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roduksi dan Harga" sheetId="2" r:id="rId6"/>
    <sheet state="visible" name="ADHK" sheetId="3" r:id="rId7"/>
    <sheet state="visible" name="ADHB" sheetId="4" r:id="rId8"/>
    <sheet state="visible" name="Rekap" sheetId="5" r:id="rId9"/>
  </sheets>
  <definedNames>
    <definedName name="BERLAKU">#REF!</definedName>
    <definedName localSheetId="4" name="BERLAKU">#REF!</definedName>
    <definedName name="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H5">
      <text>
        <t xml:space="preserve">diturunkan, mnyesuaikan ADHK dan Implisit</t>
      </text>
    </comment>
    <comment authorId="0" ref="BH6">
      <text>
        <t xml:space="preserve">Diturunakan dari angka asli karena melihat tren pertumbuhan tahun sebelumnya</t>
      </text>
    </comment>
  </commentList>
</comments>
</file>

<file path=xl/sharedStrings.xml><?xml version="1.0" encoding="utf-8"?>
<sst xmlns="http://schemas.openxmlformats.org/spreadsheetml/2006/main" count="13520" uniqueCount="128">
  <si>
    <t>HOME</t>
  </si>
  <si>
    <r>
      <rPr>
        <rFont val="Calibri, Arial"/>
        <color rgb="FF000000"/>
        <sz val="20.0"/>
      </rPr>
      <t xml:space="preserve">  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</si>
  <si>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</si>
  <si>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</si>
  <si>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 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</si>
  <si>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 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</si>
  <si>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</si>
  <si>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</si>
  <si>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</si>
  <si>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</si>
  <si>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</si>
  <si>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</si>
  <si>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</si>
  <si>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 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</si>
  <si>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</si>
  <si>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</si>
  <si>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</si>
  <si>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</si>
  <si>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</si>
  <si>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</si>
  <si>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</si>
  <si>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</si>
  <si>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Home</t>
  </si>
  <si>
    <t>PRODUKSI PADI DAN PALAWIJA Sulawesi Tenggara</t>
  </si>
  <si>
    <t>Komoditas</t>
  </si>
  <si>
    <t>2010 (ATAP)</t>
  </si>
  <si>
    <t>2011 (ATAP)</t>
  </si>
  <si>
    <t>2012 (ATAP)</t>
  </si>
  <si>
    <t>2013 (ATAP)</t>
  </si>
  <si>
    <t>2014 (ATAP)</t>
  </si>
  <si>
    <t>2015 (ATAP)</t>
  </si>
  <si>
    <t>2016 (PPD Luas Panen Des)</t>
  </si>
  <si>
    <t>triw.1</t>
  </si>
  <si>
    <t>triw.2</t>
  </si>
  <si>
    <t>triw.3</t>
  </si>
  <si>
    <t>triw.4</t>
  </si>
  <si>
    <t>Total</t>
  </si>
  <si>
    <t>Padi</t>
  </si>
  <si>
    <t>Jagung</t>
  </si>
  <si>
    <t>Ubi Kayu</t>
  </si>
  <si>
    <t>Ubi Jalar</t>
  </si>
  <si>
    <t>Kacang Tanah</t>
  </si>
  <si>
    <t>Kedelai</t>
  </si>
  <si>
    <t>Kacang Hijau</t>
  </si>
  <si>
    <t>HARGA</t>
  </si>
  <si>
    <t>IHP</t>
  </si>
  <si>
    <t>IHP (2010=100)</t>
  </si>
  <si>
    <t>Y-on Y</t>
  </si>
  <si>
    <t>Q to Q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</si>
  <si>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</si>
  <si>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</si>
  <si>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</si>
  <si>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</si>
  <si>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</si>
  <si>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</si>
  <si>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</si>
  <si>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</si>
  <si>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</si>
  <si>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>: Pertanian, Peternakan, Perburuan dan Jasa Pertanian</t>
  </si>
  <si>
    <t>Atas Dasar Harga Konstan 2010=100</t>
  </si>
  <si>
    <t>Jenis Kegiatan</t>
  </si>
  <si>
    <t xml:space="preserve">: Tanaman Pangan </t>
  </si>
  <si>
    <t>Metode Estimasi Output</t>
  </si>
  <si>
    <t xml:space="preserve">: Revaluasi </t>
  </si>
  <si>
    <t>No.</t>
  </si>
  <si>
    <t>Subkategori/Jenis Kegiatan/Uraian Komoditi</t>
  </si>
  <si>
    <t>Output  Utama</t>
  </si>
  <si>
    <t>Output Ikutan</t>
  </si>
  <si>
    <t>WIP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</si>
  <si>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</si>
  <si>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</si>
  <si>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</si>
  <si>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</si>
  <si>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</si>
  <si>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</si>
  <si>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2010 (Rp/Unit)</t>
  </si>
  <si>
    <t>Nilai  (Juta Rp)   (5)x(6)</t>
  </si>
  <si>
    <t>Rasio Tahun  2010</t>
  </si>
  <si>
    <t>Nilai (Juta Rp) (8)x(7)</t>
  </si>
  <si>
    <t>Deflator</t>
  </si>
  <si>
    <t>WIP Berlaku (Juta Rp)</t>
  </si>
  <si>
    <t>Nilai (Juta Rp)               (11) / (10) x 100</t>
  </si>
  <si>
    <t>Nilai (Juta Rp)      ((13)-(12))x(14)</t>
  </si>
  <si>
    <t>Gabah Kering</t>
  </si>
  <si>
    <t>Ton</t>
  </si>
  <si>
    <t>Biji Kering</t>
  </si>
  <si>
    <t>Umbi Segar</t>
  </si>
  <si>
    <t>Cantel/Sorghum</t>
  </si>
  <si>
    <t>Talas</t>
  </si>
  <si>
    <t>Lainnya 1.1.a (1) …….</t>
  </si>
  <si>
    <t>Lainnya 1.1.a (2) …….</t>
  </si>
  <si>
    <t>Lainnya 1.1.a (3) …….</t>
  </si>
  <si>
    <t>Lainnya 1.1.a (4) …….</t>
  </si>
  <si>
    <t>Lainnya 1.1.a (5) …….</t>
  </si>
  <si>
    <t>Lainnya 1.1.a (6) …….</t>
  </si>
  <si>
    <t>Lainnya 1.1.a (7) …….</t>
  </si>
  <si>
    <t>Lainnya 1.1.a (8) …….</t>
  </si>
  <si>
    <t>Sub Jumlah</t>
  </si>
  <si>
    <t>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</si>
  <si>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</si>
  <si>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</si>
  <si>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</si>
  <si>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</si>
  <si>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</si>
  <si>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</si>
  <si>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</si>
  <si>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Harga Produsen tahun berjalan (Rp/Unit)</t>
  </si>
  <si>
    <t>Rasio tahun berjalan</t>
  </si>
  <si>
    <t>Nilai (Juta Rp)               (10) - (11)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</si>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</sst>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;(#,##0)"/>
    <numFmt numFmtId="165" formatCode="#,##0.0"/>
    <numFmt numFmtId="166" formatCode="#,##0.000"/>
    <numFmt numFmtId="167" formatCode="_(* #,##0.00_);_(* \(#,##0.00\);_(* &quot;-&quot;??_);_(@_)"/>
    <numFmt numFmtId="168" formatCode="#,##0.0000000000000000000"/>
    <numFmt numFmtId="169" formatCode="#,##0.00000000"/>
    <numFmt numFmtId="170" formatCode="d mmmm yyyy"/>
    <numFmt numFmtId="171" formatCode="0_);\(0\)"/>
    <numFmt numFmtId="172" formatCode="#,##0.0000"/>
  </numFmts>
  <fonts count="55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u/>
      <sz val="11.0"/>
      <color rgb="FF1155CC"/>
    </font>
    <font>
      <b/>
      <sz val="10.0"/>
      <color theme="1"/>
      <name val="Arial Narrow"/>
    </font>
    <font>
      <sz val="10.0"/>
      <color theme="1"/>
      <name val="Arial Narrow"/>
    </font>
    <font>
      <sz val="8.0"/>
      <color theme="1"/>
      <name val="Arial Narrow"/>
    </font>
    <font>
      <b/>
      <sz val="8.0"/>
      <color theme="1"/>
      <name val="Arial Narrow"/>
    </font>
    <font>
      <color theme="1"/>
      <name val="&quot;Arial Narrow&quot;"/>
    </font>
    <font>
      <sz val="11.0"/>
      <color rgb="FFC55A11"/>
      <name val="Calibri"/>
      <scheme val="minor"/>
    </font>
    <font>
      <sz val="10.0"/>
      <color theme="1"/>
      <name val="&quot;Arial Narrow&quot;"/>
    </font>
    <font>
      <sz val="10.0"/>
      <color rgb="FFFF0000"/>
      <name val="&quot;Arial Narrow&quot;"/>
    </font>
    <font>
      <sz val="10.0"/>
      <color rgb="FF000000"/>
      <name val="Arial Narrow"/>
    </font>
    <font>
      <b/>
      <u/>
      <sz val="11.0"/>
      <color rgb="FF1155CC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u/>
      <sz val="13.0"/>
      <color rgb="FF1155CC"/>
      <name val="Calibri"/>
      <scheme val="minor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sz val="11.0"/>
      <color rgb="FF3C78D8"/>
      <name val="Calibri"/>
      <scheme val="minor"/>
    </font>
    <font>
      <sz val="11.0"/>
      <color rgb="FF00000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b/>
      <u/>
      <sz val="11.0"/>
      <color rgb="FF0000FF"/>
    </font>
    <font>
      <b/>
      <u/>
      <sz val="11.0"/>
      <color rgb="FF1155CC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</fills>
  <borders count="86">
    <border/>
    <border>
      <right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left style="medium">
        <color rgb="FF7030A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medium">
        <color rgb="FF000000"/>
      </right>
      <top style="medium">
        <color rgb="FF7030A0"/>
      </top>
      <bottom style="medium">
        <color rgb="FF7030A0"/>
      </bottom>
    </border>
    <border>
      <top style="medium">
        <color rgb="FF7030A0"/>
      </top>
      <bottom style="medium">
        <color rgb="FF7030A0"/>
      </bottom>
    </border>
    <border>
      <left style="thin">
        <color rgb="FF000000"/>
      </lef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4" fontId="7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vertical="center"/>
    </xf>
    <xf borderId="0" fillId="0" fontId="18" numFmtId="0" xfId="0" applyAlignment="1" applyFont="1">
      <alignment vertical="center"/>
    </xf>
    <xf borderId="2" fillId="0" fontId="15" numFmtId="0" xfId="0" applyBorder="1" applyFont="1"/>
    <xf borderId="3" fillId="0" fontId="18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5" fillId="0" fontId="15" numFmtId="0" xfId="0" applyBorder="1" applyFont="1"/>
    <xf borderId="6" fillId="0" fontId="15" numFmtId="0" xfId="0" applyBorder="1" applyFont="1"/>
    <xf borderId="4" fillId="3" fontId="18" numFmtId="0" xfId="0" applyAlignment="1" applyBorder="1" applyFont="1">
      <alignment horizontal="center"/>
    </xf>
    <xf borderId="4" fillId="0" fontId="18" numFmtId="0" xfId="0" applyAlignment="1" applyBorder="1" applyFont="1">
      <alignment horizontal="center" readingOrder="0"/>
    </xf>
    <xf borderId="0" fillId="0" fontId="18" numFmtId="0" xfId="0" applyAlignment="1" applyFont="1">
      <alignment horizontal="center"/>
    </xf>
    <xf borderId="7" fillId="0" fontId="15" numFmtId="0" xfId="0" applyBorder="1" applyFont="1"/>
    <xf borderId="8" fillId="0" fontId="18" numFmtId="0" xfId="0" applyAlignment="1" applyBorder="1" applyFont="1">
      <alignment horizontal="center"/>
    </xf>
    <xf borderId="8" fillId="0" fontId="18" numFmtId="0" xfId="0" applyAlignment="1" applyBorder="1" applyFont="1">
      <alignment horizontal="center" readingOrder="0"/>
    </xf>
    <xf borderId="0" fillId="0" fontId="20" numFmtId="164" xfId="0" applyAlignment="1" applyFont="1" applyNumberFormat="1">
      <alignment horizontal="center" readingOrder="0" vertical="center"/>
    </xf>
    <xf borderId="8" fillId="0" fontId="20" numFmtId="164" xfId="0" applyAlignment="1" applyBorder="1" applyFont="1" applyNumberFormat="1">
      <alignment horizontal="center" readingOrder="0" vertical="center"/>
    </xf>
    <xf borderId="8" fillId="0" fontId="21" numFmtId="164" xfId="0" applyAlignment="1" applyBorder="1" applyFont="1" applyNumberFormat="1">
      <alignment horizontal="center" readingOrder="0" vertical="center"/>
    </xf>
    <xf borderId="0" fillId="0" fontId="19" numFmtId="0" xfId="0" applyFont="1"/>
    <xf borderId="8" fillId="0" fontId="19" numFmtId="0" xfId="0" applyBorder="1" applyFont="1"/>
    <xf borderId="8" fillId="0" fontId="19" numFmtId="3" xfId="0" applyAlignment="1" applyBorder="1" applyFont="1" applyNumberFormat="1">
      <alignment horizontal="right"/>
    </xf>
    <xf borderId="8" fillId="0" fontId="18" numFmtId="3" xfId="0" applyAlignment="1" applyBorder="1" applyFont="1" applyNumberFormat="1">
      <alignment horizontal="right"/>
    </xf>
    <xf borderId="8" fillId="0" fontId="19" numFmtId="165" xfId="0" applyAlignment="1" applyBorder="1" applyFont="1" applyNumberFormat="1">
      <alignment horizontal="right"/>
    </xf>
    <xf borderId="8" fillId="0" fontId="19" numFmtId="166" xfId="0" applyAlignment="1" applyBorder="1" applyFont="1" applyNumberFormat="1">
      <alignment horizontal="right" vertical="bottom"/>
    </xf>
    <xf borderId="8" fillId="0" fontId="19" numFmtId="166" xfId="0" applyAlignment="1" applyBorder="1" applyFont="1" applyNumberFormat="1">
      <alignment horizontal="right" readingOrder="0" vertical="bottom"/>
    </xf>
    <xf borderId="8" fillId="0" fontId="19" numFmtId="166" xfId="0" applyAlignment="1" applyBorder="1" applyFont="1" applyNumberFormat="1">
      <alignment horizontal="right" readingOrder="0"/>
    </xf>
    <xf borderId="8" fillId="0" fontId="22" numFmtId="166" xfId="0" applyAlignment="1" applyBorder="1" applyFont="1" applyNumberFormat="1">
      <alignment horizontal="right" readingOrder="0"/>
    </xf>
    <xf borderId="8" fillId="0" fontId="19" numFmtId="3" xfId="0" applyAlignment="1" applyBorder="1" applyFont="1" applyNumberFormat="1">
      <alignment readingOrder="0"/>
    </xf>
    <xf borderId="8" fillId="0" fontId="19" numFmtId="4" xfId="0" applyAlignment="1" applyBorder="1" applyFont="1" applyNumberFormat="1">
      <alignment readingOrder="0"/>
    </xf>
    <xf borderId="8" fillId="0" fontId="19" numFmtId="4" xfId="0" applyAlignment="1" applyBorder="1" applyFont="1" applyNumberFormat="1">
      <alignment horizontal="right" readingOrder="0"/>
    </xf>
    <xf borderId="8" fillId="0" fontId="18" numFmtId="4" xfId="0" applyAlignment="1" applyBorder="1" applyFont="1" applyNumberFormat="1">
      <alignment horizontal="right" readingOrder="0"/>
    </xf>
    <xf borderId="8" fillId="0" fontId="18" numFmtId="3" xfId="0" applyAlignment="1" applyBorder="1" applyFont="1" applyNumberFormat="1">
      <alignment horizontal="right" readingOrder="0"/>
    </xf>
    <xf borderId="8" fillId="0" fontId="19" numFmtId="0" xfId="0" applyAlignment="1" applyBorder="1" applyFont="1">
      <alignment readingOrder="0"/>
    </xf>
    <xf borderId="0" fillId="0" fontId="19" numFmtId="167" xfId="0" applyFont="1" applyNumberFormat="1"/>
    <xf borderId="0" fillId="0" fontId="18" numFmtId="167" xfId="0" applyFont="1" applyNumberFormat="1"/>
    <xf borderId="0" fillId="0" fontId="18" numFmtId="0" xfId="0" applyFont="1"/>
    <xf borderId="0" fillId="0" fontId="2" numFmtId="4" xfId="0" applyFont="1" applyNumberFormat="1"/>
    <xf borderId="0" fillId="0" fontId="19" numFmtId="4" xfId="0" applyFont="1" applyNumberFormat="1"/>
    <xf borderId="0" fillId="0" fontId="18" numFmtId="0" xfId="0" applyAlignment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8" fillId="0" fontId="23" numFmtId="4" xfId="0" applyAlignment="1" applyBorder="1" applyFont="1" applyNumberFormat="1">
      <alignment horizontal="right" vertical="center"/>
    </xf>
    <xf borderId="8" fillId="0" fontId="19" numFmtId="168" xfId="0" applyAlignment="1" applyBorder="1" applyFont="1" applyNumberFormat="1">
      <alignment horizontal="right"/>
    </xf>
    <xf borderId="8" fillId="0" fontId="19" numFmtId="169" xfId="0" applyAlignment="1" applyBorder="1" applyFont="1" applyNumberFormat="1">
      <alignment horizontal="right"/>
    </xf>
    <xf borderId="8" fillId="0" fontId="18" numFmtId="0" xfId="0" applyBorder="1" applyFont="1"/>
    <xf borderId="0" fillId="0" fontId="19" numFmtId="3" xfId="0" applyFont="1" applyNumberFormat="1"/>
    <xf borderId="3" fillId="0" fontId="18" numFmtId="0" xfId="0" applyAlignment="1" applyBorder="1" applyFont="1">
      <alignment vertical="center"/>
    </xf>
    <xf borderId="8" fillId="0" fontId="19" numFmtId="4" xfId="0" applyAlignment="1" applyBorder="1" applyFont="1" applyNumberFormat="1">
      <alignment horizontal="right"/>
    </xf>
    <xf borderId="8" fillId="0" fontId="19" numFmtId="4" xfId="0" applyBorder="1" applyFont="1" applyNumberFormat="1"/>
    <xf borderId="8" fillId="0" fontId="24" numFmtId="4" xfId="0" applyAlignment="1" applyBorder="1" applyFont="1" applyNumberFormat="1">
      <alignment horizontal="right" vertical="bottom"/>
    </xf>
    <xf borderId="8" fillId="0" fontId="19" numFmtId="3" xfId="0" applyBorder="1" applyFont="1" applyNumberFormat="1"/>
    <xf borderId="8" fillId="0" fontId="24" numFmtId="4" xfId="0" applyAlignment="1" applyBorder="1" applyFont="1" applyNumberFormat="1">
      <alignment horizontal="right" readingOrder="0" vertical="bottom"/>
    </xf>
    <xf borderId="8" fillId="0" fontId="25" numFmtId="4" xfId="0" applyAlignment="1" applyBorder="1" applyFont="1" applyNumberFormat="1">
      <alignment horizontal="right" readingOrder="0" vertical="bottom"/>
    </xf>
    <xf borderId="8" fillId="0" fontId="26" numFmtId="4" xfId="0" applyBorder="1" applyFont="1" applyNumberFormat="1"/>
    <xf borderId="8" fillId="0" fontId="18" numFmtId="4" xfId="0" applyBorder="1" applyFont="1" applyNumberFormat="1"/>
    <xf borderId="7" fillId="0" fontId="18" numFmtId="0" xfId="0" applyBorder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horizontal="right"/>
    </xf>
    <xf borderId="0" fillId="0" fontId="19" numFmtId="4" xfId="0" applyAlignment="1" applyFont="1" applyNumberFormat="1">
      <alignment readingOrder="0"/>
    </xf>
    <xf borderId="0" fillId="0" fontId="19" numFmtId="170" xfId="0" applyAlignment="1" applyFont="1" applyNumberFormat="1">
      <alignment readingOrder="0"/>
    </xf>
    <xf borderId="0" fillId="0" fontId="19" numFmtId="3" xfId="0" applyAlignment="1" applyFont="1" applyNumberFormat="1">
      <alignment readingOrder="0"/>
    </xf>
    <xf borderId="0" fillId="0" fontId="27" numFmtId="0" xfId="0" applyAlignment="1" applyFont="1">
      <alignment readingOrder="0"/>
    </xf>
    <xf borderId="9" fillId="6" fontId="28" numFmtId="0" xfId="0" applyAlignment="1" applyBorder="1" applyFill="1" applyFont="1">
      <alignment horizontal="left" shrinkToFit="0" vertical="center" wrapText="1"/>
    </xf>
    <xf borderId="10" fillId="6" fontId="29" numFmtId="0" xfId="0" applyAlignment="1" applyBorder="1" applyFont="1">
      <alignment horizontal="center" vertical="center"/>
    </xf>
    <xf borderId="11" fillId="7" fontId="30" numFmtId="0" xfId="0" applyAlignment="1" applyBorder="1" applyFill="1" applyFont="1">
      <alignment horizontal="center" readingOrder="0"/>
    </xf>
    <xf borderId="12" fillId="8" fontId="31" numFmtId="0" xfId="0" applyAlignment="1" applyBorder="1" applyFill="1" applyFont="1">
      <alignment horizontal="center" vertical="center"/>
    </xf>
    <xf borderId="13" fillId="9" fontId="32" numFmtId="0" xfId="0" applyAlignment="1" applyBorder="1" applyFill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0" fillId="0" fontId="0" numFmtId="0" xfId="0" applyFont="1"/>
    <xf borderId="13" fillId="10" fontId="0" numFmtId="0" xfId="0" applyBorder="1" applyFill="1" applyFont="1"/>
    <xf borderId="14" fillId="0" fontId="15" numFmtId="0" xfId="0" applyBorder="1" applyFont="1"/>
    <xf borderId="15" fillId="6" fontId="29" numFmtId="0" xfId="0" applyAlignment="1" applyBorder="1" applyFont="1">
      <alignment horizontal="center" vertical="center"/>
    </xf>
    <xf borderId="16" fillId="7" fontId="33" numFmtId="0" xfId="0" applyAlignment="1" applyBorder="1" applyFont="1">
      <alignment horizontal="center" readingOrder="0"/>
    </xf>
    <xf borderId="17" fillId="0" fontId="15" numFmtId="0" xfId="0" applyBorder="1" applyFont="1"/>
    <xf borderId="13" fillId="9" fontId="34" numFmtId="0" xfId="0" applyAlignment="1" applyBorder="1" applyFont="1">
      <alignment readingOrder="0" shrinkToFit="0" vertical="center" wrapText="1"/>
    </xf>
    <xf borderId="0" fillId="0" fontId="0" numFmtId="0" xfId="0" applyAlignment="1" applyFont="1">
      <alignment horizontal="center"/>
    </xf>
    <xf borderId="18" fillId="11" fontId="35" numFmtId="0" xfId="0" applyAlignment="1" applyBorder="1" applyFill="1" applyFont="1">
      <alignment horizontal="center"/>
    </xf>
    <xf borderId="19" fillId="11" fontId="35" numFmtId="0" xfId="0" applyBorder="1" applyFont="1"/>
    <xf borderId="19" fillId="11" fontId="35" numFmtId="0" xfId="0" applyAlignment="1" applyBorder="1" applyFont="1">
      <alignment readingOrder="0"/>
    </xf>
    <xf borderId="20" fillId="11" fontId="35" numFmtId="0" xfId="0" applyBorder="1" applyFont="1"/>
    <xf borderId="0" fillId="0" fontId="35" numFmtId="0" xfId="0" applyFont="1"/>
    <xf borderId="3" fillId="3" fontId="36" numFmtId="0" xfId="0" applyAlignment="1" applyBorder="1" applyFont="1">
      <alignment horizontal="center" vertical="center"/>
    </xf>
    <xf borderId="13" fillId="10" fontId="35" numFmtId="0" xfId="0" applyBorder="1" applyFont="1"/>
    <xf borderId="21" fillId="11" fontId="35" numFmtId="0" xfId="0" applyAlignment="1" applyBorder="1" applyFont="1">
      <alignment horizontal="center"/>
    </xf>
    <xf borderId="13" fillId="11" fontId="35" numFmtId="0" xfId="0" applyBorder="1" applyFont="1"/>
    <xf borderId="22" fillId="11" fontId="35" numFmtId="0" xfId="0" applyBorder="1" applyFont="1"/>
    <xf borderId="13" fillId="11" fontId="35" numFmtId="0" xfId="0" applyAlignment="1" applyBorder="1" applyFont="1">
      <alignment horizontal="left"/>
    </xf>
    <xf borderId="3" fillId="3" fontId="37" numFmtId="0" xfId="0" applyAlignment="1" applyBorder="1" applyFont="1">
      <alignment horizontal="center" vertical="center"/>
    </xf>
    <xf borderId="13" fillId="11" fontId="35" numFmtId="4" xfId="0" applyBorder="1" applyFont="1" applyNumberFormat="1"/>
    <xf borderId="23" fillId="11" fontId="35" numFmtId="0" xfId="0" applyAlignment="1" applyBorder="1" applyFont="1">
      <alignment horizontal="center"/>
    </xf>
    <xf borderId="24" fillId="11" fontId="35" numFmtId="0" xfId="0" applyBorder="1" applyFont="1"/>
    <xf borderId="25" fillId="11" fontId="35" numFmtId="0" xfId="0" applyBorder="1" applyFont="1"/>
    <xf borderId="26" fillId="0" fontId="35" numFmtId="0" xfId="0" applyAlignment="1" applyBorder="1" applyFont="1">
      <alignment horizontal="center" vertical="center"/>
    </xf>
    <xf borderId="27" fillId="0" fontId="35" numFmtId="0" xfId="0" applyAlignment="1" applyBorder="1" applyFont="1">
      <alignment horizontal="center" shrinkToFit="0" vertical="center" wrapText="1"/>
    </xf>
    <xf borderId="28" fillId="0" fontId="35" numFmtId="0" xfId="0" applyAlignment="1" applyBorder="1" applyFont="1">
      <alignment horizontal="center" vertical="center"/>
    </xf>
    <xf borderId="29" fillId="0" fontId="15" numFmtId="0" xfId="0" applyBorder="1" applyFont="1"/>
    <xf borderId="30" fillId="0" fontId="15" numFmtId="0" xfId="0" applyBorder="1" applyFont="1"/>
    <xf borderId="28" fillId="0" fontId="35" numFmtId="0" xfId="0" applyAlignment="1" applyBorder="1" applyFont="1">
      <alignment horizontal="center" shrinkToFit="0" vertical="center" wrapText="1"/>
    </xf>
    <xf borderId="31" fillId="0" fontId="35" numFmtId="0" xfId="0" applyAlignment="1" applyBorder="1" applyFont="1">
      <alignment horizontal="center" shrinkToFit="0" vertical="center" wrapText="1"/>
    </xf>
    <xf borderId="32" fillId="10" fontId="35" numFmtId="0" xfId="0" applyAlignment="1" applyBorder="1" applyFont="1">
      <alignment horizontal="center" shrinkToFit="0" vertical="center" wrapText="1"/>
    </xf>
    <xf borderId="33" fillId="0" fontId="35" numFmtId="0" xfId="0" applyAlignment="1" applyBorder="1" applyFont="1">
      <alignment horizontal="center" vertical="center"/>
    </xf>
    <xf borderId="34" fillId="0" fontId="35" numFmtId="0" xfId="0" applyAlignment="1" applyBorder="1" applyFont="1">
      <alignment horizontal="center" shrinkToFit="0" vertical="center" wrapText="1"/>
    </xf>
    <xf borderId="35" fillId="0" fontId="15" numFmtId="0" xfId="0" applyBorder="1" applyFont="1"/>
    <xf borderId="8" fillId="0" fontId="35" numFmtId="0" xfId="0" applyAlignment="1" applyBorder="1" applyFont="1">
      <alignment horizontal="center" shrinkToFit="0" vertical="center" wrapText="1"/>
    </xf>
    <xf borderId="8" fillId="0" fontId="35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shrinkToFit="0" vertical="center" wrapText="1"/>
    </xf>
    <xf borderId="36" fillId="0" fontId="15" numFmtId="0" xfId="0" applyBorder="1" applyFont="1"/>
    <xf borderId="37" fillId="0" fontId="15" numFmtId="0" xfId="0" applyBorder="1" applyFont="1"/>
    <xf borderId="38" fillId="0" fontId="15" numFmtId="0" xfId="0" applyBorder="1" applyFont="1"/>
    <xf borderId="39" fillId="12" fontId="0" numFmtId="171" xfId="0" applyAlignment="1" applyBorder="1" applyFill="1" applyFont="1" applyNumberFormat="1">
      <alignment horizontal="center" vertical="center"/>
    </xf>
    <xf borderId="8" fillId="12" fontId="0" numFmtId="171" xfId="0" applyAlignment="1" applyBorder="1" applyFont="1" applyNumberFormat="1">
      <alignment horizontal="center" vertical="center"/>
    </xf>
    <xf borderId="40" fillId="12" fontId="0" numFmtId="171" xfId="0" applyAlignment="1" applyBorder="1" applyFont="1" applyNumberFormat="1">
      <alignment horizontal="center" vertical="center"/>
    </xf>
    <xf borderId="32" fillId="10" fontId="0" numFmtId="171" xfId="0" applyAlignment="1" applyBorder="1" applyFont="1" applyNumberFormat="1">
      <alignment horizontal="center" vertical="center"/>
    </xf>
    <xf borderId="41" fillId="12" fontId="0" numFmtId="171" xfId="0" applyAlignment="1" applyBorder="1" applyFont="1" applyNumberFormat="1">
      <alignment horizontal="center" vertical="center"/>
    </xf>
    <xf borderId="42" fillId="12" fontId="0" numFmtId="171" xfId="0" applyAlignment="1" applyBorder="1" applyFont="1" applyNumberFormat="1">
      <alignment horizontal="center" vertical="center"/>
    </xf>
    <xf borderId="43" fillId="0" fontId="0" numFmtId="0" xfId="0" applyAlignment="1" applyBorder="1" applyFont="1">
      <alignment horizontal="center"/>
    </xf>
    <xf borderId="3" fillId="0" fontId="0" numFmtId="0" xfId="0" applyBorder="1" applyFont="1"/>
    <xf borderId="3" fillId="0" fontId="0" numFmtId="0" xfId="0" applyAlignment="1" applyBorder="1" applyFont="1">
      <alignment horizontal="center"/>
    </xf>
    <xf borderId="3" fillId="0" fontId="0" numFmtId="4" xfId="0" applyAlignment="1" applyBorder="1" applyFont="1" applyNumberFormat="1">
      <alignment horizontal="right" vertical="center"/>
    </xf>
    <xf borderId="3" fillId="0" fontId="0" numFmtId="172" xfId="0" applyAlignment="1" applyBorder="1" applyFont="1" applyNumberFormat="1">
      <alignment horizontal="right" vertical="center"/>
    </xf>
    <xf borderId="44" fillId="0" fontId="0" numFmtId="4" xfId="0" applyAlignment="1" applyBorder="1" applyFont="1" applyNumberFormat="1">
      <alignment horizontal="right" vertical="center"/>
    </xf>
    <xf borderId="45" fillId="0" fontId="0" numFmtId="4" xfId="0" applyAlignment="1" applyBorder="1" applyFont="1" applyNumberFormat="1">
      <alignment horizontal="right" vertical="center"/>
    </xf>
    <xf borderId="46" fillId="0" fontId="0" numFmtId="4" xfId="0" applyAlignment="1" applyBorder="1" applyFont="1" applyNumberFormat="1">
      <alignment horizontal="right" vertical="center"/>
    </xf>
    <xf borderId="32" fillId="10" fontId="0" numFmtId="4" xfId="0" applyAlignment="1" applyBorder="1" applyFont="1" applyNumberFormat="1">
      <alignment horizontal="right" vertical="center"/>
    </xf>
    <xf borderId="47" fillId="0" fontId="0" numFmtId="0" xfId="0" applyAlignment="1" applyBorder="1" applyFont="1">
      <alignment horizontal="center"/>
    </xf>
    <xf borderId="48" fillId="0" fontId="0" numFmtId="0" xfId="0" applyAlignment="1" applyBorder="1" applyFont="1">
      <alignment horizontal="center"/>
    </xf>
    <xf borderId="44" fillId="0" fontId="0" numFmtId="0" xfId="0" applyBorder="1" applyFont="1"/>
    <xf borderId="44" fillId="0" fontId="0" numFmtId="0" xfId="0" applyAlignment="1" applyBorder="1" applyFont="1">
      <alignment horizontal="center"/>
    </xf>
    <xf borderId="44" fillId="0" fontId="0" numFmtId="172" xfId="0" applyAlignment="1" applyBorder="1" applyFont="1" applyNumberFormat="1">
      <alignment horizontal="right" vertical="center"/>
    </xf>
    <xf borderId="49" fillId="0" fontId="0" numFmtId="4" xfId="0" applyAlignment="1" applyBorder="1" applyFont="1" applyNumberFormat="1">
      <alignment horizontal="right" vertical="center"/>
    </xf>
    <xf borderId="50" fillId="0" fontId="0" numFmtId="4" xfId="0" applyAlignment="1" applyBorder="1" applyFont="1" applyNumberFormat="1">
      <alignment horizontal="right" vertical="center"/>
    </xf>
    <xf borderId="51" fillId="0" fontId="0" numFmtId="0" xfId="0" applyAlignment="1" applyBorder="1" applyFont="1">
      <alignment horizontal="center"/>
    </xf>
    <xf borderId="44" fillId="0" fontId="0" numFmtId="0" xfId="0" applyAlignment="1" applyBorder="1" applyFont="1">
      <alignment horizontal="left"/>
    </xf>
    <xf borderId="52" fillId="0" fontId="35" numFmtId="0" xfId="0" applyAlignment="1" applyBorder="1" applyFont="1">
      <alignment horizontal="center" vertical="center"/>
    </xf>
    <xf borderId="53" fillId="0" fontId="15" numFmtId="0" xfId="0" applyBorder="1" applyFont="1"/>
    <xf borderId="54" fillId="13" fontId="35" numFmtId="0" xfId="0" applyAlignment="1" applyBorder="1" applyFill="1" applyFont="1">
      <alignment horizontal="center" vertical="center"/>
    </xf>
    <xf borderId="54" fillId="13" fontId="35" numFmtId="4" xfId="0" applyAlignment="1" applyBorder="1" applyFont="1" applyNumberFormat="1">
      <alignment horizontal="right" vertical="center"/>
    </xf>
    <xf borderId="54" fillId="0" fontId="35" numFmtId="4" xfId="0" applyAlignment="1" applyBorder="1" applyFont="1" applyNumberFormat="1">
      <alignment horizontal="right" vertical="center"/>
    </xf>
    <xf borderId="55" fillId="0" fontId="35" numFmtId="4" xfId="0" applyAlignment="1" applyBorder="1" applyFont="1" applyNumberFormat="1">
      <alignment horizontal="right" vertical="center"/>
    </xf>
    <xf borderId="32" fillId="10" fontId="35" numFmtId="4" xfId="0" applyAlignment="1" applyBorder="1" applyFont="1" applyNumberFormat="1">
      <alignment horizontal="right" vertical="center"/>
    </xf>
    <xf borderId="56" fillId="0" fontId="35" numFmtId="0" xfId="0" applyAlignment="1" applyBorder="1" applyFont="1">
      <alignment horizontal="center" vertical="center"/>
    </xf>
    <xf borderId="57" fillId="0" fontId="35" numFmtId="4" xfId="0" applyAlignment="1" applyBorder="1" applyFont="1" applyNumberFormat="1">
      <alignment horizontal="right" vertical="center"/>
    </xf>
    <xf borderId="58" fillId="14" fontId="35" numFmtId="0" xfId="0" applyAlignment="1" applyBorder="1" applyFill="1" applyFont="1">
      <alignment horizontal="left"/>
    </xf>
    <xf borderId="58" fillId="13" fontId="0" numFmtId="0" xfId="0" applyAlignment="1" applyBorder="1" applyFont="1">
      <alignment horizontal="left"/>
    </xf>
    <xf borderId="58" fillId="13" fontId="0" numFmtId="4" xfId="0" applyAlignment="1" applyBorder="1" applyFont="1" applyNumberFormat="1">
      <alignment horizontal="right" vertical="center"/>
    </xf>
    <xf borderId="58" fillId="14" fontId="0" numFmtId="4" xfId="0" applyAlignment="1" applyBorder="1" applyFont="1" applyNumberFormat="1">
      <alignment horizontal="right" vertical="center"/>
    </xf>
    <xf borderId="59" fillId="14" fontId="0" numFmtId="4" xfId="0" applyAlignment="1" applyBorder="1" applyFont="1" applyNumberFormat="1">
      <alignment horizontal="right" vertical="center"/>
    </xf>
    <xf borderId="60" fillId="14" fontId="0" numFmtId="4" xfId="0" applyAlignment="1" applyBorder="1" applyFont="1" applyNumberFormat="1">
      <alignment horizontal="right" vertical="center"/>
    </xf>
    <xf borderId="58" fillId="3" fontId="35" numFmtId="0" xfId="0" applyBorder="1" applyFont="1"/>
    <xf borderId="58" fillId="13" fontId="0" numFmtId="0" xfId="0" applyAlignment="1" applyBorder="1" applyFont="1">
      <alignment horizontal="center"/>
    </xf>
    <xf borderId="58" fillId="3" fontId="0" numFmtId="4" xfId="0" applyAlignment="1" applyBorder="1" applyFont="1" applyNumberFormat="1">
      <alignment horizontal="right" vertical="center"/>
    </xf>
    <xf borderId="59" fillId="3" fontId="0" numFmtId="4" xfId="0" applyAlignment="1" applyBorder="1" applyFont="1" applyNumberFormat="1">
      <alignment horizontal="right" vertical="center"/>
    </xf>
    <xf borderId="60" fillId="3" fontId="0" numFmtId="4" xfId="0" applyAlignment="1" applyBorder="1" applyFont="1" applyNumberFormat="1">
      <alignment horizontal="right" vertical="center"/>
    </xf>
    <xf borderId="61" fillId="0" fontId="35" numFmtId="0" xfId="0" applyAlignment="1" applyBorder="1" applyFont="1">
      <alignment horizontal="center" vertical="center"/>
    </xf>
    <xf borderId="62" fillId="0" fontId="15" numFmtId="0" xfId="0" applyBorder="1" applyFont="1"/>
    <xf borderId="63" fillId="13" fontId="35" numFmtId="0" xfId="0" applyAlignment="1" applyBorder="1" applyFont="1">
      <alignment horizontal="center" vertical="center"/>
    </xf>
    <xf borderId="63" fillId="13" fontId="35" numFmtId="4" xfId="0" applyAlignment="1" applyBorder="1" applyFont="1" applyNumberFormat="1">
      <alignment horizontal="right" vertical="center"/>
    </xf>
    <xf borderId="63" fillId="0" fontId="35" numFmtId="4" xfId="0" applyAlignment="1" applyBorder="1" applyFont="1" applyNumberFormat="1">
      <alignment horizontal="right" vertical="center"/>
    </xf>
    <xf borderId="64" fillId="0" fontId="35" numFmtId="4" xfId="0" applyAlignment="1" applyBorder="1" applyFont="1" applyNumberFormat="1">
      <alignment horizontal="right" vertical="center"/>
    </xf>
    <xf borderId="65" fillId="0" fontId="35" numFmtId="0" xfId="0" applyAlignment="1" applyBorder="1" applyFont="1">
      <alignment horizontal="center" vertical="center"/>
    </xf>
    <xf borderId="66" fillId="0" fontId="35" numFmtId="4" xfId="0" applyAlignment="1" applyBorder="1" applyFont="1" applyNumberFormat="1">
      <alignment horizontal="right" vertical="center"/>
    </xf>
    <xf borderId="18" fillId="11" fontId="38" numFmtId="0" xfId="0" applyAlignment="1" applyBorder="1" applyFont="1">
      <alignment horizontal="center"/>
    </xf>
    <xf borderId="19" fillId="11" fontId="38" numFmtId="0" xfId="0" applyBorder="1" applyFont="1"/>
    <xf borderId="19" fillId="11" fontId="38" numFmtId="0" xfId="0" applyAlignment="1" applyBorder="1" applyFont="1">
      <alignment readingOrder="0"/>
    </xf>
    <xf borderId="20" fillId="11" fontId="38" numFmtId="0" xfId="0" applyBorder="1" applyFont="1"/>
    <xf borderId="0" fillId="0" fontId="38" numFmtId="0" xfId="0" applyFont="1"/>
    <xf borderId="13" fillId="10" fontId="38" numFmtId="0" xfId="0" applyBorder="1" applyFont="1"/>
    <xf borderId="21" fillId="11" fontId="38" numFmtId="0" xfId="0" applyAlignment="1" applyBorder="1" applyFont="1">
      <alignment horizontal="center"/>
    </xf>
    <xf borderId="13" fillId="11" fontId="38" numFmtId="0" xfId="0" applyBorder="1" applyFont="1"/>
    <xf borderId="22" fillId="11" fontId="38" numFmtId="0" xfId="0" applyBorder="1" applyFont="1"/>
    <xf borderId="13" fillId="11" fontId="38" numFmtId="0" xfId="0" applyAlignment="1" applyBorder="1" applyFont="1">
      <alignment horizontal="left"/>
    </xf>
    <xf borderId="13" fillId="11" fontId="38" numFmtId="4" xfId="0" applyBorder="1" applyFont="1" applyNumberFormat="1"/>
    <xf borderId="23" fillId="11" fontId="38" numFmtId="0" xfId="0" applyAlignment="1" applyBorder="1" applyFont="1">
      <alignment horizontal="center"/>
    </xf>
    <xf borderId="24" fillId="11" fontId="38" numFmtId="0" xfId="0" applyBorder="1" applyFont="1"/>
    <xf borderId="25" fillId="11" fontId="38" numFmtId="0" xfId="0" applyBorder="1" applyFont="1"/>
    <xf borderId="26" fillId="0" fontId="38" numFmtId="0" xfId="0" applyAlignment="1" applyBorder="1" applyFont="1">
      <alignment horizontal="center" vertical="center"/>
    </xf>
    <xf borderId="27" fillId="0" fontId="38" numFmtId="0" xfId="0" applyAlignment="1" applyBorder="1" applyFont="1">
      <alignment horizontal="center" shrinkToFit="0" vertical="center" wrapText="1"/>
    </xf>
    <xf borderId="28" fillId="0" fontId="38" numFmtId="0" xfId="0" applyAlignment="1" applyBorder="1" applyFont="1">
      <alignment horizontal="center" vertical="center"/>
    </xf>
    <xf borderId="28" fillId="0" fontId="38" numFmtId="0" xfId="0" applyAlignment="1" applyBorder="1" applyFont="1">
      <alignment horizontal="center" shrinkToFit="0" vertical="center" wrapText="1"/>
    </xf>
    <xf borderId="31" fillId="0" fontId="38" numFmtId="0" xfId="0" applyAlignment="1" applyBorder="1" applyFont="1">
      <alignment horizontal="center" shrinkToFit="0" vertical="center" wrapText="1"/>
    </xf>
    <xf borderId="32" fillId="10" fontId="38" numFmtId="0" xfId="0" applyAlignment="1" applyBorder="1" applyFont="1">
      <alignment horizontal="center" shrinkToFit="0" vertical="center" wrapText="1"/>
    </xf>
    <xf borderId="33" fillId="0" fontId="38" numFmtId="0" xfId="0" applyAlignment="1" applyBorder="1" applyFont="1">
      <alignment horizontal="center" vertical="center"/>
    </xf>
    <xf borderId="34" fillId="0" fontId="38" numFmtId="0" xfId="0" applyAlignment="1" applyBorder="1" applyFont="1">
      <alignment horizontal="center" shrinkToFit="0" vertical="center" wrapText="1"/>
    </xf>
    <xf borderId="8" fillId="0" fontId="38" numFmtId="0" xfId="0" applyAlignment="1" applyBorder="1" applyFont="1">
      <alignment horizontal="center" shrinkToFit="0" vertical="center" wrapText="1"/>
    </xf>
    <xf borderId="8" fillId="0" fontId="38" numFmtId="0" xfId="0" applyAlignment="1" applyBorder="1" applyFont="1">
      <alignment horizontal="center" vertical="center"/>
    </xf>
    <xf borderId="7" fillId="0" fontId="38" numFmtId="0" xfId="0" applyAlignment="1" applyBorder="1" applyFont="1">
      <alignment horizontal="center" shrinkToFit="0" vertical="center" wrapText="1"/>
    </xf>
    <xf borderId="39" fillId="12" fontId="23" numFmtId="171" xfId="0" applyAlignment="1" applyBorder="1" applyFont="1" applyNumberFormat="1">
      <alignment horizontal="center" vertical="center"/>
    </xf>
    <xf borderId="8" fillId="12" fontId="23" numFmtId="171" xfId="0" applyAlignment="1" applyBorder="1" applyFont="1" applyNumberFormat="1">
      <alignment horizontal="center" vertical="center"/>
    </xf>
    <xf borderId="40" fillId="12" fontId="23" numFmtId="171" xfId="0" applyAlignment="1" applyBorder="1" applyFont="1" applyNumberFormat="1">
      <alignment horizontal="center" vertical="center"/>
    </xf>
    <xf borderId="32" fillId="10" fontId="23" numFmtId="171" xfId="0" applyAlignment="1" applyBorder="1" applyFont="1" applyNumberFormat="1">
      <alignment horizontal="center" vertical="center"/>
    </xf>
    <xf borderId="41" fillId="12" fontId="23" numFmtId="171" xfId="0" applyAlignment="1" applyBorder="1" applyFont="1" applyNumberFormat="1">
      <alignment horizontal="center" vertical="center"/>
    </xf>
    <xf borderId="42" fillId="12" fontId="23" numFmtId="171" xfId="0" applyAlignment="1" applyBorder="1" applyFont="1" applyNumberFormat="1">
      <alignment horizontal="center" vertical="center"/>
    </xf>
    <xf borderId="3" fillId="12" fontId="23" numFmtId="171" xfId="0" applyAlignment="1" applyBorder="1" applyFont="1" applyNumberFormat="1">
      <alignment horizontal="center" vertical="center"/>
    </xf>
    <xf borderId="43" fillId="0" fontId="23" numFmtId="0" xfId="0" applyAlignment="1" applyBorder="1" applyFont="1">
      <alignment horizontal="center"/>
    </xf>
    <xf borderId="3" fillId="0" fontId="23" numFmtId="0" xfId="0" applyBorder="1" applyFont="1"/>
    <xf borderId="3" fillId="0" fontId="23" numFmtId="0" xfId="0" applyAlignment="1" applyBorder="1" applyFont="1">
      <alignment horizontal="center"/>
    </xf>
    <xf borderId="67" fillId="0" fontId="23" numFmtId="4" xfId="0" applyAlignment="1" applyBorder="1" applyFont="1" applyNumberFormat="1">
      <alignment horizontal="right" vertical="center"/>
    </xf>
    <xf borderId="3" fillId="0" fontId="23" numFmtId="4" xfId="0" applyAlignment="1" applyBorder="1" applyFont="1" applyNumberFormat="1">
      <alignment horizontal="right" vertical="center"/>
    </xf>
    <xf borderId="3" fillId="0" fontId="23" numFmtId="172" xfId="0" applyAlignment="1" applyBorder="1" applyFont="1" applyNumberFormat="1">
      <alignment horizontal="right" vertical="center"/>
    </xf>
    <xf borderId="3" fillId="0" fontId="23" numFmtId="4" xfId="0" applyAlignment="1" applyBorder="1" applyFont="1" applyNumberFormat="1">
      <alignment horizontal="right"/>
    </xf>
    <xf borderId="44" fillId="0" fontId="23" numFmtId="4" xfId="0" applyAlignment="1" applyBorder="1" applyFont="1" applyNumberFormat="1">
      <alignment horizontal="right" vertical="center"/>
    </xf>
    <xf borderId="45" fillId="0" fontId="23" numFmtId="4" xfId="0" applyAlignment="1" applyBorder="1" applyFont="1" applyNumberFormat="1">
      <alignment horizontal="right" vertical="center"/>
    </xf>
    <xf borderId="46" fillId="0" fontId="23" numFmtId="4" xfId="0" applyAlignment="1" applyBorder="1" applyFont="1" applyNumberFormat="1">
      <alignment horizontal="right" vertical="center"/>
    </xf>
    <xf borderId="32" fillId="10" fontId="23" numFmtId="4" xfId="0" applyAlignment="1" applyBorder="1" applyFont="1" applyNumberFormat="1">
      <alignment horizontal="right" vertical="center"/>
    </xf>
    <xf borderId="47" fillId="0" fontId="23" numFmtId="0" xfId="0" applyAlignment="1" applyBorder="1" applyFont="1">
      <alignment horizontal="center"/>
    </xf>
    <xf borderId="45" fillId="0" fontId="23" numFmtId="0" xfId="0" applyAlignment="1" applyBorder="1" applyFont="1">
      <alignment horizontal="center"/>
    </xf>
    <xf borderId="47" fillId="0" fontId="23" numFmtId="4" xfId="0" applyAlignment="1" applyBorder="1" applyFont="1" applyNumberFormat="1">
      <alignment horizontal="right" vertical="center"/>
    </xf>
    <xf borderId="48" fillId="0" fontId="23" numFmtId="0" xfId="0" applyAlignment="1" applyBorder="1" applyFont="1">
      <alignment horizontal="center"/>
    </xf>
    <xf borderId="44" fillId="0" fontId="23" numFmtId="0" xfId="0" applyBorder="1" applyFont="1"/>
    <xf borderId="44" fillId="0" fontId="23" numFmtId="0" xfId="0" applyAlignment="1" applyBorder="1" applyFont="1">
      <alignment horizontal="center"/>
    </xf>
    <xf borderId="68" fillId="0" fontId="23" numFmtId="4" xfId="0" applyAlignment="1" applyBorder="1" applyFont="1" applyNumberFormat="1">
      <alignment horizontal="right" vertical="center"/>
    </xf>
    <xf borderId="44" fillId="0" fontId="23" numFmtId="172" xfId="0" applyAlignment="1" applyBorder="1" applyFont="1" applyNumberFormat="1">
      <alignment horizontal="right" vertical="center"/>
    </xf>
    <xf borderId="44" fillId="0" fontId="23" numFmtId="4" xfId="0" applyAlignment="1" applyBorder="1" applyFont="1" applyNumberFormat="1">
      <alignment horizontal="right"/>
    </xf>
    <xf borderId="49" fillId="0" fontId="23" numFmtId="4" xfId="0" applyAlignment="1" applyBorder="1" applyFont="1" applyNumberFormat="1">
      <alignment horizontal="right" vertical="center"/>
    </xf>
    <xf borderId="50" fillId="0" fontId="23" numFmtId="4" xfId="0" applyAlignment="1" applyBorder="1" applyFont="1" applyNumberFormat="1">
      <alignment horizontal="right" vertical="center"/>
    </xf>
    <xf borderId="51" fillId="0" fontId="23" numFmtId="0" xfId="0" applyAlignment="1" applyBorder="1" applyFont="1">
      <alignment horizontal="center"/>
    </xf>
    <xf borderId="49" fillId="0" fontId="23" numFmtId="0" xfId="0" applyAlignment="1" applyBorder="1" applyFont="1">
      <alignment horizontal="center"/>
    </xf>
    <xf borderId="51" fillId="0" fontId="23" numFmtId="4" xfId="0" applyAlignment="1" applyBorder="1" applyFont="1" applyNumberFormat="1">
      <alignment horizontal="right" vertical="center"/>
    </xf>
    <xf borderId="69" fillId="0" fontId="23" numFmtId="4" xfId="0" applyAlignment="1" applyBorder="1" applyFont="1" applyNumberFormat="1">
      <alignment horizontal="right" vertical="center"/>
    </xf>
    <xf borderId="44" fillId="0" fontId="23" numFmtId="0" xfId="0" applyAlignment="1" applyBorder="1" applyFont="1">
      <alignment horizontal="left"/>
    </xf>
    <xf borderId="52" fillId="0" fontId="38" numFmtId="0" xfId="0" applyAlignment="1" applyBorder="1" applyFont="1">
      <alignment horizontal="center" vertical="center"/>
    </xf>
    <xf borderId="54" fillId="13" fontId="38" numFmtId="0" xfId="0" applyAlignment="1" applyBorder="1" applyFont="1">
      <alignment horizontal="center" vertical="center"/>
    </xf>
    <xf borderId="54" fillId="13" fontId="38" numFmtId="4" xfId="0" applyAlignment="1" applyBorder="1" applyFont="1" applyNumberFormat="1">
      <alignment horizontal="right" vertical="center"/>
    </xf>
    <xf borderId="54" fillId="0" fontId="38" numFmtId="4" xfId="0" applyAlignment="1" applyBorder="1" applyFont="1" applyNumberFormat="1">
      <alignment horizontal="right" vertical="center"/>
    </xf>
    <xf borderId="55" fillId="0" fontId="38" numFmtId="4" xfId="0" applyAlignment="1" applyBorder="1" applyFont="1" applyNumberFormat="1">
      <alignment horizontal="right" vertical="center"/>
    </xf>
    <xf borderId="32" fillId="10" fontId="38" numFmtId="4" xfId="0" applyAlignment="1" applyBorder="1" applyFont="1" applyNumberFormat="1">
      <alignment horizontal="right" vertical="center"/>
    </xf>
    <xf borderId="56" fillId="0" fontId="38" numFmtId="0" xfId="0" applyAlignment="1" applyBorder="1" applyFont="1">
      <alignment horizontal="center" vertical="center"/>
    </xf>
    <xf borderId="57" fillId="0" fontId="38" numFmtId="4" xfId="0" applyAlignment="1" applyBorder="1" applyFont="1" applyNumberFormat="1">
      <alignment horizontal="right" vertical="center"/>
    </xf>
    <xf borderId="58" fillId="14" fontId="38" numFmtId="0" xfId="0" applyAlignment="1" applyBorder="1" applyFont="1">
      <alignment horizontal="left"/>
    </xf>
    <xf borderId="58" fillId="13" fontId="23" numFmtId="0" xfId="0" applyAlignment="1" applyBorder="1" applyFont="1">
      <alignment horizontal="left"/>
    </xf>
    <xf borderId="58" fillId="13" fontId="23" numFmtId="4" xfId="0" applyAlignment="1" applyBorder="1" applyFont="1" applyNumberFormat="1">
      <alignment horizontal="right" vertical="center"/>
    </xf>
    <xf borderId="58" fillId="14" fontId="23" numFmtId="4" xfId="0" applyAlignment="1" applyBorder="1" applyFont="1" applyNumberFormat="1">
      <alignment horizontal="right" vertical="center"/>
    </xf>
    <xf borderId="59" fillId="14" fontId="23" numFmtId="4" xfId="0" applyAlignment="1" applyBorder="1" applyFont="1" applyNumberFormat="1">
      <alignment horizontal="right" vertical="center"/>
    </xf>
    <xf borderId="60" fillId="14" fontId="23" numFmtId="4" xfId="0" applyAlignment="1" applyBorder="1" applyFont="1" applyNumberFormat="1">
      <alignment horizontal="right" vertical="center"/>
    </xf>
    <xf borderId="58" fillId="3" fontId="38" numFmtId="0" xfId="0" applyBorder="1" applyFont="1"/>
    <xf borderId="58" fillId="13" fontId="23" numFmtId="0" xfId="0" applyAlignment="1" applyBorder="1" applyFont="1">
      <alignment horizontal="center"/>
    </xf>
    <xf borderId="58" fillId="3" fontId="23" numFmtId="4" xfId="0" applyAlignment="1" applyBorder="1" applyFont="1" applyNumberFormat="1">
      <alignment horizontal="right" vertical="center"/>
    </xf>
    <xf borderId="59" fillId="3" fontId="23" numFmtId="4" xfId="0" applyAlignment="1" applyBorder="1" applyFont="1" applyNumberFormat="1">
      <alignment horizontal="right" vertical="center"/>
    </xf>
    <xf borderId="60" fillId="3" fontId="23" numFmtId="4" xfId="0" applyAlignment="1" applyBorder="1" applyFont="1" applyNumberFormat="1">
      <alignment horizontal="right" vertical="center"/>
    </xf>
    <xf borderId="61" fillId="0" fontId="38" numFmtId="0" xfId="0" applyAlignment="1" applyBorder="1" applyFont="1">
      <alignment horizontal="center" vertical="center"/>
    </xf>
    <xf borderId="63" fillId="13" fontId="38" numFmtId="0" xfId="0" applyAlignment="1" applyBorder="1" applyFont="1">
      <alignment horizontal="center" vertical="center"/>
    </xf>
    <xf borderId="63" fillId="13" fontId="38" numFmtId="4" xfId="0" applyAlignment="1" applyBorder="1" applyFont="1" applyNumberFormat="1">
      <alignment horizontal="right" vertical="center"/>
    </xf>
    <xf borderId="63" fillId="0" fontId="38" numFmtId="4" xfId="0" applyAlignment="1" applyBorder="1" applyFont="1" applyNumberFormat="1">
      <alignment horizontal="right" vertical="center"/>
    </xf>
    <xf borderId="64" fillId="0" fontId="38" numFmtId="4" xfId="0" applyAlignment="1" applyBorder="1" applyFont="1" applyNumberFormat="1">
      <alignment horizontal="right" vertical="center"/>
    </xf>
    <xf borderId="65" fillId="0" fontId="38" numFmtId="0" xfId="0" applyAlignment="1" applyBorder="1" applyFont="1">
      <alignment horizontal="center" vertical="center"/>
    </xf>
    <xf borderId="66" fillId="0" fontId="38" numFmtId="4" xfId="0" applyAlignment="1" applyBorder="1" applyFont="1" applyNumberFormat="1">
      <alignment horizontal="right" vertical="center"/>
    </xf>
    <xf borderId="18" fillId="11" fontId="39" numFmtId="0" xfId="0" applyAlignment="1" applyBorder="1" applyFont="1">
      <alignment horizontal="center"/>
    </xf>
    <xf borderId="19" fillId="11" fontId="39" numFmtId="0" xfId="0" applyBorder="1" applyFont="1"/>
    <xf borderId="19" fillId="11" fontId="39" numFmtId="0" xfId="0" applyAlignment="1" applyBorder="1" applyFont="1">
      <alignment readingOrder="0"/>
    </xf>
    <xf borderId="20" fillId="11" fontId="39" numFmtId="0" xfId="0" applyBorder="1" applyFont="1"/>
    <xf borderId="0" fillId="0" fontId="39" numFmtId="0" xfId="0" applyFont="1"/>
    <xf borderId="13" fillId="10" fontId="39" numFmtId="0" xfId="0" applyBorder="1" applyFont="1"/>
    <xf borderId="21" fillId="11" fontId="39" numFmtId="0" xfId="0" applyAlignment="1" applyBorder="1" applyFont="1">
      <alignment horizontal="center"/>
    </xf>
    <xf borderId="13" fillId="11" fontId="39" numFmtId="0" xfId="0" applyBorder="1" applyFont="1"/>
    <xf borderId="22" fillId="11" fontId="39" numFmtId="0" xfId="0" applyBorder="1" applyFont="1"/>
    <xf borderId="13" fillId="11" fontId="39" numFmtId="0" xfId="0" applyAlignment="1" applyBorder="1" applyFont="1">
      <alignment horizontal="left"/>
    </xf>
    <xf borderId="13" fillId="11" fontId="39" numFmtId="4" xfId="0" applyBorder="1" applyFont="1" applyNumberFormat="1"/>
    <xf borderId="23" fillId="11" fontId="39" numFmtId="0" xfId="0" applyAlignment="1" applyBorder="1" applyFont="1">
      <alignment horizontal="center"/>
    </xf>
    <xf borderId="24" fillId="11" fontId="39" numFmtId="0" xfId="0" applyBorder="1" applyFont="1"/>
    <xf borderId="25" fillId="11" fontId="39" numFmtId="0" xfId="0" applyBorder="1" applyFont="1"/>
    <xf borderId="0" fillId="0" fontId="40" numFmtId="0" xfId="0" applyAlignment="1" applyFont="1">
      <alignment horizontal="center"/>
    </xf>
    <xf borderId="0" fillId="0" fontId="40" numFmtId="0" xfId="0" applyFont="1"/>
    <xf borderId="13" fillId="10" fontId="40" numFmtId="0" xfId="0" applyBorder="1" applyFont="1"/>
    <xf borderId="26" fillId="0" fontId="39" numFmtId="0" xfId="0" applyAlignment="1" applyBorder="1" applyFont="1">
      <alignment horizontal="center" vertical="center"/>
    </xf>
    <xf borderId="27" fillId="0" fontId="39" numFmtId="0" xfId="0" applyAlignment="1" applyBorder="1" applyFont="1">
      <alignment horizontal="center" shrinkToFit="0" vertical="center" wrapText="1"/>
    </xf>
    <xf borderId="28" fillId="0" fontId="39" numFmtId="0" xfId="0" applyAlignment="1" applyBorder="1" applyFont="1">
      <alignment horizontal="center" vertical="center"/>
    </xf>
    <xf borderId="28" fillId="0" fontId="39" numFmtId="0" xfId="0" applyAlignment="1" applyBorder="1" applyFont="1">
      <alignment horizontal="center" shrinkToFit="0" vertical="center" wrapText="1"/>
    </xf>
    <xf borderId="31" fillId="0" fontId="39" numFmtId="0" xfId="0" applyAlignment="1" applyBorder="1" applyFont="1">
      <alignment horizontal="center" shrinkToFit="0" vertical="center" wrapText="1"/>
    </xf>
    <xf borderId="32" fillId="10" fontId="39" numFmtId="0" xfId="0" applyAlignment="1" applyBorder="1" applyFont="1">
      <alignment horizontal="center" shrinkToFit="0" vertical="center" wrapText="1"/>
    </xf>
    <xf borderId="33" fillId="0" fontId="39" numFmtId="0" xfId="0" applyAlignment="1" applyBorder="1" applyFont="1">
      <alignment horizontal="center" vertical="center"/>
    </xf>
    <xf borderId="34" fillId="0" fontId="39" numFmtId="0" xfId="0" applyAlignment="1" applyBorder="1" applyFont="1">
      <alignment horizontal="center" shrinkToFit="0" vertical="center" wrapText="1"/>
    </xf>
    <xf borderId="8" fillId="0" fontId="39" numFmtId="0" xfId="0" applyAlignment="1" applyBorder="1" applyFont="1">
      <alignment horizontal="center" shrinkToFit="0" vertical="center" wrapText="1"/>
    </xf>
    <xf borderId="8" fillId="0" fontId="39" numFmtId="0" xfId="0" applyAlignment="1" applyBorder="1" applyFont="1">
      <alignment horizontal="center" vertical="center"/>
    </xf>
    <xf borderId="7" fillId="0" fontId="39" numFmtId="0" xfId="0" applyAlignment="1" applyBorder="1" applyFont="1">
      <alignment horizontal="center" shrinkToFit="0" vertical="center" wrapText="1"/>
    </xf>
    <xf borderId="39" fillId="12" fontId="40" numFmtId="171" xfId="0" applyAlignment="1" applyBorder="1" applyFont="1" applyNumberFormat="1">
      <alignment horizontal="center" vertical="center"/>
    </xf>
    <xf borderId="8" fillId="12" fontId="40" numFmtId="171" xfId="0" applyAlignment="1" applyBorder="1" applyFont="1" applyNumberFormat="1">
      <alignment horizontal="center" vertical="center"/>
    </xf>
    <xf borderId="40" fillId="12" fontId="40" numFmtId="171" xfId="0" applyAlignment="1" applyBorder="1" applyFont="1" applyNumberFormat="1">
      <alignment horizontal="center" vertical="center"/>
    </xf>
    <xf borderId="32" fillId="10" fontId="40" numFmtId="171" xfId="0" applyAlignment="1" applyBorder="1" applyFont="1" applyNumberFormat="1">
      <alignment horizontal="center" vertical="center"/>
    </xf>
    <xf borderId="41" fillId="12" fontId="40" numFmtId="171" xfId="0" applyAlignment="1" applyBorder="1" applyFont="1" applyNumberFormat="1">
      <alignment horizontal="center" vertical="center"/>
    </xf>
    <xf borderId="42" fillId="12" fontId="40" numFmtId="171" xfId="0" applyAlignment="1" applyBorder="1" applyFont="1" applyNumberFormat="1">
      <alignment horizontal="center" vertical="center"/>
    </xf>
    <xf borderId="3" fillId="12" fontId="40" numFmtId="171" xfId="0" applyAlignment="1" applyBorder="1" applyFont="1" applyNumberFormat="1">
      <alignment horizontal="center" vertical="center"/>
    </xf>
    <xf borderId="43" fillId="0" fontId="40" numFmtId="0" xfId="0" applyAlignment="1" applyBorder="1" applyFont="1">
      <alignment horizontal="center"/>
    </xf>
    <xf borderId="3" fillId="0" fontId="40" numFmtId="0" xfId="0" applyBorder="1" applyFont="1"/>
    <xf borderId="3" fillId="0" fontId="40" numFmtId="0" xfId="0" applyAlignment="1" applyBorder="1" applyFont="1">
      <alignment horizontal="center"/>
    </xf>
    <xf borderId="67" fillId="0" fontId="40" numFmtId="4" xfId="0" applyAlignment="1" applyBorder="1" applyFont="1" applyNumberFormat="1">
      <alignment horizontal="right" vertical="center"/>
    </xf>
    <xf borderId="3" fillId="0" fontId="40" numFmtId="4" xfId="0" applyAlignment="1" applyBorder="1" applyFont="1" applyNumberFormat="1">
      <alignment horizontal="right" vertical="center"/>
    </xf>
    <xf borderId="3" fillId="0" fontId="40" numFmtId="172" xfId="0" applyAlignment="1" applyBorder="1" applyFont="1" applyNumberFormat="1">
      <alignment horizontal="right" vertical="center"/>
    </xf>
    <xf borderId="3" fillId="0" fontId="40" numFmtId="4" xfId="0" applyAlignment="1" applyBorder="1" applyFont="1" applyNumberFormat="1">
      <alignment horizontal="right"/>
    </xf>
    <xf borderId="44" fillId="0" fontId="40" numFmtId="4" xfId="0" applyAlignment="1" applyBorder="1" applyFont="1" applyNumberFormat="1">
      <alignment horizontal="right" vertical="center"/>
    </xf>
    <xf borderId="45" fillId="0" fontId="40" numFmtId="4" xfId="0" applyAlignment="1" applyBorder="1" applyFont="1" applyNumberFormat="1">
      <alignment horizontal="right" vertical="center"/>
    </xf>
    <xf borderId="46" fillId="0" fontId="40" numFmtId="4" xfId="0" applyAlignment="1" applyBorder="1" applyFont="1" applyNumberFormat="1">
      <alignment horizontal="right" vertical="center"/>
    </xf>
    <xf borderId="32" fillId="10" fontId="40" numFmtId="4" xfId="0" applyAlignment="1" applyBorder="1" applyFont="1" applyNumberFormat="1">
      <alignment horizontal="right" vertical="center"/>
    </xf>
    <xf borderId="47" fillId="0" fontId="40" numFmtId="0" xfId="0" applyAlignment="1" applyBorder="1" applyFont="1">
      <alignment horizontal="center"/>
    </xf>
    <xf borderId="67" fillId="0" fontId="41" numFmtId="4" xfId="0" applyAlignment="1" applyBorder="1" applyFont="1" applyNumberFormat="1">
      <alignment horizontal="right" vertical="center"/>
    </xf>
    <xf borderId="45" fillId="0" fontId="40" numFmtId="0" xfId="0" applyAlignment="1" applyBorder="1" applyFont="1">
      <alignment horizontal="center"/>
    </xf>
    <xf borderId="47" fillId="0" fontId="40" numFmtId="4" xfId="0" applyAlignment="1" applyBorder="1" applyFont="1" applyNumberFormat="1">
      <alignment horizontal="right" vertical="center"/>
    </xf>
    <xf borderId="3" fillId="0" fontId="42" numFmtId="4" xfId="0" applyAlignment="1" applyBorder="1" applyFont="1" applyNumberFormat="1">
      <alignment horizontal="right" readingOrder="0" vertical="center"/>
    </xf>
    <xf borderId="48" fillId="0" fontId="40" numFmtId="0" xfId="0" applyAlignment="1" applyBorder="1" applyFont="1">
      <alignment horizontal="center"/>
    </xf>
    <xf borderId="44" fillId="0" fontId="40" numFmtId="0" xfId="0" applyBorder="1" applyFont="1"/>
    <xf borderId="44" fillId="0" fontId="40" numFmtId="0" xfId="0" applyAlignment="1" applyBorder="1" applyFont="1">
      <alignment horizontal="center"/>
    </xf>
    <xf borderId="68" fillId="0" fontId="40" numFmtId="4" xfId="0" applyAlignment="1" applyBorder="1" applyFont="1" applyNumberFormat="1">
      <alignment horizontal="right" vertical="center"/>
    </xf>
    <xf borderId="44" fillId="0" fontId="40" numFmtId="172" xfId="0" applyAlignment="1" applyBorder="1" applyFont="1" applyNumberFormat="1">
      <alignment horizontal="right" vertical="center"/>
    </xf>
    <xf borderId="44" fillId="0" fontId="40" numFmtId="4" xfId="0" applyAlignment="1" applyBorder="1" applyFont="1" applyNumberFormat="1">
      <alignment horizontal="right"/>
    </xf>
    <xf borderId="49" fillId="0" fontId="40" numFmtId="4" xfId="0" applyAlignment="1" applyBorder="1" applyFont="1" applyNumberFormat="1">
      <alignment horizontal="right" vertical="center"/>
    </xf>
    <xf borderId="50" fillId="0" fontId="40" numFmtId="4" xfId="0" applyAlignment="1" applyBorder="1" applyFont="1" applyNumberFormat="1">
      <alignment horizontal="right" vertical="center"/>
    </xf>
    <xf borderId="51" fillId="0" fontId="40" numFmtId="0" xfId="0" applyAlignment="1" applyBorder="1" applyFont="1">
      <alignment horizontal="center"/>
    </xf>
    <xf borderId="68" fillId="0" fontId="41" numFmtId="4" xfId="0" applyAlignment="1" applyBorder="1" applyFont="1" applyNumberFormat="1">
      <alignment horizontal="right" vertical="center"/>
    </xf>
    <xf borderId="49" fillId="0" fontId="40" numFmtId="0" xfId="0" applyAlignment="1" applyBorder="1" applyFont="1">
      <alignment horizontal="center"/>
    </xf>
    <xf borderId="51" fillId="0" fontId="40" numFmtId="4" xfId="0" applyAlignment="1" applyBorder="1" applyFont="1" applyNumberFormat="1">
      <alignment horizontal="right" vertical="center"/>
    </xf>
    <xf borderId="69" fillId="0" fontId="40" numFmtId="4" xfId="0" applyAlignment="1" applyBorder="1" applyFont="1" applyNumberFormat="1">
      <alignment horizontal="right" vertical="center"/>
    </xf>
    <xf borderId="44" fillId="0" fontId="40" numFmtId="0" xfId="0" applyAlignment="1" applyBorder="1" applyFont="1">
      <alignment horizontal="left"/>
    </xf>
    <xf borderId="52" fillId="0" fontId="39" numFmtId="0" xfId="0" applyAlignment="1" applyBorder="1" applyFont="1">
      <alignment horizontal="center" vertical="center"/>
    </xf>
    <xf borderId="54" fillId="13" fontId="39" numFmtId="0" xfId="0" applyAlignment="1" applyBorder="1" applyFont="1">
      <alignment horizontal="center" vertical="center"/>
    </xf>
    <xf borderId="54" fillId="13" fontId="39" numFmtId="4" xfId="0" applyAlignment="1" applyBorder="1" applyFont="1" applyNumberFormat="1">
      <alignment horizontal="right" vertical="center"/>
    </xf>
    <xf borderId="54" fillId="0" fontId="39" numFmtId="4" xfId="0" applyAlignment="1" applyBorder="1" applyFont="1" applyNumberFormat="1">
      <alignment horizontal="right" vertical="center"/>
    </xf>
    <xf borderId="55" fillId="0" fontId="39" numFmtId="4" xfId="0" applyAlignment="1" applyBorder="1" applyFont="1" applyNumberFormat="1">
      <alignment horizontal="right" vertical="center"/>
    </xf>
    <xf borderId="32" fillId="10" fontId="39" numFmtId="4" xfId="0" applyAlignment="1" applyBorder="1" applyFont="1" applyNumberFormat="1">
      <alignment horizontal="right" vertical="center"/>
    </xf>
    <xf borderId="56" fillId="0" fontId="39" numFmtId="0" xfId="0" applyAlignment="1" applyBorder="1" applyFont="1">
      <alignment horizontal="center" vertical="center"/>
    </xf>
    <xf borderId="57" fillId="0" fontId="39" numFmtId="4" xfId="0" applyAlignment="1" applyBorder="1" applyFont="1" applyNumberFormat="1">
      <alignment horizontal="right" vertical="center"/>
    </xf>
    <xf borderId="58" fillId="14" fontId="39" numFmtId="0" xfId="0" applyAlignment="1" applyBorder="1" applyFont="1">
      <alignment horizontal="left"/>
    </xf>
    <xf borderId="58" fillId="13" fontId="40" numFmtId="0" xfId="0" applyAlignment="1" applyBorder="1" applyFont="1">
      <alignment horizontal="left"/>
    </xf>
    <xf borderId="58" fillId="13" fontId="40" numFmtId="4" xfId="0" applyAlignment="1" applyBorder="1" applyFont="1" applyNumberFormat="1">
      <alignment horizontal="right" vertical="center"/>
    </xf>
    <xf borderId="58" fillId="14" fontId="40" numFmtId="4" xfId="0" applyAlignment="1" applyBorder="1" applyFont="1" applyNumberFormat="1">
      <alignment horizontal="right" vertical="center"/>
    </xf>
    <xf borderId="59" fillId="14" fontId="40" numFmtId="4" xfId="0" applyAlignment="1" applyBorder="1" applyFont="1" applyNumberFormat="1">
      <alignment horizontal="right" vertical="center"/>
    </xf>
    <xf borderId="60" fillId="14" fontId="40" numFmtId="4" xfId="0" applyAlignment="1" applyBorder="1" applyFont="1" applyNumberFormat="1">
      <alignment horizontal="right" vertical="center"/>
    </xf>
    <xf borderId="58" fillId="3" fontId="39" numFmtId="0" xfId="0" applyBorder="1" applyFont="1"/>
    <xf borderId="58" fillId="13" fontId="40" numFmtId="0" xfId="0" applyAlignment="1" applyBorder="1" applyFont="1">
      <alignment horizontal="center"/>
    </xf>
    <xf borderId="58" fillId="3" fontId="40" numFmtId="4" xfId="0" applyAlignment="1" applyBorder="1" applyFont="1" applyNumberFormat="1">
      <alignment horizontal="right" vertical="center"/>
    </xf>
    <xf borderId="59" fillId="3" fontId="40" numFmtId="4" xfId="0" applyAlignment="1" applyBorder="1" applyFont="1" applyNumberFormat="1">
      <alignment horizontal="right" vertical="center"/>
    </xf>
    <xf borderId="60" fillId="3" fontId="40" numFmtId="4" xfId="0" applyAlignment="1" applyBorder="1" applyFont="1" applyNumberFormat="1">
      <alignment horizontal="right" vertical="center"/>
    </xf>
    <xf borderId="61" fillId="0" fontId="39" numFmtId="0" xfId="0" applyAlignment="1" applyBorder="1" applyFont="1">
      <alignment horizontal="center" vertical="center"/>
    </xf>
    <xf borderId="63" fillId="13" fontId="39" numFmtId="0" xfId="0" applyAlignment="1" applyBorder="1" applyFont="1">
      <alignment horizontal="center" vertical="center"/>
    </xf>
    <xf borderId="63" fillId="13" fontId="39" numFmtId="4" xfId="0" applyAlignment="1" applyBorder="1" applyFont="1" applyNumberFormat="1">
      <alignment horizontal="right" vertical="center"/>
    </xf>
    <xf borderId="63" fillId="0" fontId="39" numFmtId="4" xfId="0" applyAlignment="1" applyBorder="1" applyFont="1" applyNumberFormat="1">
      <alignment horizontal="right" vertical="center"/>
    </xf>
    <xf borderId="64" fillId="0" fontId="39" numFmtId="4" xfId="0" applyAlignment="1" applyBorder="1" applyFont="1" applyNumberFormat="1">
      <alignment horizontal="right" vertical="center"/>
    </xf>
    <xf borderId="65" fillId="0" fontId="39" numFmtId="0" xfId="0" applyAlignment="1" applyBorder="1" applyFont="1">
      <alignment horizontal="center" vertical="center"/>
    </xf>
    <xf borderId="66" fillId="0" fontId="39" numFmtId="4" xfId="0" applyAlignment="1" applyBorder="1" applyFont="1" applyNumberFormat="1">
      <alignment horizontal="right" vertical="center"/>
    </xf>
    <xf borderId="18" fillId="11" fontId="43" numFmtId="0" xfId="0" applyAlignment="1" applyBorder="1" applyFont="1">
      <alignment horizontal="center"/>
    </xf>
    <xf borderId="19" fillId="11" fontId="43" numFmtId="0" xfId="0" applyBorder="1" applyFont="1"/>
    <xf borderId="19" fillId="11" fontId="43" numFmtId="0" xfId="0" applyAlignment="1" applyBorder="1" applyFont="1">
      <alignment readingOrder="0"/>
    </xf>
    <xf borderId="20" fillId="11" fontId="43" numFmtId="0" xfId="0" applyBorder="1" applyFont="1"/>
    <xf borderId="0" fillId="0" fontId="43" numFmtId="0" xfId="0" applyFont="1"/>
    <xf borderId="13" fillId="10" fontId="43" numFmtId="0" xfId="0" applyBorder="1" applyFont="1"/>
    <xf borderId="21" fillId="11" fontId="43" numFmtId="0" xfId="0" applyAlignment="1" applyBorder="1" applyFont="1">
      <alignment horizontal="center"/>
    </xf>
    <xf borderId="13" fillId="11" fontId="43" numFmtId="0" xfId="0" applyBorder="1" applyFont="1"/>
    <xf borderId="22" fillId="11" fontId="43" numFmtId="0" xfId="0" applyBorder="1" applyFont="1"/>
    <xf borderId="13" fillId="11" fontId="43" numFmtId="0" xfId="0" applyAlignment="1" applyBorder="1" applyFont="1">
      <alignment horizontal="left"/>
    </xf>
    <xf borderId="13" fillId="11" fontId="43" numFmtId="4" xfId="0" applyBorder="1" applyFont="1" applyNumberFormat="1"/>
    <xf borderId="23" fillId="11" fontId="43" numFmtId="0" xfId="0" applyAlignment="1" applyBorder="1" applyFont="1">
      <alignment horizontal="center"/>
    </xf>
    <xf borderId="24" fillId="11" fontId="43" numFmtId="0" xfId="0" applyBorder="1" applyFont="1"/>
    <xf borderId="25" fillId="11" fontId="43" numFmtId="0" xfId="0" applyBorder="1" applyFont="1"/>
    <xf borderId="0" fillId="0" fontId="44" numFmtId="0" xfId="0" applyAlignment="1" applyFont="1">
      <alignment horizontal="center"/>
    </xf>
    <xf borderId="0" fillId="0" fontId="44" numFmtId="0" xfId="0" applyFont="1"/>
    <xf borderId="13" fillId="10" fontId="44" numFmtId="0" xfId="0" applyBorder="1" applyFont="1"/>
    <xf borderId="26" fillId="0" fontId="43" numFmtId="0" xfId="0" applyAlignment="1" applyBorder="1" applyFont="1">
      <alignment horizontal="center" vertical="center"/>
    </xf>
    <xf borderId="27" fillId="0" fontId="43" numFmtId="0" xfId="0" applyAlignment="1" applyBorder="1" applyFont="1">
      <alignment horizontal="center" shrinkToFit="0" vertical="center" wrapText="1"/>
    </xf>
    <xf borderId="28" fillId="0" fontId="43" numFmtId="0" xfId="0" applyAlignment="1" applyBorder="1" applyFont="1">
      <alignment horizontal="center" vertical="center"/>
    </xf>
    <xf borderId="28" fillId="0" fontId="43" numFmtId="0" xfId="0" applyAlignment="1" applyBorder="1" applyFont="1">
      <alignment horizontal="center" shrinkToFit="0" vertical="center" wrapText="1"/>
    </xf>
    <xf borderId="31" fillId="0" fontId="43" numFmtId="0" xfId="0" applyAlignment="1" applyBorder="1" applyFont="1">
      <alignment horizontal="center" shrinkToFit="0" vertical="center" wrapText="1"/>
    </xf>
    <xf borderId="32" fillId="10" fontId="43" numFmtId="0" xfId="0" applyAlignment="1" applyBorder="1" applyFont="1">
      <alignment horizontal="center" shrinkToFit="0" vertical="center" wrapText="1"/>
    </xf>
    <xf borderId="33" fillId="0" fontId="43" numFmtId="0" xfId="0" applyAlignment="1" applyBorder="1" applyFont="1">
      <alignment horizontal="center" vertical="center"/>
    </xf>
    <xf borderId="34" fillId="0" fontId="43" numFmtId="0" xfId="0" applyAlignment="1" applyBorder="1" applyFont="1">
      <alignment horizontal="center" shrinkToFit="0" vertical="center" wrapText="1"/>
    </xf>
    <xf borderId="8" fillId="0" fontId="43" numFmtId="0" xfId="0" applyAlignment="1" applyBorder="1" applyFont="1">
      <alignment horizontal="center" shrinkToFit="0" vertical="center" wrapText="1"/>
    </xf>
    <xf borderId="8" fillId="0" fontId="43" numFmtId="0" xfId="0" applyAlignment="1" applyBorder="1" applyFont="1">
      <alignment horizontal="center" vertical="center"/>
    </xf>
    <xf borderId="7" fillId="0" fontId="43" numFmtId="0" xfId="0" applyAlignment="1" applyBorder="1" applyFont="1">
      <alignment horizontal="center" shrinkToFit="0" vertical="center" wrapText="1"/>
    </xf>
    <xf borderId="39" fillId="12" fontId="44" numFmtId="171" xfId="0" applyAlignment="1" applyBorder="1" applyFont="1" applyNumberFormat="1">
      <alignment horizontal="center" vertical="center"/>
    </xf>
    <xf borderId="8" fillId="12" fontId="44" numFmtId="171" xfId="0" applyAlignment="1" applyBorder="1" applyFont="1" applyNumberFormat="1">
      <alignment horizontal="center" vertical="center"/>
    </xf>
    <xf borderId="40" fillId="12" fontId="44" numFmtId="171" xfId="0" applyAlignment="1" applyBorder="1" applyFont="1" applyNumberFormat="1">
      <alignment horizontal="center" vertical="center"/>
    </xf>
    <xf borderId="32" fillId="10" fontId="44" numFmtId="171" xfId="0" applyAlignment="1" applyBorder="1" applyFont="1" applyNumberFormat="1">
      <alignment horizontal="center" vertical="center"/>
    </xf>
    <xf borderId="41" fillId="12" fontId="44" numFmtId="171" xfId="0" applyAlignment="1" applyBorder="1" applyFont="1" applyNumberFormat="1">
      <alignment horizontal="center" vertical="center"/>
    </xf>
    <xf borderId="42" fillId="12" fontId="44" numFmtId="171" xfId="0" applyAlignment="1" applyBorder="1" applyFont="1" applyNumberFormat="1">
      <alignment horizontal="center" vertical="center"/>
    </xf>
    <xf borderId="3" fillId="12" fontId="44" numFmtId="171" xfId="0" applyAlignment="1" applyBorder="1" applyFont="1" applyNumberFormat="1">
      <alignment horizontal="center" vertical="center"/>
    </xf>
    <xf borderId="43" fillId="0" fontId="44" numFmtId="0" xfId="0" applyAlignment="1" applyBorder="1" applyFont="1">
      <alignment horizontal="center"/>
    </xf>
    <xf borderId="3" fillId="0" fontId="44" numFmtId="0" xfId="0" applyBorder="1" applyFont="1"/>
    <xf borderId="3" fillId="0" fontId="44" numFmtId="0" xfId="0" applyAlignment="1" applyBorder="1" applyFont="1">
      <alignment horizontal="center"/>
    </xf>
    <xf borderId="67" fillId="0" fontId="44" numFmtId="4" xfId="0" applyAlignment="1" applyBorder="1" applyFont="1" applyNumberFormat="1">
      <alignment horizontal="right" vertical="center"/>
    </xf>
    <xf borderId="3" fillId="0" fontId="44" numFmtId="4" xfId="0" applyAlignment="1" applyBorder="1" applyFont="1" applyNumberFormat="1">
      <alignment horizontal="right" vertical="center"/>
    </xf>
    <xf borderId="3" fillId="0" fontId="44" numFmtId="172" xfId="0" applyAlignment="1" applyBorder="1" applyFont="1" applyNumberFormat="1">
      <alignment horizontal="right" vertical="center"/>
    </xf>
    <xf borderId="3" fillId="0" fontId="44" numFmtId="4" xfId="0" applyAlignment="1" applyBorder="1" applyFont="1" applyNumberFormat="1">
      <alignment horizontal="right"/>
    </xf>
    <xf borderId="44" fillId="0" fontId="44" numFmtId="4" xfId="0" applyAlignment="1" applyBorder="1" applyFont="1" applyNumberFormat="1">
      <alignment horizontal="right" vertical="center"/>
    </xf>
    <xf borderId="45" fillId="0" fontId="44" numFmtId="4" xfId="0" applyAlignment="1" applyBorder="1" applyFont="1" applyNumberFormat="1">
      <alignment horizontal="right" vertical="center"/>
    </xf>
    <xf borderId="46" fillId="0" fontId="44" numFmtId="4" xfId="0" applyAlignment="1" applyBorder="1" applyFont="1" applyNumberFormat="1">
      <alignment horizontal="right" vertical="center"/>
    </xf>
    <xf borderId="32" fillId="10" fontId="44" numFmtId="4" xfId="0" applyAlignment="1" applyBorder="1" applyFont="1" applyNumberFormat="1">
      <alignment horizontal="right" vertical="center"/>
    </xf>
    <xf borderId="47" fillId="0" fontId="44" numFmtId="0" xfId="0" applyAlignment="1" applyBorder="1" applyFont="1">
      <alignment horizontal="center"/>
    </xf>
    <xf borderId="45" fillId="0" fontId="44" numFmtId="0" xfId="0" applyAlignment="1" applyBorder="1" applyFont="1">
      <alignment horizontal="center"/>
    </xf>
    <xf borderId="47" fillId="0" fontId="44" numFmtId="4" xfId="0" applyAlignment="1" applyBorder="1" applyFont="1" applyNumberFormat="1">
      <alignment horizontal="right" vertical="center"/>
    </xf>
    <xf borderId="48" fillId="0" fontId="44" numFmtId="0" xfId="0" applyAlignment="1" applyBorder="1" applyFont="1">
      <alignment horizontal="center"/>
    </xf>
    <xf borderId="44" fillId="0" fontId="44" numFmtId="0" xfId="0" applyBorder="1" applyFont="1"/>
    <xf borderId="44" fillId="0" fontId="44" numFmtId="0" xfId="0" applyAlignment="1" applyBorder="1" applyFont="1">
      <alignment horizontal="center"/>
    </xf>
    <xf borderId="68" fillId="0" fontId="44" numFmtId="4" xfId="0" applyAlignment="1" applyBorder="1" applyFont="1" applyNumberFormat="1">
      <alignment horizontal="right" vertical="center"/>
    </xf>
    <xf borderId="44" fillId="0" fontId="44" numFmtId="172" xfId="0" applyAlignment="1" applyBorder="1" applyFont="1" applyNumberFormat="1">
      <alignment horizontal="right" vertical="center"/>
    </xf>
    <xf borderId="44" fillId="0" fontId="44" numFmtId="4" xfId="0" applyAlignment="1" applyBorder="1" applyFont="1" applyNumberFormat="1">
      <alignment horizontal="right"/>
    </xf>
    <xf borderId="49" fillId="0" fontId="44" numFmtId="4" xfId="0" applyAlignment="1" applyBorder="1" applyFont="1" applyNumberFormat="1">
      <alignment horizontal="right" vertical="center"/>
    </xf>
    <xf borderId="50" fillId="0" fontId="44" numFmtId="4" xfId="0" applyAlignment="1" applyBorder="1" applyFont="1" applyNumberFormat="1">
      <alignment horizontal="right" vertical="center"/>
    </xf>
    <xf borderId="51" fillId="0" fontId="44" numFmtId="0" xfId="0" applyAlignment="1" applyBorder="1" applyFont="1">
      <alignment horizontal="center"/>
    </xf>
    <xf borderId="49" fillId="0" fontId="44" numFmtId="0" xfId="0" applyAlignment="1" applyBorder="1" applyFont="1">
      <alignment horizontal="center"/>
    </xf>
    <xf borderId="51" fillId="0" fontId="44" numFmtId="4" xfId="0" applyAlignment="1" applyBorder="1" applyFont="1" applyNumberFormat="1">
      <alignment horizontal="right" vertical="center"/>
    </xf>
    <xf borderId="69" fillId="0" fontId="44" numFmtId="4" xfId="0" applyAlignment="1" applyBorder="1" applyFont="1" applyNumberFormat="1">
      <alignment horizontal="right" vertical="center"/>
    </xf>
    <xf borderId="44" fillId="0" fontId="44" numFmtId="0" xfId="0" applyAlignment="1" applyBorder="1" applyFont="1">
      <alignment horizontal="left"/>
    </xf>
    <xf borderId="52" fillId="0" fontId="43" numFmtId="0" xfId="0" applyAlignment="1" applyBorder="1" applyFont="1">
      <alignment horizontal="center" vertical="center"/>
    </xf>
    <xf borderId="54" fillId="13" fontId="43" numFmtId="0" xfId="0" applyAlignment="1" applyBorder="1" applyFont="1">
      <alignment horizontal="center" vertical="center"/>
    </xf>
    <xf borderId="54" fillId="13" fontId="43" numFmtId="4" xfId="0" applyAlignment="1" applyBorder="1" applyFont="1" applyNumberFormat="1">
      <alignment horizontal="right" vertical="center"/>
    </xf>
    <xf borderId="54" fillId="0" fontId="43" numFmtId="4" xfId="0" applyAlignment="1" applyBorder="1" applyFont="1" applyNumberFormat="1">
      <alignment horizontal="right" vertical="center"/>
    </xf>
    <xf borderId="55" fillId="0" fontId="43" numFmtId="4" xfId="0" applyAlignment="1" applyBorder="1" applyFont="1" applyNumberFormat="1">
      <alignment horizontal="right" vertical="center"/>
    </xf>
    <xf borderId="32" fillId="10" fontId="43" numFmtId="4" xfId="0" applyAlignment="1" applyBorder="1" applyFont="1" applyNumberFormat="1">
      <alignment horizontal="right" vertical="center"/>
    </xf>
    <xf borderId="56" fillId="0" fontId="43" numFmtId="0" xfId="0" applyAlignment="1" applyBorder="1" applyFont="1">
      <alignment horizontal="center" vertical="center"/>
    </xf>
    <xf borderId="57" fillId="0" fontId="43" numFmtId="4" xfId="0" applyAlignment="1" applyBorder="1" applyFont="1" applyNumberFormat="1">
      <alignment horizontal="right" vertical="center"/>
    </xf>
    <xf borderId="58" fillId="14" fontId="43" numFmtId="0" xfId="0" applyAlignment="1" applyBorder="1" applyFont="1">
      <alignment horizontal="left"/>
    </xf>
    <xf borderId="58" fillId="13" fontId="44" numFmtId="0" xfId="0" applyAlignment="1" applyBorder="1" applyFont="1">
      <alignment horizontal="left"/>
    </xf>
    <xf borderId="58" fillId="13" fontId="44" numFmtId="4" xfId="0" applyAlignment="1" applyBorder="1" applyFont="1" applyNumberFormat="1">
      <alignment horizontal="right" vertical="center"/>
    </xf>
    <xf borderId="58" fillId="14" fontId="44" numFmtId="4" xfId="0" applyAlignment="1" applyBorder="1" applyFont="1" applyNumberFormat="1">
      <alignment horizontal="right" vertical="center"/>
    </xf>
    <xf borderId="59" fillId="14" fontId="44" numFmtId="4" xfId="0" applyAlignment="1" applyBorder="1" applyFont="1" applyNumberFormat="1">
      <alignment horizontal="right" vertical="center"/>
    </xf>
    <xf borderId="60" fillId="14" fontId="44" numFmtId="4" xfId="0" applyAlignment="1" applyBorder="1" applyFont="1" applyNumberFormat="1">
      <alignment horizontal="right" vertical="center"/>
    </xf>
    <xf borderId="58" fillId="3" fontId="43" numFmtId="0" xfId="0" applyBorder="1" applyFont="1"/>
    <xf borderId="58" fillId="13" fontId="44" numFmtId="0" xfId="0" applyAlignment="1" applyBorder="1" applyFont="1">
      <alignment horizontal="center"/>
    </xf>
    <xf borderId="58" fillId="3" fontId="44" numFmtId="4" xfId="0" applyAlignment="1" applyBorder="1" applyFont="1" applyNumberFormat="1">
      <alignment horizontal="right" vertical="center"/>
    </xf>
    <xf borderId="59" fillId="3" fontId="44" numFmtId="4" xfId="0" applyAlignment="1" applyBorder="1" applyFont="1" applyNumberFormat="1">
      <alignment horizontal="right" vertical="center"/>
    </xf>
    <xf borderId="60" fillId="3" fontId="44" numFmtId="4" xfId="0" applyAlignment="1" applyBorder="1" applyFont="1" applyNumberFormat="1">
      <alignment horizontal="right" vertical="center"/>
    </xf>
    <xf borderId="61" fillId="0" fontId="43" numFmtId="0" xfId="0" applyAlignment="1" applyBorder="1" applyFont="1">
      <alignment horizontal="center" vertical="center"/>
    </xf>
    <xf borderId="63" fillId="13" fontId="43" numFmtId="0" xfId="0" applyAlignment="1" applyBorder="1" applyFont="1">
      <alignment horizontal="center" vertical="center"/>
    </xf>
    <xf borderId="63" fillId="13" fontId="43" numFmtId="4" xfId="0" applyAlignment="1" applyBorder="1" applyFont="1" applyNumberFormat="1">
      <alignment horizontal="right" vertical="center"/>
    </xf>
    <xf borderId="63" fillId="0" fontId="43" numFmtId="4" xfId="0" applyAlignment="1" applyBorder="1" applyFont="1" applyNumberFormat="1">
      <alignment horizontal="right" vertical="center"/>
    </xf>
    <xf borderId="64" fillId="0" fontId="43" numFmtId="4" xfId="0" applyAlignment="1" applyBorder="1" applyFont="1" applyNumberFormat="1">
      <alignment horizontal="right" vertical="center"/>
    </xf>
    <xf borderId="65" fillId="0" fontId="43" numFmtId="0" xfId="0" applyAlignment="1" applyBorder="1" applyFont="1">
      <alignment horizontal="center" vertical="center"/>
    </xf>
    <xf borderId="66" fillId="0" fontId="43" numFmtId="4" xfId="0" applyAlignment="1" applyBorder="1" applyFont="1" applyNumberFormat="1">
      <alignment horizontal="right" vertical="center"/>
    </xf>
    <xf borderId="18" fillId="11" fontId="45" numFmtId="0" xfId="0" applyAlignment="1" applyBorder="1" applyFont="1">
      <alignment horizontal="center"/>
    </xf>
    <xf borderId="19" fillId="11" fontId="45" numFmtId="0" xfId="0" applyBorder="1" applyFont="1"/>
    <xf borderId="19" fillId="11" fontId="45" numFmtId="0" xfId="0" applyAlignment="1" applyBorder="1" applyFont="1">
      <alignment readingOrder="0"/>
    </xf>
    <xf borderId="20" fillId="11" fontId="45" numFmtId="0" xfId="0" applyBorder="1" applyFont="1"/>
    <xf borderId="0" fillId="0" fontId="45" numFmtId="0" xfId="0" applyFont="1"/>
    <xf borderId="13" fillId="10" fontId="45" numFmtId="0" xfId="0" applyBorder="1" applyFont="1"/>
    <xf borderId="21" fillId="11" fontId="45" numFmtId="0" xfId="0" applyAlignment="1" applyBorder="1" applyFont="1">
      <alignment horizontal="center"/>
    </xf>
    <xf borderId="13" fillId="11" fontId="45" numFmtId="0" xfId="0" applyBorder="1" applyFont="1"/>
    <xf borderId="22" fillId="11" fontId="45" numFmtId="0" xfId="0" applyBorder="1" applyFont="1"/>
    <xf borderId="13" fillId="11" fontId="45" numFmtId="0" xfId="0" applyAlignment="1" applyBorder="1" applyFont="1">
      <alignment horizontal="left"/>
    </xf>
    <xf borderId="13" fillId="11" fontId="45" numFmtId="4" xfId="0" applyBorder="1" applyFont="1" applyNumberFormat="1"/>
    <xf borderId="23" fillId="11" fontId="45" numFmtId="0" xfId="0" applyAlignment="1" applyBorder="1" applyFont="1">
      <alignment horizontal="center"/>
    </xf>
    <xf borderId="24" fillId="11" fontId="45" numFmtId="0" xfId="0" applyBorder="1" applyFont="1"/>
    <xf borderId="25" fillId="11" fontId="45" numFmtId="0" xfId="0" applyBorder="1" applyFont="1"/>
    <xf borderId="0" fillId="0" fontId="46" numFmtId="0" xfId="0" applyAlignment="1" applyFont="1">
      <alignment horizontal="center"/>
    </xf>
    <xf borderId="0" fillId="0" fontId="46" numFmtId="0" xfId="0" applyFont="1"/>
    <xf borderId="13" fillId="10" fontId="46" numFmtId="0" xfId="0" applyBorder="1" applyFont="1"/>
    <xf borderId="26" fillId="0" fontId="45" numFmtId="0" xfId="0" applyAlignment="1" applyBorder="1" applyFont="1">
      <alignment horizontal="center" vertical="center"/>
    </xf>
    <xf borderId="27" fillId="0" fontId="45" numFmtId="0" xfId="0" applyAlignment="1" applyBorder="1" applyFont="1">
      <alignment horizontal="center" shrinkToFit="0" vertical="center" wrapText="1"/>
    </xf>
    <xf borderId="28" fillId="0" fontId="45" numFmtId="0" xfId="0" applyAlignment="1" applyBorder="1" applyFont="1">
      <alignment horizontal="center" vertical="center"/>
    </xf>
    <xf borderId="28" fillId="0" fontId="45" numFmtId="0" xfId="0" applyAlignment="1" applyBorder="1" applyFont="1">
      <alignment horizontal="center" shrinkToFit="0" vertical="center" wrapText="1"/>
    </xf>
    <xf borderId="31" fillId="0" fontId="45" numFmtId="0" xfId="0" applyAlignment="1" applyBorder="1" applyFont="1">
      <alignment horizontal="center" shrinkToFit="0" vertical="center" wrapText="1"/>
    </xf>
    <xf borderId="32" fillId="10" fontId="45" numFmtId="0" xfId="0" applyAlignment="1" applyBorder="1" applyFont="1">
      <alignment horizontal="center" shrinkToFit="0" vertical="center" wrapText="1"/>
    </xf>
    <xf borderId="33" fillId="0" fontId="45" numFmtId="0" xfId="0" applyAlignment="1" applyBorder="1" applyFont="1">
      <alignment horizontal="center" vertical="center"/>
    </xf>
    <xf borderId="34" fillId="0" fontId="45" numFmtId="0" xfId="0" applyAlignment="1" applyBorder="1" applyFont="1">
      <alignment horizontal="center" shrinkToFit="0" vertical="center" wrapText="1"/>
    </xf>
    <xf borderId="8" fillId="0" fontId="45" numFmtId="0" xfId="0" applyAlignment="1" applyBorder="1" applyFont="1">
      <alignment horizontal="center" shrinkToFit="0" vertical="center" wrapText="1"/>
    </xf>
    <xf borderId="8" fillId="0" fontId="45" numFmtId="0" xfId="0" applyAlignment="1" applyBorder="1" applyFont="1">
      <alignment horizontal="center" vertical="center"/>
    </xf>
    <xf borderId="7" fillId="0" fontId="45" numFmtId="0" xfId="0" applyAlignment="1" applyBorder="1" applyFont="1">
      <alignment horizontal="center" shrinkToFit="0" vertical="center" wrapText="1"/>
    </xf>
    <xf borderId="39" fillId="12" fontId="46" numFmtId="171" xfId="0" applyAlignment="1" applyBorder="1" applyFont="1" applyNumberFormat="1">
      <alignment horizontal="center" vertical="center"/>
    </xf>
    <xf borderId="8" fillId="12" fontId="46" numFmtId="171" xfId="0" applyAlignment="1" applyBorder="1" applyFont="1" applyNumberFormat="1">
      <alignment horizontal="center" vertical="center"/>
    </xf>
    <xf borderId="40" fillId="12" fontId="46" numFmtId="171" xfId="0" applyAlignment="1" applyBorder="1" applyFont="1" applyNumberFormat="1">
      <alignment horizontal="center" vertical="center"/>
    </xf>
    <xf borderId="32" fillId="10" fontId="46" numFmtId="171" xfId="0" applyAlignment="1" applyBorder="1" applyFont="1" applyNumberFormat="1">
      <alignment horizontal="center" vertical="center"/>
    </xf>
    <xf borderId="41" fillId="12" fontId="46" numFmtId="171" xfId="0" applyAlignment="1" applyBorder="1" applyFont="1" applyNumberFormat="1">
      <alignment horizontal="center" vertical="center"/>
    </xf>
    <xf borderId="42" fillId="12" fontId="46" numFmtId="171" xfId="0" applyAlignment="1" applyBorder="1" applyFont="1" applyNumberFormat="1">
      <alignment horizontal="center" vertical="center"/>
    </xf>
    <xf borderId="43" fillId="0" fontId="46" numFmtId="0" xfId="0" applyAlignment="1" applyBorder="1" applyFont="1">
      <alignment horizontal="center"/>
    </xf>
    <xf borderId="3" fillId="0" fontId="46" numFmtId="0" xfId="0" applyBorder="1" applyFont="1"/>
    <xf borderId="3" fillId="0" fontId="46" numFmtId="0" xfId="0" applyAlignment="1" applyBorder="1" applyFont="1">
      <alignment horizontal="center"/>
    </xf>
    <xf borderId="67" fillId="0" fontId="46" numFmtId="4" xfId="0" applyAlignment="1" applyBorder="1" applyFont="1" applyNumberFormat="1">
      <alignment horizontal="right" vertical="center"/>
    </xf>
    <xf borderId="3" fillId="0" fontId="46" numFmtId="4" xfId="0" applyAlignment="1" applyBorder="1" applyFont="1" applyNumberFormat="1">
      <alignment horizontal="right" vertical="center"/>
    </xf>
    <xf borderId="3" fillId="0" fontId="46" numFmtId="172" xfId="0" applyAlignment="1" applyBorder="1" applyFont="1" applyNumberFormat="1">
      <alignment horizontal="right" vertical="center"/>
    </xf>
    <xf borderId="3" fillId="0" fontId="46" numFmtId="4" xfId="0" applyAlignment="1" applyBorder="1" applyFont="1" applyNumberFormat="1">
      <alignment horizontal="right"/>
    </xf>
    <xf borderId="44" fillId="0" fontId="46" numFmtId="4" xfId="0" applyAlignment="1" applyBorder="1" applyFont="1" applyNumberFormat="1">
      <alignment horizontal="right" vertical="center"/>
    </xf>
    <xf borderId="45" fillId="0" fontId="46" numFmtId="4" xfId="0" applyAlignment="1" applyBorder="1" applyFont="1" applyNumberFormat="1">
      <alignment horizontal="right" vertical="center"/>
    </xf>
    <xf borderId="46" fillId="0" fontId="46" numFmtId="4" xfId="0" applyAlignment="1" applyBorder="1" applyFont="1" applyNumberFormat="1">
      <alignment horizontal="right" vertical="center"/>
    </xf>
    <xf borderId="32" fillId="10" fontId="46" numFmtId="4" xfId="0" applyAlignment="1" applyBorder="1" applyFont="1" applyNumberFormat="1">
      <alignment horizontal="right" vertical="center"/>
    </xf>
    <xf borderId="47" fillId="0" fontId="46" numFmtId="0" xfId="0" applyAlignment="1" applyBorder="1" applyFont="1">
      <alignment horizontal="center"/>
    </xf>
    <xf borderId="48" fillId="0" fontId="46" numFmtId="0" xfId="0" applyAlignment="1" applyBorder="1" applyFont="1">
      <alignment horizontal="center"/>
    </xf>
    <xf borderId="44" fillId="0" fontId="46" numFmtId="0" xfId="0" applyBorder="1" applyFont="1"/>
    <xf borderId="44" fillId="0" fontId="46" numFmtId="0" xfId="0" applyAlignment="1" applyBorder="1" applyFont="1">
      <alignment horizontal="center"/>
    </xf>
    <xf borderId="68" fillId="0" fontId="46" numFmtId="4" xfId="0" applyAlignment="1" applyBorder="1" applyFont="1" applyNumberFormat="1">
      <alignment horizontal="right" vertical="center"/>
    </xf>
    <xf borderId="44" fillId="0" fontId="46" numFmtId="172" xfId="0" applyAlignment="1" applyBorder="1" applyFont="1" applyNumberFormat="1">
      <alignment horizontal="right" vertical="center"/>
    </xf>
    <xf borderId="44" fillId="0" fontId="46" numFmtId="4" xfId="0" applyAlignment="1" applyBorder="1" applyFont="1" applyNumberFormat="1">
      <alignment horizontal="right"/>
    </xf>
    <xf borderId="49" fillId="0" fontId="46" numFmtId="4" xfId="0" applyAlignment="1" applyBorder="1" applyFont="1" applyNumberFormat="1">
      <alignment horizontal="right" vertical="center"/>
    </xf>
    <xf borderId="50" fillId="0" fontId="46" numFmtId="4" xfId="0" applyAlignment="1" applyBorder="1" applyFont="1" applyNumberFormat="1">
      <alignment horizontal="right" vertical="center"/>
    </xf>
    <xf borderId="51" fillId="0" fontId="46" numFmtId="0" xfId="0" applyAlignment="1" applyBorder="1" applyFont="1">
      <alignment horizontal="center"/>
    </xf>
    <xf borderId="49" fillId="0" fontId="46" numFmtId="0" xfId="0" applyAlignment="1" applyBorder="1" applyFont="1">
      <alignment horizontal="center"/>
    </xf>
    <xf borderId="51" fillId="0" fontId="46" numFmtId="4" xfId="0" applyAlignment="1" applyBorder="1" applyFont="1" applyNumberFormat="1">
      <alignment horizontal="right" vertical="center"/>
    </xf>
    <xf borderId="69" fillId="0" fontId="46" numFmtId="4" xfId="0" applyAlignment="1" applyBorder="1" applyFont="1" applyNumberFormat="1">
      <alignment horizontal="right" vertical="center"/>
    </xf>
    <xf borderId="44" fillId="0" fontId="46" numFmtId="0" xfId="0" applyAlignment="1" applyBorder="1" applyFont="1">
      <alignment horizontal="left"/>
    </xf>
    <xf borderId="52" fillId="0" fontId="45" numFmtId="0" xfId="0" applyAlignment="1" applyBorder="1" applyFont="1">
      <alignment horizontal="center" vertical="center"/>
    </xf>
    <xf borderId="54" fillId="13" fontId="45" numFmtId="0" xfId="0" applyAlignment="1" applyBorder="1" applyFont="1">
      <alignment horizontal="center" vertical="center"/>
    </xf>
    <xf borderId="54" fillId="13" fontId="45" numFmtId="4" xfId="0" applyAlignment="1" applyBorder="1" applyFont="1" applyNumberFormat="1">
      <alignment horizontal="right" vertical="center"/>
    </xf>
    <xf borderId="54" fillId="0" fontId="45" numFmtId="4" xfId="0" applyAlignment="1" applyBorder="1" applyFont="1" applyNumberFormat="1">
      <alignment horizontal="right" vertical="center"/>
    </xf>
    <xf borderId="55" fillId="0" fontId="45" numFmtId="4" xfId="0" applyAlignment="1" applyBorder="1" applyFont="1" applyNumberFormat="1">
      <alignment horizontal="right" vertical="center"/>
    </xf>
    <xf borderId="32" fillId="10" fontId="45" numFmtId="4" xfId="0" applyAlignment="1" applyBorder="1" applyFont="1" applyNumberFormat="1">
      <alignment horizontal="right" vertical="center"/>
    </xf>
    <xf borderId="56" fillId="0" fontId="45" numFmtId="0" xfId="0" applyAlignment="1" applyBorder="1" applyFont="1">
      <alignment horizontal="center" vertical="center"/>
    </xf>
    <xf borderId="57" fillId="0" fontId="45" numFmtId="4" xfId="0" applyAlignment="1" applyBorder="1" applyFont="1" applyNumberFormat="1">
      <alignment horizontal="right" vertical="center"/>
    </xf>
    <xf borderId="58" fillId="14" fontId="45" numFmtId="0" xfId="0" applyAlignment="1" applyBorder="1" applyFont="1">
      <alignment horizontal="left"/>
    </xf>
    <xf borderId="58" fillId="13" fontId="46" numFmtId="0" xfId="0" applyAlignment="1" applyBorder="1" applyFont="1">
      <alignment horizontal="left"/>
    </xf>
    <xf borderId="58" fillId="13" fontId="46" numFmtId="4" xfId="0" applyAlignment="1" applyBorder="1" applyFont="1" applyNumberFormat="1">
      <alignment horizontal="right" vertical="center"/>
    </xf>
    <xf borderId="58" fillId="14" fontId="46" numFmtId="4" xfId="0" applyAlignment="1" applyBorder="1" applyFont="1" applyNumberFormat="1">
      <alignment horizontal="right" vertical="center"/>
    </xf>
    <xf borderId="59" fillId="14" fontId="46" numFmtId="4" xfId="0" applyAlignment="1" applyBorder="1" applyFont="1" applyNumberFormat="1">
      <alignment horizontal="right" vertical="center"/>
    </xf>
    <xf borderId="60" fillId="14" fontId="46" numFmtId="4" xfId="0" applyAlignment="1" applyBorder="1" applyFont="1" applyNumberFormat="1">
      <alignment horizontal="right" vertical="center"/>
    </xf>
    <xf borderId="58" fillId="3" fontId="45" numFmtId="0" xfId="0" applyBorder="1" applyFont="1"/>
    <xf borderId="58" fillId="13" fontId="46" numFmtId="0" xfId="0" applyAlignment="1" applyBorder="1" applyFont="1">
      <alignment horizontal="center"/>
    </xf>
    <xf borderId="58" fillId="3" fontId="46" numFmtId="4" xfId="0" applyAlignment="1" applyBorder="1" applyFont="1" applyNumberFormat="1">
      <alignment horizontal="right" vertical="center"/>
    </xf>
    <xf borderId="59" fillId="3" fontId="46" numFmtId="4" xfId="0" applyAlignment="1" applyBorder="1" applyFont="1" applyNumberFormat="1">
      <alignment horizontal="right" vertical="center"/>
    </xf>
    <xf borderId="60" fillId="3" fontId="46" numFmtId="4" xfId="0" applyAlignment="1" applyBorder="1" applyFont="1" applyNumberFormat="1">
      <alignment horizontal="right" vertical="center"/>
    </xf>
    <xf borderId="61" fillId="0" fontId="45" numFmtId="0" xfId="0" applyAlignment="1" applyBorder="1" applyFont="1">
      <alignment horizontal="center" vertical="center"/>
    </xf>
    <xf borderId="63" fillId="13" fontId="45" numFmtId="0" xfId="0" applyAlignment="1" applyBorder="1" applyFont="1">
      <alignment horizontal="center" vertical="center"/>
    </xf>
    <xf borderId="63" fillId="13" fontId="45" numFmtId="4" xfId="0" applyAlignment="1" applyBorder="1" applyFont="1" applyNumberFormat="1">
      <alignment horizontal="right" vertical="center"/>
    </xf>
    <xf borderId="63" fillId="0" fontId="45" numFmtId="4" xfId="0" applyAlignment="1" applyBorder="1" applyFont="1" applyNumberFormat="1">
      <alignment horizontal="right" vertical="center"/>
    </xf>
    <xf borderId="64" fillId="0" fontId="45" numFmtId="4" xfId="0" applyAlignment="1" applyBorder="1" applyFont="1" applyNumberFormat="1">
      <alignment horizontal="right" vertical="center"/>
    </xf>
    <xf borderId="65" fillId="0" fontId="45" numFmtId="0" xfId="0" applyAlignment="1" applyBorder="1" applyFont="1">
      <alignment horizontal="center" vertical="center"/>
    </xf>
    <xf borderId="66" fillId="0" fontId="45" numFmtId="4" xfId="0" applyAlignment="1" applyBorder="1" applyFont="1" applyNumberFormat="1">
      <alignment horizontal="right" vertical="center"/>
    </xf>
    <xf borderId="18" fillId="15" fontId="35" numFmtId="0" xfId="0" applyAlignment="1" applyBorder="1" applyFill="1" applyFont="1">
      <alignment horizontal="center"/>
    </xf>
    <xf borderId="19" fillId="15" fontId="35" numFmtId="0" xfId="0" applyBorder="1" applyFont="1"/>
    <xf borderId="19" fillId="15" fontId="35" numFmtId="0" xfId="0" applyAlignment="1" applyBorder="1" applyFont="1">
      <alignment readingOrder="0"/>
    </xf>
    <xf borderId="20" fillId="15" fontId="35" numFmtId="0" xfId="0" applyBorder="1" applyFont="1"/>
    <xf borderId="21" fillId="15" fontId="35" numFmtId="0" xfId="0" applyAlignment="1" applyBorder="1" applyFont="1">
      <alignment horizontal="center"/>
    </xf>
    <xf borderId="13" fillId="15" fontId="35" numFmtId="0" xfId="0" applyBorder="1" applyFont="1"/>
    <xf borderId="22" fillId="15" fontId="35" numFmtId="0" xfId="0" applyBorder="1" applyFont="1"/>
    <xf borderId="13" fillId="15" fontId="35" numFmtId="0" xfId="0" applyAlignment="1" applyBorder="1" applyFont="1">
      <alignment horizontal="left"/>
    </xf>
    <xf borderId="13" fillId="15" fontId="35" numFmtId="4" xfId="0" applyBorder="1" applyFont="1" applyNumberFormat="1"/>
    <xf borderId="23" fillId="15" fontId="35" numFmtId="0" xfId="0" applyAlignment="1" applyBorder="1" applyFont="1">
      <alignment horizontal="center"/>
    </xf>
    <xf borderId="24" fillId="15" fontId="35" numFmtId="0" xfId="0" applyBorder="1" applyFont="1"/>
    <xf borderId="25" fillId="15" fontId="35" numFmtId="0" xfId="0" applyBorder="1" applyFont="1"/>
    <xf borderId="13" fillId="10" fontId="35" numFmtId="0" xfId="0" applyAlignment="1" applyBorder="1" applyFont="1">
      <alignment horizontal="center" shrinkToFit="0" vertical="center" wrapText="1"/>
    </xf>
    <xf borderId="13" fillId="10" fontId="0" numFmtId="171" xfId="0" applyAlignment="1" applyBorder="1" applyFont="1" applyNumberFormat="1">
      <alignment horizontal="center" vertical="center"/>
    </xf>
    <xf borderId="3" fillId="0" fontId="0" numFmtId="4" xfId="0" applyAlignment="1" applyBorder="1" applyFont="1" applyNumberFormat="1">
      <alignment horizontal="right"/>
    </xf>
    <xf borderId="13" fillId="10" fontId="0" numFmtId="4" xfId="0" applyAlignment="1" applyBorder="1" applyFont="1" applyNumberFormat="1">
      <alignment horizontal="right" vertical="center"/>
    </xf>
    <xf borderId="44" fillId="0" fontId="0" numFmtId="4" xfId="0" applyAlignment="1" applyBorder="1" applyFont="1" applyNumberFormat="1">
      <alignment horizontal="right"/>
    </xf>
    <xf borderId="13" fillId="10" fontId="35" numFmtId="4" xfId="0" applyAlignment="1" applyBorder="1" applyFont="1" applyNumberFormat="1">
      <alignment horizontal="right" vertical="center"/>
    </xf>
    <xf borderId="13" fillId="10" fontId="38" numFmtId="0" xfId="0" applyAlignment="1" applyBorder="1" applyFont="1">
      <alignment horizontal="center" shrinkToFit="0" vertical="center" wrapText="1"/>
    </xf>
    <xf borderId="13" fillId="10" fontId="23" numFmtId="171" xfId="0" applyAlignment="1" applyBorder="1" applyFont="1" applyNumberFormat="1">
      <alignment horizontal="center" vertical="center"/>
    </xf>
    <xf borderId="13" fillId="10" fontId="23" numFmtId="4" xfId="0" applyAlignment="1" applyBorder="1" applyFont="1" applyNumberFormat="1">
      <alignment horizontal="right" vertical="center"/>
    </xf>
    <xf borderId="13" fillId="10" fontId="42" numFmtId="172" xfId="0" applyAlignment="1" applyBorder="1" applyFont="1" applyNumberFormat="1">
      <alignment horizontal="right" vertical="center"/>
    </xf>
    <xf borderId="13" fillId="10" fontId="42" numFmtId="4" xfId="0" applyAlignment="1" applyBorder="1" applyFont="1" applyNumberFormat="1">
      <alignment horizontal="right" vertical="center"/>
    </xf>
    <xf borderId="13" fillId="10" fontId="38" numFmtId="4" xfId="0" applyAlignment="1" applyBorder="1" applyFont="1" applyNumberFormat="1">
      <alignment horizontal="right" vertical="center"/>
    </xf>
    <xf borderId="13" fillId="10" fontId="39" numFmtId="0" xfId="0" applyAlignment="1" applyBorder="1" applyFont="1">
      <alignment horizontal="center" shrinkToFit="0" vertical="center" wrapText="1"/>
    </xf>
    <xf borderId="13" fillId="10" fontId="40" numFmtId="171" xfId="0" applyAlignment="1" applyBorder="1" applyFont="1" applyNumberFormat="1">
      <alignment horizontal="center" vertical="center"/>
    </xf>
    <xf borderId="13" fillId="10" fontId="40" numFmtId="4" xfId="0" applyAlignment="1" applyBorder="1" applyFont="1" applyNumberFormat="1">
      <alignment horizontal="right" vertical="center"/>
    </xf>
    <xf borderId="13" fillId="10" fontId="39" numFmtId="4" xfId="0" applyAlignment="1" applyBorder="1" applyFont="1" applyNumberFormat="1">
      <alignment horizontal="right" vertical="center"/>
    </xf>
    <xf borderId="13" fillId="10" fontId="43" numFmtId="0" xfId="0" applyAlignment="1" applyBorder="1" applyFont="1">
      <alignment horizontal="center" shrinkToFit="0" vertical="center" wrapText="1"/>
    </xf>
    <xf borderId="13" fillId="10" fontId="44" numFmtId="171" xfId="0" applyAlignment="1" applyBorder="1" applyFont="1" applyNumberFormat="1">
      <alignment horizontal="center" vertical="center"/>
    </xf>
    <xf borderId="13" fillId="10" fontId="44" numFmtId="4" xfId="0" applyAlignment="1" applyBorder="1" applyFont="1" applyNumberFormat="1">
      <alignment horizontal="right" vertical="center"/>
    </xf>
    <xf borderId="13" fillId="10" fontId="43" numFmtId="4" xfId="0" applyAlignment="1" applyBorder="1" applyFont="1" applyNumberFormat="1">
      <alignment horizontal="right" vertical="center"/>
    </xf>
    <xf borderId="13" fillId="10" fontId="45" numFmtId="0" xfId="0" applyAlignment="1" applyBorder="1" applyFont="1">
      <alignment horizontal="center" shrinkToFit="0" vertical="center" wrapText="1"/>
    </xf>
    <xf borderId="13" fillId="10" fontId="46" numFmtId="171" xfId="0" applyAlignment="1" applyBorder="1" applyFont="1" applyNumberFormat="1">
      <alignment horizontal="center" vertical="center"/>
    </xf>
    <xf borderId="13" fillId="10" fontId="46" numFmtId="4" xfId="0" applyAlignment="1" applyBorder="1" applyFont="1" applyNumberFormat="1">
      <alignment horizontal="right" vertical="center"/>
    </xf>
    <xf borderId="13" fillId="10" fontId="45" numFmtId="4" xfId="0" applyAlignment="1" applyBorder="1" applyFont="1" applyNumberFormat="1">
      <alignment horizontal="right" vertical="center"/>
    </xf>
    <xf borderId="0" fillId="0" fontId="47" numFmtId="0" xfId="0" applyAlignment="1" applyFont="1">
      <alignment readingOrder="0"/>
    </xf>
    <xf borderId="0" fillId="0" fontId="28" numFmtId="0" xfId="0" applyFont="1"/>
    <xf borderId="0" fillId="0" fontId="35" numFmtId="4" xfId="0" applyFont="1" applyNumberFormat="1"/>
    <xf borderId="70" fillId="0" fontId="35" numFmtId="0" xfId="0" applyAlignment="1" applyBorder="1" applyFont="1">
      <alignment horizontal="left" shrinkToFit="0" vertical="center" wrapText="1"/>
    </xf>
    <xf borderId="71" fillId="0" fontId="15" numFmtId="0" xfId="0" applyBorder="1" applyFont="1"/>
    <xf borderId="72" fillId="16" fontId="35" numFmtId="0" xfId="0" applyAlignment="1" applyBorder="1" applyFill="1" applyFont="1">
      <alignment horizontal="center" vertical="center"/>
    </xf>
    <xf borderId="73" fillId="0" fontId="15" numFmtId="0" xfId="0" applyBorder="1" applyFont="1"/>
    <xf borderId="74" fillId="0" fontId="15" numFmtId="0" xfId="0" applyBorder="1" applyFont="1"/>
    <xf borderId="75" fillId="16" fontId="35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76" fillId="0" fontId="15" numFmtId="0" xfId="0" applyBorder="1" applyFont="1"/>
    <xf borderId="77" fillId="0" fontId="15" numFmtId="0" xfId="0" applyBorder="1" applyFont="1"/>
    <xf borderId="78" fillId="0" fontId="35" numFmtId="0" xfId="0" applyAlignment="1" applyBorder="1" applyFont="1">
      <alignment horizontal="center" vertical="center"/>
    </xf>
    <xf borderId="79" fillId="0" fontId="35" numFmtId="0" xfId="0" applyAlignment="1" applyBorder="1" applyFont="1">
      <alignment horizontal="center" vertical="center"/>
    </xf>
    <xf borderId="0" fillId="0" fontId="48" numFmtId="0" xfId="0" applyAlignment="1" applyFont="1">
      <alignment horizontal="left" readingOrder="0"/>
    </xf>
    <xf borderId="80" fillId="15" fontId="49" numFmtId="0" xfId="0" applyAlignment="1" applyBorder="1" applyFont="1">
      <alignment horizontal="center" vertical="center"/>
    </xf>
    <xf borderId="81" fillId="15" fontId="50" numFmtId="0" xfId="0" applyAlignment="1" applyBorder="1" applyFont="1">
      <alignment horizontal="center"/>
    </xf>
    <xf borderId="8" fillId="15" fontId="51" numFmtId="4" xfId="0" applyAlignment="1" applyBorder="1" applyFont="1" applyNumberFormat="1">
      <alignment horizontal="right" vertical="bottom"/>
    </xf>
    <xf borderId="82" fillId="15" fontId="49" numFmtId="4" xfId="0" applyBorder="1" applyFont="1" applyNumberFormat="1"/>
    <xf borderId="82" fillId="15" fontId="49" numFmtId="4" xfId="0" applyAlignment="1" applyBorder="1" applyFont="1" applyNumberFormat="1">
      <alignment readingOrder="0"/>
    </xf>
    <xf borderId="0" fillId="0" fontId="49" numFmtId="0" xfId="0" applyFont="1"/>
    <xf borderId="83" fillId="15" fontId="50" numFmtId="0" xfId="0" applyAlignment="1" applyBorder="1" applyFont="1">
      <alignment horizontal="center"/>
    </xf>
    <xf borderId="8" fillId="15" fontId="49" numFmtId="4" xfId="0" applyBorder="1" applyFont="1" applyNumberFormat="1"/>
    <xf borderId="8" fillId="15" fontId="49" numFmtId="4" xfId="0" applyAlignment="1" applyBorder="1" applyFont="1" applyNumberFormat="1">
      <alignment readingOrder="0"/>
    </xf>
    <xf borderId="0" fillId="0" fontId="50" numFmtId="0" xfId="0" applyAlignment="1" applyFont="1">
      <alignment horizontal="left" readingOrder="0"/>
    </xf>
    <xf borderId="3" fillId="17" fontId="0" numFmtId="0" xfId="0" applyAlignment="1" applyBorder="1" applyFill="1" applyFont="1">
      <alignment horizontal="center" vertical="center"/>
    </xf>
    <xf borderId="83" fillId="17" fontId="35" numFmtId="0" xfId="0" applyAlignment="1" applyBorder="1" applyFont="1">
      <alignment horizontal="center"/>
    </xf>
    <xf borderId="8" fillId="17" fontId="4" numFmtId="4" xfId="0" applyAlignment="1" applyBorder="1" applyFont="1" applyNumberFormat="1">
      <alignment horizontal="right" vertical="bottom"/>
    </xf>
    <xf borderId="8" fillId="17" fontId="0" numFmtId="4" xfId="0" applyBorder="1" applyFont="1" applyNumberFormat="1"/>
    <xf borderId="3" fillId="18" fontId="50" numFmtId="0" xfId="0" applyAlignment="1" applyBorder="1" applyFill="1" applyFont="1">
      <alignment horizontal="center" readingOrder="0" vertical="center"/>
    </xf>
    <xf borderId="83" fillId="18" fontId="50" numFmtId="0" xfId="0" applyAlignment="1" applyBorder="1" applyFont="1">
      <alignment horizontal="center"/>
    </xf>
    <xf borderId="6" fillId="19" fontId="49" numFmtId="4" xfId="0" applyAlignment="1" applyBorder="1" applyFill="1" applyFont="1" applyNumberFormat="1">
      <alignment readingOrder="0"/>
    </xf>
    <xf borderId="8" fillId="19" fontId="49" numFmtId="4" xfId="0" applyBorder="1" applyFont="1" applyNumberFormat="1"/>
    <xf borderId="8" fillId="19" fontId="49" numFmtId="4" xfId="0" applyAlignment="1" applyBorder="1" applyFont="1" applyNumberFormat="1">
      <alignment readingOrder="0"/>
    </xf>
    <xf borderId="0" fillId="19" fontId="49" numFmtId="0" xfId="0" applyFont="1"/>
    <xf borderId="3" fillId="3" fontId="13" numFmtId="0" xfId="0" applyAlignment="1" applyBorder="1" applyFont="1">
      <alignment horizontal="center" vertical="center"/>
    </xf>
    <xf borderId="84" fillId="3" fontId="13" numFmtId="0" xfId="0" applyAlignment="1" applyBorder="1" applyFont="1">
      <alignment horizontal="center" vertical="bottom"/>
    </xf>
    <xf borderId="6" fillId="3" fontId="52" numFmtId="4" xfId="0" applyAlignment="1" applyBorder="1" applyFont="1" applyNumberFormat="1">
      <alignment horizontal="right" vertical="bottom"/>
    </xf>
    <xf borderId="0" fillId="19" fontId="53" numFmtId="0" xfId="0" applyFont="1"/>
    <xf borderId="85" fillId="3" fontId="13" numFmtId="0" xfId="0" applyAlignment="1" applyBorder="1" applyFont="1">
      <alignment horizontal="center" vertical="bottom"/>
    </xf>
    <xf borderId="37" fillId="3" fontId="52" numFmtId="4" xfId="0" applyAlignment="1" applyBorder="1" applyFont="1" applyNumberFormat="1">
      <alignment horizontal="right" vertical="bottom"/>
    </xf>
    <xf borderId="3" fillId="16" fontId="0" numFmtId="0" xfId="0" applyAlignment="1" applyBorder="1" applyFont="1">
      <alignment horizontal="center" vertical="center"/>
    </xf>
    <xf borderId="83" fillId="16" fontId="54" numFmtId="0" xfId="0" applyAlignment="1" applyBorder="1" applyFont="1">
      <alignment horizontal="center"/>
    </xf>
    <xf borderId="41" fillId="16" fontId="53" numFmtId="4" xfId="0" applyBorder="1" applyFont="1" applyNumberFormat="1"/>
    <xf borderId="8" fillId="16" fontId="53" numFmtId="4" xfId="0" applyBorder="1" applyFont="1" applyNumberFormat="1"/>
    <xf borderId="0" fillId="0" fontId="53" numFmtId="0" xfId="0" applyFont="1"/>
    <xf borderId="3" fillId="0" fontId="0" numFmtId="0" xfId="0" applyAlignment="1" applyBorder="1" applyFont="1">
      <alignment horizontal="center" vertical="center"/>
    </xf>
    <xf borderId="83" fillId="0" fontId="50" numFmtId="0" xfId="0" applyAlignment="1" applyBorder="1" applyFont="1">
      <alignment horizontal="center"/>
    </xf>
    <xf borderId="6" fillId="0" fontId="49" numFmtId="4" xfId="0" applyBorder="1" applyFont="1" applyNumberFormat="1"/>
    <xf borderId="8" fillId="0" fontId="49" numFmtId="4" xfId="0" applyBorder="1" applyFont="1" applyNumberFormat="1"/>
    <xf borderId="83" fillId="0" fontId="35" numFmtId="0" xfId="0" applyAlignment="1" applyBorder="1" applyFont="1">
      <alignment horizontal="center"/>
    </xf>
    <xf borderId="6" fillId="0" fontId="0" numFmtId="4" xfId="0" applyBorder="1" applyFont="1" applyNumberFormat="1"/>
    <xf borderId="8" fillId="0" fontId="0" numFmtId="4" xfId="0" applyBorder="1" applyFont="1" applyNumberFormat="1"/>
    <xf borderId="3" fillId="20" fontId="0" numFmtId="0" xfId="0" applyAlignment="1" applyBorder="1" applyFill="1" applyFont="1">
      <alignment horizontal="center" vertical="center"/>
    </xf>
    <xf borderId="83" fillId="20" fontId="50" numFmtId="0" xfId="0" applyAlignment="1" applyBorder="1" applyFont="1">
      <alignment horizontal="center"/>
    </xf>
    <xf borderId="41" fillId="20" fontId="49" numFmtId="4" xfId="0" applyBorder="1" applyFont="1" applyNumberFormat="1"/>
    <xf borderId="8" fillId="20" fontId="49" numFmtId="4" xfId="0" applyBorder="1" applyFont="1" applyNumberFormat="1"/>
    <xf borderId="83" fillId="20" fontId="35" numFmtId="0" xfId="0" applyAlignment="1" applyBorder="1" applyFont="1">
      <alignment horizontal="center"/>
    </xf>
    <xf borderId="41" fillId="20" fontId="0" numFmtId="4" xfId="0" applyBorder="1" applyFont="1" applyNumberFormat="1"/>
    <xf borderId="8" fillId="20" fontId="0" numFmtId="4" xfId="0" applyBorder="1" applyFont="1" applyNumberFormat="1"/>
    <xf borderId="0" fillId="0" fontId="49" numFmtId="0" xfId="0" applyAlignment="1" applyFont="1">
      <alignment horizontal="left" readingOrder="0"/>
    </xf>
    <xf borderId="8" fillId="0" fontId="0" numFmtId="0" xfId="0" applyBorder="1" applyFont="1"/>
    <xf borderId="6" fillId="0" fontId="0" numFmtId="0" xfId="0" applyBorder="1" applyFont="1"/>
    <xf borderId="13" fillId="21" fontId="0" numFmtId="0" xfId="0" applyBorder="1" applyFill="1" applyFont="1"/>
    <xf borderId="13" fillId="21" fontId="49" numFmtId="0" xfId="0" applyBorder="1" applyFont="1"/>
    <xf borderId="3" fillId="17" fontId="49" numFmtId="0" xfId="0" applyAlignment="1" applyBorder="1" applyFont="1">
      <alignment horizontal="center" vertical="center"/>
    </xf>
    <xf borderId="83" fillId="17" fontId="50" numFmtId="0" xfId="0" applyAlignment="1" applyBorder="1" applyFont="1">
      <alignment horizontal="center"/>
    </xf>
    <xf borderId="41" fillId="17" fontId="49" numFmtId="4" xfId="0" applyBorder="1" applyFont="1" applyNumberFormat="1"/>
    <xf borderId="8" fillId="17" fontId="49" numFmtId="4" xfId="0" applyBorder="1" applyFont="1" applyNumberFormat="1"/>
    <xf borderId="0" fillId="3" fontId="4" numFmtId="0" xfId="0" applyAlignment="1" applyFont="1">
      <alignment vertical="bottom"/>
    </xf>
    <xf borderId="0" fillId="3" fontId="51" numFmtId="0" xfId="0" applyAlignment="1" applyFont="1">
      <alignment vertical="bottom"/>
    </xf>
    <xf borderId="0" fillId="3" fontId="51" numFmtId="0" xfId="0" applyAlignment="1" applyFont="1">
      <alignment horizontal="right" readingOrder="0" vertical="bottom"/>
    </xf>
    <xf borderId="0" fillId="3" fontId="51" numFmtId="0" xfId="0" applyAlignment="1" applyFont="1">
      <alignment horizontal="right" vertical="bottom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28575</xdr:rowOff>
    </xdr:from>
    <xdr:ext cx="866775" cy="8667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295275" cy="2952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295275" cy="29527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9525</xdr:rowOff>
    </xdr:from>
    <xdr:ext cx="285750" cy="285750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285750" cy="285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71"/>
    <col customWidth="1" min="2" max="26" width="8.71"/>
  </cols>
  <sheetData>
    <row r="1" ht="9.7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"&amp;mid(ADHB!C7,3,100)</f>
        <v>Pertanian Tanaman Pangan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11" t="str">
        <f>IFERROR(__xludf.DUMMYFUNCTION("""COMPUTED_VALUE"""),"I")</f>
        <v>I</v>
      </c>
      <c r="V8" s="4"/>
      <c r="W8" s="4"/>
      <c r="X8" s="4"/>
      <c r="Y8" s="4"/>
      <c r="Z8" s="4"/>
    </row>
    <row r="9" ht="10.5" customHeight="1">
      <c r="A9" s="12"/>
      <c r="B9" s="2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4" t="s">
        <v>15</v>
      </c>
      <c r="J11" s="13"/>
      <c r="K11" s="15" t="s">
        <v>16</v>
      </c>
      <c r="S11" s="13"/>
      <c r="T11" s="16" t="s">
        <v>17</v>
      </c>
    </row>
    <row r="12">
      <c r="A12" s="13"/>
      <c r="J12" s="13"/>
      <c r="S12" s="13"/>
    </row>
    <row r="13">
      <c r="A13" s="13"/>
      <c r="J13" s="13"/>
      <c r="S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7.5" customHeight="1">
      <c r="A15" s="17"/>
      <c r="B15" s="18">
        <v>1.0</v>
      </c>
      <c r="C15" s="19" t="s">
        <v>18</v>
      </c>
      <c r="J15" s="17"/>
      <c r="K15" s="20">
        <v>1.0</v>
      </c>
      <c r="L15" s="21" t="s">
        <v>19</v>
      </c>
      <c r="R15" s="22"/>
      <c r="S15" s="17"/>
      <c r="T15" s="23">
        <v>1.0</v>
      </c>
      <c r="U15" s="24" t="s">
        <v>20</v>
      </c>
      <c r="Z15" s="22"/>
    </row>
    <row r="16" ht="37.5" customHeight="1">
      <c r="A16" s="17"/>
      <c r="B16" s="25">
        <f>B15+1</f>
        <v>2</v>
      </c>
      <c r="C16" s="19" t="s">
        <v>21</v>
      </c>
      <c r="J16" s="17"/>
      <c r="K16" s="26">
        <f>K15+1</f>
        <v>2</v>
      </c>
      <c r="L16" s="27"/>
      <c r="S16" s="17"/>
      <c r="T16" s="28">
        <f>T15+1</f>
        <v>2</v>
      </c>
      <c r="U16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R16"/>
    <mergeCell ref="U16:Z16"/>
    <mergeCell ref="B8:F8"/>
    <mergeCell ref="P8:U8"/>
    <mergeCell ref="B11:I13"/>
    <mergeCell ref="K11:R13"/>
    <mergeCell ref="T11:Z13"/>
    <mergeCell ref="L15:R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.0"/>
  </cols>
  <sheetData>
    <row r="1" ht="25.5" customHeight="1">
      <c r="A1" s="30" t="s">
        <v>22</v>
      </c>
      <c r="B1" s="31" t="s">
        <v>23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3"/>
      <c r="AX1" s="33"/>
      <c r="AY1" s="33"/>
      <c r="AZ1" s="33"/>
      <c r="BA1" s="32"/>
      <c r="BB1" s="33"/>
      <c r="BC1" s="33"/>
      <c r="BD1" s="33"/>
      <c r="BE1" s="33"/>
      <c r="BF1" s="32"/>
      <c r="BG1" s="33"/>
      <c r="BH1" s="33"/>
      <c r="BI1" s="33"/>
      <c r="BJ1" s="33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>
        <f>sum(CE7:CE11)/sum(BZ7:BZ11)*100-100</f>
        <v>-8.169256949</v>
      </c>
      <c r="CF1" s="32">
        <f>CE5/BZ5*100-100</f>
        <v>-9.918494926</v>
      </c>
      <c r="CG1" s="32">
        <f>CE6/BZ6*100-100</f>
        <v>-36.60916809</v>
      </c>
      <c r="CH1" s="32"/>
      <c r="CI1" s="32"/>
      <c r="CJ1" s="32"/>
      <c r="CK1" s="32"/>
      <c r="CL1" s="32"/>
      <c r="CM1" s="32"/>
      <c r="CN1" s="32"/>
    </row>
    <row r="2">
      <c r="A2" s="34"/>
      <c r="B2" s="35" t="s">
        <v>24</v>
      </c>
      <c r="C2" s="36" t="s">
        <v>25</v>
      </c>
      <c r="D2" s="37"/>
      <c r="E2" s="37"/>
      <c r="F2" s="37"/>
      <c r="G2" s="38"/>
      <c r="H2" s="36" t="s">
        <v>26</v>
      </c>
      <c r="I2" s="37"/>
      <c r="J2" s="37"/>
      <c r="K2" s="37"/>
      <c r="L2" s="38"/>
      <c r="M2" s="36" t="s">
        <v>27</v>
      </c>
      <c r="N2" s="37"/>
      <c r="O2" s="37"/>
      <c r="P2" s="37"/>
      <c r="Q2" s="38"/>
      <c r="R2" s="36" t="s">
        <v>28</v>
      </c>
      <c r="S2" s="37"/>
      <c r="T2" s="37"/>
      <c r="U2" s="37"/>
      <c r="V2" s="38"/>
      <c r="W2" s="39" t="s">
        <v>29</v>
      </c>
      <c r="X2" s="37"/>
      <c r="Y2" s="37"/>
      <c r="Z2" s="37"/>
      <c r="AA2" s="38"/>
      <c r="AB2" s="39" t="s">
        <v>30</v>
      </c>
      <c r="AC2" s="37"/>
      <c r="AD2" s="37"/>
      <c r="AE2" s="37"/>
      <c r="AF2" s="38"/>
      <c r="AG2" s="36" t="s">
        <v>31</v>
      </c>
      <c r="AH2" s="37"/>
      <c r="AI2" s="37"/>
      <c r="AJ2" s="37"/>
      <c r="AK2" s="38"/>
      <c r="AL2" s="36">
        <v>2017.0</v>
      </c>
      <c r="AM2" s="37"/>
      <c r="AN2" s="37"/>
      <c r="AO2" s="37"/>
      <c r="AP2" s="38"/>
      <c r="AQ2" s="36">
        <v>2018.0</v>
      </c>
      <c r="AR2" s="37"/>
      <c r="AS2" s="37"/>
      <c r="AT2" s="37"/>
      <c r="AU2" s="38"/>
      <c r="AV2" s="36">
        <v>2019.0</v>
      </c>
      <c r="AW2" s="37"/>
      <c r="AX2" s="37"/>
      <c r="AY2" s="37"/>
      <c r="AZ2" s="38"/>
      <c r="BA2" s="36">
        <v>2020.0</v>
      </c>
      <c r="BB2" s="37"/>
      <c r="BC2" s="37"/>
      <c r="BD2" s="37"/>
      <c r="BE2" s="38"/>
      <c r="BF2" s="40">
        <v>2021.0</v>
      </c>
      <c r="BG2" s="37"/>
      <c r="BH2" s="37"/>
      <c r="BI2" s="37"/>
      <c r="BJ2" s="38"/>
      <c r="BK2" s="40">
        <v>2022.0</v>
      </c>
      <c r="BL2" s="37"/>
      <c r="BM2" s="37"/>
      <c r="BN2" s="37"/>
      <c r="BO2" s="38"/>
      <c r="BP2" s="40">
        <v>2023.0</v>
      </c>
      <c r="BQ2" s="37"/>
      <c r="BR2" s="37"/>
      <c r="BS2" s="37"/>
      <c r="BT2" s="38"/>
      <c r="BU2" s="40">
        <v>2024.0</v>
      </c>
      <c r="BV2" s="37"/>
      <c r="BW2" s="37"/>
      <c r="BX2" s="37"/>
      <c r="BY2" s="38"/>
      <c r="BZ2" s="40">
        <v>2025.0</v>
      </c>
      <c r="CA2" s="37"/>
      <c r="CB2" s="37"/>
      <c r="CC2" s="37"/>
      <c r="CD2" s="38"/>
      <c r="CE2" s="40">
        <v>2026.0</v>
      </c>
      <c r="CF2" s="37"/>
      <c r="CG2" s="37"/>
      <c r="CH2" s="37"/>
      <c r="CI2" s="38"/>
      <c r="CJ2" s="40">
        <v>2027.0</v>
      </c>
      <c r="CK2" s="37"/>
      <c r="CL2" s="37"/>
      <c r="CM2" s="37"/>
      <c r="CN2" s="38"/>
    </row>
    <row r="3">
      <c r="A3" s="41"/>
      <c r="B3" s="42"/>
      <c r="C3" s="43" t="s">
        <v>32</v>
      </c>
      <c r="D3" s="43" t="s">
        <v>33</v>
      </c>
      <c r="E3" s="43" t="s">
        <v>34</v>
      </c>
      <c r="F3" s="43" t="s">
        <v>35</v>
      </c>
      <c r="G3" s="44" t="s">
        <v>36</v>
      </c>
      <c r="H3" s="43" t="s">
        <v>32</v>
      </c>
      <c r="I3" s="43" t="s">
        <v>33</v>
      </c>
      <c r="J3" s="43" t="s">
        <v>34</v>
      </c>
      <c r="K3" s="43" t="s">
        <v>35</v>
      </c>
      <c r="L3" s="44" t="s">
        <v>36</v>
      </c>
      <c r="M3" s="43" t="s">
        <v>32</v>
      </c>
      <c r="N3" s="43" t="s">
        <v>33</v>
      </c>
      <c r="O3" s="43" t="s">
        <v>34</v>
      </c>
      <c r="P3" s="43" t="s">
        <v>35</v>
      </c>
      <c r="Q3" s="44" t="s">
        <v>36</v>
      </c>
      <c r="R3" s="43" t="s">
        <v>32</v>
      </c>
      <c r="S3" s="43" t="s">
        <v>33</v>
      </c>
      <c r="T3" s="43" t="s">
        <v>34</v>
      </c>
      <c r="U3" s="43" t="s">
        <v>35</v>
      </c>
      <c r="V3" s="44" t="s">
        <v>36</v>
      </c>
      <c r="W3" s="43" t="s">
        <v>32</v>
      </c>
      <c r="X3" s="43" t="s">
        <v>33</v>
      </c>
      <c r="Y3" s="43" t="s">
        <v>34</v>
      </c>
      <c r="Z3" s="43" t="s">
        <v>35</v>
      </c>
      <c r="AA3" s="44" t="s">
        <v>36</v>
      </c>
      <c r="AB3" s="43" t="s">
        <v>32</v>
      </c>
      <c r="AC3" s="43" t="s">
        <v>33</v>
      </c>
      <c r="AD3" s="43" t="s">
        <v>34</v>
      </c>
      <c r="AE3" s="43" t="s">
        <v>35</v>
      </c>
      <c r="AF3" s="44" t="s">
        <v>36</v>
      </c>
      <c r="AG3" s="43" t="s">
        <v>32</v>
      </c>
      <c r="AH3" s="43" t="s">
        <v>33</v>
      </c>
      <c r="AI3" s="43" t="s">
        <v>34</v>
      </c>
      <c r="AJ3" s="43" t="s">
        <v>35</v>
      </c>
      <c r="AK3" s="44" t="s">
        <v>36</v>
      </c>
      <c r="AL3" s="43" t="s">
        <v>32</v>
      </c>
      <c r="AM3" s="43" t="s">
        <v>33</v>
      </c>
      <c r="AN3" s="43" t="s">
        <v>34</v>
      </c>
      <c r="AO3" s="43" t="s">
        <v>35</v>
      </c>
      <c r="AP3" s="44" t="s">
        <v>36</v>
      </c>
      <c r="AQ3" s="43" t="s">
        <v>32</v>
      </c>
      <c r="AR3" s="43" t="s">
        <v>33</v>
      </c>
      <c r="AS3" s="43" t="s">
        <v>34</v>
      </c>
      <c r="AT3" s="43" t="s">
        <v>35</v>
      </c>
      <c r="AU3" s="44" t="s">
        <v>36</v>
      </c>
      <c r="AV3" s="43" t="s">
        <v>32</v>
      </c>
      <c r="AW3" s="43" t="s">
        <v>33</v>
      </c>
      <c r="AX3" s="43" t="s">
        <v>34</v>
      </c>
      <c r="AY3" s="43" t="s">
        <v>35</v>
      </c>
      <c r="AZ3" s="44" t="s">
        <v>36</v>
      </c>
      <c r="BA3" s="43" t="s">
        <v>32</v>
      </c>
      <c r="BB3" s="43" t="s">
        <v>33</v>
      </c>
      <c r="BC3" s="43" t="s">
        <v>34</v>
      </c>
      <c r="BD3" s="43" t="s">
        <v>35</v>
      </c>
      <c r="BE3" s="44" t="s">
        <v>36</v>
      </c>
      <c r="BF3" s="43" t="s">
        <v>32</v>
      </c>
      <c r="BG3" s="43" t="s">
        <v>33</v>
      </c>
      <c r="BH3" s="43" t="s">
        <v>34</v>
      </c>
      <c r="BI3" s="43" t="s">
        <v>35</v>
      </c>
      <c r="BJ3" s="44" t="s">
        <v>36</v>
      </c>
      <c r="BK3" s="43" t="s">
        <v>32</v>
      </c>
      <c r="BL3" s="43" t="s">
        <v>33</v>
      </c>
      <c r="BM3" s="43" t="s">
        <v>34</v>
      </c>
      <c r="BN3" s="43" t="s">
        <v>35</v>
      </c>
      <c r="BO3" s="44" t="s">
        <v>36</v>
      </c>
      <c r="BP3" s="43" t="s">
        <v>32</v>
      </c>
      <c r="BQ3" s="43" t="s">
        <v>33</v>
      </c>
      <c r="BR3" s="43" t="s">
        <v>34</v>
      </c>
      <c r="BS3" s="43" t="s">
        <v>35</v>
      </c>
      <c r="BT3" s="44" t="s">
        <v>36</v>
      </c>
      <c r="BU3" s="43" t="s">
        <v>32</v>
      </c>
      <c r="BV3" s="43" t="s">
        <v>33</v>
      </c>
      <c r="BW3" s="43" t="s">
        <v>34</v>
      </c>
      <c r="BX3" s="43" t="s">
        <v>35</v>
      </c>
      <c r="BY3" s="44" t="s">
        <v>36</v>
      </c>
      <c r="BZ3" s="43" t="s">
        <v>32</v>
      </c>
      <c r="CA3" s="43" t="s">
        <v>33</v>
      </c>
      <c r="CB3" s="43" t="s">
        <v>34</v>
      </c>
      <c r="CC3" s="43" t="s">
        <v>35</v>
      </c>
      <c r="CD3" s="44" t="s">
        <v>36</v>
      </c>
      <c r="CE3" s="43" t="s">
        <v>32</v>
      </c>
      <c r="CF3" s="43" t="s">
        <v>33</v>
      </c>
      <c r="CG3" s="43" t="s">
        <v>34</v>
      </c>
      <c r="CH3" s="43" t="s">
        <v>35</v>
      </c>
      <c r="CI3" s="44" t="s">
        <v>36</v>
      </c>
      <c r="CJ3" s="43" t="s">
        <v>32</v>
      </c>
      <c r="CK3" s="43" t="s">
        <v>33</v>
      </c>
      <c r="CL3" s="43" t="s">
        <v>34</v>
      </c>
      <c r="CM3" s="43" t="s">
        <v>35</v>
      </c>
      <c r="CN3" s="44" t="s">
        <v>36</v>
      </c>
    </row>
    <row r="4">
      <c r="A4" s="45"/>
      <c r="B4" s="46">
        <v>-1.0</v>
      </c>
      <c r="C4" s="46">
        <v>-10.0</v>
      </c>
      <c r="D4" s="46">
        <v>-11.0</v>
      </c>
      <c r="E4" s="46">
        <v>-12.0</v>
      </c>
      <c r="F4" s="46">
        <v>-13.0</v>
      </c>
      <c r="G4" s="46">
        <v>-14.0</v>
      </c>
      <c r="H4" s="46">
        <v>-15.0</v>
      </c>
      <c r="I4" s="46">
        <v>-16.0</v>
      </c>
      <c r="J4" s="46">
        <v>-17.0</v>
      </c>
      <c r="K4" s="46">
        <v>-18.0</v>
      </c>
      <c r="L4" s="46">
        <v>-19.0</v>
      </c>
      <c r="M4" s="46">
        <v>-20.0</v>
      </c>
      <c r="N4" s="46">
        <v>-21.0</v>
      </c>
      <c r="O4" s="46">
        <v>-22.0</v>
      </c>
      <c r="P4" s="46">
        <v>-23.0</v>
      </c>
      <c r="Q4" s="46">
        <v>-24.0</v>
      </c>
      <c r="R4" s="46">
        <v>-25.0</v>
      </c>
      <c r="S4" s="46">
        <v>-26.0</v>
      </c>
      <c r="T4" s="46">
        <v>-27.0</v>
      </c>
      <c r="U4" s="46">
        <v>-28.0</v>
      </c>
      <c r="V4" s="46">
        <v>-29.0</v>
      </c>
      <c r="W4" s="46">
        <v>-30.0</v>
      </c>
      <c r="X4" s="46">
        <v>-31.0</v>
      </c>
      <c r="Y4" s="46">
        <v>-32.0</v>
      </c>
      <c r="Z4" s="46">
        <v>-33.0</v>
      </c>
      <c r="AA4" s="46">
        <v>-34.0</v>
      </c>
      <c r="AB4" s="46">
        <v>-35.0</v>
      </c>
      <c r="AC4" s="46">
        <v>-36.0</v>
      </c>
      <c r="AD4" s="46">
        <v>-37.0</v>
      </c>
      <c r="AE4" s="46">
        <v>-38.0</v>
      </c>
      <c r="AF4" s="46">
        <v>-39.0</v>
      </c>
      <c r="AG4" s="46">
        <v>-40.0</v>
      </c>
      <c r="AH4" s="46">
        <v>-41.0</v>
      </c>
      <c r="AI4" s="46">
        <v>-42.0</v>
      </c>
      <c r="AJ4" s="46">
        <v>-43.0</v>
      </c>
      <c r="AK4" s="46">
        <v>-44.0</v>
      </c>
      <c r="AL4" s="46">
        <v>-45.0</v>
      </c>
      <c r="AM4" s="46">
        <v>-46.0</v>
      </c>
      <c r="AN4" s="46">
        <v>-47.0</v>
      </c>
      <c r="AO4" s="46">
        <v>-48.0</v>
      </c>
      <c r="AP4" s="46">
        <v>-49.0</v>
      </c>
      <c r="AQ4" s="46">
        <v>-50.0</v>
      </c>
      <c r="AR4" s="46">
        <v>-51.0</v>
      </c>
      <c r="AS4" s="46">
        <v>-52.0</v>
      </c>
      <c r="AT4" s="46">
        <v>-53.0</v>
      </c>
      <c r="AU4" s="47">
        <v>-54.0</v>
      </c>
      <c r="AV4" s="46">
        <v>-55.0</v>
      </c>
      <c r="AW4" s="46">
        <v>-56.0</v>
      </c>
      <c r="AX4" s="46">
        <v>-57.0</v>
      </c>
      <c r="AY4" s="46">
        <v>-58.0</v>
      </c>
      <c r="AZ4" s="47">
        <v>-59.0</v>
      </c>
      <c r="BA4" s="46">
        <v>-60.0</v>
      </c>
      <c r="BB4" s="46">
        <v>-61.0</v>
      </c>
      <c r="BC4" s="46">
        <v>-62.0</v>
      </c>
      <c r="BD4" s="46">
        <v>-63.0</v>
      </c>
      <c r="BE4" s="47">
        <v>-64.0</v>
      </c>
      <c r="BF4" s="46">
        <v>-65.0</v>
      </c>
      <c r="BG4" s="46">
        <v>-66.0</v>
      </c>
      <c r="BH4" s="46">
        <v>-67.0</v>
      </c>
      <c r="BI4" s="46">
        <v>-68.0</v>
      </c>
      <c r="BJ4" s="46">
        <v>-69.0</v>
      </c>
      <c r="BK4" s="46">
        <v>-65.0</v>
      </c>
      <c r="BL4" s="46">
        <v>-66.0</v>
      </c>
      <c r="BM4" s="46">
        <v>-67.0</v>
      </c>
      <c r="BN4" s="46">
        <v>-68.0</v>
      </c>
      <c r="BO4" s="46">
        <v>-69.0</v>
      </c>
      <c r="BP4" s="46">
        <v>-65.0</v>
      </c>
      <c r="BQ4" s="46">
        <v>-66.0</v>
      </c>
      <c r="BR4" s="46">
        <v>-67.0</v>
      </c>
      <c r="BS4" s="46">
        <v>-68.0</v>
      </c>
      <c r="BT4" s="46">
        <v>-69.0</v>
      </c>
      <c r="BU4" s="46">
        <v>-70.0</v>
      </c>
      <c r="BV4" s="46">
        <v>-71.0</v>
      </c>
      <c r="BW4" s="46">
        <v>-72.0</v>
      </c>
      <c r="BX4" s="46">
        <v>-73.0</v>
      </c>
      <c r="BY4" s="46">
        <v>-74.0</v>
      </c>
      <c r="BZ4" s="46">
        <v>-75.0</v>
      </c>
      <c r="CA4" s="46">
        <v>-76.0</v>
      </c>
      <c r="CB4" s="46">
        <v>-77.0</v>
      </c>
      <c r="CC4" s="46">
        <v>-78.0</v>
      </c>
      <c r="CD4" s="46">
        <v>-79.0</v>
      </c>
      <c r="CE4" s="46">
        <v>-75.0</v>
      </c>
      <c r="CF4" s="46">
        <v>-76.0</v>
      </c>
      <c r="CG4" s="46">
        <v>-77.0</v>
      </c>
      <c r="CH4" s="46">
        <v>-78.0</v>
      </c>
      <c r="CI4" s="46">
        <v>-79.0</v>
      </c>
      <c r="CJ4" s="46">
        <v>-75.0</v>
      </c>
      <c r="CK4" s="46">
        <v>-76.0</v>
      </c>
      <c r="CL4" s="46">
        <v>-77.0</v>
      </c>
      <c r="CM4" s="46">
        <v>-78.0</v>
      </c>
      <c r="CN4" s="46">
        <v>-79.0</v>
      </c>
    </row>
    <row r="5">
      <c r="A5" s="48"/>
      <c r="B5" s="49" t="s">
        <v>37</v>
      </c>
      <c r="C5" s="50">
        <v>31335.0</v>
      </c>
      <c r="D5" s="50">
        <v>176966.0</v>
      </c>
      <c r="E5" s="50">
        <v>125255.0</v>
      </c>
      <c r="F5" s="50">
        <v>121088.0</v>
      </c>
      <c r="G5" s="50">
        <v>454644.0</v>
      </c>
      <c r="H5" s="50">
        <v>82863.0</v>
      </c>
      <c r="I5" s="50">
        <v>162059.0</v>
      </c>
      <c r="J5" s="50">
        <v>121411.0</v>
      </c>
      <c r="K5" s="50">
        <v>125234.0</v>
      </c>
      <c r="L5" s="50">
        <v>491567.0</v>
      </c>
      <c r="M5" s="50">
        <v>77915.0</v>
      </c>
      <c r="N5" s="50">
        <v>186829.0</v>
      </c>
      <c r="O5" s="50">
        <v>132843.0</v>
      </c>
      <c r="P5" s="50">
        <v>118704.0</v>
      </c>
      <c r="Q5" s="50">
        <v>516291.0</v>
      </c>
      <c r="R5" s="50">
        <v>103437.0</v>
      </c>
      <c r="S5" s="50">
        <v>216142.0</v>
      </c>
      <c r="T5" s="50">
        <v>98738.0</v>
      </c>
      <c r="U5" s="50">
        <v>143044.0</v>
      </c>
      <c r="V5" s="50">
        <v>561361.0</v>
      </c>
      <c r="W5" s="50">
        <v>136549.0</v>
      </c>
      <c r="X5" s="50">
        <v>206959.0</v>
      </c>
      <c r="Y5" s="50">
        <v>183311.0</v>
      </c>
      <c r="Z5" s="50">
        <v>130798.0</v>
      </c>
      <c r="AA5" s="50">
        <v>657617.0</v>
      </c>
      <c r="AB5" s="50">
        <v>79720.0</v>
      </c>
      <c r="AC5" s="50">
        <v>256936.0</v>
      </c>
      <c r="AD5" s="50">
        <v>178940.0</v>
      </c>
      <c r="AE5" s="50">
        <v>145124.0</v>
      </c>
      <c r="AF5" s="50">
        <v>660720.0</v>
      </c>
      <c r="AG5" s="50">
        <v>58408.0</v>
      </c>
      <c r="AH5" s="50">
        <v>260888.0</v>
      </c>
      <c r="AI5" s="50">
        <v>138448.0</v>
      </c>
      <c r="AJ5" s="50">
        <v>237585.0</v>
      </c>
      <c r="AK5" s="50">
        <v>695329.0</v>
      </c>
      <c r="AL5" s="50">
        <v>83634.0</v>
      </c>
      <c r="AM5" s="50">
        <v>241329.0</v>
      </c>
      <c r="AN5" s="50">
        <v>141362.0</v>
      </c>
      <c r="AO5" s="50">
        <v>245076.0</v>
      </c>
      <c r="AP5" s="50">
        <v>711401.0</v>
      </c>
      <c r="AQ5" s="50">
        <v>99781.5</v>
      </c>
      <c r="AR5" s="50">
        <v>164109.1</v>
      </c>
      <c r="AS5" s="50">
        <v>116509.5</v>
      </c>
      <c r="AT5" s="50">
        <v>158476.1</v>
      </c>
      <c r="AU5" s="51">
        <f t="shared" ref="AU5:AU11" si="1">SUM(AQ5:AT5)</f>
        <v>538876.2</v>
      </c>
      <c r="AV5" s="52">
        <v>70489.5</v>
      </c>
      <c r="AW5" s="52">
        <v>182707.5</v>
      </c>
      <c r="AX5" s="52">
        <v>96714.1</v>
      </c>
      <c r="AY5" s="52">
        <v>169795.8</v>
      </c>
      <c r="AZ5" s="51">
        <f t="shared" ref="AZ5:AZ11" si="2">SUM(AV5:AY5)</f>
        <v>519706.9</v>
      </c>
      <c r="BA5" s="53">
        <v>55718.12</v>
      </c>
      <c r="BB5" s="53">
        <v>170258.16999999998</v>
      </c>
      <c r="BC5" s="53">
        <v>103885.19</v>
      </c>
      <c r="BD5" s="53">
        <v>202912.01</v>
      </c>
      <c r="BE5" s="51">
        <f t="shared" ref="BE5:BE11" si="3">SUM(BA5:BD5)</f>
        <v>532773.49</v>
      </c>
      <c r="BF5" s="54">
        <v>55836.0</v>
      </c>
      <c r="BG5" s="54">
        <v>206451.0</v>
      </c>
      <c r="BH5" s="54">
        <v>79675.0</v>
      </c>
      <c r="BI5" s="55">
        <v>188066.0</v>
      </c>
      <c r="BJ5" s="51">
        <f t="shared" ref="BJ5:BJ11" si="4">SUM(BF5:BI5)</f>
        <v>530028</v>
      </c>
      <c r="BK5" s="56">
        <v>58297.77</v>
      </c>
      <c r="BL5" s="54">
        <v>179912.58</v>
      </c>
      <c r="BM5" s="54">
        <v>83404.77</v>
      </c>
      <c r="BN5" s="55">
        <v>157342.91</v>
      </c>
      <c r="BO5" s="51">
        <f t="shared" ref="BO5:BO11" si="5">SUM(BK5:BN5)</f>
        <v>478958.03</v>
      </c>
      <c r="BP5" s="57">
        <v>84612.0</v>
      </c>
      <c r="BQ5" s="57">
        <v>152272.0</v>
      </c>
      <c r="BR5" s="57">
        <v>114579.0</v>
      </c>
      <c r="BS5" s="57">
        <v>127944.0</v>
      </c>
      <c r="BT5" s="51">
        <f t="shared" ref="BT5:BT11" si="6">SUM(BP5:BS5)</f>
        <v>479407</v>
      </c>
      <c r="BU5" s="58">
        <v>60961.21</v>
      </c>
      <c r="BV5" s="58">
        <v>192874.86</v>
      </c>
      <c r="BW5" s="59">
        <v>125113.65</v>
      </c>
      <c r="BX5" s="60">
        <v>172745.33</v>
      </c>
      <c r="BY5" s="51">
        <f t="shared" ref="BY5:BY11" si="7">SUM(BU5:BX5)</f>
        <v>551695.05</v>
      </c>
      <c r="BZ5" s="61">
        <v>93185.61</v>
      </c>
      <c r="CA5" s="61">
        <v>237001.82</v>
      </c>
      <c r="CB5" s="61">
        <v>140977.19</v>
      </c>
      <c r="CC5" s="61">
        <v>209655.58</v>
      </c>
      <c r="CD5" s="51">
        <f t="shared" ref="CD5:CD11" si="8">SUM(BZ5:CC5)</f>
        <v>680820.2</v>
      </c>
      <c r="CE5" s="61">
        <v>83943.0</v>
      </c>
      <c r="CF5" s="61"/>
      <c r="CG5" s="61"/>
      <c r="CH5" s="61"/>
      <c r="CI5" s="51">
        <f t="shared" ref="CI5:CI11" si="9">SUM(CE5:CH5)</f>
        <v>83943</v>
      </c>
      <c r="CJ5" s="61"/>
      <c r="CK5" s="61"/>
      <c r="CL5" s="61"/>
      <c r="CM5" s="61"/>
      <c r="CN5" s="51">
        <f t="shared" ref="CN5:CN11" si="10">SUM(CJ5:CM5)</f>
        <v>0</v>
      </c>
    </row>
    <row r="6">
      <c r="A6" s="48"/>
      <c r="B6" s="49" t="s">
        <v>38</v>
      </c>
      <c r="C6" s="50">
        <v>40409.0</v>
      </c>
      <c r="D6" s="50">
        <v>16838.0</v>
      </c>
      <c r="E6" s="50">
        <v>12821.0</v>
      </c>
      <c r="F6" s="50">
        <v>4772.0</v>
      </c>
      <c r="G6" s="50">
        <v>74840.0</v>
      </c>
      <c r="H6" s="50">
        <v>23521.0</v>
      </c>
      <c r="I6" s="50">
        <v>27023.0</v>
      </c>
      <c r="J6" s="50">
        <v>13916.0</v>
      </c>
      <c r="K6" s="50">
        <v>3537.0</v>
      </c>
      <c r="L6" s="50">
        <v>67997.0</v>
      </c>
      <c r="M6" s="50">
        <v>41584.0</v>
      </c>
      <c r="N6" s="50">
        <v>18711.0</v>
      </c>
      <c r="O6" s="50">
        <v>14357.0</v>
      </c>
      <c r="P6" s="50">
        <v>3795.0</v>
      </c>
      <c r="Q6" s="50">
        <v>78447.0</v>
      </c>
      <c r="R6" s="50">
        <v>39135.0</v>
      </c>
      <c r="S6" s="50">
        <v>13145.0</v>
      </c>
      <c r="T6" s="50">
        <v>13240.0</v>
      </c>
      <c r="U6" s="50">
        <v>2058.0</v>
      </c>
      <c r="V6" s="50">
        <v>67578.0</v>
      </c>
      <c r="W6" s="50">
        <v>37444.0</v>
      </c>
      <c r="X6" s="50">
        <v>9110.0</v>
      </c>
      <c r="Y6" s="50">
        <v>11746.0</v>
      </c>
      <c r="Z6" s="50">
        <v>2300.0</v>
      </c>
      <c r="AA6" s="50">
        <v>60600.0</v>
      </c>
      <c r="AB6" s="50">
        <v>31691.0</v>
      </c>
      <c r="AC6" s="50">
        <v>14166.0</v>
      </c>
      <c r="AD6" s="50">
        <v>16923.0</v>
      </c>
      <c r="AE6" s="50">
        <v>5361.0</v>
      </c>
      <c r="AF6" s="50">
        <v>68141.0</v>
      </c>
      <c r="AG6" s="50">
        <v>42393.0</v>
      </c>
      <c r="AH6" s="50">
        <v>27404.0</v>
      </c>
      <c r="AI6" s="50">
        <v>14888.0</v>
      </c>
      <c r="AJ6" s="50">
        <v>5405.0</v>
      </c>
      <c r="AK6" s="50">
        <v>90090.0</v>
      </c>
      <c r="AL6" s="50">
        <v>55837.0</v>
      </c>
      <c r="AM6" s="50">
        <v>40604.0</v>
      </c>
      <c r="AN6" s="50">
        <v>21562.0</v>
      </c>
      <c r="AO6" s="50">
        <v>54075.0</v>
      </c>
      <c r="AP6" s="50">
        <v>172078.0</v>
      </c>
      <c r="AQ6" s="50">
        <v>80123.0</v>
      </c>
      <c r="AR6" s="50">
        <v>49935.0</v>
      </c>
      <c r="AS6" s="50">
        <v>46541.0</v>
      </c>
      <c r="AT6" s="50">
        <v>42039.0</v>
      </c>
      <c r="AU6" s="51">
        <f t="shared" si="1"/>
        <v>218638</v>
      </c>
      <c r="AV6" s="52">
        <v>86256.8</v>
      </c>
      <c r="AW6" s="52">
        <v>96678.1</v>
      </c>
      <c r="AX6" s="52">
        <v>48633.4</v>
      </c>
      <c r="AY6" s="52">
        <v>52882.2</v>
      </c>
      <c r="AZ6" s="51">
        <f t="shared" si="2"/>
        <v>284450.5</v>
      </c>
      <c r="BA6" s="53">
        <v>44148.0</v>
      </c>
      <c r="BB6" s="53">
        <v>49015.0</v>
      </c>
      <c r="BC6" s="53">
        <v>34757.0</v>
      </c>
      <c r="BD6" s="53">
        <v>30114.0</v>
      </c>
      <c r="BE6" s="51">
        <f t="shared" si="3"/>
        <v>158034</v>
      </c>
      <c r="BF6" s="54">
        <v>51638.0</v>
      </c>
      <c r="BG6" s="54">
        <v>32851.0</v>
      </c>
      <c r="BH6" s="54">
        <v>33050.0</v>
      </c>
      <c r="BI6" s="55">
        <v>33022.0</v>
      </c>
      <c r="BJ6" s="51">
        <f t="shared" si="4"/>
        <v>150561</v>
      </c>
      <c r="BK6" s="56">
        <v>55811.0</v>
      </c>
      <c r="BL6" s="54">
        <v>37005.0</v>
      </c>
      <c r="BM6" s="54">
        <v>17617.0</v>
      </c>
      <c r="BN6" s="55">
        <v>10681.65</v>
      </c>
      <c r="BO6" s="51">
        <f t="shared" si="5"/>
        <v>121114.65</v>
      </c>
      <c r="BP6" s="57">
        <v>21003.0</v>
      </c>
      <c r="BQ6" s="57">
        <v>17366.0</v>
      </c>
      <c r="BR6" s="57">
        <v>15337.0</v>
      </c>
      <c r="BS6" s="57">
        <v>15806.0</v>
      </c>
      <c r="BT6" s="51">
        <f t="shared" si="6"/>
        <v>69512</v>
      </c>
      <c r="BU6" s="58">
        <v>32353.41</v>
      </c>
      <c r="BV6" s="58">
        <v>38110.49</v>
      </c>
      <c r="BW6" s="59">
        <v>30655.56</v>
      </c>
      <c r="BX6" s="60">
        <v>23877.28</v>
      </c>
      <c r="BY6" s="51">
        <f t="shared" si="7"/>
        <v>124996.74</v>
      </c>
      <c r="BZ6" s="61">
        <v>35837.99</v>
      </c>
      <c r="CA6" s="61">
        <v>15538.93</v>
      </c>
      <c r="CB6" s="61">
        <v>16205.92</v>
      </c>
      <c r="CC6" s="61">
        <v>17077.59</v>
      </c>
      <c r="CD6" s="51">
        <f t="shared" si="8"/>
        <v>84660.43</v>
      </c>
      <c r="CE6" s="61">
        <v>22718.0</v>
      </c>
      <c r="CF6" s="61"/>
      <c r="CG6" s="61"/>
      <c r="CH6" s="61"/>
      <c r="CI6" s="51">
        <f t="shared" si="9"/>
        <v>22718</v>
      </c>
      <c r="CJ6" s="61"/>
      <c r="CK6" s="61"/>
      <c r="CL6" s="61"/>
      <c r="CM6" s="61"/>
      <c r="CN6" s="51">
        <f t="shared" si="10"/>
        <v>0</v>
      </c>
    </row>
    <row r="7">
      <c r="A7" s="48"/>
      <c r="B7" s="49" t="s">
        <v>39</v>
      </c>
      <c r="C7" s="50">
        <v>38628.0</v>
      </c>
      <c r="D7" s="50">
        <v>37883.0</v>
      </c>
      <c r="E7" s="50">
        <v>47222.0</v>
      </c>
      <c r="F7" s="50">
        <v>39617.0</v>
      </c>
      <c r="G7" s="50">
        <v>163350.0</v>
      </c>
      <c r="H7" s="50">
        <v>36621.0</v>
      </c>
      <c r="I7" s="50">
        <v>34279.0</v>
      </c>
      <c r="J7" s="50">
        <v>53530.0</v>
      </c>
      <c r="K7" s="50">
        <v>40420.0</v>
      </c>
      <c r="L7" s="50">
        <v>164850.0</v>
      </c>
      <c r="M7" s="50">
        <v>32322.0</v>
      </c>
      <c r="N7" s="50">
        <v>39374.0</v>
      </c>
      <c r="O7" s="50">
        <v>56658.0</v>
      </c>
      <c r="P7" s="50">
        <v>47365.0</v>
      </c>
      <c r="Q7" s="50">
        <v>175719.0</v>
      </c>
      <c r="R7" s="50">
        <v>36532.0</v>
      </c>
      <c r="S7" s="50">
        <v>39124.0</v>
      </c>
      <c r="T7" s="50">
        <v>56616.0</v>
      </c>
      <c r="U7" s="50">
        <v>48408.0</v>
      </c>
      <c r="V7" s="50">
        <v>180680.0</v>
      </c>
      <c r="W7" s="50">
        <v>30649.0</v>
      </c>
      <c r="X7" s="50">
        <v>36268.0</v>
      </c>
      <c r="Y7" s="50">
        <v>64255.0</v>
      </c>
      <c r="Z7" s="50">
        <v>43914.0</v>
      </c>
      <c r="AA7" s="50">
        <v>175086.0</v>
      </c>
      <c r="AB7" s="50">
        <v>33774.0</v>
      </c>
      <c r="AC7" s="50">
        <v>41852.0</v>
      </c>
      <c r="AD7" s="50">
        <v>61011.0</v>
      </c>
      <c r="AE7" s="50">
        <v>38458.0</v>
      </c>
      <c r="AF7" s="50">
        <v>175095.0</v>
      </c>
      <c r="AG7" s="50">
        <v>22062.0</v>
      </c>
      <c r="AH7" s="50">
        <v>27661.0</v>
      </c>
      <c r="AI7" s="50">
        <v>53586.0</v>
      </c>
      <c r="AJ7" s="50">
        <v>58209.0</v>
      </c>
      <c r="AK7" s="50">
        <v>161518.0</v>
      </c>
      <c r="AL7" s="50">
        <v>59967.0</v>
      </c>
      <c r="AM7" s="50">
        <v>56023.0</v>
      </c>
      <c r="AN7" s="50">
        <v>63857.0</v>
      </c>
      <c r="AO7" s="50">
        <v>63054.0</v>
      </c>
      <c r="AP7" s="50">
        <v>242901.0</v>
      </c>
      <c r="AQ7" s="50">
        <v>47507.0</v>
      </c>
      <c r="AR7" s="50">
        <v>35829.0</v>
      </c>
      <c r="AS7" s="50">
        <v>55336.0</v>
      </c>
      <c r="AT7" s="50">
        <v>76658.0</v>
      </c>
      <c r="AU7" s="51">
        <f t="shared" si="1"/>
        <v>215330</v>
      </c>
      <c r="AV7" s="52">
        <v>29489.7</v>
      </c>
      <c r="AW7" s="52">
        <v>32513.4</v>
      </c>
      <c r="AX7" s="52">
        <v>51597.1</v>
      </c>
      <c r="AY7" s="52">
        <v>35577.8</v>
      </c>
      <c r="AZ7" s="51">
        <f t="shared" si="2"/>
        <v>149178</v>
      </c>
      <c r="BA7" s="53">
        <v>22110.0</v>
      </c>
      <c r="BB7" s="53">
        <v>36493.0</v>
      </c>
      <c r="BC7" s="53">
        <v>59633.0</v>
      </c>
      <c r="BD7" s="53">
        <v>39006.0</v>
      </c>
      <c r="BE7" s="51">
        <f t="shared" si="3"/>
        <v>157242</v>
      </c>
      <c r="BF7" s="54">
        <v>31896.0</v>
      </c>
      <c r="BG7" s="54">
        <v>32473.0</v>
      </c>
      <c r="BH7" s="54">
        <v>37274.0</v>
      </c>
      <c r="BI7" s="55">
        <v>35059.0</v>
      </c>
      <c r="BJ7" s="51">
        <f t="shared" si="4"/>
        <v>136702</v>
      </c>
      <c r="BK7" s="56">
        <v>30979.0</v>
      </c>
      <c r="BL7" s="54">
        <v>24186.0</v>
      </c>
      <c r="BM7" s="54">
        <v>33609.0</v>
      </c>
      <c r="BN7" s="55">
        <v>32661.84</v>
      </c>
      <c r="BO7" s="51">
        <f t="shared" si="5"/>
        <v>121435.84</v>
      </c>
      <c r="BP7" s="57">
        <v>24004.0</v>
      </c>
      <c r="BQ7" s="57">
        <v>27117.0</v>
      </c>
      <c r="BR7" s="57">
        <v>32592.0</v>
      </c>
      <c r="BS7" s="57">
        <v>28549.0</v>
      </c>
      <c r="BT7" s="51">
        <f t="shared" si="6"/>
        <v>112262</v>
      </c>
      <c r="BU7" s="58">
        <v>22853.4569460328</v>
      </c>
      <c r="BV7" s="58">
        <v>25288.8599982154</v>
      </c>
      <c r="BW7" s="59">
        <v>37069.4801172231</v>
      </c>
      <c r="BX7" s="60">
        <v>27239.176130603</v>
      </c>
      <c r="BY7" s="51">
        <f t="shared" si="7"/>
        <v>112450.9732</v>
      </c>
      <c r="BZ7" s="61">
        <v>22734.8930005296</v>
      </c>
      <c r="CA7" s="61">
        <v>18639.836432073</v>
      </c>
      <c r="CB7" s="61">
        <v>36997.7897558307</v>
      </c>
      <c r="CC7" s="61">
        <v>29451.3024828964</v>
      </c>
      <c r="CD7" s="51">
        <f t="shared" si="8"/>
        <v>107823.8217</v>
      </c>
      <c r="CE7" s="61">
        <v>20706.1164285584</v>
      </c>
      <c r="CF7" s="61"/>
      <c r="CG7" s="61"/>
      <c r="CH7" s="61"/>
      <c r="CI7" s="51">
        <f t="shared" si="9"/>
        <v>20706.11643</v>
      </c>
      <c r="CJ7" s="61"/>
      <c r="CK7" s="61"/>
      <c r="CL7" s="61"/>
      <c r="CM7" s="61"/>
      <c r="CN7" s="51">
        <f t="shared" si="10"/>
        <v>0</v>
      </c>
    </row>
    <row r="8">
      <c r="A8" s="48"/>
      <c r="B8" s="49" t="s">
        <v>40</v>
      </c>
      <c r="C8" s="50">
        <v>3108.0</v>
      </c>
      <c r="D8" s="50">
        <v>7557.0</v>
      </c>
      <c r="E8" s="50">
        <v>8236.0</v>
      </c>
      <c r="F8" s="50">
        <v>6403.0</v>
      </c>
      <c r="G8" s="50">
        <v>25304.0</v>
      </c>
      <c r="H8" s="50">
        <v>4399.0</v>
      </c>
      <c r="I8" s="50">
        <v>8007.0</v>
      </c>
      <c r="J8" s="50">
        <v>8036.0</v>
      </c>
      <c r="K8" s="50">
        <v>6034.0</v>
      </c>
      <c r="L8" s="50">
        <v>26476.0</v>
      </c>
      <c r="M8" s="50">
        <v>5299.0</v>
      </c>
      <c r="N8" s="50">
        <v>10663.0</v>
      </c>
      <c r="O8" s="50">
        <v>8637.0</v>
      </c>
      <c r="P8" s="50">
        <v>4812.0</v>
      </c>
      <c r="Q8" s="50">
        <v>29411.0</v>
      </c>
      <c r="R8" s="50">
        <v>3895.0</v>
      </c>
      <c r="S8" s="50">
        <v>5750.0</v>
      </c>
      <c r="T8" s="50">
        <v>8951.0</v>
      </c>
      <c r="U8" s="50">
        <v>5517.0</v>
      </c>
      <c r="V8" s="50">
        <v>24113.0</v>
      </c>
      <c r="W8" s="50">
        <v>5161.0</v>
      </c>
      <c r="X8" s="50">
        <v>5279.0</v>
      </c>
      <c r="Y8" s="50">
        <v>9476.0</v>
      </c>
      <c r="Z8" s="50">
        <v>4998.0</v>
      </c>
      <c r="AA8" s="50">
        <v>24914.0</v>
      </c>
      <c r="AB8" s="50">
        <v>4601.0</v>
      </c>
      <c r="AC8" s="50">
        <v>7298.0</v>
      </c>
      <c r="AD8" s="50">
        <v>9881.0</v>
      </c>
      <c r="AE8" s="50">
        <v>3960.0</v>
      </c>
      <c r="AF8" s="50">
        <v>25740.0</v>
      </c>
      <c r="AG8" s="50">
        <v>2025.0</v>
      </c>
      <c r="AH8" s="50">
        <v>5990.0</v>
      </c>
      <c r="AI8" s="50">
        <v>9447.0</v>
      </c>
      <c r="AJ8" s="50">
        <v>6513.0</v>
      </c>
      <c r="AK8" s="50">
        <v>23975.0</v>
      </c>
      <c r="AL8" s="50">
        <v>6057.0</v>
      </c>
      <c r="AM8" s="50">
        <v>5055.0</v>
      </c>
      <c r="AN8" s="50">
        <v>7505.0</v>
      </c>
      <c r="AO8" s="50">
        <v>6136.0</v>
      </c>
      <c r="AP8" s="50">
        <v>24753.0</v>
      </c>
      <c r="AQ8" s="50">
        <v>4210.0</v>
      </c>
      <c r="AR8" s="50">
        <v>5459.0</v>
      </c>
      <c r="AS8" s="50">
        <v>6763.0</v>
      </c>
      <c r="AT8" s="50">
        <v>3661.0</v>
      </c>
      <c r="AU8" s="51">
        <f t="shared" si="1"/>
        <v>20093</v>
      </c>
      <c r="AV8" s="52">
        <v>3439.7</v>
      </c>
      <c r="AW8" s="52">
        <v>5462.4</v>
      </c>
      <c r="AX8" s="52">
        <v>5762.2</v>
      </c>
      <c r="AY8" s="52">
        <v>2963.2</v>
      </c>
      <c r="AZ8" s="51">
        <f t="shared" si="2"/>
        <v>17627.5</v>
      </c>
      <c r="BA8" s="53">
        <v>1239.0</v>
      </c>
      <c r="BB8" s="53">
        <v>4504.0</v>
      </c>
      <c r="BC8" s="53">
        <v>7123.0</v>
      </c>
      <c r="BD8" s="53">
        <v>4492.0</v>
      </c>
      <c r="BE8" s="51">
        <f t="shared" si="3"/>
        <v>17358</v>
      </c>
      <c r="BF8" s="54">
        <v>1925.0</v>
      </c>
      <c r="BG8" s="54">
        <v>4421.0</v>
      </c>
      <c r="BH8" s="54">
        <v>6073.0</v>
      </c>
      <c r="BI8" s="55">
        <v>3050.0</v>
      </c>
      <c r="BJ8" s="51">
        <f t="shared" si="4"/>
        <v>15469</v>
      </c>
      <c r="BK8" s="56">
        <v>2197.0</v>
      </c>
      <c r="BL8" s="54">
        <v>3140.0</v>
      </c>
      <c r="BM8" s="54">
        <v>4122.0</v>
      </c>
      <c r="BN8" s="55">
        <v>3094.21</v>
      </c>
      <c r="BO8" s="51">
        <f t="shared" si="5"/>
        <v>12553.21</v>
      </c>
      <c r="BP8" s="57">
        <v>2231.0</v>
      </c>
      <c r="BQ8" s="57">
        <v>3616.0</v>
      </c>
      <c r="BR8" s="57">
        <v>7421.0</v>
      </c>
      <c r="BS8" s="57">
        <v>6726.0</v>
      </c>
      <c r="BT8" s="51">
        <f t="shared" si="6"/>
        <v>19994</v>
      </c>
      <c r="BU8" s="58">
        <v>5377.9202537382</v>
      </c>
      <c r="BV8" s="58">
        <v>2690.5723413701</v>
      </c>
      <c r="BW8" s="59">
        <v>3319.5651201119</v>
      </c>
      <c r="BX8" s="60">
        <v>2491.1736635806</v>
      </c>
      <c r="BY8" s="51">
        <f t="shared" si="7"/>
        <v>13879.23138</v>
      </c>
      <c r="BZ8" s="61">
        <v>2192.3960918033</v>
      </c>
      <c r="CA8" s="61">
        <v>2864.6667563713</v>
      </c>
      <c r="CB8" s="61">
        <v>2802.8372229747</v>
      </c>
      <c r="CC8" s="61">
        <v>1877.5070867799</v>
      </c>
      <c r="CD8" s="51">
        <f t="shared" si="8"/>
        <v>9737.407158</v>
      </c>
      <c r="CE8" s="61">
        <v>2239.9569357352</v>
      </c>
      <c r="CF8" s="61"/>
      <c r="CG8" s="61"/>
      <c r="CH8" s="61"/>
      <c r="CI8" s="51">
        <f t="shared" si="9"/>
        <v>2239.956936</v>
      </c>
      <c r="CJ8" s="61"/>
      <c r="CK8" s="61"/>
      <c r="CL8" s="61"/>
      <c r="CM8" s="61"/>
      <c r="CN8" s="51">
        <f t="shared" si="10"/>
        <v>0</v>
      </c>
    </row>
    <row r="9">
      <c r="A9" s="48"/>
      <c r="B9" s="49" t="s">
        <v>41</v>
      </c>
      <c r="C9" s="50">
        <v>1683.0</v>
      </c>
      <c r="D9" s="50">
        <v>1134.0</v>
      </c>
      <c r="E9" s="50">
        <v>1523.0</v>
      </c>
      <c r="F9" s="50">
        <v>602.0</v>
      </c>
      <c r="G9" s="50">
        <v>4942.0</v>
      </c>
      <c r="H9" s="50">
        <v>1374.0</v>
      </c>
      <c r="I9" s="50">
        <v>1271.0</v>
      </c>
      <c r="J9" s="50">
        <v>1408.0</v>
      </c>
      <c r="K9" s="50">
        <v>487.0</v>
      </c>
      <c r="L9" s="50">
        <v>4540.0</v>
      </c>
      <c r="M9" s="50">
        <v>2069.0</v>
      </c>
      <c r="N9" s="50">
        <v>997.0</v>
      </c>
      <c r="O9" s="50">
        <v>1790.0</v>
      </c>
      <c r="P9" s="50">
        <v>343.0</v>
      </c>
      <c r="Q9" s="50">
        <v>5199.0</v>
      </c>
      <c r="R9" s="50">
        <v>2266.0</v>
      </c>
      <c r="S9" s="50">
        <v>1067.0</v>
      </c>
      <c r="T9" s="50">
        <v>1195.0</v>
      </c>
      <c r="U9" s="50">
        <v>414.0</v>
      </c>
      <c r="V9" s="50">
        <v>4942.0</v>
      </c>
      <c r="W9" s="50">
        <v>2701.0</v>
      </c>
      <c r="X9" s="50">
        <v>580.0</v>
      </c>
      <c r="Y9" s="50">
        <v>1083.0</v>
      </c>
      <c r="Z9" s="50">
        <v>288.0</v>
      </c>
      <c r="AA9" s="50">
        <v>4652.0</v>
      </c>
      <c r="AB9" s="50">
        <v>1935.0</v>
      </c>
      <c r="AC9" s="50">
        <v>526.0</v>
      </c>
      <c r="AD9" s="50">
        <v>813.0</v>
      </c>
      <c r="AE9" s="50">
        <v>197.0</v>
      </c>
      <c r="AF9" s="50">
        <v>3471.0</v>
      </c>
      <c r="AG9" s="50">
        <v>877.0</v>
      </c>
      <c r="AH9" s="50">
        <v>795.0</v>
      </c>
      <c r="AI9" s="50">
        <v>1005.0</v>
      </c>
      <c r="AJ9" s="50">
        <v>346.0</v>
      </c>
      <c r="AK9" s="50">
        <v>3023.0</v>
      </c>
      <c r="AL9" s="50">
        <v>1168.0</v>
      </c>
      <c r="AM9" s="50">
        <v>343.0</v>
      </c>
      <c r="AN9" s="50">
        <v>919.0</v>
      </c>
      <c r="AO9" s="50">
        <v>187.0</v>
      </c>
      <c r="AP9" s="50">
        <v>2617.0</v>
      </c>
      <c r="AQ9" s="50">
        <v>1030.0</v>
      </c>
      <c r="AR9" s="50">
        <v>321.0</v>
      </c>
      <c r="AS9" s="50">
        <v>436.0</v>
      </c>
      <c r="AT9" s="50">
        <v>163.0</v>
      </c>
      <c r="AU9" s="51">
        <f t="shared" si="1"/>
        <v>1950</v>
      </c>
      <c r="AV9" s="52">
        <v>1577.7</v>
      </c>
      <c r="AW9" s="52">
        <v>629.2</v>
      </c>
      <c r="AX9" s="52">
        <v>759.2</v>
      </c>
      <c r="AY9" s="52">
        <v>311.7</v>
      </c>
      <c r="AZ9" s="51">
        <f t="shared" si="2"/>
        <v>3277.8</v>
      </c>
      <c r="BA9" s="53">
        <v>932.0</v>
      </c>
      <c r="BB9" s="53">
        <v>735.0</v>
      </c>
      <c r="BC9" s="53">
        <v>1449.0</v>
      </c>
      <c r="BD9" s="53">
        <v>286.0</v>
      </c>
      <c r="BE9" s="51">
        <f t="shared" si="3"/>
        <v>3402</v>
      </c>
      <c r="BF9" s="54">
        <v>1467.0</v>
      </c>
      <c r="BG9" s="54">
        <v>428.0</v>
      </c>
      <c r="BH9" s="54">
        <v>1113.0</v>
      </c>
      <c r="BI9" s="55">
        <v>97.0</v>
      </c>
      <c r="BJ9" s="51">
        <f t="shared" si="4"/>
        <v>3105</v>
      </c>
      <c r="BK9" s="56">
        <v>960.0</v>
      </c>
      <c r="BL9" s="54">
        <v>387.0</v>
      </c>
      <c r="BM9" s="54">
        <v>604.0</v>
      </c>
      <c r="BN9" s="55">
        <v>106.79</v>
      </c>
      <c r="BO9" s="51">
        <f t="shared" si="5"/>
        <v>2057.79</v>
      </c>
      <c r="BP9" s="62">
        <v>796.0</v>
      </c>
      <c r="BQ9" s="62">
        <v>468.0</v>
      </c>
      <c r="BR9" s="62">
        <v>493.0</v>
      </c>
      <c r="BS9" s="62">
        <v>210.0</v>
      </c>
      <c r="BT9" s="51">
        <f t="shared" si="6"/>
        <v>1967</v>
      </c>
      <c r="BU9" s="58">
        <v>1205.5424573101</v>
      </c>
      <c r="BV9" s="58">
        <v>309.3722659819</v>
      </c>
      <c r="BW9" s="59">
        <v>730.0275472555</v>
      </c>
      <c r="BX9" s="60">
        <v>230.8863390476</v>
      </c>
      <c r="BY9" s="51">
        <f t="shared" si="7"/>
        <v>2475.82861</v>
      </c>
      <c r="BZ9" s="61">
        <v>864.4240728769</v>
      </c>
      <c r="CA9" s="61">
        <v>332.3089609953</v>
      </c>
      <c r="CB9" s="61">
        <v>453.1989173919</v>
      </c>
      <c r="CC9" s="61">
        <v>195.6562651429</v>
      </c>
      <c r="CD9" s="51">
        <f t="shared" si="8"/>
        <v>1845.588216</v>
      </c>
      <c r="CE9" s="61">
        <v>748.1530293033</v>
      </c>
      <c r="CF9" s="61"/>
      <c r="CG9" s="61"/>
      <c r="CH9" s="61"/>
      <c r="CI9" s="51">
        <f t="shared" si="9"/>
        <v>748.1530293</v>
      </c>
      <c r="CJ9" s="61"/>
      <c r="CK9" s="61"/>
      <c r="CL9" s="61"/>
      <c r="CM9" s="61"/>
      <c r="CN9" s="51">
        <f t="shared" si="10"/>
        <v>0</v>
      </c>
    </row>
    <row r="10">
      <c r="A10" s="48"/>
      <c r="B10" s="49" t="s">
        <v>42</v>
      </c>
      <c r="C10" s="50">
        <v>1382.0</v>
      </c>
      <c r="D10" s="50">
        <v>887.0</v>
      </c>
      <c r="E10" s="50">
        <v>822.0</v>
      </c>
      <c r="F10" s="50">
        <v>112.0</v>
      </c>
      <c r="G10" s="50">
        <v>3203.0</v>
      </c>
      <c r="H10" s="50">
        <v>371.0</v>
      </c>
      <c r="I10" s="50">
        <v>2352.0</v>
      </c>
      <c r="J10" s="50">
        <v>2449.0</v>
      </c>
      <c r="K10" s="50">
        <v>941.0</v>
      </c>
      <c r="L10" s="50">
        <v>6113.0</v>
      </c>
      <c r="M10" s="50">
        <v>1234.0</v>
      </c>
      <c r="N10" s="50">
        <v>834.0</v>
      </c>
      <c r="O10" s="50">
        <v>487.0</v>
      </c>
      <c r="P10" s="50">
        <v>1155.0</v>
      </c>
      <c r="Q10" s="50">
        <v>3710.0</v>
      </c>
      <c r="R10" s="50">
        <v>1299.0</v>
      </c>
      <c r="S10" s="50">
        <v>860.0</v>
      </c>
      <c r="T10" s="50">
        <v>557.0</v>
      </c>
      <c r="U10" s="50">
        <v>879.0</v>
      </c>
      <c r="V10" s="50">
        <v>3595.0</v>
      </c>
      <c r="W10" s="50">
        <v>1073.0</v>
      </c>
      <c r="X10" s="50">
        <v>492.0</v>
      </c>
      <c r="Y10" s="50">
        <v>1057.0</v>
      </c>
      <c r="Z10" s="50">
        <v>3069.0</v>
      </c>
      <c r="AA10" s="50">
        <v>5691.0</v>
      </c>
      <c r="AB10" s="50">
        <v>3198.0</v>
      </c>
      <c r="AC10" s="50">
        <v>1210.0</v>
      </c>
      <c r="AD10" s="50">
        <v>2763.0</v>
      </c>
      <c r="AE10" s="50">
        <v>5628.0</v>
      </c>
      <c r="AF10" s="50">
        <v>12799.0</v>
      </c>
      <c r="AG10" s="50">
        <v>5963.0</v>
      </c>
      <c r="AH10" s="50">
        <v>4789.0</v>
      </c>
      <c r="AI10" s="50">
        <v>1983.0</v>
      </c>
      <c r="AJ10" s="50">
        <v>3401.0</v>
      </c>
      <c r="AK10" s="50">
        <v>16136.0</v>
      </c>
      <c r="AL10" s="50">
        <v>2217.0</v>
      </c>
      <c r="AM10" s="50">
        <v>1026.0</v>
      </c>
      <c r="AN10" s="50">
        <v>450.0</v>
      </c>
      <c r="AO10" s="50">
        <v>362.0</v>
      </c>
      <c r="AP10" s="50">
        <v>4055.0</v>
      </c>
      <c r="AQ10" s="50">
        <v>1902.0</v>
      </c>
      <c r="AR10" s="50">
        <v>2692.0</v>
      </c>
      <c r="AS10" s="50">
        <v>730.0</v>
      </c>
      <c r="AT10" s="50">
        <v>3930.0</v>
      </c>
      <c r="AU10" s="51">
        <f t="shared" si="1"/>
        <v>9254</v>
      </c>
      <c r="AV10" s="52">
        <v>856.6</v>
      </c>
      <c r="AW10" s="52">
        <v>261.1</v>
      </c>
      <c r="AX10" s="52">
        <v>115.0</v>
      </c>
      <c r="AY10" s="52">
        <v>260.7</v>
      </c>
      <c r="AZ10" s="51">
        <f t="shared" si="2"/>
        <v>1493.4</v>
      </c>
      <c r="BA10" s="53">
        <v>124.0</v>
      </c>
      <c r="BB10" s="53">
        <v>282.0</v>
      </c>
      <c r="BC10" s="53">
        <v>74.0</v>
      </c>
      <c r="BD10" s="53">
        <v>341.0</v>
      </c>
      <c r="BE10" s="51">
        <f t="shared" si="3"/>
        <v>821</v>
      </c>
      <c r="BF10" s="54">
        <v>112.0</v>
      </c>
      <c r="BG10" s="54">
        <v>176.0</v>
      </c>
      <c r="BH10" s="54">
        <v>81.0</v>
      </c>
      <c r="BI10" s="55">
        <v>205.0</v>
      </c>
      <c r="BJ10" s="51">
        <f t="shared" si="4"/>
        <v>574</v>
      </c>
      <c r="BK10" s="56">
        <v>4896.0</v>
      </c>
      <c r="BL10" s="54">
        <v>4612.0</v>
      </c>
      <c r="BM10" s="54">
        <v>672.0</v>
      </c>
      <c r="BN10" s="55">
        <v>177.16</v>
      </c>
      <c r="BO10" s="51">
        <f t="shared" si="5"/>
        <v>10357.16</v>
      </c>
      <c r="BP10" s="57">
        <v>1049.0</v>
      </c>
      <c r="BQ10" s="57">
        <v>2225.0</v>
      </c>
      <c r="BR10" s="62">
        <v>538.0</v>
      </c>
      <c r="BS10" s="62">
        <v>835.0</v>
      </c>
      <c r="BT10" s="51">
        <f t="shared" si="6"/>
        <v>4647</v>
      </c>
      <c r="BU10" s="58">
        <v>202.8195288353</v>
      </c>
      <c r="BV10" s="58">
        <v>111.712208</v>
      </c>
      <c r="BW10" s="59">
        <v>37.8647136</v>
      </c>
      <c r="BX10" s="60">
        <v>232.4052036</v>
      </c>
      <c r="BY10" s="51">
        <f t="shared" si="7"/>
        <v>584.801654</v>
      </c>
      <c r="BZ10" s="61">
        <v>167.6096250097</v>
      </c>
      <c r="CA10" s="61">
        <v>83.4041915097</v>
      </c>
      <c r="CB10" s="61">
        <v>25.5018216019</v>
      </c>
      <c r="CC10" s="61">
        <v>241.5352634752</v>
      </c>
      <c r="CD10" s="51">
        <f t="shared" si="8"/>
        <v>518.0509016</v>
      </c>
      <c r="CE10" s="61">
        <v>138.5122357655</v>
      </c>
      <c r="CF10" s="61"/>
      <c r="CG10" s="61"/>
      <c r="CH10" s="61"/>
      <c r="CI10" s="51">
        <f t="shared" si="9"/>
        <v>138.5122358</v>
      </c>
      <c r="CJ10" s="61"/>
      <c r="CK10" s="61"/>
      <c r="CL10" s="61"/>
      <c r="CM10" s="61"/>
      <c r="CN10" s="51">
        <f t="shared" si="10"/>
        <v>0</v>
      </c>
    </row>
    <row r="11">
      <c r="A11" s="48"/>
      <c r="B11" s="49" t="s">
        <v>43</v>
      </c>
      <c r="C11" s="50">
        <v>284.0</v>
      </c>
      <c r="D11" s="50">
        <v>203.0</v>
      </c>
      <c r="E11" s="50">
        <v>185.0</v>
      </c>
      <c r="F11" s="50">
        <v>228.0</v>
      </c>
      <c r="G11" s="50">
        <v>900.0</v>
      </c>
      <c r="H11" s="50">
        <v>318.0</v>
      </c>
      <c r="I11" s="50">
        <v>442.0</v>
      </c>
      <c r="J11" s="50">
        <v>443.0</v>
      </c>
      <c r="K11" s="50">
        <v>324.0</v>
      </c>
      <c r="L11" s="50">
        <v>1527.0</v>
      </c>
      <c r="M11" s="50">
        <v>250.0</v>
      </c>
      <c r="N11" s="50">
        <v>301.0</v>
      </c>
      <c r="O11" s="50">
        <v>283.0</v>
      </c>
      <c r="P11" s="50">
        <v>242.0</v>
      </c>
      <c r="Q11" s="50">
        <v>1076.0</v>
      </c>
      <c r="R11" s="50">
        <v>197.0</v>
      </c>
      <c r="S11" s="50">
        <v>293.0</v>
      </c>
      <c r="T11" s="50">
        <v>264.0</v>
      </c>
      <c r="U11" s="50">
        <v>329.0</v>
      </c>
      <c r="V11" s="50">
        <v>1083.0</v>
      </c>
      <c r="W11" s="50">
        <v>425.0</v>
      </c>
      <c r="X11" s="50">
        <v>286.0</v>
      </c>
      <c r="Y11" s="50">
        <v>256.0</v>
      </c>
      <c r="Z11" s="50">
        <v>225.0</v>
      </c>
      <c r="AA11" s="50">
        <v>1192.0</v>
      </c>
      <c r="AB11" s="50">
        <v>239.0</v>
      </c>
      <c r="AC11" s="50">
        <v>240.0</v>
      </c>
      <c r="AD11" s="50">
        <v>314.0</v>
      </c>
      <c r="AE11" s="50">
        <v>243.0</v>
      </c>
      <c r="AF11" s="50">
        <v>1036.0</v>
      </c>
      <c r="AG11" s="50">
        <v>172.0</v>
      </c>
      <c r="AH11" s="50">
        <v>155.0</v>
      </c>
      <c r="AI11" s="50">
        <v>287.0</v>
      </c>
      <c r="AJ11" s="50">
        <v>392.0</v>
      </c>
      <c r="AK11" s="50">
        <v>1006.0</v>
      </c>
      <c r="AL11" s="50">
        <v>236.0</v>
      </c>
      <c r="AM11" s="50">
        <v>168.0</v>
      </c>
      <c r="AN11" s="50">
        <v>179.0</v>
      </c>
      <c r="AO11" s="50">
        <v>99.0</v>
      </c>
      <c r="AP11" s="50">
        <v>682.0</v>
      </c>
      <c r="AQ11" s="50">
        <v>241.0</v>
      </c>
      <c r="AR11" s="50">
        <v>72.0</v>
      </c>
      <c r="AS11" s="50">
        <v>120.0</v>
      </c>
      <c r="AT11" s="50">
        <v>195.0</v>
      </c>
      <c r="AU11" s="51">
        <f t="shared" si="1"/>
        <v>628</v>
      </c>
      <c r="AV11" s="52">
        <v>104.2</v>
      </c>
      <c r="AW11" s="52">
        <v>137.5</v>
      </c>
      <c r="AX11" s="52">
        <v>84.4</v>
      </c>
      <c r="AY11" s="52">
        <v>203.3</v>
      </c>
      <c r="AZ11" s="51">
        <f t="shared" si="2"/>
        <v>529.4</v>
      </c>
      <c r="BA11" s="53">
        <v>61.0</v>
      </c>
      <c r="BB11" s="53">
        <v>49.0</v>
      </c>
      <c r="BC11" s="53">
        <v>155.0</v>
      </c>
      <c r="BD11" s="53">
        <v>523.0</v>
      </c>
      <c r="BE11" s="51">
        <f t="shared" si="3"/>
        <v>788</v>
      </c>
      <c r="BF11" s="54">
        <v>131.0</v>
      </c>
      <c r="BG11" s="54">
        <v>40.0</v>
      </c>
      <c r="BH11" s="54">
        <v>50.0</v>
      </c>
      <c r="BI11" s="55">
        <v>74.0</v>
      </c>
      <c r="BJ11" s="51">
        <f t="shared" si="4"/>
        <v>295</v>
      </c>
      <c r="BK11" s="56">
        <v>85.0</v>
      </c>
      <c r="BL11" s="54">
        <v>76.0</v>
      </c>
      <c r="BM11" s="54">
        <v>65.0</v>
      </c>
      <c r="BN11" s="55">
        <v>75.1</v>
      </c>
      <c r="BO11" s="51">
        <f t="shared" si="5"/>
        <v>301.1</v>
      </c>
      <c r="BP11" s="62">
        <v>81.0</v>
      </c>
      <c r="BQ11" s="62">
        <v>91.0</v>
      </c>
      <c r="BR11" s="62">
        <v>163.0</v>
      </c>
      <c r="BS11" s="62">
        <v>146.0</v>
      </c>
      <c r="BT11" s="51">
        <f t="shared" si="6"/>
        <v>481</v>
      </c>
      <c r="BU11" s="58">
        <v>104.2</v>
      </c>
      <c r="BV11" s="58">
        <v>65.6</v>
      </c>
      <c r="BW11" s="59">
        <v>77.1</v>
      </c>
      <c r="BX11" s="60">
        <v>65.9</v>
      </c>
      <c r="BY11" s="51">
        <f t="shared" si="7"/>
        <v>312.8</v>
      </c>
      <c r="BZ11" s="61">
        <v>40.4</v>
      </c>
      <c r="CA11" s="61">
        <v>18.4</v>
      </c>
      <c r="CB11" s="61">
        <v>35.9</v>
      </c>
      <c r="CC11" s="61">
        <v>48.75</v>
      </c>
      <c r="CD11" s="51">
        <f t="shared" si="8"/>
        <v>143.45</v>
      </c>
      <c r="CE11" s="61">
        <v>43.0</v>
      </c>
      <c r="CF11" s="61"/>
      <c r="CG11" s="61"/>
      <c r="CH11" s="61"/>
      <c r="CI11" s="51">
        <f t="shared" si="9"/>
        <v>43</v>
      </c>
      <c r="CJ11" s="61"/>
      <c r="CK11" s="61"/>
      <c r="CL11" s="61"/>
      <c r="CM11" s="61"/>
      <c r="CN11" s="51">
        <f t="shared" si="10"/>
        <v>0</v>
      </c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63"/>
      <c r="AV12" s="63"/>
      <c r="AW12" s="63"/>
      <c r="AX12" s="63"/>
      <c r="AY12" s="63"/>
      <c r="AZ12" s="63"/>
      <c r="BA12" s="64">
        <f t="shared" ref="BA12:CN12" si="11">sum(BA5:BA11)</f>
        <v>124332.12</v>
      </c>
      <c r="BB12" s="64">
        <f t="shared" si="11"/>
        <v>261336.17</v>
      </c>
      <c r="BC12" s="64">
        <f t="shared" si="11"/>
        <v>207076.19</v>
      </c>
      <c r="BD12" s="64">
        <f t="shared" si="11"/>
        <v>277674.01</v>
      </c>
      <c r="BE12" s="64">
        <f t="shared" si="11"/>
        <v>870418.49</v>
      </c>
      <c r="BF12" s="64">
        <f t="shared" si="11"/>
        <v>143005</v>
      </c>
      <c r="BG12" s="64">
        <f t="shared" si="11"/>
        <v>276840</v>
      </c>
      <c r="BH12" s="64">
        <f t="shared" si="11"/>
        <v>157316</v>
      </c>
      <c r="BI12" s="64">
        <f t="shared" si="11"/>
        <v>259573</v>
      </c>
      <c r="BJ12" s="64">
        <f t="shared" si="11"/>
        <v>836734</v>
      </c>
      <c r="BK12" s="64">
        <f t="shared" si="11"/>
        <v>153225.77</v>
      </c>
      <c r="BL12" s="64">
        <f t="shared" si="11"/>
        <v>249318.58</v>
      </c>
      <c r="BM12" s="64">
        <f t="shared" si="11"/>
        <v>140093.77</v>
      </c>
      <c r="BN12" s="64">
        <f t="shared" si="11"/>
        <v>204139.66</v>
      </c>
      <c r="BO12" s="64">
        <f t="shared" si="11"/>
        <v>746777.78</v>
      </c>
      <c r="BP12" s="64">
        <f t="shared" si="11"/>
        <v>133776</v>
      </c>
      <c r="BQ12" s="64">
        <f t="shared" si="11"/>
        <v>203155</v>
      </c>
      <c r="BR12" s="64">
        <f t="shared" si="11"/>
        <v>171123</v>
      </c>
      <c r="BS12" s="64">
        <f t="shared" si="11"/>
        <v>180216</v>
      </c>
      <c r="BT12" s="64">
        <f t="shared" si="11"/>
        <v>688270</v>
      </c>
      <c r="BU12" s="64">
        <f t="shared" si="11"/>
        <v>123058.5592</v>
      </c>
      <c r="BV12" s="64">
        <f t="shared" si="11"/>
        <v>259451.4668</v>
      </c>
      <c r="BW12" s="64">
        <f t="shared" si="11"/>
        <v>197003.2475</v>
      </c>
      <c r="BX12" s="64">
        <f t="shared" si="11"/>
        <v>226882.1513</v>
      </c>
      <c r="BY12" s="64">
        <f t="shared" si="11"/>
        <v>806395.4248</v>
      </c>
      <c r="BZ12" s="64">
        <f t="shared" si="11"/>
        <v>155023.3228</v>
      </c>
      <c r="CA12" s="64">
        <f t="shared" si="11"/>
        <v>274479.3663</v>
      </c>
      <c r="CB12" s="64">
        <f t="shared" si="11"/>
        <v>197498.3377</v>
      </c>
      <c r="CC12" s="64">
        <f t="shared" si="11"/>
        <v>258547.9211</v>
      </c>
      <c r="CD12" s="64">
        <f t="shared" si="11"/>
        <v>885548.9479</v>
      </c>
      <c r="CE12" s="64">
        <f t="shared" si="11"/>
        <v>130536.7386</v>
      </c>
      <c r="CF12" s="64">
        <f t="shared" si="11"/>
        <v>0</v>
      </c>
      <c r="CG12" s="64">
        <f t="shared" si="11"/>
        <v>0</v>
      </c>
      <c r="CH12" s="64">
        <f t="shared" si="11"/>
        <v>0</v>
      </c>
      <c r="CI12" s="64">
        <f t="shared" si="11"/>
        <v>130536.7386</v>
      </c>
      <c r="CJ12" s="64">
        <f t="shared" si="11"/>
        <v>0</v>
      </c>
      <c r="CK12" s="64">
        <f t="shared" si="11"/>
        <v>0</v>
      </c>
      <c r="CL12" s="64">
        <f t="shared" si="11"/>
        <v>0</v>
      </c>
      <c r="CM12" s="64">
        <f t="shared" si="11"/>
        <v>0</v>
      </c>
      <c r="CN12" s="64">
        <f t="shared" si="11"/>
        <v>0</v>
      </c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>
        <f t="shared" ref="AV13:AY13" si="12">AV5/AQ5*100-100</f>
        <v>-29.35614317</v>
      </c>
      <c r="AW13" s="48">
        <f t="shared" si="12"/>
        <v>11.33294863</v>
      </c>
      <c r="AX13" s="48">
        <f t="shared" si="12"/>
        <v>-16.99037418</v>
      </c>
      <c r="AY13" s="48">
        <f t="shared" si="12"/>
        <v>7.142843621</v>
      </c>
      <c r="AZ13" s="48"/>
      <c r="BA13" s="48"/>
      <c r="BB13" s="48"/>
      <c r="BC13" s="65"/>
      <c r="BD13" s="48"/>
      <c r="BE13" s="48"/>
      <c r="BF13" s="48"/>
      <c r="BG13" s="48"/>
      <c r="BH13" s="65"/>
      <c r="BI13" s="48"/>
      <c r="BJ13" s="48"/>
      <c r="BK13" s="48"/>
      <c r="BL13" s="48"/>
      <c r="BM13" s="65"/>
      <c r="BN13" s="48"/>
      <c r="BO13" s="48"/>
      <c r="BP13" s="48">
        <f>BP12/BK12*100-100</f>
        <v>-12.69353712</v>
      </c>
      <c r="BQ13" s="48"/>
      <c r="BR13" s="48"/>
      <c r="BS13" s="48">
        <f>BS12/BR12*100-100</f>
        <v>5.313721709</v>
      </c>
      <c r="BT13" s="48"/>
      <c r="BU13" s="48">
        <f>BU12/BP12*100-100</f>
        <v>-8.011482489</v>
      </c>
      <c r="BV13" s="48"/>
      <c r="BW13" s="48"/>
      <c r="BX13" s="48"/>
      <c r="BY13" s="48"/>
      <c r="BZ13" s="48"/>
      <c r="CA13" s="48"/>
      <c r="CB13" s="48"/>
      <c r="CC13" s="48"/>
      <c r="CD13" s="48"/>
      <c r="CE13" s="66">
        <f>CE12/CC12*100-100</f>
        <v>-49.51158838</v>
      </c>
      <c r="CF13" s="48"/>
      <c r="CG13" s="48"/>
      <c r="CH13" s="48"/>
      <c r="CI13" s="48"/>
      <c r="CJ13" s="48"/>
      <c r="CK13" s="48"/>
      <c r="CL13" s="48"/>
      <c r="CM13" s="48"/>
      <c r="CN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65"/>
      <c r="BD14" s="48"/>
      <c r="BE14" s="48"/>
      <c r="BF14" s="48"/>
      <c r="BG14" s="48"/>
      <c r="BH14" s="65"/>
      <c r="BI14" s="48"/>
      <c r="BJ14" s="48"/>
      <c r="BK14" s="48"/>
      <c r="BL14" s="48"/>
      <c r="BM14" s="65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67">
        <f>CE12/BZ12*100-100</f>
        <v>-15.7954195</v>
      </c>
      <c r="CF14" s="48"/>
      <c r="CG14" s="48"/>
      <c r="CH14" s="48"/>
      <c r="CI14" s="48"/>
      <c r="CJ14" s="48"/>
      <c r="CK14" s="48"/>
      <c r="CL14" s="48"/>
      <c r="CM14" s="48"/>
      <c r="CN14" s="48"/>
    </row>
    <row r="15"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65"/>
      <c r="BD15" s="48"/>
      <c r="BE15" s="48"/>
      <c r="BF15" s="48"/>
      <c r="BG15" s="48"/>
      <c r="BH15" s="65"/>
      <c r="BI15" s="48"/>
      <c r="BJ15" s="48"/>
      <c r="BK15" s="48"/>
      <c r="BL15" s="48"/>
      <c r="BM15" s="65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</row>
    <row r="16">
      <c r="A16" s="68"/>
      <c r="B16" s="69" t="s">
        <v>44</v>
      </c>
      <c r="C16" s="36">
        <v>2010.0</v>
      </c>
      <c r="D16" s="37"/>
      <c r="E16" s="37"/>
      <c r="F16" s="37"/>
      <c r="G16" s="38"/>
      <c r="H16" s="36">
        <v>2011.0</v>
      </c>
      <c r="I16" s="37"/>
      <c r="J16" s="37"/>
      <c r="K16" s="37"/>
      <c r="L16" s="38"/>
      <c r="M16" s="36">
        <v>2012.0</v>
      </c>
      <c r="N16" s="37"/>
      <c r="O16" s="37"/>
      <c r="P16" s="37"/>
      <c r="Q16" s="38"/>
      <c r="R16" s="36">
        <v>2013.0</v>
      </c>
      <c r="S16" s="37"/>
      <c r="T16" s="37"/>
      <c r="U16" s="37"/>
      <c r="V16" s="38"/>
      <c r="W16" s="36">
        <v>2014.0</v>
      </c>
      <c r="X16" s="37"/>
      <c r="Y16" s="37"/>
      <c r="Z16" s="37"/>
      <c r="AA16" s="38"/>
      <c r="AB16" s="36">
        <v>2015.0</v>
      </c>
      <c r="AC16" s="37"/>
      <c r="AD16" s="37"/>
      <c r="AE16" s="37"/>
      <c r="AF16" s="38"/>
      <c r="AG16" s="36">
        <v>2016.0</v>
      </c>
      <c r="AH16" s="37"/>
      <c r="AI16" s="37"/>
      <c r="AJ16" s="37"/>
      <c r="AK16" s="38"/>
      <c r="AL16" s="36">
        <v>2017.0</v>
      </c>
      <c r="AM16" s="37"/>
      <c r="AN16" s="37"/>
      <c r="AO16" s="37"/>
      <c r="AP16" s="38"/>
      <c r="AQ16" s="36">
        <v>2018.0</v>
      </c>
      <c r="AR16" s="37"/>
      <c r="AS16" s="37"/>
      <c r="AT16" s="37"/>
      <c r="AU16" s="38"/>
      <c r="AV16" s="36">
        <v>2019.0</v>
      </c>
      <c r="AW16" s="37"/>
      <c r="AX16" s="37"/>
      <c r="AY16" s="37"/>
      <c r="AZ16" s="38"/>
      <c r="BA16" s="36">
        <v>2020.0</v>
      </c>
      <c r="BB16" s="37"/>
      <c r="BC16" s="37"/>
      <c r="BD16" s="37"/>
      <c r="BE16" s="38"/>
      <c r="BF16" s="40">
        <v>2021.0</v>
      </c>
      <c r="BG16" s="37"/>
      <c r="BH16" s="37"/>
      <c r="BI16" s="37"/>
      <c r="BJ16" s="38"/>
      <c r="BK16" s="40">
        <v>2022.0</v>
      </c>
      <c r="BL16" s="37"/>
      <c r="BM16" s="37"/>
      <c r="BN16" s="37"/>
      <c r="BO16" s="38"/>
      <c r="BP16" s="40">
        <v>2023.0</v>
      </c>
      <c r="BQ16" s="37"/>
      <c r="BR16" s="37"/>
      <c r="BS16" s="37"/>
      <c r="BT16" s="38"/>
      <c r="BU16" s="40">
        <v>2024.0</v>
      </c>
      <c r="BV16" s="37"/>
      <c r="BW16" s="37"/>
      <c r="BX16" s="37"/>
      <c r="BY16" s="38"/>
      <c r="BZ16" s="40">
        <v>2025.0</v>
      </c>
      <c r="CA16" s="37"/>
      <c r="CB16" s="37"/>
      <c r="CC16" s="37"/>
      <c r="CD16" s="38"/>
      <c r="CE16" s="40">
        <v>2026.0</v>
      </c>
      <c r="CF16" s="37"/>
      <c r="CG16" s="37"/>
      <c r="CH16" s="37"/>
      <c r="CI16" s="38"/>
      <c r="CJ16" s="40">
        <v>2027.0</v>
      </c>
      <c r="CK16" s="37"/>
      <c r="CL16" s="37"/>
      <c r="CM16" s="37"/>
      <c r="CN16" s="38"/>
    </row>
    <row r="17">
      <c r="A17" s="68"/>
      <c r="B17" s="42"/>
      <c r="C17" s="43" t="s">
        <v>32</v>
      </c>
      <c r="D17" s="43" t="s">
        <v>33</v>
      </c>
      <c r="E17" s="43" t="s">
        <v>34</v>
      </c>
      <c r="F17" s="43" t="s">
        <v>35</v>
      </c>
      <c r="G17" s="44" t="s">
        <v>36</v>
      </c>
      <c r="H17" s="43" t="s">
        <v>32</v>
      </c>
      <c r="I17" s="43" t="s">
        <v>33</v>
      </c>
      <c r="J17" s="43" t="s">
        <v>34</v>
      </c>
      <c r="K17" s="43" t="s">
        <v>35</v>
      </c>
      <c r="L17" s="44" t="s">
        <v>36</v>
      </c>
      <c r="M17" s="43" t="s">
        <v>32</v>
      </c>
      <c r="N17" s="43" t="s">
        <v>33</v>
      </c>
      <c r="O17" s="43" t="s">
        <v>34</v>
      </c>
      <c r="P17" s="43" t="s">
        <v>35</v>
      </c>
      <c r="Q17" s="44" t="s">
        <v>36</v>
      </c>
      <c r="R17" s="43" t="s">
        <v>32</v>
      </c>
      <c r="S17" s="43" t="s">
        <v>33</v>
      </c>
      <c r="T17" s="43" t="s">
        <v>34</v>
      </c>
      <c r="U17" s="43" t="s">
        <v>35</v>
      </c>
      <c r="V17" s="44" t="s">
        <v>36</v>
      </c>
      <c r="W17" s="43" t="s">
        <v>32</v>
      </c>
      <c r="X17" s="43" t="s">
        <v>33</v>
      </c>
      <c r="Y17" s="43" t="s">
        <v>34</v>
      </c>
      <c r="Z17" s="43" t="s">
        <v>35</v>
      </c>
      <c r="AA17" s="44" t="s">
        <v>36</v>
      </c>
      <c r="AB17" s="43" t="s">
        <v>32</v>
      </c>
      <c r="AC17" s="43" t="s">
        <v>33</v>
      </c>
      <c r="AD17" s="43" t="s">
        <v>34</v>
      </c>
      <c r="AE17" s="43" t="s">
        <v>35</v>
      </c>
      <c r="AF17" s="44" t="s">
        <v>36</v>
      </c>
      <c r="AG17" s="43" t="s">
        <v>32</v>
      </c>
      <c r="AH17" s="43" t="s">
        <v>33</v>
      </c>
      <c r="AI17" s="43" t="s">
        <v>34</v>
      </c>
      <c r="AJ17" s="43" t="s">
        <v>35</v>
      </c>
      <c r="AK17" s="44" t="s">
        <v>36</v>
      </c>
      <c r="AL17" s="43" t="s">
        <v>32</v>
      </c>
      <c r="AM17" s="43" t="s">
        <v>33</v>
      </c>
      <c r="AN17" s="43" t="s">
        <v>34</v>
      </c>
      <c r="AO17" s="43" t="s">
        <v>35</v>
      </c>
      <c r="AP17" s="44" t="s">
        <v>36</v>
      </c>
      <c r="AQ17" s="43" t="s">
        <v>32</v>
      </c>
      <c r="AR17" s="43" t="s">
        <v>33</v>
      </c>
      <c r="AS17" s="43" t="s">
        <v>34</v>
      </c>
      <c r="AT17" s="43" t="s">
        <v>35</v>
      </c>
      <c r="AU17" s="44" t="s">
        <v>36</v>
      </c>
      <c r="AV17" s="43" t="s">
        <v>32</v>
      </c>
      <c r="AW17" s="43" t="s">
        <v>33</v>
      </c>
      <c r="AX17" s="43" t="s">
        <v>34</v>
      </c>
      <c r="AY17" s="43" t="s">
        <v>35</v>
      </c>
      <c r="AZ17" s="44" t="s">
        <v>36</v>
      </c>
      <c r="BA17" s="43" t="s">
        <v>32</v>
      </c>
      <c r="BB17" s="43" t="s">
        <v>33</v>
      </c>
      <c r="BC17" s="43" t="s">
        <v>34</v>
      </c>
      <c r="BD17" s="43" t="s">
        <v>35</v>
      </c>
      <c r="BE17" s="44" t="s">
        <v>36</v>
      </c>
      <c r="BF17" s="43" t="s">
        <v>32</v>
      </c>
      <c r="BG17" s="43" t="s">
        <v>33</v>
      </c>
      <c r="BH17" s="43" t="s">
        <v>34</v>
      </c>
      <c r="BI17" s="43" t="s">
        <v>35</v>
      </c>
      <c r="BJ17" s="44" t="s">
        <v>36</v>
      </c>
      <c r="BK17" s="43" t="s">
        <v>32</v>
      </c>
      <c r="BL17" s="43" t="s">
        <v>33</v>
      </c>
      <c r="BM17" s="43" t="s">
        <v>34</v>
      </c>
      <c r="BN17" s="43" t="s">
        <v>35</v>
      </c>
      <c r="BO17" s="44" t="s">
        <v>36</v>
      </c>
      <c r="BP17" s="43" t="s">
        <v>32</v>
      </c>
      <c r="BQ17" s="43" t="s">
        <v>33</v>
      </c>
      <c r="BR17" s="43" t="s">
        <v>34</v>
      </c>
      <c r="BS17" s="43" t="s">
        <v>35</v>
      </c>
      <c r="BT17" s="44" t="s">
        <v>36</v>
      </c>
      <c r="BU17" s="43" t="s">
        <v>32</v>
      </c>
      <c r="BV17" s="43" t="s">
        <v>33</v>
      </c>
      <c r="BW17" s="43" t="s">
        <v>34</v>
      </c>
      <c r="BX17" s="43" t="s">
        <v>35</v>
      </c>
      <c r="BY17" s="44" t="s">
        <v>36</v>
      </c>
      <c r="BZ17" s="43" t="s">
        <v>32</v>
      </c>
      <c r="CA17" s="43" t="s">
        <v>33</v>
      </c>
      <c r="CB17" s="43" t="s">
        <v>34</v>
      </c>
      <c r="CC17" s="43" t="s">
        <v>35</v>
      </c>
      <c r="CD17" s="44" t="s">
        <v>36</v>
      </c>
      <c r="CE17" s="43" t="s">
        <v>32</v>
      </c>
      <c r="CF17" s="43" t="s">
        <v>33</v>
      </c>
      <c r="CG17" s="43" t="s">
        <v>34</v>
      </c>
      <c r="CH17" s="43" t="s">
        <v>35</v>
      </c>
      <c r="CI17" s="44" t="s">
        <v>36</v>
      </c>
      <c r="CJ17" s="43" t="s">
        <v>32</v>
      </c>
      <c r="CK17" s="43" t="s">
        <v>33</v>
      </c>
      <c r="CL17" s="43" t="s">
        <v>34</v>
      </c>
      <c r="CM17" s="43" t="s">
        <v>35</v>
      </c>
      <c r="CN17" s="44" t="s">
        <v>36</v>
      </c>
    </row>
    <row r="18">
      <c r="A18" s="45"/>
      <c r="B18" s="46">
        <v>-1.0</v>
      </c>
      <c r="C18" s="46">
        <v>-10.0</v>
      </c>
      <c r="D18" s="46">
        <v>-11.0</v>
      </c>
      <c r="E18" s="46">
        <v>-12.0</v>
      </c>
      <c r="F18" s="46">
        <v>-13.0</v>
      </c>
      <c r="G18" s="46">
        <v>-14.0</v>
      </c>
      <c r="H18" s="46">
        <v>-15.0</v>
      </c>
      <c r="I18" s="46">
        <v>-16.0</v>
      </c>
      <c r="J18" s="46">
        <v>-17.0</v>
      </c>
      <c r="K18" s="46">
        <v>-18.0</v>
      </c>
      <c r="L18" s="46">
        <v>-19.0</v>
      </c>
      <c r="M18" s="46">
        <v>-20.0</v>
      </c>
      <c r="N18" s="46">
        <v>-21.0</v>
      </c>
      <c r="O18" s="46">
        <v>-22.0</v>
      </c>
      <c r="P18" s="46">
        <v>-23.0</v>
      </c>
      <c r="Q18" s="46">
        <v>-24.0</v>
      </c>
      <c r="R18" s="46">
        <v>-25.0</v>
      </c>
      <c r="S18" s="46">
        <v>-26.0</v>
      </c>
      <c r="T18" s="46">
        <v>-27.0</v>
      </c>
      <c r="U18" s="46">
        <v>-28.0</v>
      </c>
      <c r="V18" s="46">
        <v>-29.0</v>
      </c>
      <c r="W18" s="46">
        <v>-30.0</v>
      </c>
      <c r="X18" s="46">
        <v>-31.0</v>
      </c>
      <c r="Y18" s="46">
        <v>-32.0</v>
      </c>
      <c r="Z18" s="46">
        <v>-33.0</v>
      </c>
      <c r="AA18" s="46">
        <v>-34.0</v>
      </c>
      <c r="AB18" s="46">
        <v>-35.0</v>
      </c>
      <c r="AC18" s="46">
        <v>-36.0</v>
      </c>
      <c r="AD18" s="46">
        <v>-37.0</v>
      </c>
      <c r="AE18" s="46">
        <v>-38.0</v>
      </c>
      <c r="AF18" s="46">
        <v>-39.0</v>
      </c>
      <c r="AG18" s="46">
        <v>-40.0</v>
      </c>
      <c r="AH18" s="46">
        <v>-41.0</v>
      </c>
      <c r="AI18" s="46">
        <v>-42.0</v>
      </c>
      <c r="AJ18" s="46">
        <v>-43.0</v>
      </c>
      <c r="AK18" s="46">
        <v>-44.0</v>
      </c>
      <c r="AL18" s="46">
        <v>-45.0</v>
      </c>
      <c r="AM18" s="46">
        <v>-46.0</v>
      </c>
      <c r="AN18" s="46">
        <v>-47.0</v>
      </c>
      <c r="AO18" s="46">
        <v>-48.0</v>
      </c>
      <c r="AP18" s="46">
        <v>-49.0</v>
      </c>
      <c r="AQ18" s="46">
        <v>-50.0</v>
      </c>
      <c r="AR18" s="46">
        <v>-51.0</v>
      </c>
      <c r="AS18" s="46">
        <v>-52.0</v>
      </c>
      <c r="AT18" s="46">
        <v>-53.0</v>
      </c>
      <c r="AU18" s="47">
        <v>-54.0</v>
      </c>
      <c r="AV18" s="46">
        <v>-55.0</v>
      </c>
      <c r="AW18" s="46">
        <v>-56.0</v>
      </c>
      <c r="AX18" s="46">
        <v>-57.0</v>
      </c>
      <c r="AY18" s="46">
        <v>-58.0</v>
      </c>
      <c r="AZ18" s="47">
        <v>-59.0</v>
      </c>
      <c r="BA18" s="46">
        <v>-60.0</v>
      </c>
      <c r="BB18" s="46">
        <v>-61.0</v>
      </c>
      <c r="BC18" s="46">
        <v>-62.0</v>
      </c>
      <c r="BD18" s="46">
        <v>-63.0</v>
      </c>
      <c r="BE18" s="47">
        <v>-64.0</v>
      </c>
      <c r="BF18" s="46">
        <v>-65.0</v>
      </c>
      <c r="BG18" s="46">
        <v>-66.0</v>
      </c>
      <c r="BH18" s="46">
        <v>-67.0</v>
      </c>
      <c r="BI18" s="46">
        <v>-68.0</v>
      </c>
      <c r="BJ18" s="46">
        <v>-69.0</v>
      </c>
      <c r="BK18" s="46">
        <v>-65.0</v>
      </c>
      <c r="BL18" s="46">
        <v>-66.0</v>
      </c>
      <c r="BM18" s="46">
        <v>-67.0</v>
      </c>
      <c r="BN18" s="46">
        <v>-68.0</v>
      </c>
      <c r="BO18" s="46">
        <v>-69.0</v>
      </c>
      <c r="BP18" s="46">
        <v>-65.0</v>
      </c>
      <c r="BQ18" s="46">
        <v>-66.0</v>
      </c>
      <c r="BR18" s="46">
        <v>-67.0</v>
      </c>
      <c r="BS18" s="46">
        <v>-68.0</v>
      </c>
      <c r="BT18" s="46">
        <v>-69.0</v>
      </c>
      <c r="BU18" s="46">
        <v>-70.0</v>
      </c>
      <c r="BV18" s="46">
        <v>-71.0</v>
      </c>
      <c r="BW18" s="46">
        <v>-72.0</v>
      </c>
      <c r="BX18" s="46">
        <v>-73.0</v>
      </c>
      <c r="BY18" s="46">
        <v>-74.0</v>
      </c>
      <c r="BZ18" s="46">
        <v>-75.0</v>
      </c>
      <c r="CA18" s="46">
        <v>-76.0</v>
      </c>
      <c r="CB18" s="46">
        <v>-77.0</v>
      </c>
      <c r="CC18" s="46">
        <v>-78.0</v>
      </c>
      <c r="CD18" s="46">
        <v>-79.0</v>
      </c>
      <c r="CE18" s="46">
        <v>-75.0</v>
      </c>
      <c r="CF18" s="46">
        <v>-76.0</v>
      </c>
      <c r="CG18" s="46">
        <v>-77.0</v>
      </c>
      <c r="CH18" s="46">
        <v>-78.0</v>
      </c>
      <c r="CI18" s="46">
        <v>-79.0</v>
      </c>
      <c r="CJ18" s="46">
        <v>-75.0</v>
      </c>
      <c r="CK18" s="46">
        <v>-76.0</v>
      </c>
      <c r="CL18" s="46">
        <v>-77.0</v>
      </c>
      <c r="CM18" s="46">
        <v>-78.0</v>
      </c>
      <c r="CN18" s="46">
        <v>-79.0</v>
      </c>
    </row>
    <row r="19">
      <c r="A19" s="48"/>
      <c r="B19" s="49" t="s">
        <v>37</v>
      </c>
      <c r="C19" s="70">
        <v>3645300.0</v>
      </c>
      <c r="D19" s="70">
        <v>3645300.0</v>
      </c>
      <c r="E19" s="70">
        <v>3645300.0</v>
      </c>
      <c r="F19" s="70">
        <v>3645300.0</v>
      </c>
      <c r="G19" s="50">
        <f t="shared" ref="G19:G25" si="30">AVERAGE(C19:F19)</f>
        <v>3645300</v>
      </c>
      <c r="H19" s="50">
        <f t="shared" ref="H19:H25" si="31">H32/F32*F19</f>
        <v>3618543.149</v>
      </c>
      <c r="I19" s="50">
        <f t="shared" ref="I19:K19" si="13">I32/H32*H19</f>
        <v>3488557.914</v>
      </c>
      <c r="J19" s="50">
        <f t="shared" si="13"/>
        <v>3927326.746</v>
      </c>
      <c r="K19" s="50">
        <f t="shared" si="13"/>
        <v>4228593.815</v>
      </c>
      <c r="L19" s="50">
        <f t="shared" ref="L19:L25" si="33">AVERAGE(H19:K19)</f>
        <v>3815755.406</v>
      </c>
      <c r="M19" s="50">
        <f t="shared" ref="M19:M25" si="34">M32/K32*K19</f>
        <v>4276261.211</v>
      </c>
      <c r="N19" s="50">
        <f t="shared" ref="N19:P19" si="14">N32/M32*M19</f>
        <v>4037237.432</v>
      </c>
      <c r="O19" s="50">
        <f t="shared" si="14"/>
        <v>4109133.135</v>
      </c>
      <c r="P19" s="50">
        <f t="shared" si="14"/>
        <v>4289593.92</v>
      </c>
      <c r="Q19" s="50">
        <f t="shared" ref="Q19:Q25" si="36">AVERAGE(M19:P19)</f>
        <v>4178056.424</v>
      </c>
      <c r="R19" s="50">
        <f t="shared" ref="R19:R25" si="37">R32/P32*P19</f>
        <v>4387978.754</v>
      </c>
      <c r="S19" s="50">
        <f t="shared" ref="S19:U19" si="15">S32/R32*R19</f>
        <v>4036437.982</v>
      </c>
      <c r="T19" s="50">
        <f t="shared" si="15"/>
        <v>4192582.889</v>
      </c>
      <c r="U19" s="50">
        <f t="shared" si="15"/>
        <v>4416431.072</v>
      </c>
      <c r="V19" s="50">
        <f t="shared" ref="V19:V25" si="39">AVERAGE(R19:U19)</f>
        <v>4258357.674</v>
      </c>
      <c r="W19" s="50">
        <f t="shared" ref="W19:W25" si="40">W32/U32*U19</f>
        <v>4596485.913</v>
      </c>
      <c r="X19" s="50">
        <f t="shared" ref="X19:Z19" si="16">X32/W32*W19</f>
        <v>4351877.792</v>
      </c>
      <c r="Y19" s="50">
        <f t="shared" si="16"/>
        <v>4447830.482</v>
      </c>
      <c r="Z19" s="50">
        <f t="shared" si="16"/>
        <v>4894171.761</v>
      </c>
      <c r="AA19" s="50">
        <f t="shared" ref="AA19:AA25" si="42">AVERAGE(W19:Z19)</f>
        <v>4572591.487</v>
      </c>
      <c r="AB19" s="50">
        <f t="shared" ref="AB19:AB25" si="43">AB32/Z32*Z19</f>
        <v>5120964.382</v>
      </c>
      <c r="AC19" s="50">
        <f t="shared" ref="AC19:AE19" si="17">AC32/AB32*AB19</f>
        <v>4598806.781</v>
      </c>
      <c r="AD19" s="50">
        <f t="shared" si="17"/>
        <v>4891642.858</v>
      </c>
      <c r="AE19" s="50">
        <f t="shared" si="17"/>
        <v>5348607.245</v>
      </c>
      <c r="AF19" s="50">
        <f t="shared" ref="AF19:AF25" si="45">AVERAGE(AB19:AE19)</f>
        <v>4990005.317</v>
      </c>
      <c r="AG19" s="50">
        <f t="shared" ref="AG19:AG25" si="46">AG32/AE32*AE19</f>
        <v>5358102.394</v>
      </c>
      <c r="AH19" s="50">
        <f t="shared" ref="AH19:AJ19" si="18">AH32/AG32*AG19</f>
        <v>4679210.479</v>
      </c>
      <c r="AI19" s="50">
        <f t="shared" si="18"/>
        <v>4745986.721</v>
      </c>
      <c r="AJ19" s="50">
        <f t="shared" si="18"/>
        <v>4852252.902</v>
      </c>
      <c r="AK19" s="50">
        <f t="shared" ref="AK19:AK25" si="48">AVERAGE(AG19:AJ19)</f>
        <v>4908888.124</v>
      </c>
      <c r="AL19" s="50">
        <f t="shared" ref="AL19:AL25" si="49">AL32/AJ32*AJ19</f>
        <v>4878453.245</v>
      </c>
      <c r="AM19" s="50">
        <f t="shared" ref="AM19:AO19" si="19">AM32/AL32*AL19</f>
        <v>4720617.12</v>
      </c>
      <c r="AN19" s="50">
        <f t="shared" si="19"/>
        <v>4836338.386</v>
      </c>
      <c r="AO19" s="50">
        <f t="shared" si="19"/>
        <v>5191473.869</v>
      </c>
      <c r="AP19" s="50">
        <f t="shared" ref="AP19:AP25" si="51">AVERAGE(AL19:AO19)</f>
        <v>4906720.655</v>
      </c>
      <c r="AQ19" s="50">
        <f t="shared" ref="AQ19:AQ25" si="52">AQ32/AO32*AO19</f>
        <v>5450331.872</v>
      </c>
      <c r="AR19" s="50">
        <f t="shared" ref="AR19:AT19" si="20">AR32/AQ32*AQ19</f>
        <v>4876716.167</v>
      </c>
      <c r="AS19" s="50">
        <f t="shared" si="20"/>
        <v>5066160.283</v>
      </c>
      <c r="AT19" s="50">
        <f t="shared" si="20"/>
        <v>5418405.776</v>
      </c>
      <c r="AU19" s="50">
        <f t="shared" ref="AU19:AU25" si="54">AVERAGE(AQ19:AT19)</f>
        <v>5202903.524</v>
      </c>
      <c r="AV19" s="71">
        <f t="shared" ref="AV19:AV25" si="55">AV32/AT32*AT19</f>
        <v>5340851.218</v>
      </c>
      <c r="AW19" s="71">
        <f t="shared" ref="AW19:AY19" si="21">AW32/AV32*AV19</f>
        <v>4837898.373</v>
      </c>
      <c r="AX19" s="71">
        <f t="shared" si="21"/>
        <v>4991943.452</v>
      </c>
      <c r="AY19" s="71">
        <f t="shared" si="21"/>
        <v>5179794.803</v>
      </c>
      <c r="AZ19" s="71">
        <f t="shared" ref="AZ19:AZ25" si="57">AVERAGE(AV19:AY19)</f>
        <v>5087621.961</v>
      </c>
      <c r="BA19" s="71">
        <f t="shared" ref="BA19:BA25" si="58">BA32/AY32*AY19</f>
        <v>5232768.134</v>
      </c>
      <c r="BB19" s="71">
        <f t="shared" ref="BB19:BD19" si="22">BB32/BA32*BA19</f>
        <v>5074440.257</v>
      </c>
      <c r="BC19" s="71">
        <f t="shared" si="22"/>
        <v>5102735.801</v>
      </c>
      <c r="BD19" s="71">
        <f t="shared" si="22"/>
        <v>5152173.522</v>
      </c>
      <c r="BE19" s="71">
        <f t="shared" ref="BE19:BE25" si="60">AVERAGE(BA19:BD19)</f>
        <v>5140529.429</v>
      </c>
      <c r="BF19" s="71">
        <f t="shared" ref="BF19:BF25" si="61">BF32/BD32*BD19</f>
        <v>5086362.537</v>
      </c>
      <c r="BG19" s="71">
        <f t="shared" ref="BG19:BI19" si="23">BG32/BF32*BF19</f>
        <v>4914681.706</v>
      </c>
      <c r="BH19" s="71">
        <f t="shared" si="23"/>
        <v>4930896.007</v>
      </c>
      <c r="BI19" s="71">
        <f t="shared" si="23"/>
        <v>5095423.47</v>
      </c>
      <c r="BJ19" s="71">
        <f t="shared" ref="BJ19:BJ25" si="63">AVERAGE(BF19:BI19)</f>
        <v>5006840.93</v>
      </c>
      <c r="BK19" s="71">
        <f t="shared" ref="BK19:BK25" si="64">BK32/BI32*BI19</f>
        <v>5210504.605</v>
      </c>
      <c r="BL19" s="71">
        <f t="shared" ref="BL19:BN19" si="24">BL32/BK32*BK19</f>
        <v>5063417.917</v>
      </c>
      <c r="BM19" s="71">
        <f t="shared" si="24"/>
        <v>5242566.198</v>
      </c>
      <c r="BN19" s="71">
        <f t="shared" si="24"/>
        <v>5546986.062</v>
      </c>
      <c r="BO19" s="71">
        <f t="shared" ref="BO19:BO25" si="66">AVERAGE(BK19:BN19)</f>
        <v>5265868.696</v>
      </c>
      <c r="BP19" s="71">
        <f t="shared" ref="BP19:BP25" si="67">BP32/BN32*BN19</f>
        <v>5808436.782</v>
      </c>
      <c r="BQ19" s="71">
        <f t="shared" ref="BQ19:BS19" si="25">BQ32/BP32*BP19</f>
        <v>5745635.724</v>
      </c>
      <c r="BR19" s="71">
        <f t="shared" si="25"/>
        <v>5763153.914</v>
      </c>
      <c r="BS19" s="71">
        <f t="shared" si="25"/>
        <v>5942632.726</v>
      </c>
      <c r="BT19" s="71">
        <f t="shared" ref="BT19:BT25" si="69">AVERAGE(BP19:BS19)</f>
        <v>5814964.786</v>
      </c>
      <c r="BU19" s="71">
        <f t="shared" ref="BU19:BU25" si="70">BU32/BS32*BS19</f>
        <v>6114374.812</v>
      </c>
      <c r="BV19" s="71">
        <f t="shared" ref="BV19:BX19" si="26">BV32/BU32*BU19</f>
        <v>5914434.756</v>
      </c>
      <c r="BW19" s="71">
        <f t="shared" si="26"/>
        <v>5981267.868</v>
      </c>
      <c r="BX19" s="71">
        <f t="shared" si="26"/>
        <v>5983660.376</v>
      </c>
      <c r="BY19" s="71"/>
      <c r="BZ19" s="71">
        <f t="shared" ref="BZ19:BZ25" si="72">BZ32/BX32*BX19</f>
        <v>6044693.711</v>
      </c>
      <c r="CA19" s="71">
        <f t="shared" ref="CA19:CC19" si="27">CA32/BZ32*BZ19</f>
        <v>6163774.178</v>
      </c>
      <c r="CB19" s="71">
        <f t="shared" si="27"/>
        <v>6351769.29</v>
      </c>
      <c r="CC19" s="71">
        <f t="shared" si="27"/>
        <v>6391785.437</v>
      </c>
      <c r="CD19" s="51"/>
      <c r="CE19" s="71">
        <f t="shared" ref="CE19:CE25" si="74">CE32/CC32*CC19</f>
        <v>6435888.756</v>
      </c>
      <c r="CF19" s="71">
        <f t="shared" ref="CF19:CH19" si="28">CF32/CE32*CE19</f>
        <v>0</v>
      </c>
      <c r="CG19" s="71" t="str">
        <f t="shared" si="28"/>
        <v>#DIV/0!</v>
      </c>
      <c r="CH19" s="71" t="str">
        <f t="shared" si="28"/>
        <v>#DIV/0!</v>
      </c>
      <c r="CI19" s="51"/>
      <c r="CJ19" s="71" t="str">
        <f t="shared" ref="CJ19:CJ25" si="76">CJ32/CH32*CH19</f>
        <v>#DIV/0!</v>
      </c>
      <c r="CK19" s="71" t="str">
        <f t="shared" ref="CK19:CM19" si="29">CK32/CJ32*CJ19</f>
        <v>#DIV/0!</v>
      </c>
      <c r="CL19" s="71" t="str">
        <f t="shared" si="29"/>
        <v>#DIV/0!</v>
      </c>
      <c r="CM19" s="71" t="str">
        <f t="shared" si="29"/>
        <v>#DIV/0!</v>
      </c>
      <c r="CN19" s="51"/>
    </row>
    <row r="20">
      <c r="A20" s="48"/>
      <c r="B20" s="49" t="s">
        <v>38</v>
      </c>
      <c r="C20" s="70">
        <v>2135342.22385078</v>
      </c>
      <c r="D20" s="70">
        <v>2135342.22385078</v>
      </c>
      <c r="E20" s="70">
        <v>2135342.22385078</v>
      </c>
      <c r="F20" s="70">
        <v>2135342.22385078</v>
      </c>
      <c r="G20" s="50">
        <f t="shared" si="30"/>
        <v>2135342.224</v>
      </c>
      <c r="H20" s="72">
        <f t="shared" si="31"/>
        <v>2165669.303</v>
      </c>
      <c r="I20" s="50">
        <f t="shared" ref="I20:K20" si="32">I33/H33*H20</f>
        <v>2211018.731</v>
      </c>
      <c r="J20" s="50">
        <f t="shared" si="32"/>
        <v>2235318.894</v>
      </c>
      <c r="K20" s="50">
        <f t="shared" si="32"/>
        <v>2259108.557</v>
      </c>
      <c r="L20" s="50">
        <f t="shared" si="33"/>
        <v>2217778.871</v>
      </c>
      <c r="M20" s="50">
        <f t="shared" si="34"/>
        <v>2258149.143</v>
      </c>
      <c r="N20" s="50">
        <f t="shared" ref="N20:P20" si="35">N33/M33*M20</f>
        <v>2260506.325</v>
      </c>
      <c r="O20" s="50">
        <f t="shared" si="35"/>
        <v>2296260.561</v>
      </c>
      <c r="P20" s="50">
        <f t="shared" si="35"/>
        <v>2347026.371</v>
      </c>
      <c r="Q20" s="50">
        <f t="shared" si="36"/>
        <v>2290485.6</v>
      </c>
      <c r="R20" s="50">
        <f t="shared" si="37"/>
        <v>2376406.961</v>
      </c>
      <c r="S20" s="50">
        <f t="shared" ref="S20:U20" si="38">S33/R33*R20</f>
        <v>2388882.695</v>
      </c>
      <c r="T20" s="50">
        <f t="shared" si="38"/>
        <v>2454755.096</v>
      </c>
      <c r="U20" s="50">
        <f t="shared" si="38"/>
        <v>2478607.382</v>
      </c>
      <c r="V20" s="50">
        <f t="shared" si="39"/>
        <v>2424663.034</v>
      </c>
      <c r="W20" s="50">
        <f t="shared" si="40"/>
        <v>2495439.538</v>
      </c>
      <c r="X20" s="50">
        <f t="shared" ref="X20:Z20" si="41">X33/W33*W20</f>
        <v>2508332.703</v>
      </c>
      <c r="Y20" s="50">
        <f t="shared" si="41"/>
        <v>2523962.21</v>
      </c>
      <c r="Z20" s="50">
        <f t="shared" si="41"/>
        <v>2552678.952</v>
      </c>
      <c r="AA20" s="50">
        <f t="shared" si="42"/>
        <v>2520103.351</v>
      </c>
      <c r="AB20" s="50">
        <f t="shared" si="43"/>
        <v>2576357.133</v>
      </c>
      <c r="AC20" s="50">
        <f t="shared" ref="AC20:AE20" si="44">AC33/AB33*AB20</f>
        <v>2567310.699</v>
      </c>
      <c r="AD20" s="50">
        <f t="shared" si="44"/>
        <v>2589196.504</v>
      </c>
      <c r="AE20" s="50">
        <f t="shared" si="44"/>
        <v>2732792.88</v>
      </c>
      <c r="AF20" s="50">
        <f t="shared" si="45"/>
        <v>2616414.304</v>
      </c>
      <c r="AG20" s="50">
        <f t="shared" si="46"/>
        <v>2797973.441</v>
      </c>
      <c r="AH20" s="50">
        <f t="shared" ref="AH20:AJ20" si="47">AH33/AG33*AG20</f>
        <v>2769553.8</v>
      </c>
      <c r="AI20" s="50">
        <f t="shared" si="47"/>
        <v>2795722.682</v>
      </c>
      <c r="AJ20" s="50">
        <f t="shared" si="47"/>
        <v>2837537.264</v>
      </c>
      <c r="AK20" s="50">
        <f t="shared" si="48"/>
        <v>2800196.797</v>
      </c>
      <c r="AL20" s="50">
        <f t="shared" si="49"/>
        <v>2835809.273</v>
      </c>
      <c r="AM20" s="50">
        <f t="shared" ref="AM20:AO20" si="50">AM33/AL33*AL20</f>
        <v>2876841.699</v>
      </c>
      <c r="AN20" s="50">
        <f t="shared" si="50"/>
        <v>2916248.653</v>
      </c>
      <c r="AO20" s="50">
        <f t="shared" si="50"/>
        <v>2936282.305</v>
      </c>
      <c r="AP20" s="50">
        <f t="shared" si="51"/>
        <v>2891295.483</v>
      </c>
      <c r="AQ20" s="50">
        <f t="shared" si="52"/>
        <v>2890187.336</v>
      </c>
      <c r="AR20" s="50">
        <f t="shared" ref="AR20:AT20" si="53">AR33/AQ33*AQ20</f>
        <v>2908122.079</v>
      </c>
      <c r="AS20" s="50">
        <f t="shared" si="53"/>
        <v>2972101.526</v>
      </c>
      <c r="AT20" s="50">
        <f t="shared" si="53"/>
        <v>3103180.518</v>
      </c>
      <c r="AU20" s="50">
        <f t="shared" si="54"/>
        <v>2968397.865</v>
      </c>
      <c r="AV20" s="71">
        <f t="shared" si="55"/>
        <v>3187741.05</v>
      </c>
      <c r="AW20" s="71">
        <f t="shared" ref="AW20:AY20" si="56">AW33/AV33*AV20</f>
        <v>3207449.7</v>
      </c>
      <c r="AX20" s="71">
        <f t="shared" si="56"/>
        <v>3242675.64</v>
      </c>
      <c r="AY20" s="71">
        <f t="shared" si="56"/>
        <v>3267582.494</v>
      </c>
      <c r="AZ20" s="71">
        <f t="shared" si="57"/>
        <v>3226362.221</v>
      </c>
      <c r="BA20" s="71">
        <f t="shared" si="58"/>
        <v>3239411.964</v>
      </c>
      <c r="BB20" s="71">
        <f t="shared" ref="BB20:BD20" si="59">BB33/BA33*BA20</f>
        <v>3108038.345</v>
      </c>
      <c r="BC20" s="71">
        <f t="shared" si="59"/>
        <v>3023588.184</v>
      </c>
      <c r="BD20" s="71">
        <f t="shared" si="59"/>
        <v>3076318.408</v>
      </c>
      <c r="BE20" s="71">
        <f t="shared" si="60"/>
        <v>3111839.225</v>
      </c>
      <c r="BF20" s="71">
        <f t="shared" si="61"/>
        <v>3147094.12</v>
      </c>
      <c r="BG20" s="71">
        <f t="shared" ref="BG20:BI20" si="62">BG33/BF33*BF20</f>
        <v>3290173.651</v>
      </c>
      <c r="BH20" s="71">
        <f t="shared" si="62"/>
        <v>3400677.946</v>
      </c>
      <c r="BI20" s="71">
        <f t="shared" si="62"/>
        <v>3422131.839</v>
      </c>
      <c r="BJ20" s="71">
        <f t="shared" si="63"/>
        <v>3315019.389</v>
      </c>
      <c r="BK20" s="71">
        <f t="shared" si="64"/>
        <v>3422422.643</v>
      </c>
      <c r="BL20" s="71">
        <f t="shared" ref="BL20:BN20" si="65">BL33/BK33*BK20</f>
        <v>3448737.725</v>
      </c>
      <c r="BM20" s="71">
        <f t="shared" si="65"/>
        <v>3397360.66</v>
      </c>
      <c r="BN20" s="71">
        <f t="shared" si="65"/>
        <v>3361020.784</v>
      </c>
      <c r="BO20" s="71">
        <f t="shared" si="66"/>
        <v>3407385.453</v>
      </c>
      <c r="BP20" s="71">
        <f t="shared" si="67"/>
        <v>3412397.849</v>
      </c>
      <c r="BQ20" s="71">
        <f t="shared" ref="BQ20:BS20" si="68">BQ33/BP33*BP20</f>
        <v>3484242.201</v>
      </c>
      <c r="BR20" s="71">
        <f t="shared" si="68"/>
        <v>3511810.382</v>
      </c>
      <c r="BS20" s="71">
        <f t="shared" si="68"/>
        <v>3641506.145</v>
      </c>
      <c r="BT20" s="71">
        <f t="shared" si="69"/>
        <v>3512489.144</v>
      </c>
      <c r="BU20" s="71">
        <f t="shared" si="70"/>
        <v>3731815.497</v>
      </c>
      <c r="BV20" s="71">
        <f t="shared" ref="BV20:BX20" si="71">BV33/BU33*BU20</f>
        <v>3537014.728</v>
      </c>
      <c r="BW20" s="71">
        <f t="shared" si="71"/>
        <v>3503413.088</v>
      </c>
      <c r="BX20" s="71">
        <f t="shared" si="71"/>
        <v>3513222.645</v>
      </c>
      <c r="BY20" s="71"/>
      <c r="BZ20" s="71">
        <f t="shared" si="72"/>
        <v>3537112.559</v>
      </c>
      <c r="CA20" s="71">
        <f t="shared" ref="CA20:CC20" si="73">CA33/BZ33*BZ20</f>
        <v>3480165.047</v>
      </c>
      <c r="CB20" s="71">
        <f t="shared" si="73"/>
        <v>3562296.942</v>
      </c>
      <c r="CC20" s="71">
        <f t="shared" si="73"/>
        <v>3734355.884</v>
      </c>
      <c r="CD20" s="51"/>
      <c r="CE20" s="71">
        <f t="shared" si="74"/>
        <v>3809043.002</v>
      </c>
      <c r="CF20" s="71">
        <f t="shared" ref="CF20:CH20" si="75">CF33/CE33*CE20</f>
        <v>0</v>
      </c>
      <c r="CG20" s="71" t="str">
        <f t="shared" si="75"/>
        <v>#DIV/0!</v>
      </c>
      <c r="CH20" s="71" t="str">
        <f t="shared" si="75"/>
        <v>#DIV/0!</v>
      </c>
      <c r="CI20" s="51"/>
      <c r="CJ20" s="71" t="str">
        <f t="shared" si="76"/>
        <v>#DIV/0!</v>
      </c>
      <c r="CK20" s="71" t="str">
        <f t="shared" ref="CK20:CM20" si="77">CK33/CJ33*CJ20</f>
        <v>#DIV/0!</v>
      </c>
      <c r="CL20" s="71" t="str">
        <f t="shared" si="77"/>
        <v>#DIV/0!</v>
      </c>
      <c r="CM20" s="71" t="str">
        <f t="shared" si="77"/>
        <v>#DIV/0!</v>
      </c>
      <c r="CN20" s="51"/>
    </row>
    <row r="21">
      <c r="A21" s="48"/>
      <c r="B21" s="49" t="s">
        <v>39</v>
      </c>
      <c r="C21" s="70">
        <v>1009000.0</v>
      </c>
      <c r="D21" s="70">
        <v>1009000.0</v>
      </c>
      <c r="E21" s="70">
        <v>1009000.0</v>
      </c>
      <c r="F21" s="70">
        <v>1009000.0</v>
      </c>
      <c r="G21" s="50">
        <f t="shared" si="30"/>
        <v>1009000</v>
      </c>
      <c r="H21" s="50">
        <f t="shared" si="31"/>
        <v>1015553.323</v>
      </c>
      <c r="I21" s="50">
        <f t="shared" ref="I21:K21" si="78">I34/H34*H21</f>
        <v>1018455.344</v>
      </c>
      <c r="J21" s="50">
        <f t="shared" si="78"/>
        <v>1046577.012</v>
      </c>
      <c r="K21" s="50">
        <f t="shared" si="78"/>
        <v>1063305.363</v>
      </c>
      <c r="L21" s="50">
        <f t="shared" si="33"/>
        <v>1035972.761</v>
      </c>
      <c r="M21" s="50">
        <f t="shared" si="34"/>
        <v>1079575.283</v>
      </c>
      <c r="N21" s="50">
        <f t="shared" ref="N21:P21" si="79">N34/M34*M21</f>
        <v>1100895.231</v>
      </c>
      <c r="O21" s="50">
        <f t="shared" si="79"/>
        <v>1119569.718</v>
      </c>
      <c r="P21" s="50">
        <f t="shared" si="79"/>
        <v>1127732.4</v>
      </c>
      <c r="Q21" s="50">
        <f t="shared" si="36"/>
        <v>1106943.158</v>
      </c>
      <c r="R21" s="50">
        <f t="shared" si="37"/>
        <v>1136779.151</v>
      </c>
      <c r="S21" s="50">
        <f t="shared" ref="S21:U21" si="80">S34/R34*R21</f>
        <v>1143789.553</v>
      </c>
      <c r="T21" s="50">
        <f t="shared" si="80"/>
        <v>1174651.995</v>
      </c>
      <c r="U21" s="50">
        <f t="shared" si="80"/>
        <v>1173290.326</v>
      </c>
      <c r="V21" s="50">
        <f t="shared" si="39"/>
        <v>1157127.756</v>
      </c>
      <c r="W21" s="50">
        <f t="shared" si="40"/>
        <v>1178978.486</v>
      </c>
      <c r="X21" s="50">
        <f t="shared" ref="X21:Z21" si="81">X34/W34*W21</f>
        <v>1197253.428</v>
      </c>
      <c r="Y21" s="50">
        <f t="shared" si="81"/>
        <v>1227506.077</v>
      </c>
      <c r="Z21" s="50">
        <f t="shared" si="81"/>
        <v>1264631.409</v>
      </c>
      <c r="AA21" s="50">
        <f t="shared" si="42"/>
        <v>1217092.35</v>
      </c>
      <c r="AB21" s="50">
        <f t="shared" si="43"/>
        <v>1293866.1</v>
      </c>
      <c r="AC21" s="50">
        <f t="shared" ref="AC21:AE21" si="82">AC34/AB34*AB21</f>
        <v>1331884.698</v>
      </c>
      <c r="AD21" s="50">
        <f t="shared" si="82"/>
        <v>1353605.58</v>
      </c>
      <c r="AE21" s="50">
        <f t="shared" si="82"/>
        <v>1374646.117</v>
      </c>
      <c r="AF21" s="50">
        <f t="shared" si="45"/>
        <v>1338500.624</v>
      </c>
      <c r="AG21" s="50">
        <f t="shared" si="46"/>
        <v>1368659.914</v>
      </c>
      <c r="AH21" s="50">
        <f t="shared" ref="AH21:AJ21" si="83">AH34/AG34*AG21</f>
        <v>1367114.721</v>
      </c>
      <c r="AI21" s="50">
        <f t="shared" si="83"/>
        <v>1369107.852</v>
      </c>
      <c r="AJ21" s="50">
        <f t="shared" si="83"/>
        <v>1354049.045</v>
      </c>
      <c r="AK21" s="50">
        <f t="shared" si="48"/>
        <v>1364732.883</v>
      </c>
      <c r="AL21" s="50">
        <f t="shared" si="49"/>
        <v>1359024.276</v>
      </c>
      <c r="AM21" s="50">
        <f t="shared" ref="AM21:AO21" si="84">AM34/AL34*AL21</f>
        <v>1363161.041</v>
      </c>
      <c r="AN21" s="50">
        <f t="shared" si="84"/>
        <v>1371675.65</v>
      </c>
      <c r="AO21" s="50">
        <f t="shared" si="84"/>
        <v>1389947.363</v>
      </c>
      <c r="AP21" s="50">
        <f t="shared" si="51"/>
        <v>1370952.083</v>
      </c>
      <c r="AQ21" s="50">
        <f t="shared" si="52"/>
        <v>1426240.632</v>
      </c>
      <c r="AR21" s="50">
        <f t="shared" ref="AR21:AT21" si="85">AR34/AQ34*AQ21</f>
        <v>1458785.547</v>
      </c>
      <c r="AS21" s="50">
        <f t="shared" si="85"/>
        <v>1486462.435</v>
      </c>
      <c r="AT21" s="50">
        <f t="shared" si="85"/>
        <v>1514456.213</v>
      </c>
      <c r="AU21" s="50">
        <f t="shared" si="54"/>
        <v>1471486.207</v>
      </c>
      <c r="AV21" s="71">
        <f t="shared" si="55"/>
        <v>1548585.502</v>
      </c>
      <c r="AW21" s="71">
        <f t="shared" ref="AW21:AY21" si="86">AW34/AV34*AV21</f>
        <v>1587709.439</v>
      </c>
      <c r="AX21" s="71">
        <f t="shared" si="86"/>
        <v>1612461.034</v>
      </c>
      <c r="AY21" s="71">
        <f t="shared" si="86"/>
        <v>1621093.055</v>
      </c>
      <c r="AZ21" s="71">
        <f t="shared" si="57"/>
        <v>1592462.257</v>
      </c>
      <c r="BA21" s="71">
        <f t="shared" si="58"/>
        <v>1639807.088</v>
      </c>
      <c r="BB21" s="71">
        <f t="shared" ref="BB21:BD21" si="87">BB34/BA34*BA21</f>
        <v>1659554.036</v>
      </c>
      <c r="BC21" s="71">
        <f t="shared" si="87"/>
        <v>1649355.693</v>
      </c>
      <c r="BD21" s="71">
        <f t="shared" si="87"/>
        <v>1626461.499</v>
      </c>
      <c r="BE21" s="71">
        <f t="shared" si="60"/>
        <v>1643794.579</v>
      </c>
      <c r="BF21" s="71">
        <f t="shared" si="61"/>
        <v>1608108.883</v>
      </c>
      <c r="BG21" s="71">
        <f t="shared" ref="BG21:BI21" si="88">BG34/BF34*BF21</f>
        <v>1610436.354</v>
      </c>
      <c r="BH21" s="71">
        <f t="shared" si="88"/>
        <v>1616529.297</v>
      </c>
      <c r="BI21" s="71">
        <f t="shared" si="88"/>
        <v>1624202.535</v>
      </c>
      <c r="BJ21" s="71">
        <f t="shared" si="63"/>
        <v>1614819.267</v>
      </c>
      <c r="BK21" s="71">
        <f t="shared" si="64"/>
        <v>1658804.857</v>
      </c>
      <c r="BL21" s="71">
        <f t="shared" ref="BL21:BN21" si="89">BL34/BK34*BK21</f>
        <v>1708093.928</v>
      </c>
      <c r="BM21" s="71">
        <f t="shared" si="89"/>
        <v>1748673.283</v>
      </c>
      <c r="BN21" s="71">
        <f t="shared" si="89"/>
        <v>1777771.65</v>
      </c>
      <c r="BO21" s="71">
        <f t="shared" si="66"/>
        <v>1723335.929</v>
      </c>
      <c r="BP21" s="71">
        <f t="shared" si="67"/>
        <v>1860118.048</v>
      </c>
      <c r="BQ21" s="71">
        <f t="shared" ref="BQ21:BS21" si="90">BQ34/BP34*BP21</f>
        <v>1892185.636</v>
      </c>
      <c r="BR21" s="71">
        <f t="shared" si="90"/>
        <v>1910792.755</v>
      </c>
      <c r="BS21" s="71">
        <f t="shared" si="90"/>
        <v>1945334.694</v>
      </c>
      <c r="BT21" s="71">
        <f t="shared" si="69"/>
        <v>1902107.784</v>
      </c>
      <c r="BU21" s="71">
        <f t="shared" si="70"/>
        <v>1989299.258</v>
      </c>
      <c r="BV21" s="71">
        <f t="shared" ref="BV21:BX21" si="91">BV34/BU34*BU21</f>
        <v>1982336.711</v>
      </c>
      <c r="BW21" s="71">
        <f t="shared" si="91"/>
        <v>1963504.512</v>
      </c>
      <c r="BX21" s="71">
        <f t="shared" si="91"/>
        <v>1960755.606</v>
      </c>
      <c r="BY21" s="71"/>
      <c r="BZ21" s="71">
        <f t="shared" si="72"/>
        <v>1967814.326</v>
      </c>
      <c r="CA21" s="71">
        <f t="shared" ref="CA21:CC21" si="92">CA34/BZ34*BZ21</f>
        <v>1976866.272</v>
      </c>
      <c r="CB21" s="71">
        <f t="shared" si="92"/>
        <v>1972714.853</v>
      </c>
      <c r="CC21" s="71">
        <f t="shared" si="92"/>
        <v>1987312.943</v>
      </c>
      <c r="CD21" s="51"/>
      <c r="CE21" s="71">
        <f t="shared" si="74"/>
        <v>2008974.654</v>
      </c>
      <c r="CF21" s="71">
        <f t="shared" ref="CF21:CH21" si="93">CF34/CE34*CE21</f>
        <v>0</v>
      </c>
      <c r="CG21" s="71" t="str">
        <f t="shared" si="93"/>
        <v>#DIV/0!</v>
      </c>
      <c r="CH21" s="71" t="str">
        <f t="shared" si="93"/>
        <v>#DIV/0!</v>
      </c>
      <c r="CI21" s="51"/>
      <c r="CJ21" s="71" t="str">
        <f t="shared" si="76"/>
        <v>#DIV/0!</v>
      </c>
      <c r="CK21" s="71" t="str">
        <f t="shared" ref="CK21:CM21" si="94">CK34/CJ34*CJ21</f>
        <v>#DIV/0!</v>
      </c>
      <c r="CL21" s="71" t="str">
        <f t="shared" si="94"/>
        <v>#DIV/0!</v>
      </c>
      <c r="CM21" s="71" t="str">
        <f t="shared" si="94"/>
        <v>#DIV/0!</v>
      </c>
      <c r="CN21" s="51"/>
    </row>
    <row r="22">
      <c r="A22" s="48"/>
      <c r="B22" s="49" t="s">
        <v>40</v>
      </c>
      <c r="C22" s="70">
        <v>1405000.0</v>
      </c>
      <c r="D22" s="70">
        <v>1405000.0</v>
      </c>
      <c r="E22" s="70">
        <v>1405000.0</v>
      </c>
      <c r="F22" s="70">
        <v>1405000.0</v>
      </c>
      <c r="G22" s="50">
        <f t="shared" si="30"/>
        <v>1405000</v>
      </c>
      <c r="H22" s="50">
        <f t="shared" si="31"/>
        <v>1427971.541</v>
      </c>
      <c r="I22" s="50">
        <f t="shared" ref="I22:K22" si="95">I35/H35*H22</f>
        <v>1460482.488</v>
      </c>
      <c r="J22" s="50">
        <f t="shared" si="95"/>
        <v>1487536.709</v>
      </c>
      <c r="K22" s="50">
        <f t="shared" si="95"/>
        <v>1510960.101</v>
      </c>
      <c r="L22" s="50">
        <f t="shared" si="33"/>
        <v>1471737.71</v>
      </c>
      <c r="M22" s="50">
        <f t="shared" si="34"/>
        <v>1521796.342</v>
      </c>
      <c r="N22" s="50">
        <f t="shared" ref="N22:P22" si="96">N35/M35*M22</f>
        <v>1532293.502</v>
      </c>
      <c r="O22" s="50">
        <f t="shared" si="96"/>
        <v>1552295.028</v>
      </c>
      <c r="P22" s="50">
        <f t="shared" si="96"/>
        <v>1564726.717</v>
      </c>
      <c r="Q22" s="50">
        <f t="shared" si="36"/>
        <v>1542777.897</v>
      </c>
      <c r="R22" s="50">
        <f t="shared" si="37"/>
        <v>1596257.504</v>
      </c>
      <c r="S22" s="50">
        <f t="shared" ref="S22:U22" si="97">S35/R35*R22</f>
        <v>1614431.731</v>
      </c>
      <c r="T22" s="50">
        <f t="shared" si="97"/>
        <v>1652739.382</v>
      </c>
      <c r="U22" s="50">
        <f t="shared" si="97"/>
        <v>1653279.415</v>
      </c>
      <c r="V22" s="50">
        <f t="shared" si="39"/>
        <v>1629177.008</v>
      </c>
      <c r="W22" s="50">
        <f t="shared" si="40"/>
        <v>1676955.571</v>
      </c>
      <c r="X22" s="50">
        <f t="shared" ref="X22:Z22" si="98">X35/W35*W22</f>
        <v>1700425.959</v>
      </c>
      <c r="Y22" s="50">
        <f t="shared" si="98"/>
        <v>1747059.263</v>
      </c>
      <c r="Z22" s="50">
        <f t="shared" si="98"/>
        <v>1786791.688</v>
      </c>
      <c r="AA22" s="50">
        <f t="shared" si="42"/>
        <v>1727808.12</v>
      </c>
      <c r="AB22" s="50">
        <f t="shared" si="43"/>
        <v>1859646.066</v>
      </c>
      <c r="AC22" s="50">
        <f t="shared" ref="AC22:AE22" si="99">AC35/AB35*AB22</f>
        <v>1870663.343</v>
      </c>
      <c r="AD22" s="50">
        <f t="shared" si="99"/>
        <v>1890803.759</v>
      </c>
      <c r="AE22" s="50">
        <f t="shared" si="99"/>
        <v>1921777.819</v>
      </c>
      <c r="AF22" s="50">
        <f t="shared" si="45"/>
        <v>1885722.747</v>
      </c>
      <c r="AG22" s="50">
        <f t="shared" si="46"/>
        <v>1950237.38</v>
      </c>
      <c r="AH22" s="50">
        <f t="shared" ref="AH22:AJ22" si="100">AH35/AG35*AG22</f>
        <v>1936931.142</v>
      </c>
      <c r="AI22" s="50">
        <f t="shared" si="100"/>
        <v>1931717.77</v>
      </c>
      <c r="AJ22" s="50">
        <f t="shared" si="100"/>
        <v>1906400.485</v>
      </c>
      <c r="AK22" s="50">
        <f t="shared" si="48"/>
        <v>1931321.694</v>
      </c>
      <c r="AL22" s="50">
        <f t="shared" si="49"/>
        <v>1923969.043</v>
      </c>
      <c r="AM22" s="50">
        <f t="shared" ref="AM22:AO22" si="101">AM35/AL35*AL22</f>
        <v>1949633.532</v>
      </c>
      <c r="AN22" s="50">
        <f t="shared" si="101"/>
        <v>1961033.668</v>
      </c>
      <c r="AO22" s="50">
        <f t="shared" si="101"/>
        <v>1977476.322</v>
      </c>
      <c r="AP22" s="50">
        <f t="shared" si="51"/>
        <v>1953028.141</v>
      </c>
      <c r="AQ22" s="50">
        <f t="shared" si="52"/>
        <v>2007265.581</v>
      </c>
      <c r="AR22" s="50">
        <f t="shared" ref="AR22:AT22" si="102">AR35/AQ35*AQ22</f>
        <v>2046469.683</v>
      </c>
      <c r="AS22" s="50">
        <f t="shared" si="102"/>
        <v>2044978.504</v>
      </c>
      <c r="AT22" s="50">
        <f t="shared" si="102"/>
        <v>2074773.93</v>
      </c>
      <c r="AU22" s="50">
        <f t="shared" si="54"/>
        <v>2043371.924</v>
      </c>
      <c r="AV22" s="71">
        <f t="shared" si="55"/>
        <v>2109406.588</v>
      </c>
      <c r="AW22" s="71">
        <f t="shared" ref="AW22:AY22" si="103">AW35/AV35*AV22</f>
        <v>2129681.66</v>
      </c>
      <c r="AX22" s="71">
        <f t="shared" si="103"/>
        <v>2120720.854</v>
      </c>
      <c r="AY22" s="71">
        <f t="shared" si="103"/>
        <v>2144726.882</v>
      </c>
      <c r="AZ22" s="71">
        <f t="shared" si="57"/>
        <v>2126133.996</v>
      </c>
      <c r="BA22" s="71">
        <f t="shared" si="58"/>
        <v>2191002.486</v>
      </c>
      <c r="BB22" s="71">
        <f t="shared" ref="BB22:BD22" si="104">BB35/BA35*BA22</f>
        <v>2216846.117</v>
      </c>
      <c r="BC22" s="71">
        <f t="shared" si="104"/>
        <v>2183164.771</v>
      </c>
      <c r="BD22" s="71">
        <f t="shared" si="104"/>
        <v>2119757.519</v>
      </c>
      <c r="BE22" s="71">
        <f t="shared" si="60"/>
        <v>2177692.723</v>
      </c>
      <c r="BF22" s="71">
        <f t="shared" si="61"/>
        <v>2053059.846</v>
      </c>
      <c r="BG22" s="71">
        <f t="shared" ref="BG22:BI22" si="105">BG35/BF35*BF22</f>
        <v>2078888.575</v>
      </c>
      <c r="BH22" s="71">
        <f t="shared" si="105"/>
        <v>2125670.18</v>
      </c>
      <c r="BI22" s="71">
        <f t="shared" si="105"/>
        <v>2196823.401</v>
      </c>
      <c r="BJ22" s="71">
        <f t="shared" si="63"/>
        <v>2113610.501</v>
      </c>
      <c r="BK22" s="71">
        <f t="shared" si="64"/>
        <v>2234107.844</v>
      </c>
      <c r="BL22" s="71">
        <f t="shared" ref="BL22:BN22" si="106">BL35/BK35*BK22</f>
        <v>2262960.626</v>
      </c>
      <c r="BM22" s="71">
        <f t="shared" si="106"/>
        <v>2282925.111</v>
      </c>
      <c r="BN22" s="71">
        <f t="shared" si="106"/>
        <v>2326409.398</v>
      </c>
      <c r="BO22" s="71">
        <f t="shared" si="66"/>
        <v>2276600.745</v>
      </c>
      <c r="BP22" s="71">
        <f t="shared" si="67"/>
        <v>2365381.166</v>
      </c>
      <c r="BQ22" s="71">
        <f t="shared" ref="BQ22:BS22" si="107">BQ35/BP35*BP22</f>
        <v>2377277.811</v>
      </c>
      <c r="BR22" s="71">
        <f t="shared" si="107"/>
        <v>2400797.614</v>
      </c>
      <c r="BS22" s="71">
        <f t="shared" si="107"/>
        <v>2478330.92</v>
      </c>
      <c r="BT22" s="71">
        <f t="shared" si="69"/>
        <v>2405446.877</v>
      </c>
      <c r="BU22" s="71">
        <f t="shared" si="70"/>
        <v>2571020.496</v>
      </c>
      <c r="BV22" s="71">
        <f t="shared" ref="BV22:BX22" si="108">BV35/BU35*BU22</f>
        <v>2610871.314</v>
      </c>
      <c r="BW22" s="71">
        <f t="shared" si="108"/>
        <v>2608260.442</v>
      </c>
      <c r="BX22" s="71">
        <f t="shared" si="108"/>
        <v>2585046.924</v>
      </c>
      <c r="BY22" s="71"/>
      <c r="BZ22" s="71">
        <f t="shared" si="72"/>
        <v>2558937.951</v>
      </c>
      <c r="CA22" s="71">
        <f t="shared" ref="CA22:CC22" si="109">CA35/BZ35*BZ22</f>
        <v>2538466.447</v>
      </c>
      <c r="CB22" s="71">
        <f t="shared" si="109"/>
        <v>2608781.967</v>
      </c>
      <c r="CC22" s="71">
        <f t="shared" si="109"/>
        <v>2664609.902</v>
      </c>
      <c r="CD22" s="51"/>
      <c r="CE22" s="71">
        <f t="shared" si="74"/>
        <v>2692321.845</v>
      </c>
      <c r="CF22" s="71">
        <f t="shared" ref="CF22:CH22" si="110">CF35/CE35*CE22</f>
        <v>0</v>
      </c>
      <c r="CG22" s="71" t="str">
        <f t="shared" si="110"/>
        <v>#DIV/0!</v>
      </c>
      <c r="CH22" s="71" t="str">
        <f t="shared" si="110"/>
        <v>#DIV/0!</v>
      </c>
      <c r="CI22" s="51"/>
      <c r="CJ22" s="71" t="str">
        <f t="shared" si="76"/>
        <v>#DIV/0!</v>
      </c>
      <c r="CK22" s="71" t="str">
        <f t="shared" ref="CK22:CM22" si="111">CK35/CJ35*CJ22</f>
        <v>#DIV/0!</v>
      </c>
      <c r="CL22" s="71" t="str">
        <f t="shared" si="111"/>
        <v>#DIV/0!</v>
      </c>
      <c r="CM22" s="71" t="str">
        <f t="shared" si="111"/>
        <v>#DIV/0!</v>
      </c>
      <c r="CN22" s="51"/>
    </row>
    <row r="23">
      <c r="A23" s="48"/>
      <c r="B23" s="49" t="s">
        <v>41</v>
      </c>
      <c r="C23" s="70">
        <v>7695000.0</v>
      </c>
      <c r="D23" s="70">
        <v>7695000.0</v>
      </c>
      <c r="E23" s="70">
        <v>7695000.0</v>
      </c>
      <c r="F23" s="70">
        <v>7695000.0</v>
      </c>
      <c r="G23" s="50">
        <f t="shared" si="30"/>
        <v>7695000</v>
      </c>
      <c r="H23" s="50">
        <f t="shared" si="31"/>
        <v>7876263.131</v>
      </c>
      <c r="I23" s="50">
        <f t="shared" ref="I23:K23" si="112">I36/H36*H23</f>
        <v>8024407.7</v>
      </c>
      <c r="J23" s="50">
        <f t="shared" si="112"/>
        <v>8271268.513</v>
      </c>
      <c r="K23" s="50">
        <f t="shared" si="112"/>
        <v>8309578.948</v>
      </c>
      <c r="L23" s="50">
        <f t="shared" si="33"/>
        <v>8120379.573</v>
      </c>
      <c r="M23" s="50">
        <f t="shared" si="34"/>
        <v>8336718.936</v>
      </c>
      <c r="N23" s="50">
        <f t="shared" ref="N23:P23" si="113">N36/M36*M23</f>
        <v>8463815.264</v>
      </c>
      <c r="O23" s="50">
        <f t="shared" si="113"/>
        <v>8665923.79</v>
      </c>
      <c r="P23" s="50">
        <f t="shared" si="113"/>
        <v>8710975.414</v>
      </c>
      <c r="Q23" s="50">
        <f t="shared" si="36"/>
        <v>8544358.351</v>
      </c>
      <c r="R23" s="50">
        <f t="shared" si="37"/>
        <v>8842543.938</v>
      </c>
      <c r="S23" s="50">
        <f t="shared" ref="S23:U23" si="114">S36/R36*R23</f>
        <v>8860757.342</v>
      </c>
      <c r="T23" s="50">
        <f t="shared" si="114"/>
        <v>9145143.004</v>
      </c>
      <c r="U23" s="50">
        <f t="shared" si="114"/>
        <v>9147458.714</v>
      </c>
      <c r="V23" s="50">
        <f t="shared" si="39"/>
        <v>8998975.75</v>
      </c>
      <c r="W23" s="50">
        <f t="shared" si="40"/>
        <v>9177908.454</v>
      </c>
      <c r="X23" s="50">
        <f t="shared" ref="X23:Z23" si="115">X36/W36*W23</f>
        <v>9229518.246</v>
      </c>
      <c r="Y23" s="50">
        <f t="shared" si="115"/>
        <v>9427099.78</v>
      </c>
      <c r="Z23" s="50">
        <f t="shared" si="115"/>
        <v>9628120.408</v>
      </c>
      <c r="AA23" s="50">
        <f t="shared" si="42"/>
        <v>9365661.722</v>
      </c>
      <c r="AB23" s="50">
        <f t="shared" si="43"/>
        <v>9764364.401</v>
      </c>
      <c r="AC23" s="50">
        <f t="shared" ref="AC23:AE23" si="116">AC36/AB36*AB23</f>
        <v>9881246.048</v>
      </c>
      <c r="AD23" s="50">
        <f t="shared" si="116"/>
        <v>10398081.4</v>
      </c>
      <c r="AE23" s="50">
        <f t="shared" si="116"/>
        <v>10657479.47</v>
      </c>
      <c r="AF23" s="50">
        <f t="shared" si="45"/>
        <v>10175292.83</v>
      </c>
      <c r="AG23" s="50">
        <f t="shared" si="46"/>
        <v>10733654.5</v>
      </c>
      <c r="AH23" s="50">
        <f t="shared" ref="AH23:AJ23" si="117">AH36/AG36*AG23</f>
        <v>10718168.92</v>
      </c>
      <c r="AI23" s="50">
        <f t="shared" si="117"/>
        <v>10917768.53</v>
      </c>
      <c r="AJ23" s="50">
        <f t="shared" si="117"/>
        <v>10905606.34</v>
      </c>
      <c r="AK23" s="50">
        <f t="shared" si="48"/>
        <v>10818799.57</v>
      </c>
      <c r="AL23" s="50">
        <f t="shared" si="49"/>
        <v>10932088.26</v>
      </c>
      <c r="AM23" s="50">
        <f t="shared" ref="AM23:AO23" si="118">AM36/AL36*AL23</f>
        <v>11118288.67</v>
      </c>
      <c r="AN23" s="50">
        <f t="shared" si="118"/>
        <v>11289542.61</v>
      </c>
      <c r="AO23" s="50">
        <f t="shared" si="118"/>
        <v>11338261.11</v>
      </c>
      <c r="AP23" s="50">
        <f t="shared" si="51"/>
        <v>11169545.16</v>
      </c>
      <c r="AQ23" s="50">
        <f t="shared" si="52"/>
        <v>11428784.12</v>
      </c>
      <c r="AR23" s="50">
        <f t="shared" ref="AR23:AT23" si="119">AR36/AQ36*AQ23</f>
        <v>11480371.19</v>
      </c>
      <c r="AS23" s="50">
        <f t="shared" si="119"/>
        <v>11549944.11</v>
      </c>
      <c r="AT23" s="50">
        <f t="shared" si="119"/>
        <v>11512045.51</v>
      </c>
      <c r="AU23" s="50">
        <f t="shared" si="54"/>
        <v>11492786.23</v>
      </c>
      <c r="AV23" s="71">
        <f t="shared" si="55"/>
        <v>11409413.46</v>
      </c>
      <c r="AW23" s="71">
        <f t="shared" ref="AW23:AY23" si="120">AW36/AV36*AV23</f>
        <v>11564782.45</v>
      </c>
      <c r="AX23" s="71">
        <f t="shared" si="120"/>
        <v>11783219.44</v>
      </c>
      <c r="AY23" s="71">
        <f t="shared" si="120"/>
        <v>11944407.33</v>
      </c>
      <c r="AZ23" s="71">
        <f t="shared" si="57"/>
        <v>11675455.67</v>
      </c>
      <c r="BA23" s="71">
        <f t="shared" si="58"/>
        <v>12067855.82</v>
      </c>
      <c r="BB23" s="71">
        <f t="shared" ref="BB23:BD23" si="121">BB36/BA36*BA23</f>
        <v>12174590.65</v>
      </c>
      <c r="BC23" s="71">
        <f t="shared" si="121"/>
        <v>12183129.93</v>
      </c>
      <c r="BD23" s="71">
        <f t="shared" si="121"/>
        <v>12091394.63</v>
      </c>
      <c r="BE23" s="71">
        <f t="shared" si="60"/>
        <v>12129242.76</v>
      </c>
      <c r="BF23" s="71">
        <f t="shared" si="61"/>
        <v>12139806.87</v>
      </c>
      <c r="BG23" s="71">
        <f t="shared" ref="BG23:BI23" si="122">BG36/BF36*BF23</f>
        <v>12298632.35</v>
      </c>
      <c r="BH23" s="71">
        <f t="shared" si="122"/>
        <v>12434931.86</v>
      </c>
      <c r="BI23" s="71">
        <f t="shared" si="122"/>
        <v>12493440.4</v>
      </c>
      <c r="BJ23" s="71">
        <f t="shared" si="63"/>
        <v>12341702.87</v>
      </c>
      <c r="BK23" s="71">
        <f t="shared" si="64"/>
        <v>12802275.28</v>
      </c>
      <c r="BL23" s="71">
        <f t="shared" ref="BL23:BN23" si="123">BL36/BK36*BK23</f>
        <v>13059879.78</v>
      </c>
      <c r="BM23" s="71">
        <f t="shared" si="123"/>
        <v>13151934.41</v>
      </c>
      <c r="BN23" s="71">
        <f t="shared" si="123"/>
        <v>13206127.86</v>
      </c>
      <c r="BO23" s="71">
        <f t="shared" si="66"/>
        <v>13055054.33</v>
      </c>
      <c r="BP23" s="71">
        <f t="shared" si="67"/>
        <v>13560983.62</v>
      </c>
      <c r="BQ23" s="71">
        <f t="shared" ref="BQ23:BS23" si="124">BQ36/BP36*BP23</f>
        <v>13667885.78</v>
      </c>
      <c r="BR23" s="71">
        <f t="shared" si="124"/>
        <v>13765879.42</v>
      </c>
      <c r="BS23" s="71">
        <f t="shared" si="124"/>
        <v>13913612.26</v>
      </c>
      <c r="BT23" s="71">
        <f t="shared" si="69"/>
        <v>13727090.27</v>
      </c>
      <c r="BU23" s="71">
        <f t="shared" si="70"/>
        <v>14058313.82</v>
      </c>
      <c r="BV23" s="71">
        <f t="shared" ref="BV23:BX23" si="125">BV36/BU36*BU23</f>
        <v>14210143.61</v>
      </c>
      <c r="BW23" s="71">
        <f t="shared" si="125"/>
        <v>14335192.88</v>
      </c>
      <c r="BX23" s="71">
        <f t="shared" si="125"/>
        <v>14315123.61</v>
      </c>
      <c r="BY23" s="71"/>
      <c r="BZ23" s="71">
        <f t="shared" si="72"/>
        <v>14433939.13</v>
      </c>
      <c r="CA23" s="71">
        <f t="shared" ref="CA23:CC23" si="126">CA36/BZ36*BZ23</f>
        <v>14507552.22</v>
      </c>
      <c r="CB23" s="71">
        <f t="shared" si="126"/>
        <v>14590245.27</v>
      </c>
      <c r="CC23" s="71">
        <f t="shared" si="126"/>
        <v>14744901.87</v>
      </c>
      <c r="CD23" s="51"/>
      <c r="CE23" s="71">
        <f t="shared" si="74"/>
        <v>15583886.79</v>
      </c>
      <c r="CF23" s="71">
        <f t="shared" ref="CF23:CH23" si="127">CF36/CE36*CE23</f>
        <v>0</v>
      </c>
      <c r="CG23" s="71" t="str">
        <f t="shared" si="127"/>
        <v>#DIV/0!</v>
      </c>
      <c r="CH23" s="71" t="str">
        <f t="shared" si="127"/>
        <v>#DIV/0!</v>
      </c>
      <c r="CI23" s="51"/>
      <c r="CJ23" s="71" t="str">
        <f t="shared" si="76"/>
        <v>#DIV/0!</v>
      </c>
      <c r="CK23" s="71" t="str">
        <f t="shared" ref="CK23:CM23" si="128">CK36/CJ36*CJ23</f>
        <v>#DIV/0!</v>
      </c>
      <c r="CL23" s="71" t="str">
        <f t="shared" si="128"/>
        <v>#DIV/0!</v>
      </c>
      <c r="CM23" s="71" t="str">
        <f t="shared" si="128"/>
        <v>#DIV/0!</v>
      </c>
      <c r="CN23" s="51"/>
    </row>
    <row r="24">
      <c r="A24" s="48"/>
      <c r="B24" s="49" t="s">
        <v>42</v>
      </c>
      <c r="C24" s="70">
        <v>5645000.0</v>
      </c>
      <c r="D24" s="70">
        <v>5645000.0</v>
      </c>
      <c r="E24" s="70">
        <v>5645000.0</v>
      </c>
      <c r="F24" s="70">
        <v>5645000.0</v>
      </c>
      <c r="G24" s="50">
        <f t="shared" si="30"/>
        <v>5645000</v>
      </c>
      <c r="H24" s="50">
        <f t="shared" si="31"/>
        <v>5831633.881</v>
      </c>
      <c r="I24" s="50">
        <f t="shared" ref="I24:K24" si="129">I37/H37*H24</f>
        <v>5911106.433</v>
      </c>
      <c r="J24" s="50">
        <f t="shared" si="129"/>
        <v>5895145.371</v>
      </c>
      <c r="K24" s="50">
        <f t="shared" si="129"/>
        <v>5876576.651</v>
      </c>
      <c r="L24" s="50">
        <f t="shared" si="33"/>
        <v>5878615.584</v>
      </c>
      <c r="M24" s="50">
        <f t="shared" si="34"/>
        <v>5895217.913</v>
      </c>
      <c r="N24" s="50">
        <f t="shared" ref="N24:P24" si="130">N37/M37*M24</f>
        <v>5928474.762</v>
      </c>
      <c r="O24" s="50">
        <f t="shared" si="130"/>
        <v>6037454.922</v>
      </c>
      <c r="P24" s="50">
        <f t="shared" si="130"/>
        <v>6119574.553</v>
      </c>
      <c r="Q24" s="50">
        <f t="shared" si="36"/>
        <v>5995180.538</v>
      </c>
      <c r="R24" s="50">
        <f t="shared" si="37"/>
        <v>6185392.841</v>
      </c>
      <c r="S24" s="50">
        <f t="shared" ref="S24:U24" si="131">S37/R37*R24</f>
        <v>6190941.213</v>
      </c>
      <c r="T24" s="50">
        <f t="shared" si="131"/>
        <v>6302783.232</v>
      </c>
      <c r="U24" s="50">
        <f t="shared" si="131"/>
        <v>6501443.647</v>
      </c>
      <c r="V24" s="50">
        <f t="shared" si="39"/>
        <v>6295140.233</v>
      </c>
      <c r="W24" s="50">
        <f t="shared" si="40"/>
        <v>6559335.983</v>
      </c>
      <c r="X24" s="50">
        <f t="shared" ref="X24:Z24" si="132">X37/W37*W24</f>
        <v>6577326.825</v>
      </c>
      <c r="Y24" s="50">
        <f t="shared" si="132"/>
        <v>6593257.829</v>
      </c>
      <c r="Z24" s="50">
        <f t="shared" si="132"/>
        <v>6635834.437</v>
      </c>
      <c r="AA24" s="50">
        <f t="shared" si="42"/>
        <v>6591438.769</v>
      </c>
      <c r="AB24" s="50">
        <f t="shared" si="43"/>
        <v>6637012.495</v>
      </c>
      <c r="AC24" s="50">
        <f t="shared" ref="AC24:AE24" si="133">AC37/AB37*AB24</f>
        <v>6650298.72</v>
      </c>
      <c r="AD24" s="50">
        <f t="shared" si="133"/>
        <v>6657602.739</v>
      </c>
      <c r="AE24" s="50">
        <f t="shared" si="133"/>
        <v>6603950.848</v>
      </c>
      <c r="AF24" s="50">
        <f t="shared" si="45"/>
        <v>6637216.201</v>
      </c>
      <c r="AG24" s="50">
        <f t="shared" si="46"/>
        <v>6678025.828</v>
      </c>
      <c r="AH24" s="50">
        <f t="shared" ref="AH24:AJ24" si="134">AH37/AG37*AG24</f>
        <v>6722456.49</v>
      </c>
      <c r="AI24" s="50">
        <f t="shared" si="134"/>
        <v>6785146.928</v>
      </c>
      <c r="AJ24" s="50">
        <f t="shared" si="134"/>
        <v>6807115.61</v>
      </c>
      <c r="AK24" s="50">
        <f t="shared" si="48"/>
        <v>6748186.214</v>
      </c>
      <c r="AL24" s="50">
        <f t="shared" si="49"/>
        <v>6884002.207</v>
      </c>
      <c r="AM24" s="50">
        <f t="shared" ref="AM24:AO24" si="135">AM37/AL37*AL24</f>
        <v>6928440.648</v>
      </c>
      <c r="AN24" s="50">
        <f t="shared" si="135"/>
        <v>6958035.926</v>
      </c>
      <c r="AO24" s="50">
        <f t="shared" si="135"/>
        <v>6962211.71</v>
      </c>
      <c r="AP24" s="50">
        <f t="shared" si="51"/>
        <v>6933172.623</v>
      </c>
      <c r="AQ24" s="50">
        <f t="shared" si="52"/>
        <v>7657214.728</v>
      </c>
      <c r="AR24" s="50">
        <f t="shared" ref="AR24:AT24" si="136">AR37/AQ37*AQ24</f>
        <v>7704730.74</v>
      </c>
      <c r="AS24" s="50">
        <f t="shared" si="136"/>
        <v>7874236.833</v>
      </c>
      <c r="AT24" s="50">
        <f t="shared" si="136"/>
        <v>8221515.357</v>
      </c>
      <c r="AU24" s="50">
        <f t="shared" si="54"/>
        <v>7864424.414</v>
      </c>
      <c r="AV24" s="71">
        <f t="shared" si="55"/>
        <v>7023978.348</v>
      </c>
      <c r="AW24" s="71">
        <f t="shared" ref="AW24:AY24" si="137">AW37/AV37*AV24</f>
        <v>7063236.579</v>
      </c>
      <c r="AX24" s="71">
        <f t="shared" si="137"/>
        <v>7132016.082</v>
      </c>
      <c r="AY24" s="71">
        <f t="shared" si="137"/>
        <v>7135601.482</v>
      </c>
      <c r="AZ24" s="71">
        <f t="shared" si="57"/>
        <v>7088708.123</v>
      </c>
      <c r="BA24" s="71">
        <f t="shared" si="58"/>
        <v>7249391.215</v>
      </c>
      <c r="BB24" s="71">
        <f t="shared" ref="BB24:BD24" si="138">BB37/BA37*BA24</f>
        <v>7301560.733</v>
      </c>
      <c r="BC24" s="71">
        <f t="shared" si="138"/>
        <v>7323586.094</v>
      </c>
      <c r="BD24" s="71">
        <f t="shared" si="138"/>
        <v>7381206.982</v>
      </c>
      <c r="BE24" s="71">
        <f t="shared" si="60"/>
        <v>7313936.256</v>
      </c>
      <c r="BF24" s="71">
        <f t="shared" si="61"/>
        <v>7474272.817</v>
      </c>
      <c r="BG24" s="71">
        <f t="shared" ref="BG24:BI24" si="139">BG37/BF37*BF24</f>
        <v>7591530.722</v>
      </c>
      <c r="BH24" s="71">
        <f t="shared" si="139"/>
        <v>7649371.4</v>
      </c>
      <c r="BI24" s="71">
        <f t="shared" si="139"/>
        <v>7634619.842</v>
      </c>
      <c r="BJ24" s="71">
        <f t="shared" si="63"/>
        <v>7587448.695</v>
      </c>
      <c r="BK24" s="71">
        <f t="shared" si="64"/>
        <v>7702261.412</v>
      </c>
      <c r="BL24" s="71">
        <f t="shared" ref="BL24:BN24" si="140">BL37/BK37*BK24</f>
        <v>7726607.64</v>
      </c>
      <c r="BM24" s="71">
        <f t="shared" si="140"/>
        <v>7772533.481</v>
      </c>
      <c r="BN24" s="71">
        <f t="shared" si="140"/>
        <v>7932997.26</v>
      </c>
      <c r="BO24" s="71">
        <f t="shared" si="66"/>
        <v>7783599.948</v>
      </c>
      <c r="BP24" s="71">
        <f t="shared" si="67"/>
        <v>8072434.751</v>
      </c>
      <c r="BQ24" s="71">
        <f t="shared" ref="BQ24:BS24" si="141">BQ37/BP37*BP24</f>
        <v>8029275.528</v>
      </c>
      <c r="BR24" s="71">
        <f t="shared" si="141"/>
        <v>8120573.885</v>
      </c>
      <c r="BS24" s="71">
        <f t="shared" si="141"/>
        <v>8150453.347</v>
      </c>
      <c r="BT24" s="71">
        <f t="shared" si="69"/>
        <v>8093184.378</v>
      </c>
      <c r="BU24" s="71">
        <f t="shared" si="70"/>
        <v>8213211.838</v>
      </c>
      <c r="BV24" s="71">
        <f t="shared" ref="BV24:BX24" si="142">BV37/BU37*BU24</f>
        <v>8263312.43</v>
      </c>
      <c r="BW24" s="71">
        <f t="shared" si="142"/>
        <v>8136057.419</v>
      </c>
      <c r="BX24" s="71">
        <f t="shared" si="142"/>
        <v>8015643.769</v>
      </c>
      <c r="BY24" s="71"/>
      <c r="BZ24" s="71">
        <f t="shared" si="72"/>
        <v>7997207.789</v>
      </c>
      <c r="CA24" s="71">
        <f t="shared" ref="CA24:CC24" si="143">CA37/BZ37*BZ24</f>
        <v>8008403.879</v>
      </c>
      <c r="CB24" s="71">
        <f t="shared" si="143"/>
        <v>8008403.879</v>
      </c>
      <c r="CC24" s="71">
        <f t="shared" si="143"/>
        <v>7999594.635</v>
      </c>
      <c r="CD24" s="51"/>
      <c r="CE24" s="71">
        <f t="shared" si="74"/>
        <v>8075590.784</v>
      </c>
      <c r="CF24" s="71">
        <f t="shared" ref="CF24:CH24" si="144">CF37/CE37*CE24</f>
        <v>0</v>
      </c>
      <c r="CG24" s="71" t="str">
        <f t="shared" si="144"/>
        <v>#DIV/0!</v>
      </c>
      <c r="CH24" s="71" t="str">
        <f t="shared" si="144"/>
        <v>#DIV/0!</v>
      </c>
      <c r="CI24" s="51"/>
      <c r="CJ24" s="71" t="str">
        <f t="shared" si="76"/>
        <v>#DIV/0!</v>
      </c>
      <c r="CK24" s="71" t="str">
        <f t="shared" ref="CK24:CM24" si="145">CK37/CJ37*CJ24</f>
        <v>#DIV/0!</v>
      </c>
      <c r="CL24" s="71" t="str">
        <f t="shared" si="145"/>
        <v>#DIV/0!</v>
      </c>
      <c r="CM24" s="71" t="str">
        <f t="shared" si="145"/>
        <v>#DIV/0!</v>
      </c>
      <c r="CN24" s="51"/>
    </row>
    <row r="25">
      <c r="A25" s="48"/>
      <c r="B25" s="49" t="s">
        <v>43</v>
      </c>
      <c r="C25" s="70">
        <v>8947000.0</v>
      </c>
      <c r="D25" s="70">
        <v>8947000.0</v>
      </c>
      <c r="E25" s="70">
        <v>8947000.0</v>
      </c>
      <c r="F25" s="70">
        <v>8947000.0</v>
      </c>
      <c r="G25" s="50">
        <f t="shared" si="30"/>
        <v>8947000</v>
      </c>
      <c r="H25" s="50">
        <f t="shared" si="31"/>
        <v>9580915.796</v>
      </c>
      <c r="I25" s="50">
        <f t="shared" ref="I25:K25" si="146">I38/H38*H25</f>
        <v>9770208.097</v>
      </c>
      <c r="J25" s="50">
        <f t="shared" si="146"/>
        <v>9818312.006</v>
      </c>
      <c r="K25" s="50">
        <f t="shared" si="146"/>
        <v>9571898.564</v>
      </c>
      <c r="L25" s="50">
        <f t="shared" si="33"/>
        <v>9685333.616</v>
      </c>
      <c r="M25" s="50">
        <f t="shared" si="34"/>
        <v>9403592.36</v>
      </c>
      <c r="N25" s="50">
        <f t="shared" ref="N25:P25" si="147">N38/M38*M25</f>
        <v>9357985.049</v>
      </c>
      <c r="O25" s="50">
        <f t="shared" si="147"/>
        <v>9394592.125</v>
      </c>
      <c r="P25" s="50">
        <f t="shared" si="147"/>
        <v>9412868.239</v>
      </c>
      <c r="Q25" s="50">
        <f t="shared" si="36"/>
        <v>9392259.443</v>
      </c>
      <c r="R25" s="50">
        <f t="shared" si="37"/>
        <v>9582942.28</v>
      </c>
      <c r="S25" s="50">
        <f t="shared" ref="S25:U25" si="148">S38/R38*R25</f>
        <v>9789994.828</v>
      </c>
      <c r="T25" s="50">
        <f t="shared" si="148"/>
        <v>10133416.02</v>
      </c>
      <c r="U25" s="50">
        <f t="shared" si="148"/>
        <v>10378467.95</v>
      </c>
      <c r="V25" s="50">
        <f t="shared" si="39"/>
        <v>9971205.269</v>
      </c>
      <c r="W25" s="50">
        <f t="shared" si="40"/>
        <v>10635852.92</v>
      </c>
      <c r="X25" s="50">
        <f t="shared" ref="X25:Z25" si="149">X38/W38*W25</f>
        <v>10877699</v>
      </c>
      <c r="Y25" s="50">
        <f t="shared" si="149"/>
        <v>11050550.49</v>
      </c>
      <c r="Z25" s="50">
        <f t="shared" si="149"/>
        <v>11177378.99</v>
      </c>
      <c r="AA25" s="50">
        <f t="shared" si="42"/>
        <v>10935370.35</v>
      </c>
      <c r="AB25" s="50">
        <f t="shared" si="43"/>
        <v>11420377.32</v>
      </c>
      <c r="AC25" s="50">
        <f t="shared" ref="AC25:AE25" si="150">AC38/AB38*AB25</f>
        <v>11581868.32</v>
      </c>
      <c r="AD25" s="50">
        <f t="shared" si="150"/>
        <v>11860405.86</v>
      </c>
      <c r="AE25" s="50">
        <f t="shared" si="150"/>
        <v>11932113.61</v>
      </c>
      <c r="AF25" s="50">
        <f t="shared" si="45"/>
        <v>11698691.28</v>
      </c>
      <c r="AG25" s="50">
        <f t="shared" si="46"/>
        <v>11984106.96</v>
      </c>
      <c r="AH25" s="50">
        <f t="shared" ref="AH25:AJ25" si="151">AH38/AG38*AG25</f>
        <v>11988626.11</v>
      </c>
      <c r="AI25" s="50">
        <f t="shared" si="151"/>
        <v>12058974.17</v>
      </c>
      <c r="AJ25" s="50">
        <f t="shared" si="151"/>
        <v>11829899.1</v>
      </c>
      <c r="AK25" s="50">
        <f t="shared" si="48"/>
        <v>11965401.58</v>
      </c>
      <c r="AL25" s="50">
        <f t="shared" si="49"/>
        <v>11893695.55</v>
      </c>
      <c r="AM25" s="50">
        <f t="shared" ref="AM25:AO25" si="152">AM38/AL38*AL25</f>
        <v>12134179.25</v>
      </c>
      <c r="AN25" s="50">
        <f t="shared" si="152"/>
        <v>12227867.09</v>
      </c>
      <c r="AO25" s="50">
        <f t="shared" si="152"/>
        <v>12251725.72</v>
      </c>
      <c r="AP25" s="50">
        <f t="shared" si="51"/>
        <v>12126866.9</v>
      </c>
      <c r="AQ25" s="50">
        <f t="shared" si="52"/>
        <v>12478545.07</v>
      </c>
      <c r="AR25" s="50">
        <f t="shared" ref="AR25:AT25" si="153">AR38/AQ38*AQ25</f>
        <v>12513151.98</v>
      </c>
      <c r="AS25" s="50">
        <f t="shared" si="153"/>
        <v>12501462.75</v>
      </c>
      <c r="AT25" s="50">
        <f t="shared" si="153"/>
        <v>12292359.13</v>
      </c>
      <c r="AU25" s="50">
        <f t="shared" si="54"/>
        <v>12446379.73</v>
      </c>
      <c r="AV25" s="71">
        <f t="shared" si="55"/>
        <v>12490404.7</v>
      </c>
      <c r="AW25" s="71">
        <f t="shared" ref="AW25:AY25" si="154">AW38/AV38*AV25</f>
        <v>12746726.77</v>
      </c>
      <c r="AX25" s="71">
        <f t="shared" si="154"/>
        <v>12844269.48</v>
      </c>
      <c r="AY25" s="71">
        <f t="shared" si="154"/>
        <v>12905363.07</v>
      </c>
      <c r="AZ25" s="71">
        <f t="shared" si="57"/>
        <v>12746691</v>
      </c>
      <c r="BA25" s="71">
        <f t="shared" si="58"/>
        <v>12918022.75</v>
      </c>
      <c r="BB25" s="71">
        <f t="shared" ref="BB25:BD25" si="155">BB38/BA38*BA25</f>
        <v>13343275.61</v>
      </c>
      <c r="BC25" s="71">
        <f t="shared" si="155"/>
        <v>13375342.79</v>
      </c>
      <c r="BD25" s="71">
        <f t="shared" si="155"/>
        <v>13355043.81</v>
      </c>
      <c r="BE25" s="71">
        <f t="shared" si="60"/>
        <v>13247921.24</v>
      </c>
      <c r="BF25" s="71">
        <f t="shared" si="61"/>
        <v>13498317.24</v>
      </c>
      <c r="BG25" s="71">
        <f t="shared" ref="BG25:BI25" si="156">BG38/BF38*BF25</f>
        <v>13813302.01</v>
      </c>
      <c r="BH25" s="71">
        <f t="shared" si="156"/>
        <v>13826818.07</v>
      </c>
      <c r="BI25" s="71">
        <f t="shared" si="156"/>
        <v>13834491.16</v>
      </c>
      <c r="BJ25" s="71">
        <f t="shared" si="63"/>
        <v>13743232.12</v>
      </c>
      <c r="BK25" s="71">
        <f t="shared" si="64"/>
        <v>13920143.17</v>
      </c>
      <c r="BL25" s="71">
        <f t="shared" ref="BL25:BN25" si="157">BL38/BK38*BK25</f>
        <v>14191677.32</v>
      </c>
      <c r="BM25" s="71">
        <f t="shared" si="157"/>
        <v>14290647.71</v>
      </c>
      <c r="BN25" s="71">
        <f t="shared" si="157"/>
        <v>14495355.7</v>
      </c>
      <c r="BO25" s="71">
        <f t="shared" si="66"/>
        <v>14224455.97</v>
      </c>
      <c r="BP25" s="71">
        <f t="shared" si="67"/>
        <v>14865860.24</v>
      </c>
      <c r="BQ25" s="71">
        <f t="shared" ref="BQ25:BS25" si="158">BQ38/BP38*BP25</f>
        <v>14925919.19</v>
      </c>
      <c r="BR25" s="71">
        <f t="shared" si="158"/>
        <v>14904771.67</v>
      </c>
      <c r="BS25" s="71">
        <f t="shared" si="158"/>
        <v>14780424.26</v>
      </c>
      <c r="BT25" s="71">
        <f t="shared" si="69"/>
        <v>14869243.84</v>
      </c>
      <c r="BU25" s="71">
        <f t="shared" si="70"/>
        <v>14795204.68</v>
      </c>
      <c r="BV25" s="71">
        <f t="shared" ref="BV25:BX25" si="159">BV38/BU38*BU25</f>
        <v>14881016.87</v>
      </c>
      <c r="BW25" s="71">
        <f t="shared" si="159"/>
        <v>14924171.82</v>
      </c>
      <c r="BX25" s="71">
        <f t="shared" si="159"/>
        <v>14767468.01</v>
      </c>
      <c r="BY25" s="71"/>
      <c r="BZ25" s="71">
        <f t="shared" si="72"/>
        <v>14726119.1</v>
      </c>
      <c r="CA25" s="71">
        <f t="shared" ref="CA25:CC25" si="160">CA38/BZ38*BZ25</f>
        <v>15269512.9</v>
      </c>
      <c r="CB25" s="71">
        <f t="shared" si="160"/>
        <v>15229812.17</v>
      </c>
      <c r="CC25" s="71">
        <f t="shared" si="160"/>
        <v>15575528.9</v>
      </c>
      <c r="CD25" s="51"/>
      <c r="CE25" s="71">
        <f t="shared" si="74"/>
        <v>16324711.84</v>
      </c>
      <c r="CF25" s="71">
        <f t="shared" ref="CF25:CH25" si="161">CF38/CE38*CE25</f>
        <v>0</v>
      </c>
      <c r="CG25" s="71" t="str">
        <f t="shared" si="161"/>
        <v>#DIV/0!</v>
      </c>
      <c r="CH25" s="71" t="str">
        <f t="shared" si="161"/>
        <v>#DIV/0!</v>
      </c>
      <c r="CI25" s="51"/>
      <c r="CJ25" s="71" t="str">
        <f t="shared" si="76"/>
        <v>#DIV/0!</v>
      </c>
      <c r="CK25" s="71" t="str">
        <f t="shared" ref="CK25:CM25" si="162">CK38/CJ38*CJ25</f>
        <v>#DIV/0!</v>
      </c>
      <c r="CL25" s="71" t="str">
        <f t="shared" si="162"/>
        <v>#DIV/0!</v>
      </c>
      <c r="CM25" s="71" t="str">
        <f t="shared" si="162"/>
        <v>#DIV/0!</v>
      </c>
      <c r="CN25" s="51"/>
    </row>
    <row r="26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73"/>
      <c r="AV26" s="49"/>
      <c r="AW26" s="49"/>
      <c r="AX26" s="49"/>
      <c r="AY26" s="49"/>
      <c r="AZ26" s="73"/>
      <c r="BA26" s="49"/>
      <c r="BB26" s="49"/>
      <c r="BC26" s="49"/>
      <c r="BD26" s="49"/>
      <c r="BE26" s="73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</row>
    <row r="27">
      <c r="A27" s="48"/>
      <c r="B27" s="48"/>
      <c r="C27" s="48"/>
      <c r="D27" s="48"/>
      <c r="E27" s="48"/>
      <c r="F27" s="74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74"/>
      <c r="AU27" s="65"/>
      <c r="AV27" s="48"/>
      <c r="AW27" s="48"/>
      <c r="AX27" s="48"/>
      <c r="AY27" s="48"/>
      <c r="AZ27" s="65"/>
      <c r="BA27" s="48"/>
      <c r="BB27" s="48"/>
      <c r="BC27" s="48"/>
      <c r="BD27" s="48"/>
      <c r="BE27" s="65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</row>
    <row r="28"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 t="s">
        <v>45</v>
      </c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65"/>
      <c r="AV28" s="48"/>
      <c r="AW28" s="48"/>
      <c r="AX28" s="48"/>
      <c r="AY28" s="48"/>
      <c r="AZ28" s="65"/>
      <c r="BA28" s="48"/>
      <c r="BB28" s="48"/>
      <c r="BC28" s="48"/>
      <c r="BD28" s="48"/>
      <c r="BE28" s="65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</row>
    <row r="29">
      <c r="A29" s="33"/>
      <c r="B29" s="75" t="s">
        <v>46</v>
      </c>
      <c r="C29" s="36">
        <v>2010.0</v>
      </c>
      <c r="D29" s="37"/>
      <c r="E29" s="37"/>
      <c r="F29" s="37"/>
      <c r="G29" s="38"/>
      <c r="H29" s="36">
        <v>2011.0</v>
      </c>
      <c r="I29" s="37"/>
      <c r="J29" s="37"/>
      <c r="K29" s="37"/>
      <c r="L29" s="38"/>
      <c r="M29" s="36">
        <v>2012.0</v>
      </c>
      <c r="N29" s="37"/>
      <c r="O29" s="37"/>
      <c r="P29" s="37"/>
      <c r="Q29" s="38"/>
      <c r="R29" s="36">
        <v>2013.0</v>
      </c>
      <c r="S29" s="37"/>
      <c r="T29" s="37"/>
      <c r="U29" s="37"/>
      <c r="V29" s="38"/>
      <c r="W29" s="36">
        <v>2014.0</v>
      </c>
      <c r="X29" s="37"/>
      <c r="Y29" s="37"/>
      <c r="Z29" s="37"/>
      <c r="AA29" s="38"/>
      <c r="AB29" s="36">
        <v>2015.0</v>
      </c>
      <c r="AC29" s="37"/>
      <c r="AD29" s="37"/>
      <c r="AE29" s="37"/>
      <c r="AF29" s="38"/>
      <c r="AG29" s="36">
        <v>2016.0</v>
      </c>
      <c r="AH29" s="37"/>
      <c r="AI29" s="37"/>
      <c r="AJ29" s="37"/>
      <c r="AK29" s="38"/>
      <c r="AL29" s="36">
        <v>2017.0</v>
      </c>
      <c r="AM29" s="37"/>
      <c r="AN29" s="37"/>
      <c r="AO29" s="37"/>
      <c r="AP29" s="38"/>
      <c r="AQ29" s="36">
        <v>2018.0</v>
      </c>
      <c r="AR29" s="37"/>
      <c r="AS29" s="37"/>
      <c r="AT29" s="37"/>
      <c r="AU29" s="38"/>
      <c r="AV29" s="36">
        <v>2019.0</v>
      </c>
      <c r="AW29" s="37"/>
      <c r="AX29" s="37"/>
      <c r="AY29" s="37"/>
      <c r="AZ29" s="38"/>
      <c r="BA29" s="36">
        <v>2020.0</v>
      </c>
      <c r="BB29" s="37"/>
      <c r="BC29" s="37"/>
      <c r="BD29" s="37"/>
      <c r="BE29" s="38"/>
      <c r="BF29" s="40">
        <v>2021.0</v>
      </c>
      <c r="BG29" s="37"/>
      <c r="BH29" s="37"/>
      <c r="BI29" s="37"/>
      <c r="BJ29" s="38"/>
      <c r="BK29" s="40">
        <v>2022.0</v>
      </c>
      <c r="BL29" s="37"/>
      <c r="BM29" s="37"/>
      <c r="BN29" s="37"/>
      <c r="BO29" s="38"/>
      <c r="BP29" s="40">
        <v>2023.0</v>
      </c>
      <c r="BQ29" s="37"/>
      <c r="BR29" s="37"/>
      <c r="BS29" s="37"/>
      <c r="BT29" s="38"/>
      <c r="BU29" s="40">
        <v>2024.0</v>
      </c>
      <c r="BV29" s="37"/>
      <c r="BW29" s="37"/>
      <c r="BX29" s="37"/>
      <c r="BY29" s="38"/>
      <c r="BZ29" s="40">
        <v>2025.0</v>
      </c>
      <c r="CA29" s="37"/>
      <c r="CB29" s="37"/>
      <c r="CC29" s="37"/>
      <c r="CD29" s="38"/>
      <c r="CE29" s="40">
        <v>2026.0</v>
      </c>
      <c r="CF29" s="37"/>
      <c r="CG29" s="37"/>
      <c r="CH29" s="37"/>
      <c r="CI29" s="38"/>
      <c r="CJ29" s="40">
        <v>2027.0</v>
      </c>
      <c r="CK29" s="37"/>
      <c r="CL29" s="37"/>
      <c r="CM29" s="37"/>
      <c r="CN29" s="38"/>
    </row>
    <row r="30">
      <c r="A30" s="33"/>
      <c r="B30" s="42"/>
      <c r="C30" s="43" t="s">
        <v>32</v>
      </c>
      <c r="D30" s="43" t="s">
        <v>33</v>
      </c>
      <c r="E30" s="43" t="s">
        <v>34</v>
      </c>
      <c r="F30" s="43" t="s">
        <v>35</v>
      </c>
      <c r="G30" s="43"/>
      <c r="H30" s="43" t="s">
        <v>32</v>
      </c>
      <c r="I30" s="43" t="s">
        <v>33</v>
      </c>
      <c r="J30" s="43" t="s">
        <v>34</v>
      </c>
      <c r="K30" s="43" t="s">
        <v>35</v>
      </c>
      <c r="L30" s="43"/>
      <c r="M30" s="43" t="s">
        <v>32</v>
      </c>
      <c r="N30" s="43" t="s">
        <v>33</v>
      </c>
      <c r="O30" s="43" t="s">
        <v>34</v>
      </c>
      <c r="P30" s="43" t="s">
        <v>35</v>
      </c>
      <c r="Q30" s="43"/>
      <c r="R30" s="43" t="s">
        <v>32</v>
      </c>
      <c r="S30" s="43" t="s">
        <v>33</v>
      </c>
      <c r="T30" s="43" t="s">
        <v>34</v>
      </c>
      <c r="U30" s="43" t="s">
        <v>35</v>
      </c>
      <c r="V30" s="43"/>
      <c r="W30" s="43" t="s">
        <v>32</v>
      </c>
      <c r="X30" s="43" t="s">
        <v>33</v>
      </c>
      <c r="Y30" s="43" t="s">
        <v>34</v>
      </c>
      <c r="Z30" s="43" t="s">
        <v>35</v>
      </c>
      <c r="AA30" s="43"/>
      <c r="AB30" s="43" t="s">
        <v>32</v>
      </c>
      <c r="AC30" s="43" t="s">
        <v>33</v>
      </c>
      <c r="AD30" s="43" t="s">
        <v>34</v>
      </c>
      <c r="AE30" s="43" t="s">
        <v>35</v>
      </c>
      <c r="AF30" s="43"/>
      <c r="AG30" s="43" t="s">
        <v>32</v>
      </c>
      <c r="AH30" s="43" t="s">
        <v>33</v>
      </c>
      <c r="AI30" s="43" t="s">
        <v>34</v>
      </c>
      <c r="AJ30" s="43" t="s">
        <v>35</v>
      </c>
      <c r="AK30" s="43"/>
      <c r="AL30" s="43" t="s">
        <v>32</v>
      </c>
      <c r="AM30" s="43" t="s">
        <v>33</v>
      </c>
      <c r="AN30" s="43" t="s">
        <v>34</v>
      </c>
      <c r="AO30" s="43" t="s">
        <v>35</v>
      </c>
      <c r="AP30" s="43"/>
      <c r="AQ30" s="43" t="s">
        <v>32</v>
      </c>
      <c r="AR30" s="43" t="s">
        <v>33</v>
      </c>
      <c r="AS30" s="43" t="s">
        <v>34</v>
      </c>
      <c r="AT30" s="43" t="s">
        <v>35</v>
      </c>
      <c r="AU30" s="43"/>
      <c r="AV30" s="43" t="s">
        <v>32</v>
      </c>
      <c r="AW30" s="43" t="s">
        <v>33</v>
      </c>
      <c r="AX30" s="43" t="s">
        <v>34</v>
      </c>
      <c r="AY30" s="43" t="s">
        <v>35</v>
      </c>
      <c r="AZ30" s="43"/>
      <c r="BA30" s="43" t="s">
        <v>32</v>
      </c>
      <c r="BB30" s="43" t="s">
        <v>33</v>
      </c>
      <c r="BC30" s="43" t="s">
        <v>34</v>
      </c>
      <c r="BD30" s="43" t="s">
        <v>35</v>
      </c>
      <c r="BE30" s="43"/>
      <c r="BF30" s="43" t="s">
        <v>32</v>
      </c>
      <c r="BG30" s="43" t="s">
        <v>33</v>
      </c>
      <c r="BH30" s="43" t="s">
        <v>34</v>
      </c>
      <c r="BI30" s="43" t="s">
        <v>35</v>
      </c>
      <c r="BJ30" s="44" t="s">
        <v>36</v>
      </c>
      <c r="BK30" s="43" t="s">
        <v>32</v>
      </c>
      <c r="BL30" s="43" t="s">
        <v>33</v>
      </c>
      <c r="BM30" s="43" t="s">
        <v>34</v>
      </c>
      <c r="BN30" s="43" t="s">
        <v>35</v>
      </c>
      <c r="BO30" s="44" t="s">
        <v>36</v>
      </c>
      <c r="BP30" s="43" t="s">
        <v>32</v>
      </c>
      <c r="BQ30" s="43" t="s">
        <v>33</v>
      </c>
      <c r="BR30" s="43" t="s">
        <v>34</v>
      </c>
      <c r="BS30" s="43" t="s">
        <v>35</v>
      </c>
      <c r="BT30" s="44" t="s">
        <v>36</v>
      </c>
      <c r="BU30" s="43" t="s">
        <v>32</v>
      </c>
      <c r="BV30" s="43" t="s">
        <v>33</v>
      </c>
      <c r="BW30" s="43" t="s">
        <v>34</v>
      </c>
      <c r="BX30" s="43" t="s">
        <v>35</v>
      </c>
      <c r="BY30" s="44" t="s">
        <v>36</v>
      </c>
      <c r="BZ30" s="43" t="s">
        <v>32</v>
      </c>
      <c r="CA30" s="43" t="s">
        <v>33</v>
      </c>
      <c r="CB30" s="43" t="s">
        <v>34</v>
      </c>
      <c r="CC30" s="43" t="s">
        <v>35</v>
      </c>
      <c r="CD30" s="44" t="s">
        <v>36</v>
      </c>
      <c r="CE30" s="43" t="s">
        <v>32</v>
      </c>
      <c r="CF30" s="43" t="s">
        <v>33</v>
      </c>
      <c r="CG30" s="43" t="s">
        <v>34</v>
      </c>
      <c r="CH30" s="43" t="s">
        <v>35</v>
      </c>
      <c r="CI30" s="44" t="s">
        <v>36</v>
      </c>
      <c r="CJ30" s="43" t="s">
        <v>32</v>
      </c>
      <c r="CK30" s="43" t="s">
        <v>33</v>
      </c>
      <c r="CL30" s="43" t="s">
        <v>34</v>
      </c>
      <c r="CM30" s="43" t="s">
        <v>35</v>
      </c>
      <c r="CN30" s="44" t="s">
        <v>36</v>
      </c>
    </row>
    <row r="31">
      <c r="A31" s="45"/>
      <c r="B31" s="46">
        <v>-1.0</v>
      </c>
      <c r="C31" s="46">
        <v>-10.0</v>
      </c>
      <c r="D31" s="46">
        <v>-11.0</v>
      </c>
      <c r="E31" s="46">
        <v>-12.0</v>
      </c>
      <c r="F31" s="46">
        <v>-13.0</v>
      </c>
      <c r="G31" s="46">
        <v>-14.0</v>
      </c>
      <c r="H31" s="46">
        <v>-15.0</v>
      </c>
      <c r="I31" s="46">
        <v>-16.0</v>
      </c>
      <c r="J31" s="46">
        <v>-17.0</v>
      </c>
      <c r="K31" s="46">
        <v>-18.0</v>
      </c>
      <c r="L31" s="46">
        <v>-19.0</v>
      </c>
      <c r="M31" s="46">
        <v>-20.0</v>
      </c>
      <c r="N31" s="46">
        <v>-21.0</v>
      </c>
      <c r="O31" s="46">
        <v>-22.0</v>
      </c>
      <c r="P31" s="46">
        <v>-23.0</v>
      </c>
      <c r="Q31" s="46">
        <v>-24.0</v>
      </c>
      <c r="R31" s="46">
        <v>-25.0</v>
      </c>
      <c r="S31" s="46">
        <v>-26.0</v>
      </c>
      <c r="T31" s="46">
        <v>-27.0</v>
      </c>
      <c r="U31" s="46">
        <v>-28.0</v>
      </c>
      <c r="V31" s="46">
        <v>-29.0</v>
      </c>
      <c r="W31" s="46">
        <v>-30.0</v>
      </c>
      <c r="X31" s="46">
        <v>-31.0</v>
      </c>
      <c r="Y31" s="46">
        <v>-32.0</v>
      </c>
      <c r="Z31" s="46">
        <v>-33.0</v>
      </c>
      <c r="AA31" s="46">
        <v>-34.0</v>
      </c>
      <c r="AB31" s="46">
        <v>-35.0</v>
      </c>
      <c r="AC31" s="46">
        <v>-36.0</v>
      </c>
      <c r="AD31" s="46">
        <v>-37.0</v>
      </c>
      <c r="AE31" s="46">
        <v>-38.0</v>
      </c>
      <c r="AF31" s="46">
        <v>-39.0</v>
      </c>
      <c r="AG31" s="46">
        <v>-40.0</v>
      </c>
      <c r="AH31" s="46">
        <v>-41.0</v>
      </c>
      <c r="AI31" s="46">
        <v>-42.0</v>
      </c>
      <c r="AJ31" s="46">
        <v>-43.0</v>
      </c>
      <c r="AK31" s="46">
        <v>-44.0</v>
      </c>
      <c r="AL31" s="46">
        <v>-45.0</v>
      </c>
      <c r="AM31" s="46">
        <v>-46.0</v>
      </c>
      <c r="AN31" s="46">
        <v>-47.0</v>
      </c>
      <c r="AO31" s="46">
        <v>-48.0</v>
      </c>
      <c r="AP31" s="46">
        <v>-49.0</v>
      </c>
      <c r="AQ31" s="46">
        <v>-50.0</v>
      </c>
      <c r="AR31" s="46">
        <v>-51.0</v>
      </c>
      <c r="AS31" s="46">
        <v>-52.0</v>
      </c>
      <c r="AT31" s="46">
        <v>-53.0</v>
      </c>
      <c r="AU31" s="47">
        <v>-54.0</v>
      </c>
      <c r="AV31" s="46">
        <v>-55.0</v>
      </c>
      <c r="AW31" s="46">
        <v>-56.0</v>
      </c>
      <c r="AX31" s="46">
        <v>-57.0</v>
      </c>
      <c r="AY31" s="46">
        <v>-58.0</v>
      </c>
      <c r="AZ31" s="47">
        <v>-59.0</v>
      </c>
      <c r="BA31" s="46">
        <v>-60.0</v>
      </c>
      <c r="BB31" s="46">
        <v>-61.0</v>
      </c>
      <c r="BC31" s="46">
        <v>-62.0</v>
      </c>
      <c r="BD31" s="46">
        <v>-63.0</v>
      </c>
      <c r="BE31" s="47">
        <v>-64.0</v>
      </c>
      <c r="BF31" s="46">
        <v>-65.0</v>
      </c>
      <c r="BG31" s="46">
        <v>-66.0</v>
      </c>
      <c r="BH31" s="46">
        <v>-67.0</v>
      </c>
      <c r="BI31" s="46">
        <v>-68.0</v>
      </c>
      <c r="BJ31" s="46">
        <v>-69.0</v>
      </c>
      <c r="BK31" s="46">
        <v>-65.0</v>
      </c>
      <c r="BL31" s="46">
        <v>-66.0</v>
      </c>
      <c r="BM31" s="46">
        <v>-67.0</v>
      </c>
      <c r="BN31" s="46">
        <v>-68.0</v>
      </c>
      <c r="BO31" s="46">
        <v>-69.0</v>
      </c>
      <c r="BP31" s="46">
        <v>-65.0</v>
      </c>
      <c r="BQ31" s="46">
        <v>-66.0</v>
      </c>
      <c r="BR31" s="46">
        <v>-67.0</v>
      </c>
      <c r="BS31" s="46">
        <v>-68.0</v>
      </c>
      <c r="BT31" s="46">
        <v>-69.0</v>
      </c>
      <c r="BU31" s="46">
        <v>-70.0</v>
      </c>
      <c r="BV31" s="46">
        <v>-71.0</v>
      </c>
      <c r="BW31" s="46">
        <v>-72.0</v>
      </c>
      <c r="BX31" s="46">
        <v>-73.0</v>
      </c>
      <c r="BY31" s="46">
        <v>-74.0</v>
      </c>
      <c r="BZ31" s="46">
        <v>-75.0</v>
      </c>
      <c r="CA31" s="46">
        <v>-76.0</v>
      </c>
      <c r="CB31" s="46">
        <v>-77.0</v>
      </c>
      <c r="CC31" s="46">
        <v>-78.0</v>
      </c>
      <c r="CD31" s="46">
        <v>-79.0</v>
      </c>
      <c r="CE31" s="46">
        <v>-75.0</v>
      </c>
      <c r="CF31" s="46">
        <v>-76.0</v>
      </c>
      <c r="CG31" s="46">
        <v>-77.0</v>
      </c>
      <c r="CH31" s="46">
        <v>-78.0</v>
      </c>
      <c r="CI31" s="46">
        <v>-79.0</v>
      </c>
      <c r="CJ31" s="46">
        <v>-75.0</v>
      </c>
      <c r="CK31" s="46">
        <v>-76.0</v>
      </c>
      <c r="CL31" s="46">
        <v>-77.0</v>
      </c>
      <c r="CM31" s="46">
        <v>-78.0</v>
      </c>
      <c r="CN31" s="46">
        <v>-79.0</v>
      </c>
    </row>
    <row r="32">
      <c r="A32" s="48"/>
      <c r="B32" s="49" t="s">
        <v>37</v>
      </c>
      <c r="C32" s="76">
        <v>97.04698702195914</v>
      </c>
      <c r="D32" s="76">
        <v>91.50444238415292</v>
      </c>
      <c r="E32" s="76">
        <v>101.16268937148583</v>
      </c>
      <c r="F32" s="76">
        <v>110.28588122240222</v>
      </c>
      <c r="G32" s="76">
        <v>100.00000000000001</v>
      </c>
      <c r="H32" s="76">
        <v>109.4763723070905</v>
      </c>
      <c r="I32" s="76">
        <v>105.54376422985831</v>
      </c>
      <c r="J32" s="76">
        <v>118.81839381763864</v>
      </c>
      <c r="K32" s="76">
        <v>127.93300831785909</v>
      </c>
      <c r="L32" s="76">
        <v>115.44288466811165</v>
      </c>
      <c r="M32" s="76">
        <v>129.37515045544262</v>
      </c>
      <c r="N32" s="76">
        <v>122.14366113546383</v>
      </c>
      <c r="O32" s="76">
        <v>124.31881294183916</v>
      </c>
      <c r="P32" s="76">
        <v>129.77852181529877</v>
      </c>
      <c r="Q32" s="76">
        <v>126.40403658701109</v>
      </c>
      <c r="R32" s="76">
        <v>132.75508289298162</v>
      </c>
      <c r="S32" s="76">
        <v>122.11947434087483</v>
      </c>
      <c r="T32" s="76">
        <v>126.84352412992683</v>
      </c>
      <c r="U32" s="76">
        <v>133.61588693598068</v>
      </c>
      <c r="V32" s="76">
        <v>128.833492074941</v>
      </c>
      <c r="W32" s="76">
        <v>139.0633142584972</v>
      </c>
      <c r="X32" s="76">
        <v>131.6628747238096</v>
      </c>
      <c r="Y32" s="76">
        <v>134.56585309245543</v>
      </c>
      <c r="Z32" s="76">
        <v>148.0695815095652</v>
      </c>
      <c r="AA32" s="76">
        <v>138.34040589608185</v>
      </c>
      <c r="AB32" s="76">
        <v>154.9310261461354</v>
      </c>
      <c r="AC32" s="76">
        <v>139.13353042711364</v>
      </c>
      <c r="AD32" s="76">
        <v>147.99307139804</v>
      </c>
      <c r="AE32" s="76">
        <v>161.81819420612305</v>
      </c>
      <c r="AF32" s="76">
        <v>150.96895554435304</v>
      </c>
      <c r="AG32" s="76">
        <v>162.1054629763082</v>
      </c>
      <c r="AH32" s="76">
        <v>141.5660853912253</v>
      </c>
      <c r="AI32" s="76">
        <v>143.58635168740773</v>
      </c>
      <c r="AJ32" s="76">
        <v>146.80135716203588</v>
      </c>
      <c r="AK32" s="77"/>
      <c r="AL32" s="76">
        <v>147.59402932037938</v>
      </c>
      <c r="AM32" s="76">
        <v>142.81881298590417</v>
      </c>
      <c r="AN32" s="76">
        <v>146.3198751292956</v>
      </c>
      <c r="AO32" s="76">
        <v>157.06423900930304</v>
      </c>
      <c r="AP32" s="49"/>
      <c r="AQ32" s="76">
        <v>164.8957982761467</v>
      </c>
      <c r="AR32" s="76">
        <v>147.54147531021678</v>
      </c>
      <c r="AS32" s="76">
        <v>153.27296826216752</v>
      </c>
      <c r="AT32" s="76">
        <v>163.9298976344124</v>
      </c>
      <c r="AU32" s="73"/>
      <c r="AV32" s="76">
        <v>161.58354128544116</v>
      </c>
      <c r="AW32" s="76">
        <v>146.36707139507476</v>
      </c>
      <c r="AX32" s="76">
        <v>151.02759239857758</v>
      </c>
      <c r="AY32" s="76">
        <v>156.710897423211</v>
      </c>
      <c r="AZ32" s="73"/>
      <c r="BA32" s="76">
        <v>158.313566763412</v>
      </c>
      <c r="BB32" s="76">
        <v>153.52347281796096</v>
      </c>
      <c r="BC32" s="76">
        <v>154.3795337841159</v>
      </c>
      <c r="BD32" s="76">
        <v>155.87523580925176</v>
      </c>
      <c r="BE32" s="73"/>
      <c r="BF32" s="78">
        <v>153.884172663251</v>
      </c>
      <c r="BG32" s="78">
        <v>148.69009489107518</v>
      </c>
      <c r="BH32" s="78">
        <v>149.18064668066958</v>
      </c>
      <c r="BI32" s="78">
        <v>154.15830454567143</v>
      </c>
      <c r="BJ32" s="79"/>
      <c r="BK32" s="80">
        <v>157.64</v>
      </c>
      <c r="BL32" s="80">
        <v>153.19</v>
      </c>
      <c r="BM32" s="80">
        <v>158.61</v>
      </c>
      <c r="BN32" s="81">
        <v>167.82</v>
      </c>
      <c r="BO32" s="79"/>
      <c r="BP32" s="80">
        <v>175.73</v>
      </c>
      <c r="BQ32" s="80">
        <v>173.83</v>
      </c>
      <c r="BR32" s="80">
        <v>174.36</v>
      </c>
      <c r="BS32" s="80">
        <v>179.79</v>
      </c>
      <c r="BT32" s="79"/>
      <c r="BU32" s="77">
        <f>BS32+(BS32*2.89/100)</f>
        <v>184.985931</v>
      </c>
      <c r="BV32" s="77">
        <f>BU32+(BU32*-3.27/100)</f>
        <v>178.9368911</v>
      </c>
      <c r="BW32" s="77">
        <f>BV32+(BV32*1.13/100)</f>
        <v>180.9588779</v>
      </c>
      <c r="BX32" s="77">
        <f>BW32+(BW32*0.04/100)</f>
        <v>181.0312615</v>
      </c>
      <c r="BY32" s="79"/>
      <c r="BZ32" s="82">
        <f>BX32+(BX32*1.02/100)</f>
        <v>182.8777803</v>
      </c>
      <c r="CA32" s="77">
        <f>BZ32+(BZ32*1.97/100)</f>
        <v>186.4804726</v>
      </c>
      <c r="CB32" s="82">
        <f>CA32+(CA32*3.05/100)</f>
        <v>192.168127</v>
      </c>
      <c r="CC32" s="82">
        <f>CB32+(CB32*0.63/100)</f>
        <v>193.3787862</v>
      </c>
      <c r="CD32" s="51"/>
      <c r="CE32" s="82">
        <f>CC32+(CC32*0.69/100)</f>
        <v>194.7130999</v>
      </c>
      <c r="CF32" s="77"/>
      <c r="CG32" s="82"/>
      <c r="CH32" s="82"/>
      <c r="CI32" s="51"/>
      <c r="CJ32" s="82"/>
      <c r="CK32" s="77"/>
      <c r="CL32" s="82"/>
      <c r="CM32" s="82"/>
      <c r="CN32" s="51"/>
    </row>
    <row r="33">
      <c r="A33" s="48"/>
      <c r="B33" s="49" t="s">
        <v>38</v>
      </c>
      <c r="C33" s="76">
        <v>98.16689370668264</v>
      </c>
      <c r="D33" s="76">
        <v>98.94866268802893</v>
      </c>
      <c r="E33" s="76">
        <v>100.64151023450499</v>
      </c>
      <c r="F33" s="76">
        <v>102.24293337078348</v>
      </c>
      <c r="G33" s="76">
        <v>100.00000000000001</v>
      </c>
      <c r="H33" s="76">
        <v>103.69503293215276</v>
      </c>
      <c r="I33" s="76">
        <v>105.86642191638539</v>
      </c>
      <c r="J33" s="76">
        <v>107.02994499855554</v>
      </c>
      <c r="K33" s="76">
        <v>108.16902465269517</v>
      </c>
      <c r="L33" s="76">
        <v>106.1901061249472</v>
      </c>
      <c r="M33" s="76">
        <v>108.12308669790777</v>
      </c>
      <c r="N33" s="76">
        <v>108.23595161149213</v>
      </c>
      <c r="O33" s="76">
        <v>109.94791043647813</v>
      </c>
      <c r="P33" s="76">
        <v>112.37864274093295</v>
      </c>
      <c r="Q33" s="76">
        <v>109.67139787170274</v>
      </c>
      <c r="R33" s="76">
        <v>113.78542320301695</v>
      </c>
      <c r="S33" s="76">
        <v>114.38277740040832</v>
      </c>
      <c r="T33" s="76">
        <v>117.53683269741946</v>
      </c>
      <c r="U33" s="76">
        <v>118.67891083715534</v>
      </c>
      <c r="V33" s="76">
        <v>116.09598603450002</v>
      </c>
      <c r="W33" s="76">
        <v>119.4848561302003</v>
      </c>
      <c r="X33" s="76">
        <v>120.1021974854591</v>
      </c>
      <c r="Y33" s="76">
        <v>120.85055837559533</v>
      </c>
      <c r="Z33" s="76">
        <v>122.2255529251816</v>
      </c>
      <c r="AA33" s="76">
        <v>120.66579122910908</v>
      </c>
      <c r="AB33" s="76">
        <v>123.35929471913975</v>
      </c>
      <c r="AC33" s="76">
        <v>122.92613980987706</v>
      </c>
      <c r="AD33" s="76">
        <v>123.97406030318957</v>
      </c>
      <c r="AE33" s="76">
        <v>130.8496395620857</v>
      </c>
      <c r="AF33" s="76">
        <v>125.27728359857302</v>
      </c>
      <c r="AG33" s="76">
        <v>133.97056870937848</v>
      </c>
      <c r="AH33" s="76">
        <v>132.6097996996708</v>
      </c>
      <c r="AI33" s="76">
        <v>133.86279944361243</v>
      </c>
      <c r="AJ33" s="76">
        <v>135.86493545676618</v>
      </c>
      <c r="AK33" s="77"/>
      <c r="AL33" s="76">
        <v>135.7821970143095</v>
      </c>
      <c r="AM33" s="76">
        <v>137.7468823840247</v>
      </c>
      <c r="AN33" s="76">
        <v>139.633738037606</v>
      </c>
      <c r="AO33" s="76">
        <v>140.5929751015385</v>
      </c>
      <c r="AP33" s="49"/>
      <c r="AQ33" s="76">
        <v>138.38588866063574</v>
      </c>
      <c r="AR33" s="76">
        <v>139.2446272078126</v>
      </c>
      <c r="AS33" s="76">
        <v>142.30804546175455</v>
      </c>
      <c r="AT33" s="76">
        <v>148.5842762886832</v>
      </c>
      <c r="AU33" s="73"/>
      <c r="AV33" s="76">
        <v>152.6331433779936</v>
      </c>
      <c r="AW33" s="76">
        <v>153.57681886590152</v>
      </c>
      <c r="AX33" s="76">
        <v>155.26348220973497</v>
      </c>
      <c r="AY33" s="76">
        <v>156.45605443841248</v>
      </c>
      <c r="AZ33" s="73"/>
      <c r="BA33" s="76">
        <v>155.10721320730056</v>
      </c>
      <c r="BB33" s="76">
        <v>148.8168752865761</v>
      </c>
      <c r="BC33" s="76">
        <v>144.77329291859363</v>
      </c>
      <c r="BD33" s="76">
        <v>147.29808387365782</v>
      </c>
      <c r="BE33" s="73"/>
      <c r="BF33" s="78">
        <v>150.68691606688316</v>
      </c>
      <c r="BG33" s="78">
        <v>157.5377481059378</v>
      </c>
      <c r="BH33" s="78">
        <v>162.82883594982187</v>
      </c>
      <c r="BI33" s="78">
        <v>163.8560759670129</v>
      </c>
      <c r="BJ33" s="79"/>
      <c r="BK33" s="80">
        <v>163.87</v>
      </c>
      <c r="BL33" s="80">
        <v>165.13</v>
      </c>
      <c r="BM33" s="80">
        <v>162.67</v>
      </c>
      <c r="BN33" s="81">
        <v>160.93</v>
      </c>
      <c r="BO33" s="79"/>
      <c r="BP33" s="80">
        <v>163.39</v>
      </c>
      <c r="BQ33" s="80">
        <v>166.83</v>
      </c>
      <c r="BR33" s="80">
        <v>168.15</v>
      </c>
      <c r="BS33" s="80">
        <v>174.36</v>
      </c>
      <c r="BT33" s="79"/>
      <c r="BU33" s="77">
        <f>BS33+(BS33*2.48/100)</f>
        <v>178.684128</v>
      </c>
      <c r="BV33" s="77">
        <f>BU33+(BU33*-5.22/100)</f>
        <v>169.3568165</v>
      </c>
      <c r="BW33" s="77">
        <f t="shared" ref="BW33:BW34" si="163">BV33+(BV33*-0.95/100)</f>
        <v>167.7479268</v>
      </c>
      <c r="BX33" s="77">
        <f>BW33+(BW33*0.28/100)</f>
        <v>168.217621</v>
      </c>
      <c r="BY33" s="79"/>
      <c r="BZ33" s="82">
        <f>BX33+(BX33*0.68/100)</f>
        <v>169.3615008</v>
      </c>
      <c r="CA33" s="77">
        <f>BZ33+(BZ33*-1.61/100)</f>
        <v>166.6347806</v>
      </c>
      <c r="CB33" s="82">
        <f>CA33+(CA33*2.36/100)</f>
        <v>170.5673614</v>
      </c>
      <c r="CC33" s="82">
        <f>CB33+(CB33*4.83/100)</f>
        <v>178.805765</v>
      </c>
      <c r="CD33" s="51"/>
      <c r="CE33" s="82">
        <f>CC33+(CC33*2/100)</f>
        <v>182.3818803</v>
      </c>
      <c r="CF33" s="77"/>
      <c r="CG33" s="82"/>
      <c r="CH33" s="82"/>
      <c r="CI33" s="51"/>
      <c r="CJ33" s="82"/>
      <c r="CK33" s="77"/>
      <c r="CL33" s="82"/>
      <c r="CM33" s="82"/>
      <c r="CN33" s="51"/>
    </row>
    <row r="34">
      <c r="A34" s="48"/>
      <c r="B34" s="49" t="s">
        <v>39</v>
      </c>
      <c r="C34" s="76">
        <v>97.63821965779034</v>
      </c>
      <c r="D34" s="76">
        <v>99.03676056429578</v>
      </c>
      <c r="E34" s="76">
        <v>101.37909211836784</v>
      </c>
      <c r="F34" s="76">
        <v>101.94592765954604</v>
      </c>
      <c r="G34" s="76">
        <v>100.0</v>
      </c>
      <c r="H34" s="76">
        <v>102.60805309901114</v>
      </c>
      <c r="I34" s="76">
        <v>102.9012634924701</v>
      </c>
      <c r="J34" s="76">
        <v>105.74258113693111</v>
      </c>
      <c r="K34" s="76">
        <v>107.43275678049868</v>
      </c>
      <c r="L34" s="76">
        <v>104.67116362722776</v>
      </c>
      <c r="M34" s="76">
        <v>109.07661419837054</v>
      </c>
      <c r="N34" s="76">
        <v>111.23070917681162</v>
      </c>
      <c r="O34" s="76">
        <v>113.11751583440689</v>
      </c>
      <c r="P34" s="76">
        <v>113.9422454249552</v>
      </c>
      <c r="Q34" s="76">
        <v>111.84177115863606</v>
      </c>
      <c r="R34" s="76">
        <v>114.85629836890642</v>
      </c>
      <c r="S34" s="76">
        <v>115.56460558139428</v>
      </c>
      <c r="T34" s="76">
        <v>118.68284169231704</v>
      </c>
      <c r="U34" s="76">
        <v>118.54526329668188</v>
      </c>
      <c r="V34" s="76">
        <v>116.9122522348249</v>
      </c>
      <c r="W34" s="76">
        <v>119.11997564014582</v>
      </c>
      <c r="X34" s="76">
        <v>120.96641368064218</v>
      </c>
      <c r="Y34" s="76">
        <v>124.02303841822294</v>
      </c>
      <c r="Z34" s="76">
        <v>127.7740556405411</v>
      </c>
      <c r="AA34" s="76">
        <v>122.97087084488801</v>
      </c>
      <c r="AB34" s="76">
        <v>130.727829340943</v>
      </c>
      <c r="AC34" s="76">
        <v>134.56909918178388</v>
      </c>
      <c r="AD34" s="76">
        <v>136.76370318848493</v>
      </c>
      <c r="AE34" s="76">
        <v>138.88956747864663</v>
      </c>
      <c r="AF34" s="76">
        <v>135.23754979746462</v>
      </c>
      <c r="AG34" s="76">
        <v>138.28474185884912</v>
      </c>
      <c r="AH34" s="76">
        <v>138.1286208316861</v>
      </c>
      <c r="AI34" s="59">
        <v>138.33</v>
      </c>
      <c r="AJ34" s="76">
        <v>136.8085093665281</v>
      </c>
      <c r="AK34" s="77"/>
      <c r="AL34" s="76">
        <v>137.3111898647154</v>
      </c>
      <c r="AM34" s="76">
        <v>137.72915443839153</v>
      </c>
      <c r="AN34" s="76">
        <v>138.5894416384882</v>
      </c>
      <c r="AO34" s="76">
        <v>140.43555331515788</v>
      </c>
      <c r="AP34" s="49"/>
      <c r="AQ34" s="76">
        <v>144.10250181468714</v>
      </c>
      <c r="AR34" s="76">
        <v>147.39072927956627</v>
      </c>
      <c r="AS34" s="76">
        <v>150.18710793124967</v>
      </c>
      <c r="AT34" s="76">
        <v>153.015504008666</v>
      </c>
      <c r="AU34" s="73"/>
      <c r="AV34" s="76">
        <v>156.46381127071172</v>
      </c>
      <c r="AW34" s="76">
        <v>160.41676072657535</v>
      </c>
      <c r="AX34" s="76">
        <v>162.917577707368</v>
      </c>
      <c r="AY34" s="76">
        <v>163.78972778360216</v>
      </c>
      <c r="AZ34" s="83"/>
      <c r="BA34" s="76">
        <v>165.6805300178379</v>
      </c>
      <c r="BB34" s="76">
        <v>167.67569449102436</v>
      </c>
      <c r="BC34" s="76">
        <v>166.64528853767573</v>
      </c>
      <c r="BD34" s="76">
        <v>164.33213704023532</v>
      </c>
      <c r="BE34" s="83"/>
      <c r="BF34" s="78">
        <v>162.47785120227024</v>
      </c>
      <c r="BG34" s="78">
        <v>162.71301097898</v>
      </c>
      <c r="BH34" s="78">
        <v>163.32862116762286</v>
      </c>
      <c r="BI34" s="78">
        <v>164.10389900107666</v>
      </c>
      <c r="BJ34" s="79"/>
      <c r="BK34" s="80">
        <v>167.6</v>
      </c>
      <c r="BL34" s="80">
        <v>172.58</v>
      </c>
      <c r="BM34" s="80">
        <v>176.68</v>
      </c>
      <c r="BN34" s="81">
        <v>179.62</v>
      </c>
      <c r="BO34" s="79"/>
      <c r="BP34" s="80">
        <v>187.94</v>
      </c>
      <c r="BQ34" s="80">
        <v>191.18</v>
      </c>
      <c r="BR34" s="80">
        <v>193.06</v>
      </c>
      <c r="BS34" s="80">
        <v>196.55</v>
      </c>
      <c r="BT34" s="79"/>
      <c r="BU34" s="77">
        <f>BS34+(BS34*2.26/100)</f>
        <v>200.99203</v>
      </c>
      <c r="BV34" s="77">
        <f>BU34+(BU34*-0.35/100)</f>
        <v>200.2885579</v>
      </c>
      <c r="BW34" s="77">
        <f t="shared" si="163"/>
        <v>198.3858166</v>
      </c>
      <c r="BX34" s="77">
        <f>BW34+(BW34*-0.14/100)</f>
        <v>198.1080765</v>
      </c>
      <c r="BY34" s="79"/>
      <c r="BZ34" s="82">
        <f>BX34+(BX34*0.36/100)</f>
        <v>198.8212655</v>
      </c>
      <c r="CA34" s="77">
        <f>BZ34+(BZ34*0.46/100)</f>
        <v>199.7358433</v>
      </c>
      <c r="CB34" s="82">
        <f>CA34+(CA34*-0.21/100)</f>
        <v>199.3163981</v>
      </c>
      <c r="CC34" s="82">
        <f>CB34+(CB34*0.74/100)</f>
        <v>200.7913394</v>
      </c>
      <c r="CD34" s="51"/>
      <c r="CE34" s="82">
        <f>CC34+(CC34*1.09/100)</f>
        <v>202.979965</v>
      </c>
      <c r="CF34" s="77"/>
      <c r="CG34" s="82"/>
      <c r="CH34" s="82"/>
      <c r="CI34" s="51"/>
      <c r="CJ34" s="82"/>
      <c r="CK34" s="77"/>
      <c r="CL34" s="82"/>
      <c r="CM34" s="82"/>
      <c r="CN34" s="51"/>
    </row>
    <row r="35">
      <c r="A35" s="48"/>
      <c r="B35" s="49" t="s">
        <v>40</v>
      </c>
      <c r="C35" s="76">
        <v>97.34600120350656</v>
      </c>
      <c r="D35" s="76">
        <v>98.48442294764686</v>
      </c>
      <c r="E35" s="76">
        <v>101.42211868593539</v>
      </c>
      <c r="F35" s="76">
        <v>102.74745716291112</v>
      </c>
      <c r="G35" s="76">
        <v>100.00000000000001</v>
      </c>
      <c r="H35" s="76">
        <v>104.42736283280469</v>
      </c>
      <c r="I35" s="76">
        <v>106.80488388482188</v>
      </c>
      <c r="J35" s="76">
        <v>108.78335537603802</v>
      </c>
      <c r="K35" s="76">
        <v>110.49630480022249</v>
      </c>
      <c r="L35" s="76">
        <v>107.62797672347178</v>
      </c>
      <c r="M35" s="76">
        <v>111.28875765077662</v>
      </c>
      <c r="N35" s="76">
        <v>112.05641347861037</v>
      </c>
      <c r="O35" s="76">
        <v>113.51912232456</v>
      </c>
      <c r="P35" s="76">
        <v>114.42825007976988</v>
      </c>
      <c r="Q35" s="76">
        <v>112.82313588342922</v>
      </c>
      <c r="R35" s="76">
        <v>116.73409217470176</v>
      </c>
      <c r="S35" s="76">
        <v>118.06317089020617</v>
      </c>
      <c r="T35" s="76">
        <v>120.86460415540512</v>
      </c>
      <c r="U35" s="76">
        <v>120.90409667089655</v>
      </c>
      <c r="V35" s="76">
        <v>119.1414909728024</v>
      </c>
      <c r="W35" s="76">
        <v>122.63553077116262</v>
      </c>
      <c r="X35" s="76">
        <v>124.35191699918732</v>
      </c>
      <c r="Y35" s="76">
        <v>127.7622040882538</v>
      </c>
      <c r="Z35" s="76">
        <v>130.66783088138936</v>
      </c>
      <c r="AA35" s="76">
        <v>126.35437068499827</v>
      </c>
      <c r="AB35" s="76">
        <v>135.99566153806984</v>
      </c>
      <c r="AC35" s="76">
        <v>136.80135352651965</v>
      </c>
      <c r="AD35" s="76">
        <v>138.2742193747657</v>
      </c>
      <c r="AE35" s="76">
        <v>140.53934811483535</v>
      </c>
      <c r="AF35" s="76">
        <v>137.90264563854763</v>
      </c>
      <c r="AG35" s="76">
        <v>142.62059192209608</v>
      </c>
      <c r="AH35" s="76">
        <v>141.64750854943827</v>
      </c>
      <c r="AI35" s="76">
        <v>141.26625539251475</v>
      </c>
      <c r="AJ35" s="76">
        <v>139.41480581688793</v>
      </c>
      <c r="AK35" s="77"/>
      <c r="AL35" s="76">
        <v>140.6995920723518</v>
      </c>
      <c r="AM35" s="76">
        <v>142.57643263535866</v>
      </c>
      <c r="AN35" s="76">
        <v>143.4101229764789</v>
      </c>
      <c r="AO35" s="76">
        <v>144.61257201815786</v>
      </c>
      <c r="AP35" s="49"/>
      <c r="AQ35" s="76">
        <v>146.79105641051453</v>
      </c>
      <c r="AR35" s="76">
        <v>149.65804701170603</v>
      </c>
      <c r="AS35" s="76">
        <v>149.5489973136556</v>
      </c>
      <c r="AT35" s="76">
        <v>151.7279327036807</v>
      </c>
      <c r="AU35" s="73"/>
      <c r="AV35" s="76">
        <v>154.26061428735363</v>
      </c>
      <c r="AW35" s="76">
        <v>155.74332749285904</v>
      </c>
      <c r="AX35" s="76">
        <v>155.08802495550302</v>
      </c>
      <c r="AY35" s="76">
        <v>156.84358254926485</v>
      </c>
      <c r="AZ35" s="83"/>
      <c r="BA35" s="76">
        <v>160.22771106799337</v>
      </c>
      <c r="BB35" s="76">
        <v>162.11765225981537</v>
      </c>
      <c r="BC35" s="76">
        <v>159.6545400688609</v>
      </c>
      <c r="BD35" s="76">
        <v>155.01757642205393</v>
      </c>
      <c r="BE35" s="83"/>
      <c r="BF35" s="78">
        <v>150.1399847573651</v>
      </c>
      <c r="BG35" s="78">
        <v>152.02883616154347</v>
      </c>
      <c r="BH35" s="78">
        <v>155.44996849471008</v>
      </c>
      <c r="BI35" s="78">
        <v>160.65339381988414</v>
      </c>
      <c r="BJ35" s="79"/>
      <c r="BK35" s="80">
        <v>163.38</v>
      </c>
      <c r="BL35" s="80">
        <v>165.49</v>
      </c>
      <c r="BM35" s="80">
        <v>166.95</v>
      </c>
      <c r="BN35" s="81">
        <v>170.13</v>
      </c>
      <c r="BO35" s="79"/>
      <c r="BP35" s="80">
        <v>172.98</v>
      </c>
      <c r="BQ35" s="80">
        <v>173.85</v>
      </c>
      <c r="BR35" s="80">
        <v>175.57</v>
      </c>
      <c r="BS35" s="80">
        <v>181.24</v>
      </c>
      <c r="BT35" s="79"/>
      <c r="BU35" s="77">
        <f>BS35+(BS35*3.74/100)</f>
        <v>188.018376</v>
      </c>
      <c r="BV35" s="77">
        <f>BU35+(BU35*1.55/100)</f>
        <v>190.9326608</v>
      </c>
      <c r="BW35" s="77">
        <f>BV35+(BV35*-0.1/100)</f>
        <v>190.7417282</v>
      </c>
      <c r="BX35" s="77">
        <f>BW35+(BW35*-0.89/100)</f>
        <v>189.0441268</v>
      </c>
      <c r="BY35" s="79"/>
      <c r="BZ35" s="82">
        <f>BX35+(BX35*-1.01/100)</f>
        <v>187.1347811</v>
      </c>
      <c r="CA35" s="77">
        <f>BZ35+(BZ35*-0.8/100)</f>
        <v>185.6377029</v>
      </c>
      <c r="CB35" s="82">
        <f>CA35+(CA35*2.77/100)</f>
        <v>190.7798672</v>
      </c>
      <c r="CC35" s="82">
        <f>CB35+(CB35*2.14/100)</f>
        <v>194.8625564</v>
      </c>
      <c r="CD35" s="51"/>
      <c r="CE35" s="82">
        <f>CC35+(CC35*1.04/100)</f>
        <v>196.889127</v>
      </c>
      <c r="CF35" s="77"/>
      <c r="CG35" s="82"/>
      <c r="CH35" s="82"/>
      <c r="CI35" s="51"/>
      <c r="CJ35" s="82"/>
      <c r="CK35" s="77"/>
      <c r="CL35" s="82"/>
      <c r="CM35" s="82"/>
      <c r="CN35" s="51"/>
    </row>
    <row r="36">
      <c r="A36" s="48"/>
      <c r="B36" s="49" t="s">
        <v>41</v>
      </c>
      <c r="C36" s="76">
        <v>96.92880404626688</v>
      </c>
      <c r="D36" s="76">
        <v>98.1277416063878</v>
      </c>
      <c r="E36" s="76">
        <v>101.28978961017071</v>
      </c>
      <c r="F36" s="76">
        <v>103.65366473717476</v>
      </c>
      <c r="G36" s="76">
        <v>100.00000000000001</v>
      </c>
      <c r="H36" s="76">
        <v>106.09532656614554</v>
      </c>
      <c r="I36" s="76">
        <v>108.09087270835448</v>
      </c>
      <c r="J36" s="76">
        <v>111.41615248681971</v>
      </c>
      <c r="K36" s="76">
        <v>111.93220407504951</v>
      </c>
      <c r="L36" s="76">
        <v>109.38363895909232</v>
      </c>
      <c r="M36" s="76">
        <v>112.29778682354826</v>
      </c>
      <c r="N36" s="76">
        <v>114.00980763575073</v>
      </c>
      <c r="O36" s="76">
        <v>116.73226240626867</v>
      </c>
      <c r="P36" s="76">
        <v>117.33911957044563</v>
      </c>
      <c r="Q36" s="76">
        <v>115.09474410900333</v>
      </c>
      <c r="R36" s="76">
        <v>119.11138203166786</v>
      </c>
      <c r="S36" s="76">
        <v>119.3567213626148</v>
      </c>
      <c r="T36" s="76">
        <v>123.18747068932942</v>
      </c>
      <c r="U36" s="76">
        <v>123.21866390203361</v>
      </c>
      <c r="V36" s="76">
        <v>121.21855949641142</v>
      </c>
      <c r="W36" s="76">
        <v>123.62882987284179</v>
      </c>
      <c r="X36" s="76">
        <v>124.32402728541204</v>
      </c>
      <c r="Y36" s="76">
        <v>126.98550228100983</v>
      </c>
      <c r="Z36" s="76">
        <v>129.69330276910583</v>
      </c>
      <c r="AA36" s="76">
        <v>126.15791555209236</v>
      </c>
      <c r="AB36" s="76">
        <v>131.52854502807216</v>
      </c>
      <c r="AC36" s="76">
        <v>133.10297142121348</v>
      </c>
      <c r="AD36" s="76">
        <v>140.06487897888454</v>
      </c>
      <c r="AE36" s="76">
        <v>143.5590388973519</v>
      </c>
      <c r="AF36" s="76">
        <v>137.06385858138052</v>
      </c>
      <c r="AG36" s="76">
        <v>144.58513639808746</v>
      </c>
      <c r="AH36" s="76">
        <v>144.37654164475785</v>
      </c>
      <c r="AI36" s="76">
        <v>147.06520067491542</v>
      </c>
      <c r="AJ36" s="76">
        <v>146.90137272823276</v>
      </c>
      <c r="AK36" s="77"/>
      <c r="AL36" s="76">
        <v>147.2580911220409</v>
      </c>
      <c r="AM36" s="76">
        <v>149.76625943027966</v>
      </c>
      <c r="AN36" s="76">
        <v>152.07309478172394</v>
      </c>
      <c r="AO36" s="76">
        <v>152.72934572754082</v>
      </c>
      <c r="AP36" s="49"/>
      <c r="AQ36" s="76">
        <v>153.94871447139312</v>
      </c>
      <c r="AR36" s="76">
        <v>154.64360579401227</v>
      </c>
      <c r="AS36" s="76">
        <v>155.58077124512855</v>
      </c>
      <c r="AT36" s="76">
        <v>155.07026714162222</v>
      </c>
      <c r="AU36" s="73"/>
      <c r="AV36" s="76">
        <v>153.68778661744696</v>
      </c>
      <c r="AW36" s="76">
        <v>155.78064758376505</v>
      </c>
      <c r="AX36" s="76">
        <v>158.7230510365864</v>
      </c>
      <c r="AY36" s="76">
        <v>160.8942940919595</v>
      </c>
      <c r="AZ36" s="73"/>
      <c r="BA36" s="76">
        <v>162.5571776102124</v>
      </c>
      <c r="BB36" s="76">
        <v>163.99492370393685</v>
      </c>
      <c r="BC36" s="76">
        <v>164.1099499388317</v>
      </c>
      <c r="BD36" s="76">
        <v>162.87425144324868</v>
      </c>
      <c r="BE36" s="73"/>
      <c r="BF36" s="78">
        <v>163.52637705133532</v>
      </c>
      <c r="BG36" s="78">
        <v>165.66579782478274</v>
      </c>
      <c r="BH36" s="78">
        <v>167.50178787051036</v>
      </c>
      <c r="BI36" s="78">
        <v>168.28991329293106</v>
      </c>
      <c r="BJ36" s="79"/>
      <c r="BK36" s="80">
        <v>172.45</v>
      </c>
      <c r="BL36" s="80">
        <v>175.92</v>
      </c>
      <c r="BM36" s="80">
        <v>177.16</v>
      </c>
      <c r="BN36" s="81">
        <v>177.89</v>
      </c>
      <c r="BO36" s="79"/>
      <c r="BP36" s="80">
        <v>182.67</v>
      </c>
      <c r="BQ36" s="80">
        <v>184.11</v>
      </c>
      <c r="BR36" s="80">
        <v>185.43</v>
      </c>
      <c r="BS36" s="80">
        <v>187.42</v>
      </c>
      <c r="BT36" s="79"/>
      <c r="BU36" s="77">
        <f>BS36+(BS36*1.04/100)</f>
        <v>189.369168</v>
      </c>
      <c r="BV36" s="77">
        <f>BU36+(BU36*1.08/100)</f>
        <v>191.414355</v>
      </c>
      <c r="BW36" s="77">
        <f>BV36+(BV36*0.88/100)</f>
        <v>193.0988013</v>
      </c>
      <c r="BX36" s="77">
        <f>BW36+(BW36*-0.14/100)</f>
        <v>192.828463</v>
      </c>
      <c r="BY36" s="79"/>
      <c r="BZ36" s="82">
        <f>BX36+(BX36*0.83/100)</f>
        <v>194.4289393</v>
      </c>
      <c r="CA36" s="77">
        <f>BZ36+(BZ36*0.51/100)</f>
        <v>195.4205268</v>
      </c>
      <c r="CB36" s="82">
        <f>CA36+(CA36*0.57/100)</f>
        <v>196.5344239</v>
      </c>
      <c r="CC36" s="82">
        <f>CB36+(CB36*1.06/100)</f>
        <v>198.6176887</v>
      </c>
      <c r="CD36" s="51"/>
      <c r="CE36" s="82">
        <f>CC36+(CC36*5.69/100)</f>
        <v>209.9190352</v>
      </c>
      <c r="CF36" s="77"/>
      <c r="CG36" s="82"/>
      <c r="CH36" s="82"/>
      <c r="CI36" s="51"/>
      <c r="CJ36" s="82"/>
      <c r="CK36" s="77"/>
      <c r="CL36" s="82"/>
      <c r="CM36" s="82"/>
      <c r="CN36" s="51"/>
    </row>
    <row r="37">
      <c r="A37" s="48"/>
      <c r="B37" s="49" t="s">
        <v>42</v>
      </c>
      <c r="C37" s="76">
        <v>99.01089905670358</v>
      </c>
      <c r="D37" s="76">
        <v>98.59583835484659</v>
      </c>
      <c r="E37" s="76">
        <v>100.37335466979017</v>
      </c>
      <c r="F37" s="76">
        <v>102.01990791865971</v>
      </c>
      <c r="G37" s="76">
        <v>100.0</v>
      </c>
      <c r="H37" s="76">
        <v>105.39287006605453</v>
      </c>
      <c r="I37" s="76">
        <v>106.82914685950306</v>
      </c>
      <c r="J37" s="76">
        <v>106.54068873813272</v>
      </c>
      <c r="K37" s="76">
        <v>106.20510341426792</v>
      </c>
      <c r="L37" s="76">
        <v>106.24195226948954</v>
      </c>
      <c r="M37" s="76">
        <v>106.54199976355049</v>
      </c>
      <c r="N37" s="76">
        <v>107.14303797366112</v>
      </c>
      <c r="O37" s="76">
        <v>109.11259437173936</v>
      </c>
      <c r="P37" s="76">
        <v>110.59671078876734</v>
      </c>
      <c r="Q37" s="76">
        <v>108.34858572442958</v>
      </c>
      <c r="R37" s="76">
        <v>111.78621932089344</v>
      </c>
      <c r="S37" s="76">
        <v>111.88649291926644</v>
      </c>
      <c r="T37" s="76">
        <v>113.90777059394753</v>
      </c>
      <c r="U37" s="76">
        <v>117.49808364533283</v>
      </c>
      <c r="V37" s="76">
        <v>113.76964161986007</v>
      </c>
      <c r="W37" s="76">
        <v>118.54434951200962</v>
      </c>
      <c r="X37" s="76">
        <v>118.86949106097468</v>
      </c>
      <c r="Y37" s="76">
        <v>119.1574059573652</v>
      </c>
      <c r="Z37" s="76">
        <v>119.9268765659445</v>
      </c>
      <c r="AA37" s="76">
        <v>119.1245307740735</v>
      </c>
      <c r="AB37" s="76">
        <v>119.94816716244723</v>
      </c>
      <c r="AC37" s="76">
        <v>120.18828397201928</v>
      </c>
      <c r="AD37" s="76">
        <v>120.3202866995734</v>
      </c>
      <c r="AE37" s="76">
        <v>119.35065676587278</v>
      </c>
      <c r="AF37" s="76">
        <v>119.95184864997817</v>
      </c>
      <c r="AG37" s="76">
        <v>120.68938531464342</v>
      </c>
      <c r="AH37" s="76">
        <v>121.49236353189842</v>
      </c>
      <c r="AI37" s="76">
        <v>122.62534362460599</v>
      </c>
      <c r="AJ37" s="76">
        <v>123.02237514164442</v>
      </c>
      <c r="AK37" s="77"/>
      <c r="AL37" s="76">
        <v>124.41191696547037</v>
      </c>
      <c r="AM37" s="76">
        <v>125.2150357641198</v>
      </c>
      <c r="AN37" s="76">
        <v>125.74989981780844</v>
      </c>
      <c r="AO37" s="76">
        <v>125.82536714666234</v>
      </c>
      <c r="AP37" s="49"/>
      <c r="AQ37" s="76">
        <v>138.38588866063574</v>
      </c>
      <c r="AR37" s="76">
        <v>139.2446272078126</v>
      </c>
      <c r="AS37" s="76">
        <v>142.30804546175455</v>
      </c>
      <c r="AT37" s="76">
        <v>148.5842762886832</v>
      </c>
      <c r="AU37" s="73"/>
      <c r="AV37" s="76">
        <v>126.94165178435567</v>
      </c>
      <c r="AW37" s="76">
        <v>127.65115064159984</v>
      </c>
      <c r="AX37" s="76">
        <v>128.89417608152522</v>
      </c>
      <c r="AY37" s="76">
        <v>128.958973626436</v>
      </c>
      <c r="AZ37" s="73"/>
      <c r="BA37" s="76">
        <v>131.01545159509084</v>
      </c>
      <c r="BB37" s="76">
        <v>131.95829117328373</v>
      </c>
      <c r="BC37" s="76">
        <v>132.3563470262136</v>
      </c>
      <c r="BD37" s="76">
        <v>133.39770710046557</v>
      </c>
      <c r="BE37" s="73"/>
      <c r="BF37" s="78">
        <v>135.07965004775983</v>
      </c>
      <c r="BG37" s="78">
        <v>137.19880694270935</v>
      </c>
      <c r="BH37" s="78">
        <v>138.24413921137344</v>
      </c>
      <c r="BI37" s="78">
        <v>137.97753998785765</v>
      </c>
      <c r="BJ37" s="79"/>
      <c r="BK37" s="80">
        <v>139.2</v>
      </c>
      <c r="BL37" s="80">
        <v>139.64</v>
      </c>
      <c r="BM37" s="80">
        <v>140.47</v>
      </c>
      <c r="BN37" s="81">
        <v>143.37</v>
      </c>
      <c r="BO37" s="79"/>
      <c r="BP37" s="80">
        <v>145.89</v>
      </c>
      <c r="BQ37" s="80">
        <v>145.11</v>
      </c>
      <c r="BR37" s="80">
        <v>146.76</v>
      </c>
      <c r="BS37" s="80">
        <v>147.3</v>
      </c>
      <c r="BT37" s="79"/>
      <c r="BU37" s="77">
        <f>BS37+(BS37*0.77/100)</f>
        <v>148.43421</v>
      </c>
      <c r="BV37" s="77">
        <f>BU37+(BU37*0.61/100)</f>
        <v>149.3396587</v>
      </c>
      <c r="BW37" s="77">
        <f>BV37+(BV37*-1.54/100)</f>
        <v>147.0398279</v>
      </c>
      <c r="BX37" s="77">
        <f>BW37+(BW37*-1.48/100)</f>
        <v>144.8636385</v>
      </c>
      <c r="BY37" s="79"/>
      <c r="BZ37" s="82">
        <f>BX37+(BX37*-0.23/100)</f>
        <v>144.5304521</v>
      </c>
      <c r="CA37" s="77">
        <f>BZ37+(BZ37*0.14/100)</f>
        <v>144.7327947</v>
      </c>
      <c r="CB37" s="82">
        <f>CA37+(CA37*0/100)</f>
        <v>144.7327947</v>
      </c>
      <c r="CC37" s="82">
        <f>CB37+(CB37*-0.11/100)</f>
        <v>144.5735887</v>
      </c>
      <c r="CD37" s="51"/>
      <c r="CE37" s="82">
        <f>CC37+(CC37*0.95/100)</f>
        <v>145.9470378</v>
      </c>
      <c r="CF37" s="77"/>
      <c r="CG37" s="82"/>
      <c r="CH37" s="82"/>
      <c r="CI37" s="51"/>
      <c r="CJ37" s="82"/>
      <c r="CK37" s="77"/>
      <c r="CL37" s="82"/>
      <c r="CM37" s="82"/>
      <c r="CN37" s="51"/>
    </row>
    <row r="38">
      <c r="A38" s="48"/>
      <c r="B38" s="49" t="s">
        <v>43</v>
      </c>
      <c r="C38" s="76">
        <v>94.3908846850865</v>
      </c>
      <c r="D38" s="76">
        <v>97.50392524788545</v>
      </c>
      <c r="E38" s="76">
        <v>102.3362836645443</v>
      </c>
      <c r="F38" s="76">
        <v>105.76890640248378</v>
      </c>
      <c r="G38" s="76">
        <v>99.99999999999997</v>
      </c>
      <c r="H38" s="76">
        <v>113.26287985851961</v>
      </c>
      <c r="I38" s="76">
        <v>115.50063995844857</v>
      </c>
      <c r="J38" s="76">
        <v>116.06931078383712</v>
      </c>
      <c r="K38" s="76">
        <v>113.15628068486865</v>
      </c>
      <c r="L38" s="76">
        <v>114.49727782141849</v>
      </c>
      <c r="M38" s="76">
        <v>111.16661229617019</v>
      </c>
      <c r="N38" s="76">
        <v>110.62745554225141</v>
      </c>
      <c r="O38" s="76">
        <v>111.06021405502513</v>
      </c>
      <c r="P38" s="76">
        <v>111.27626911190089</v>
      </c>
      <c r="Q38" s="76">
        <v>111.0326377513369</v>
      </c>
      <c r="R38" s="76">
        <v>113.28683637283177</v>
      </c>
      <c r="S38" s="76">
        <v>115.73455310181448</v>
      </c>
      <c r="T38" s="76">
        <v>119.7943814188075</v>
      </c>
      <c r="U38" s="76">
        <v>122.69131610407915</v>
      </c>
      <c r="V38" s="76">
        <v>117.87677174938322</v>
      </c>
      <c r="W38" s="76">
        <v>125.73404846997248</v>
      </c>
      <c r="X38" s="76">
        <v>128.59308459229933</v>
      </c>
      <c r="Y38" s="76">
        <v>130.63648604979662</v>
      </c>
      <c r="Z38" s="76">
        <v>132.13581670176674</v>
      </c>
      <c r="AA38" s="76">
        <v>129.2748589534588</v>
      </c>
      <c r="AB38" s="76">
        <v>135.00847435430555</v>
      </c>
      <c r="AC38" s="76">
        <v>136.9175753011386</v>
      </c>
      <c r="AD38" s="76">
        <v>140.21036739775204</v>
      </c>
      <c r="AE38" s="76">
        <v>141.0580762222481</v>
      </c>
      <c r="AF38" s="76">
        <v>138.29862331886108</v>
      </c>
      <c r="AG38" s="76">
        <v>141.6727269202427</v>
      </c>
      <c r="AH38" s="76">
        <v>141.7261509608662</v>
      </c>
      <c r="AI38" s="76">
        <v>142.5577858549896</v>
      </c>
      <c r="AJ38" s="76">
        <v>139.84972510054956</v>
      </c>
      <c r="AK38" s="77"/>
      <c r="AL38" s="76">
        <v>140.60390876164442</v>
      </c>
      <c r="AM38" s="76">
        <v>143.44683913015692</v>
      </c>
      <c r="AN38" s="76">
        <v>144.55439026321505</v>
      </c>
      <c r="AO38" s="76">
        <v>144.83644026676407</v>
      </c>
      <c r="AP38" s="49"/>
      <c r="AQ38" s="76">
        <v>147.51783451205884</v>
      </c>
      <c r="AR38" s="76">
        <v>147.92694760102538</v>
      </c>
      <c r="AS38" s="76">
        <v>147.7887608364508</v>
      </c>
      <c r="AT38" s="76">
        <v>145.31679691962108</v>
      </c>
      <c r="AU38" s="73"/>
      <c r="AV38" s="76">
        <v>147.65803574914932</v>
      </c>
      <c r="AW38" s="76">
        <v>150.6882028041074</v>
      </c>
      <c r="AX38" s="76">
        <v>151.84132521393175</v>
      </c>
      <c r="AY38" s="76">
        <v>152.5635563069005</v>
      </c>
      <c r="AZ38" s="73"/>
      <c r="BA38" s="76">
        <v>152.713215504671</v>
      </c>
      <c r="BB38" s="76">
        <v>157.74043466178216</v>
      </c>
      <c r="BC38" s="76">
        <v>158.11952382192362</v>
      </c>
      <c r="BD38" s="76">
        <v>157.87955499647117</v>
      </c>
      <c r="BE38" s="73"/>
      <c r="BF38" s="78">
        <v>159.57329307576353</v>
      </c>
      <c r="BG38" s="78">
        <v>163.29695400337076</v>
      </c>
      <c r="BH38" s="78">
        <v>163.45673704773117</v>
      </c>
      <c r="BI38" s="78">
        <v>163.5474461782274</v>
      </c>
      <c r="BJ38" s="79"/>
      <c r="BK38" s="80">
        <v>164.56</v>
      </c>
      <c r="BL38" s="80">
        <v>167.77</v>
      </c>
      <c r="BM38" s="80">
        <v>168.94</v>
      </c>
      <c r="BN38" s="81">
        <v>171.36</v>
      </c>
      <c r="BO38" s="79"/>
      <c r="BP38" s="80">
        <v>175.74</v>
      </c>
      <c r="BQ38" s="80">
        <v>176.45</v>
      </c>
      <c r="BR38" s="80">
        <v>176.2</v>
      </c>
      <c r="BS38" s="80">
        <v>174.73</v>
      </c>
      <c r="BT38" s="79"/>
      <c r="BU38" s="77">
        <f>BS38+(BS38*0.1/100)</f>
        <v>174.90473</v>
      </c>
      <c r="BV38" s="77">
        <f>BU38+(BU38*0.58/100)</f>
        <v>175.9191774</v>
      </c>
      <c r="BW38" s="77">
        <f>BV38+(BV38*0.29/100)</f>
        <v>176.429343</v>
      </c>
      <c r="BX38" s="77">
        <f>BW38+(BW38*-1.05/100)</f>
        <v>174.5768349</v>
      </c>
      <c r="BY38" s="79"/>
      <c r="BZ38" s="82">
        <f>BX38+(BX38*-0.28/100)</f>
        <v>174.0880198</v>
      </c>
      <c r="CA38" s="77">
        <f>BZ38+(BZ38*3.69/100)</f>
        <v>180.5118677</v>
      </c>
      <c r="CB38" s="82">
        <f>CA38+(CA38*-0.26/100)</f>
        <v>180.0425369</v>
      </c>
      <c r="CC38" s="82">
        <f>CB38+(CB38*2.27/100)</f>
        <v>184.1295025</v>
      </c>
      <c r="CD38" s="51"/>
      <c r="CE38" s="82">
        <f>CC38+(CC38*4.81/100)</f>
        <v>192.9861315</v>
      </c>
      <c r="CF38" s="77"/>
      <c r="CG38" s="82"/>
      <c r="CH38" s="82"/>
      <c r="CI38" s="51"/>
      <c r="CJ38" s="82"/>
      <c r="CK38" s="77"/>
      <c r="CL38" s="82"/>
      <c r="CM38" s="82"/>
      <c r="CN38" s="51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84"/>
      <c r="BD39" s="67"/>
      <c r="BE39" s="67"/>
      <c r="BF39" s="67"/>
      <c r="BG39" s="67"/>
      <c r="BH39" s="65"/>
      <c r="BI39" s="48"/>
      <c r="BJ39" s="48"/>
      <c r="BK39" s="67"/>
      <c r="BL39" s="67"/>
      <c r="BM39" s="65"/>
      <c r="BN39" s="48"/>
      <c r="BO39" s="48"/>
      <c r="BP39" s="67"/>
      <c r="BQ39" s="67"/>
      <c r="BR39" s="65"/>
      <c r="BS39" s="48"/>
      <c r="BT39" s="48"/>
      <c r="BU39" s="48">
        <f>BU32/BS32*100-100</f>
        <v>2.89</v>
      </c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65"/>
      <c r="BD40" s="48"/>
      <c r="BE40" s="48"/>
      <c r="BF40" s="48"/>
      <c r="BG40" s="48"/>
      <c r="BH40" s="65"/>
      <c r="BI40" s="48"/>
      <c r="BJ40" s="48"/>
      <c r="BK40" s="48"/>
      <c r="BL40" s="48"/>
      <c r="BM40" s="65"/>
      <c r="BN40" s="48"/>
      <c r="BO40" s="48"/>
      <c r="BP40" s="48"/>
      <c r="BQ40" s="48"/>
      <c r="BR40" s="65"/>
      <c r="BS40" s="48"/>
      <c r="BT40" s="48"/>
      <c r="BU40" s="48">
        <f>BU32/BP32*100-100</f>
        <v>5.267131964</v>
      </c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</row>
    <row r="41">
      <c r="A41" s="48"/>
      <c r="B41" s="48" t="s">
        <v>47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65"/>
      <c r="BD41" s="48"/>
      <c r="BE41" s="48"/>
      <c r="BF41" s="48"/>
      <c r="BG41" s="48"/>
      <c r="BH41" s="65"/>
      <c r="BI41" s="48"/>
      <c r="BJ41" s="48"/>
      <c r="BK41" s="48"/>
      <c r="BL41" s="48"/>
      <c r="BM41" s="65"/>
      <c r="BN41" s="48"/>
      <c r="BO41" s="48"/>
      <c r="BP41" s="48"/>
      <c r="BQ41" s="48"/>
      <c r="BR41" s="65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</row>
    <row r="42">
      <c r="A42" s="48"/>
      <c r="C42" s="48">
        <v>2010.0</v>
      </c>
      <c r="G42" s="48"/>
      <c r="H42" s="48">
        <v>2011.0</v>
      </c>
      <c r="L42" s="48"/>
      <c r="M42" s="48">
        <v>2012.0</v>
      </c>
      <c r="Q42" s="48"/>
      <c r="R42" s="48">
        <v>2013.0</v>
      </c>
      <c r="V42" s="48"/>
      <c r="W42" s="48">
        <v>2014.0</v>
      </c>
      <c r="AA42" s="48"/>
      <c r="AB42" s="48">
        <v>2015.0</v>
      </c>
      <c r="AF42" s="48"/>
      <c r="AG42" s="48">
        <v>2016.0</v>
      </c>
      <c r="AK42" s="48"/>
      <c r="AL42" s="48">
        <v>2017.0</v>
      </c>
      <c r="AP42" s="48"/>
      <c r="AQ42" s="48">
        <v>2018.0</v>
      </c>
      <c r="AU42" s="65"/>
      <c r="AV42" s="48">
        <v>2019.0</v>
      </c>
      <c r="AZ42" s="65"/>
      <c r="BA42" s="48">
        <v>2020.0</v>
      </c>
      <c r="BE42" s="65"/>
      <c r="BF42" s="85">
        <v>2021.0</v>
      </c>
      <c r="BJ42" s="65"/>
      <c r="BK42" s="85">
        <v>2022.0</v>
      </c>
      <c r="BO42" s="65"/>
      <c r="BP42" s="85">
        <v>2023.0</v>
      </c>
      <c r="BT42" s="65"/>
      <c r="BU42" s="85">
        <v>2024.0</v>
      </c>
      <c r="BY42" s="65"/>
      <c r="BZ42" s="85">
        <v>2025.0</v>
      </c>
      <c r="CD42" s="65"/>
      <c r="CE42" s="85">
        <v>2026.0</v>
      </c>
      <c r="CI42" s="65"/>
      <c r="CJ42" s="85">
        <v>2027.0</v>
      </c>
      <c r="CN42" s="65"/>
    </row>
    <row r="43">
      <c r="A43" s="48"/>
      <c r="C43" s="48" t="s">
        <v>32</v>
      </c>
      <c r="D43" s="48" t="s">
        <v>33</v>
      </c>
      <c r="E43" s="48" t="s">
        <v>34</v>
      </c>
      <c r="F43" s="48" t="s">
        <v>35</v>
      </c>
      <c r="G43" s="48"/>
      <c r="H43" s="48" t="s">
        <v>32</v>
      </c>
      <c r="I43" s="48" t="s">
        <v>33</v>
      </c>
      <c r="J43" s="48" t="s">
        <v>34</v>
      </c>
      <c r="K43" s="48" t="s">
        <v>35</v>
      </c>
      <c r="L43" s="48"/>
      <c r="M43" s="48" t="s">
        <v>32</v>
      </c>
      <c r="N43" s="48" t="s">
        <v>33</v>
      </c>
      <c r="O43" s="48" t="s">
        <v>34</v>
      </c>
      <c r="P43" s="48" t="s">
        <v>35</v>
      </c>
      <c r="Q43" s="48"/>
      <c r="R43" s="48" t="s">
        <v>32</v>
      </c>
      <c r="S43" s="48" t="s">
        <v>33</v>
      </c>
      <c r="T43" s="48" t="s">
        <v>34</v>
      </c>
      <c r="U43" s="48" t="s">
        <v>35</v>
      </c>
      <c r="V43" s="48"/>
      <c r="W43" s="48" t="s">
        <v>32</v>
      </c>
      <c r="X43" s="48" t="s">
        <v>33</v>
      </c>
      <c r="Y43" s="48" t="s">
        <v>34</v>
      </c>
      <c r="Z43" s="48" t="s">
        <v>35</v>
      </c>
      <c r="AA43" s="48"/>
      <c r="AB43" s="48" t="s">
        <v>32</v>
      </c>
      <c r="AC43" s="48" t="s">
        <v>33</v>
      </c>
      <c r="AD43" s="48" t="s">
        <v>34</v>
      </c>
      <c r="AE43" s="48" t="s">
        <v>35</v>
      </c>
      <c r="AF43" s="48"/>
      <c r="AG43" s="48" t="s">
        <v>32</v>
      </c>
      <c r="AH43" s="48" t="s">
        <v>33</v>
      </c>
      <c r="AI43" s="48" t="s">
        <v>34</v>
      </c>
      <c r="AJ43" s="48" t="s">
        <v>35</v>
      </c>
      <c r="AK43" s="48"/>
      <c r="AL43" s="48" t="s">
        <v>32</v>
      </c>
      <c r="AM43" s="48" t="s">
        <v>33</v>
      </c>
      <c r="AN43" s="48" t="s">
        <v>34</v>
      </c>
      <c r="AO43" s="48" t="s">
        <v>35</v>
      </c>
      <c r="AP43" s="48"/>
      <c r="AQ43" s="48" t="s">
        <v>32</v>
      </c>
      <c r="AR43" s="48" t="s">
        <v>33</v>
      </c>
      <c r="AS43" s="48" t="s">
        <v>34</v>
      </c>
      <c r="AT43" s="48" t="s">
        <v>35</v>
      </c>
      <c r="AU43" s="65"/>
      <c r="AV43" s="48" t="s">
        <v>32</v>
      </c>
      <c r="AW43" s="48" t="s">
        <v>33</v>
      </c>
      <c r="AX43" s="48" t="s">
        <v>34</v>
      </c>
      <c r="AY43" s="48" t="s">
        <v>35</v>
      </c>
      <c r="AZ43" s="65"/>
      <c r="BA43" s="48" t="s">
        <v>32</v>
      </c>
      <c r="BB43" s="48" t="s">
        <v>33</v>
      </c>
      <c r="BC43" s="48" t="s">
        <v>34</v>
      </c>
      <c r="BD43" s="48" t="s">
        <v>35</v>
      </c>
      <c r="BE43" s="65"/>
      <c r="BF43" s="48" t="s">
        <v>32</v>
      </c>
      <c r="BG43" s="48" t="s">
        <v>33</v>
      </c>
      <c r="BH43" s="48" t="s">
        <v>34</v>
      </c>
      <c r="BI43" s="48" t="s">
        <v>35</v>
      </c>
      <c r="BJ43" s="65"/>
      <c r="BK43" s="48" t="s">
        <v>32</v>
      </c>
      <c r="BL43" s="48" t="s">
        <v>33</v>
      </c>
      <c r="BM43" s="48" t="s">
        <v>34</v>
      </c>
      <c r="BN43" s="48" t="s">
        <v>35</v>
      </c>
      <c r="BO43" s="65"/>
      <c r="BP43" s="48" t="s">
        <v>32</v>
      </c>
      <c r="BQ43" s="48" t="s">
        <v>33</v>
      </c>
      <c r="BR43" s="48" t="s">
        <v>34</v>
      </c>
      <c r="BS43" s="48" t="s">
        <v>35</v>
      </c>
      <c r="BT43" s="65"/>
      <c r="BU43" s="48" t="s">
        <v>32</v>
      </c>
      <c r="BV43" s="48" t="s">
        <v>33</v>
      </c>
      <c r="BW43" s="48" t="s">
        <v>34</v>
      </c>
      <c r="BX43" s="48" t="s">
        <v>35</v>
      </c>
      <c r="BY43" s="65"/>
      <c r="BZ43" s="48" t="s">
        <v>32</v>
      </c>
      <c r="CA43" s="48" t="s">
        <v>33</v>
      </c>
      <c r="CB43" s="48" t="s">
        <v>34</v>
      </c>
      <c r="CC43" s="48" t="s">
        <v>35</v>
      </c>
      <c r="CD43" s="65"/>
      <c r="CE43" s="48" t="s">
        <v>32</v>
      </c>
      <c r="CF43" s="48" t="s">
        <v>33</v>
      </c>
      <c r="CG43" s="48" t="s">
        <v>34</v>
      </c>
      <c r="CH43" s="48" t="s">
        <v>35</v>
      </c>
      <c r="CI43" s="65"/>
      <c r="CJ43" s="48" t="s">
        <v>32</v>
      </c>
      <c r="CK43" s="48" t="s">
        <v>33</v>
      </c>
      <c r="CL43" s="48" t="s">
        <v>34</v>
      </c>
      <c r="CM43" s="48" t="s">
        <v>35</v>
      </c>
      <c r="CN43" s="65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65"/>
      <c r="AV44" s="48"/>
      <c r="AW44" s="48"/>
      <c r="AX44" s="48"/>
      <c r="AY44" s="48"/>
      <c r="AZ44" s="65"/>
      <c r="BA44" s="48"/>
      <c r="BB44" s="48"/>
      <c r="BC44" s="48"/>
      <c r="BD44" s="48"/>
      <c r="BE44" s="65"/>
      <c r="BF44" s="48"/>
      <c r="BG44" s="48"/>
      <c r="BH44" s="48"/>
      <c r="BI44" s="48"/>
      <c r="BJ44" s="65"/>
      <c r="BK44" s="48"/>
      <c r="BL44" s="48"/>
      <c r="BM44" s="48"/>
      <c r="BN44" s="48"/>
      <c r="BO44" s="65"/>
      <c r="BP44" s="48"/>
      <c r="BQ44" s="48"/>
      <c r="BR44" s="48"/>
      <c r="BS44" s="48"/>
      <c r="BT44" s="65"/>
      <c r="BU44" s="48"/>
      <c r="BV44" s="48"/>
      <c r="BW44" s="48"/>
      <c r="BX44" s="48"/>
      <c r="BY44" s="65"/>
      <c r="BZ44" s="48"/>
      <c r="CA44" s="48"/>
      <c r="CB44" s="48"/>
      <c r="CC44" s="48"/>
      <c r="CD44" s="65"/>
      <c r="CE44" s="48"/>
      <c r="CF44" s="48"/>
      <c r="CG44" s="48"/>
      <c r="CH44" s="48"/>
      <c r="CI44" s="65"/>
      <c r="CJ44" s="48"/>
      <c r="CK44" s="48"/>
      <c r="CL44" s="48"/>
      <c r="CM44" s="48"/>
      <c r="CN44" s="65"/>
    </row>
    <row r="45">
      <c r="A45" s="48"/>
      <c r="B45" s="48" t="s">
        <v>37</v>
      </c>
      <c r="C45" s="63" t="str">
        <f t="shared" ref="C45:F45" si="164">IFERROR(C5/#REF!*100-100,"")</f>
        <v/>
      </c>
      <c r="D45" s="63" t="str">
        <f t="shared" si="164"/>
        <v/>
      </c>
      <c r="E45" s="63" t="str">
        <f t="shared" si="164"/>
        <v/>
      </c>
      <c r="F45" s="63" t="str">
        <f t="shared" si="164"/>
        <v/>
      </c>
      <c r="G45" s="63">
        <f t="shared" ref="G45:K45" si="165">IFERROR(G5/C5*100-100,"")</f>
        <v>1350.914313</v>
      </c>
      <c r="H45" s="63">
        <f t="shared" si="165"/>
        <v>-53.17575127</v>
      </c>
      <c r="I45" s="63">
        <f t="shared" si="165"/>
        <v>29.38325815</v>
      </c>
      <c r="J45" s="63">
        <f t="shared" si="165"/>
        <v>0.2667481501</v>
      </c>
      <c r="K45" s="63">
        <f t="shared" si="165"/>
        <v>-72.45449187</v>
      </c>
      <c r="L45" s="63"/>
      <c r="M45" s="63">
        <f t="shared" ref="M45:P45" si="166">IFERROR(M5/H5*100-100,"")</f>
        <v>-5.971302029</v>
      </c>
      <c r="N45" s="63">
        <f t="shared" si="166"/>
        <v>15.28455686</v>
      </c>
      <c r="O45" s="63">
        <f t="shared" si="166"/>
        <v>9.415950779</v>
      </c>
      <c r="P45" s="63">
        <f t="shared" si="166"/>
        <v>-5.214238945</v>
      </c>
      <c r="Q45" s="63"/>
      <c r="R45" s="63">
        <f t="shared" ref="R45:U45" si="167">IFERROR(R5/M5*100-100,"")</f>
        <v>32.75620869</v>
      </c>
      <c r="S45" s="63">
        <f t="shared" si="167"/>
        <v>15.68974838</v>
      </c>
      <c r="T45" s="63">
        <f t="shared" si="167"/>
        <v>-25.67316306</v>
      </c>
      <c r="U45" s="63">
        <f t="shared" si="167"/>
        <v>20.50478501</v>
      </c>
      <c r="V45" s="63"/>
      <c r="W45" s="63">
        <f t="shared" ref="W45:Z45" si="168">IFERROR(W5/R5*100-100,"")</f>
        <v>32.01175595</v>
      </c>
      <c r="X45" s="63">
        <f t="shared" si="168"/>
        <v>-4.248595831</v>
      </c>
      <c r="Y45" s="63">
        <f t="shared" si="168"/>
        <v>85.65395289</v>
      </c>
      <c r="Z45" s="63">
        <f t="shared" si="168"/>
        <v>-8.561002209</v>
      </c>
      <c r="AA45" s="63"/>
      <c r="AB45" s="63">
        <f t="shared" ref="AB45:CN45" si="169">IFERROR(AB5/W5*100-100,"")</f>
        <v>-41.61802723</v>
      </c>
      <c r="AC45" s="63">
        <f t="shared" si="169"/>
        <v>24.14826125</v>
      </c>
      <c r="AD45" s="63">
        <f t="shared" si="169"/>
        <v>-2.38447229</v>
      </c>
      <c r="AE45" s="63">
        <f t="shared" si="169"/>
        <v>10.95276686</v>
      </c>
      <c r="AF45" s="63">
        <f t="shared" si="169"/>
        <v>0.4718551984</v>
      </c>
      <c r="AG45" s="63">
        <f t="shared" si="169"/>
        <v>-26.73356749</v>
      </c>
      <c r="AH45" s="63">
        <f t="shared" si="169"/>
        <v>1.538126226</v>
      </c>
      <c r="AI45" s="63">
        <f t="shared" si="169"/>
        <v>-22.62881413</v>
      </c>
      <c r="AJ45" s="63">
        <f t="shared" si="169"/>
        <v>63.71172239</v>
      </c>
      <c r="AK45" s="63">
        <f t="shared" si="169"/>
        <v>5.238073617</v>
      </c>
      <c r="AL45" s="63">
        <f t="shared" si="169"/>
        <v>43.18928914</v>
      </c>
      <c r="AM45" s="63">
        <f t="shared" si="169"/>
        <v>-7.497086873</v>
      </c>
      <c r="AN45" s="63">
        <f t="shared" si="169"/>
        <v>2.104761354</v>
      </c>
      <c r="AO45" s="63">
        <f t="shared" si="169"/>
        <v>3.152976829</v>
      </c>
      <c r="AP45" s="63">
        <f t="shared" si="169"/>
        <v>2.311423801</v>
      </c>
      <c r="AQ45" s="63">
        <f t="shared" si="169"/>
        <v>19.30733912</v>
      </c>
      <c r="AR45" s="63">
        <f t="shared" si="169"/>
        <v>-31.99777068</v>
      </c>
      <c r="AS45" s="63">
        <f t="shared" si="169"/>
        <v>-17.58075013</v>
      </c>
      <c r="AT45" s="63">
        <f t="shared" si="169"/>
        <v>-35.33593661</v>
      </c>
      <c r="AU45" s="64">
        <f t="shared" si="169"/>
        <v>-24.25141376</v>
      </c>
      <c r="AV45" s="63">
        <f t="shared" si="169"/>
        <v>-29.35614317</v>
      </c>
      <c r="AW45" s="63">
        <f t="shared" si="169"/>
        <v>11.33294863</v>
      </c>
      <c r="AX45" s="63">
        <f t="shared" si="169"/>
        <v>-16.99037418</v>
      </c>
      <c r="AY45" s="63">
        <f t="shared" si="169"/>
        <v>7.142843621</v>
      </c>
      <c r="AZ45" s="64">
        <f t="shared" si="169"/>
        <v>-3.557273452</v>
      </c>
      <c r="BA45" s="63">
        <f t="shared" si="169"/>
        <v>-20.95543308</v>
      </c>
      <c r="BB45" s="63">
        <f t="shared" si="169"/>
        <v>-6.813803484</v>
      </c>
      <c r="BC45" s="63">
        <f t="shared" si="169"/>
        <v>7.414730634</v>
      </c>
      <c r="BD45" s="63">
        <f t="shared" si="169"/>
        <v>19.50355074</v>
      </c>
      <c r="BE45" s="64">
        <f t="shared" si="169"/>
        <v>2.514222921</v>
      </c>
      <c r="BF45" s="63">
        <f t="shared" si="169"/>
        <v>0.2115649272</v>
      </c>
      <c r="BG45" s="63">
        <f t="shared" si="169"/>
        <v>21.25761718</v>
      </c>
      <c r="BH45" s="63">
        <f t="shared" si="169"/>
        <v>-23.30475595</v>
      </c>
      <c r="BI45" s="63">
        <f t="shared" si="169"/>
        <v>-7.316476733</v>
      </c>
      <c r="BJ45" s="64">
        <f t="shared" si="169"/>
        <v>-0.51532031</v>
      </c>
      <c r="BK45" s="63">
        <f t="shared" si="169"/>
        <v>4.408929723</v>
      </c>
      <c r="BL45" s="63">
        <f t="shared" si="169"/>
        <v>-12.85458535</v>
      </c>
      <c r="BM45" s="63">
        <f t="shared" si="169"/>
        <v>4.681229997</v>
      </c>
      <c r="BN45" s="63">
        <f t="shared" si="169"/>
        <v>-16.33633405</v>
      </c>
      <c r="BO45" s="64">
        <f t="shared" si="169"/>
        <v>-9.63533436</v>
      </c>
      <c r="BP45" s="63">
        <f t="shared" si="169"/>
        <v>45.13762705</v>
      </c>
      <c r="BQ45" s="63">
        <f t="shared" si="169"/>
        <v>-15.36333924</v>
      </c>
      <c r="BR45" s="63">
        <f t="shared" si="169"/>
        <v>37.37703491</v>
      </c>
      <c r="BS45" s="63">
        <f t="shared" si="169"/>
        <v>-18.68461057</v>
      </c>
      <c r="BT45" s="64">
        <f t="shared" si="169"/>
        <v>0.09373890234</v>
      </c>
      <c r="BU45" s="63">
        <f t="shared" si="169"/>
        <v>-27.95205172</v>
      </c>
      <c r="BV45" s="63">
        <f t="shared" si="169"/>
        <v>26.66469213</v>
      </c>
      <c r="BW45" s="63">
        <f t="shared" si="169"/>
        <v>9.194224072</v>
      </c>
      <c r="BX45" s="63">
        <f t="shared" si="169"/>
        <v>35.01635872</v>
      </c>
      <c r="BY45" s="64">
        <f t="shared" si="169"/>
        <v>15.07863882</v>
      </c>
      <c r="BZ45" s="63">
        <f t="shared" si="169"/>
        <v>52.86049932</v>
      </c>
      <c r="CA45" s="63">
        <f t="shared" si="169"/>
        <v>22.87854415</v>
      </c>
      <c r="CB45" s="63">
        <f t="shared" si="169"/>
        <v>12.67930398</v>
      </c>
      <c r="CC45" s="63">
        <f t="shared" si="169"/>
        <v>21.36685837</v>
      </c>
      <c r="CD45" s="64">
        <f t="shared" si="169"/>
        <v>23.4051674</v>
      </c>
      <c r="CE45" s="63">
        <f t="shared" si="169"/>
        <v>-9.918494926</v>
      </c>
      <c r="CF45" s="63">
        <f t="shared" si="169"/>
        <v>-100</v>
      </c>
      <c r="CG45" s="63">
        <f t="shared" si="169"/>
        <v>-100</v>
      </c>
      <c r="CH45" s="63">
        <f t="shared" si="169"/>
        <v>-100</v>
      </c>
      <c r="CI45" s="64">
        <f t="shared" si="169"/>
        <v>-87.67031295</v>
      </c>
      <c r="CJ45" s="63">
        <f t="shared" si="169"/>
        <v>-100</v>
      </c>
      <c r="CK45" s="63" t="str">
        <f t="shared" si="169"/>
        <v/>
      </c>
      <c r="CL45" s="63" t="str">
        <f t="shared" si="169"/>
        <v/>
      </c>
      <c r="CM45" s="63" t="str">
        <f t="shared" si="169"/>
        <v/>
      </c>
      <c r="CN45" s="64">
        <f t="shared" si="169"/>
        <v>-100</v>
      </c>
    </row>
    <row r="46">
      <c r="A46" s="48"/>
      <c r="B46" s="48" t="s">
        <v>38</v>
      </c>
      <c r="C46" s="63" t="str">
        <f t="shared" ref="C46:F46" si="170">IFERROR(C6/#REF!*100-100,"")</f>
        <v/>
      </c>
      <c r="D46" s="63" t="str">
        <f t="shared" si="170"/>
        <v/>
      </c>
      <c r="E46" s="63" t="str">
        <f t="shared" si="170"/>
        <v/>
      </c>
      <c r="F46" s="63" t="str">
        <f t="shared" si="170"/>
        <v/>
      </c>
      <c r="G46" s="63">
        <f t="shared" ref="G46:K46" si="171">IFERROR(G6/C6*100-100,"")</f>
        <v>85.20626593</v>
      </c>
      <c r="H46" s="63">
        <f t="shared" si="171"/>
        <v>39.68998693</v>
      </c>
      <c r="I46" s="63">
        <f t="shared" si="171"/>
        <v>110.7713907</v>
      </c>
      <c r="J46" s="63">
        <f t="shared" si="171"/>
        <v>191.6177703</v>
      </c>
      <c r="K46" s="63">
        <f t="shared" si="171"/>
        <v>-95.27391769</v>
      </c>
      <c r="L46" s="63"/>
      <c r="M46" s="63">
        <f t="shared" ref="M46:P46" si="172">IFERROR(M6/H6*100-100,"")</f>
        <v>76.79520429</v>
      </c>
      <c r="N46" s="63">
        <f t="shared" si="172"/>
        <v>-30.75898309</v>
      </c>
      <c r="O46" s="63">
        <f t="shared" si="172"/>
        <v>3.169014085</v>
      </c>
      <c r="P46" s="63">
        <f t="shared" si="172"/>
        <v>7.294317218</v>
      </c>
      <c r="Q46" s="63"/>
      <c r="R46" s="63">
        <f t="shared" ref="R46:U46" si="173">IFERROR(R6/M6*100-100,"")</f>
        <v>-5.88928434</v>
      </c>
      <c r="S46" s="63">
        <f t="shared" si="173"/>
        <v>-29.74720752</v>
      </c>
      <c r="T46" s="63">
        <f t="shared" si="173"/>
        <v>-7.780176917</v>
      </c>
      <c r="U46" s="63">
        <f t="shared" si="173"/>
        <v>-45.77075099</v>
      </c>
      <c r="V46" s="63"/>
      <c r="W46" s="63">
        <f t="shared" ref="W46:Z46" si="174">IFERROR(W6/R6*100-100,"")</f>
        <v>-4.320940335</v>
      </c>
      <c r="X46" s="63">
        <f t="shared" si="174"/>
        <v>-30.69608216</v>
      </c>
      <c r="Y46" s="63">
        <f t="shared" si="174"/>
        <v>-11.28398792</v>
      </c>
      <c r="Z46" s="63">
        <f t="shared" si="174"/>
        <v>11.75898931</v>
      </c>
      <c r="AA46" s="63"/>
      <c r="AB46" s="63">
        <f t="shared" ref="AB46:CN46" si="175">IFERROR(AB6/W6*100-100,"")</f>
        <v>-15.36427732</v>
      </c>
      <c r="AC46" s="63">
        <f t="shared" si="175"/>
        <v>55.49945115</v>
      </c>
      <c r="AD46" s="63">
        <f t="shared" si="175"/>
        <v>44.07457858</v>
      </c>
      <c r="AE46" s="63">
        <f t="shared" si="175"/>
        <v>133.0869565</v>
      </c>
      <c r="AF46" s="63">
        <f t="shared" si="175"/>
        <v>12.44389439</v>
      </c>
      <c r="AG46" s="63">
        <f t="shared" si="175"/>
        <v>33.76984002</v>
      </c>
      <c r="AH46" s="63">
        <f t="shared" si="175"/>
        <v>93.44910349</v>
      </c>
      <c r="AI46" s="63">
        <f t="shared" si="175"/>
        <v>-12.02505466</v>
      </c>
      <c r="AJ46" s="63">
        <f t="shared" si="175"/>
        <v>0.8207423988</v>
      </c>
      <c r="AK46" s="63">
        <f t="shared" si="175"/>
        <v>32.21115041</v>
      </c>
      <c r="AL46" s="63">
        <f t="shared" si="175"/>
        <v>31.71278277</v>
      </c>
      <c r="AM46" s="63">
        <f t="shared" si="175"/>
        <v>48.16815063</v>
      </c>
      <c r="AN46" s="63">
        <f t="shared" si="175"/>
        <v>44.82804944</v>
      </c>
      <c r="AO46" s="63">
        <f t="shared" si="175"/>
        <v>900.4625347</v>
      </c>
      <c r="AP46" s="63">
        <f t="shared" si="175"/>
        <v>91.00677101</v>
      </c>
      <c r="AQ46" s="63">
        <f t="shared" si="175"/>
        <v>43.49445708</v>
      </c>
      <c r="AR46" s="63">
        <f t="shared" si="175"/>
        <v>22.98049453</v>
      </c>
      <c r="AS46" s="63">
        <f t="shared" si="175"/>
        <v>115.847324</v>
      </c>
      <c r="AT46" s="63">
        <f t="shared" si="175"/>
        <v>-22.25797503</v>
      </c>
      <c r="AU46" s="64">
        <f t="shared" si="175"/>
        <v>27.05749718</v>
      </c>
      <c r="AV46" s="63">
        <f t="shared" si="175"/>
        <v>7.6554797</v>
      </c>
      <c r="AW46" s="63">
        <f t="shared" si="175"/>
        <v>93.60789026</v>
      </c>
      <c r="AX46" s="63">
        <f t="shared" si="175"/>
        <v>4.495820889</v>
      </c>
      <c r="AY46" s="63">
        <f t="shared" si="175"/>
        <v>25.79319204</v>
      </c>
      <c r="AZ46" s="64">
        <f t="shared" si="175"/>
        <v>30.10112606</v>
      </c>
      <c r="BA46" s="63">
        <f t="shared" si="175"/>
        <v>-48.81794827</v>
      </c>
      <c r="BB46" s="63">
        <f t="shared" si="175"/>
        <v>-49.30082407</v>
      </c>
      <c r="BC46" s="63">
        <f t="shared" si="175"/>
        <v>-28.53265451</v>
      </c>
      <c r="BD46" s="63">
        <f t="shared" si="175"/>
        <v>-43.05456278</v>
      </c>
      <c r="BE46" s="64">
        <f t="shared" si="175"/>
        <v>-44.44235465</v>
      </c>
      <c r="BF46" s="63">
        <f t="shared" si="175"/>
        <v>16.96566096</v>
      </c>
      <c r="BG46" s="63">
        <f t="shared" si="175"/>
        <v>-32.9776599</v>
      </c>
      <c r="BH46" s="63">
        <f t="shared" si="175"/>
        <v>-4.911240901</v>
      </c>
      <c r="BI46" s="63">
        <f t="shared" si="175"/>
        <v>9.656638109</v>
      </c>
      <c r="BJ46" s="64">
        <f t="shared" si="175"/>
        <v>-4.728729261</v>
      </c>
      <c r="BK46" s="63">
        <f t="shared" si="175"/>
        <v>8.081257988</v>
      </c>
      <c r="BL46" s="63">
        <f t="shared" si="175"/>
        <v>12.64497276</v>
      </c>
      <c r="BM46" s="63">
        <f t="shared" si="175"/>
        <v>-46.69591528</v>
      </c>
      <c r="BN46" s="63">
        <f t="shared" si="175"/>
        <v>-67.65292835</v>
      </c>
      <c r="BO46" s="64">
        <f t="shared" si="175"/>
        <v>-19.557754</v>
      </c>
      <c r="BP46" s="63">
        <f t="shared" si="175"/>
        <v>-62.36763362</v>
      </c>
      <c r="BQ46" s="63">
        <f t="shared" si="175"/>
        <v>-53.07120659</v>
      </c>
      <c r="BR46" s="63">
        <f t="shared" si="175"/>
        <v>-12.94204462</v>
      </c>
      <c r="BS46" s="63">
        <f t="shared" si="175"/>
        <v>47.97339362</v>
      </c>
      <c r="BT46" s="64">
        <f t="shared" si="175"/>
        <v>-42.60644769</v>
      </c>
      <c r="BU46" s="63">
        <f t="shared" si="175"/>
        <v>54.04185116</v>
      </c>
      <c r="BV46" s="63">
        <f t="shared" si="175"/>
        <v>119.454624</v>
      </c>
      <c r="BW46" s="63">
        <f t="shared" si="175"/>
        <v>99.87976788</v>
      </c>
      <c r="BX46" s="63">
        <f t="shared" si="175"/>
        <v>51.06465899</v>
      </c>
      <c r="BY46" s="64">
        <f t="shared" si="175"/>
        <v>79.82037634</v>
      </c>
      <c r="BZ46" s="63">
        <f t="shared" si="175"/>
        <v>10.77036393</v>
      </c>
      <c r="CA46" s="63">
        <f t="shared" si="175"/>
        <v>-59.22663288</v>
      </c>
      <c r="CB46" s="63">
        <f t="shared" si="175"/>
        <v>-47.13546254</v>
      </c>
      <c r="CC46" s="63">
        <f t="shared" si="175"/>
        <v>-28.47765742</v>
      </c>
      <c r="CD46" s="64">
        <f t="shared" si="175"/>
        <v>-32.2698896</v>
      </c>
      <c r="CE46" s="63">
        <f t="shared" si="175"/>
        <v>-36.60916809</v>
      </c>
      <c r="CF46" s="63">
        <f t="shared" si="175"/>
        <v>-100</v>
      </c>
      <c r="CG46" s="63">
        <f t="shared" si="175"/>
        <v>-100</v>
      </c>
      <c r="CH46" s="63">
        <f t="shared" si="175"/>
        <v>-100</v>
      </c>
      <c r="CI46" s="64">
        <f t="shared" si="175"/>
        <v>-73.16573989</v>
      </c>
      <c r="CJ46" s="63">
        <f t="shared" si="175"/>
        <v>-100</v>
      </c>
      <c r="CK46" s="63" t="str">
        <f t="shared" si="175"/>
        <v/>
      </c>
      <c r="CL46" s="63" t="str">
        <f t="shared" si="175"/>
        <v/>
      </c>
      <c r="CM46" s="63" t="str">
        <f t="shared" si="175"/>
        <v/>
      </c>
      <c r="CN46" s="64">
        <f t="shared" si="175"/>
        <v>-100</v>
      </c>
    </row>
    <row r="47">
      <c r="A47" s="48"/>
      <c r="B47" s="48" t="s">
        <v>42</v>
      </c>
      <c r="C47" s="63" t="str">
        <f t="shared" ref="C47:F47" si="176">IFERROR(C10/#REF!*100-100,"")</f>
        <v/>
      </c>
      <c r="D47" s="63" t="str">
        <f t="shared" si="176"/>
        <v/>
      </c>
      <c r="E47" s="63" t="str">
        <f t="shared" si="176"/>
        <v/>
      </c>
      <c r="F47" s="63" t="str">
        <f t="shared" si="176"/>
        <v/>
      </c>
      <c r="G47" s="63">
        <f t="shared" ref="G47:K47" si="177">IFERROR(G10/C10*100-100,"")</f>
        <v>131.7655572</v>
      </c>
      <c r="H47" s="63">
        <f t="shared" si="177"/>
        <v>-58.17361894</v>
      </c>
      <c r="I47" s="63">
        <f t="shared" si="177"/>
        <v>186.1313869</v>
      </c>
      <c r="J47" s="63">
        <f t="shared" si="177"/>
        <v>2086.607143</v>
      </c>
      <c r="K47" s="63">
        <f t="shared" si="177"/>
        <v>-70.62129254</v>
      </c>
      <c r="L47" s="63"/>
      <c r="M47" s="63">
        <f t="shared" ref="M47:P47" si="178">IFERROR(M10/H10*100-100,"")</f>
        <v>232.6145553</v>
      </c>
      <c r="N47" s="63">
        <f t="shared" si="178"/>
        <v>-64.54081633</v>
      </c>
      <c r="O47" s="63">
        <f t="shared" si="178"/>
        <v>-80.11433238</v>
      </c>
      <c r="P47" s="63">
        <f t="shared" si="178"/>
        <v>22.74176408</v>
      </c>
      <c r="Q47" s="63"/>
      <c r="R47" s="63">
        <f t="shared" ref="R47:U47" si="179">IFERROR(R10/M10*100-100,"")</f>
        <v>5.267423015</v>
      </c>
      <c r="S47" s="63">
        <f t="shared" si="179"/>
        <v>3.117505995</v>
      </c>
      <c r="T47" s="63">
        <f t="shared" si="179"/>
        <v>14.37371663</v>
      </c>
      <c r="U47" s="63">
        <f t="shared" si="179"/>
        <v>-23.8961039</v>
      </c>
      <c r="V47" s="63"/>
      <c r="W47" s="63">
        <f t="shared" ref="W47:Z47" si="180">IFERROR(W10/R10*100-100,"")</f>
        <v>-17.39799846</v>
      </c>
      <c r="X47" s="63">
        <f t="shared" si="180"/>
        <v>-42.79069767</v>
      </c>
      <c r="Y47" s="63">
        <f t="shared" si="180"/>
        <v>89.76660682</v>
      </c>
      <c r="Z47" s="63">
        <f t="shared" si="180"/>
        <v>249.1467577</v>
      </c>
      <c r="AA47" s="63"/>
      <c r="AB47" s="63">
        <f t="shared" ref="AB47:BG47" si="181">IFERROR(AB10/W10*100-100,"")</f>
        <v>198.0428705</v>
      </c>
      <c r="AC47" s="63">
        <f t="shared" si="181"/>
        <v>145.9349593</v>
      </c>
      <c r="AD47" s="63">
        <f t="shared" si="181"/>
        <v>161.4001892</v>
      </c>
      <c r="AE47" s="63">
        <f t="shared" si="181"/>
        <v>83.38220919</v>
      </c>
      <c r="AF47" s="63">
        <f t="shared" si="181"/>
        <v>124.8989633</v>
      </c>
      <c r="AG47" s="63">
        <f t="shared" si="181"/>
        <v>86.46028768</v>
      </c>
      <c r="AH47" s="63">
        <f t="shared" si="181"/>
        <v>295.785124</v>
      </c>
      <c r="AI47" s="63">
        <f t="shared" si="181"/>
        <v>-28.23018458</v>
      </c>
      <c r="AJ47" s="63">
        <f t="shared" si="181"/>
        <v>-39.57000711</v>
      </c>
      <c r="AK47" s="63">
        <f t="shared" si="181"/>
        <v>26.0723494</v>
      </c>
      <c r="AL47" s="63">
        <f t="shared" si="181"/>
        <v>-62.82072782</v>
      </c>
      <c r="AM47" s="63">
        <f t="shared" si="181"/>
        <v>-78.57590311</v>
      </c>
      <c r="AN47" s="63">
        <f t="shared" si="181"/>
        <v>-77.30711044</v>
      </c>
      <c r="AO47" s="63">
        <f t="shared" si="181"/>
        <v>-89.35607174</v>
      </c>
      <c r="AP47" s="63">
        <f t="shared" si="181"/>
        <v>-74.86985622</v>
      </c>
      <c r="AQ47" s="63">
        <f t="shared" si="181"/>
        <v>-14.20838972</v>
      </c>
      <c r="AR47" s="63">
        <f t="shared" si="181"/>
        <v>162.3781676</v>
      </c>
      <c r="AS47" s="63">
        <f t="shared" si="181"/>
        <v>62.22222222</v>
      </c>
      <c r="AT47" s="63">
        <f t="shared" si="181"/>
        <v>985.6353591</v>
      </c>
      <c r="AU47" s="64">
        <f t="shared" si="181"/>
        <v>128.2120838</v>
      </c>
      <c r="AV47" s="63">
        <f t="shared" si="181"/>
        <v>-54.96319664</v>
      </c>
      <c r="AW47" s="63">
        <f t="shared" si="181"/>
        <v>-90.30089153</v>
      </c>
      <c r="AX47" s="63">
        <f t="shared" si="181"/>
        <v>-84.24657534</v>
      </c>
      <c r="AY47" s="63">
        <f t="shared" si="181"/>
        <v>-93.36641221</v>
      </c>
      <c r="AZ47" s="64">
        <f t="shared" si="181"/>
        <v>-83.86211368</v>
      </c>
      <c r="BA47" s="63">
        <f t="shared" si="181"/>
        <v>-85.5241653</v>
      </c>
      <c r="BB47" s="63">
        <f t="shared" si="181"/>
        <v>8.00459594</v>
      </c>
      <c r="BC47" s="63">
        <f t="shared" si="181"/>
        <v>-35.65217391</v>
      </c>
      <c r="BD47" s="63">
        <f t="shared" si="181"/>
        <v>30.80168776</v>
      </c>
      <c r="BE47" s="64">
        <f t="shared" si="181"/>
        <v>-45.02477568</v>
      </c>
      <c r="BF47" s="63">
        <f t="shared" si="181"/>
        <v>-9.677419355</v>
      </c>
      <c r="BG47" s="63">
        <f t="shared" si="181"/>
        <v>-37.58865248</v>
      </c>
      <c r="BH47" s="63">
        <f t="shared" ref="BH47:BH52" si="195">IFERROR(BH7/BC7*100-100,"")</f>
        <v>-37.49434038</v>
      </c>
      <c r="BI47" s="63">
        <f t="shared" ref="BI47:BL47" si="182">IFERROR(BI10/BD10*100-100,"")</f>
        <v>-39.88269795</v>
      </c>
      <c r="BJ47" s="64">
        <f t="shared" si="182"/>
        <v>-30.08526188</v>
      </c>
      <c r="BK47" s="63">
        <f t="shared" si="182"/>
        <v>4271.428571</v>
      </c>
      <c r="BL47" s="63">
        <f t="shared" si="182"/>
        <v>2520.454545</v>
      </c>
      <c r="BM47" s="63">
        <f t="shared" ref="BM47:BM52" si="197">IFERROR(BM7/BH7*100-100,"")</f>
        <v>-9.832591082</v>
      </c>
      <c r="BN47" s="63">
        <f t="shared" ref="BN47:BQ47" si="183">IFERROR(BN10/BI10*100-100,"")</f>
        <v>-13.5804878</v>
      </c>
      <c r="BO47" s="64">
        <f t="shared" si="183"/>
        <v>1704.383275</v>
      </c>
      <c r="BP47" s="63">
        <f t="shared" si="183"/>
        <v>-78.57434641</v>
      </c>
      <c r="BQ47" s="63">
        <f t="shared" si="183"/>
        <v>-51.75628794</v>
      </c>
      <c r="BR47" s="63">
        <f t="shared" ref="BR47:BR52" si="199">IFERROR(BR7/BM7*100-100,"")</f>
        <v>-3.025975185</v>
      </c>
      <c r="BS47" s="63">
        <f t="shared" ref="BS47:BV47" si="184">IFERROR(BS10/BN10*100-100,"")</f>
        <v>371.3253556</v>
      </c>
      <c r="BT47" s="64">
        <f t="shared" si="184"/>
        <v>-55.13248806</v>
      </c>
      <c r="BU47" s="63">
        <f t="shared" si="184"/>
        <v>-80.66544053</v>
      </c>
      <c r="BV47" s="63">
        <f t="shared" si="184"/>
        <v>-94.97922661</v>
      </c>
      <c r="BW47" s="63">
        <f t="shared" ref="BW47:BW52" si="201">IFERROR(BW7/BR7*100-100,"")</f>
        <v>13.73797287</v>
      </c>
      <c r="BX47" s="63">
        <f t="shared" ref="BX47:CA47" si="185">IFERROR(BX10/BS10*100-100,"")</f>
        <v>-72.16704149</v>
      </c>
      <c r="BY47" s="64">
        <f t="shared" si="185"/>
        <v>-87.41550131</v>
      </c>
      <c r="BZ47" s="63">
        <f t="shared" si="185"/>
        <v>-17.3602138</v>
      </c>
      <c r="CA47" s="63">
        <f t="shared" si="185"/>
        <v>-25.34012799</v>
      </c>
      <c r="CB47" s="63">
        <f t="shared" ref="CB47:CB52" si="203">IFERROR(CB7/BW7*100-100,"")</f>
        <v>-0.1933945692</v>
      </c>
      <c r="CC47" s="63">
        <f t="shared" ref="CC47:CF47" si="186">IFERROR(CC10/BX10*100-100,"")</f>
        <v>3.92850923</v>
      </c>
      <c r="CD47" s="64">
        <f t="shared" si="186"/>
        <v>-11.41425507</v>
      </c>
      <c r="CE47" s="63">
        <f t="shared" si="186"/>
        <v>-17.3602138</v>
      </c>
      <c r="CF47" s="63">
        <f t="shared" si="186"/>
        <v>-100</v>
      </c>
      <c r="CG47" s="63">
        <f t="shared" ref="CG47:CG52" si="205">IFERROR(CG7/CB7*100-100,"")</f>
        <v>-100</v>
      </c>
      <c r="CH47" s="63">
        <f t="shared" ref="CH47:CK47" si="187">IFERROR(CH10/CC10*100-100,"")</f>
        <v>-100</v>
      </c>
      <c r="CI47" s="64">
        <f t="shared" si="187"/>
        <v>-73.26281349</v>
      </c>
      <c r="CJ47" s="63">
        <f t="shared" si="187"/>
        <v>-100</v>
      </c>
      <c r="CK47" s="63" t="str">
        <f t="shared" si="187"/>
        <v/>
      </c>
      <c r="CL47" s="63" t="str">
        <f t="shared" ref="CL47:CL52" si="207">IFERROR(CL7/CG7*100-100,"")</f>
        <v/>
      </c>
      <c r="CM47" s="63" t="str">
        <f t="shared" ref="CM47:CN47" si="188">IFERROR(CM10/CH10*100-100,"")</f>
        <v/>
      </c>
      <c r="CN47" s="64">
        <f t="shared" si="188"/>
        <v>-100</v>
      </c>
    </row>
    <row r="48">
      <c r="A48" s="48"/>
      <c r="B48" s="48" t="s">
        <v>41</v>
      </c>
      <c r="C48" s="63" t="str">
        <f t="shared" ref="C48:F48" si="189">IFERROR(C9/#REF!*100-100,"")</f>
        <v/>
      </c>
      <c r="D48" s="63" t="str">
        <f t="shared" si="189"/>
        <v/>
      </c>
      <c r="E48" s="63" t="str">
        <f t="shared" si="189"/>
        <v/>
      </c>
      <c r="F48" s="63" t="str">
        <f t="shared" si="189"/>
        <v/>
      </c>
      <c r="G48" s="63">
        <f t="shared" ref="G48:K48" si="190">IFERROR(G9/C9*100-100,"")</f>
        <v>193.6423054</v>
      </c>
      <c r="H48" s="63">
        <f t="shared" si="190"/>
        <v>21.16402116</v>
      </c>
      <c r="I48" s="63">
        <f t="shared" si="190"/>
        <v>-16.54629022</v>
      </c>
      <c r="J48" s="63">
        <f t="shared" si="190"/>
        <v>133.8870432</v>
      </c>
      <c r="K48" s="63">
        <f t="shared" si="190"/>
        <v>-90.14569</v>
      </c>
      <c r="L48" s="63"/>
      <c r="M48" s="63">
        <f t="shared" ref="M48:P48" si="191">IFERROR(M9/H9*100-100,"")</f>
        <v>50.58224163</v>
      </c>
      <c r="N48" s="63">
        <f t="shared" si="191"/>
        <v>-21.55782848</v>
      </c>
      <c r="O48" s="63">
        <f t="shared" si="191"/>
        <v>27.13068182</v>
      </c>
      <c r="P48" s="63">
        <f t="shared" si="191"/>
        <v>-29.5687885</v>
      </c>
      <c r="Q48" s="63"/>
      <c r="R48" s="63">
        <f t="shared" ref="R48:U48" si="192">IFERROR(R9/M9*100-100,"")</f>
        <v>9.521507975</v>
      </c>
      <c r="S48" s="63">
        <f t="shared" si="192"/>
        <v>7.02106319</v>
      </c>
      <c r="T48" s="63">
        <f t="shared" si="192"/>
        <v>-33.24022346</v>
      </c>
      <c r="U48" s="63">
        <f t="shared" si="192"/>
        <v>20.69970845</v>
      </c>
      <c r="V48" s="63"/>
      <c r="W48" s="63">
        <f t="shared" ref="W48:Z48" si="193">IFERROR(W9/R9*100-100,"")</f>
        <v>19.19682259</v>
      </c>
      <c r="X48" s="63">
        <f t="shared" si="193"/>
        <v>-45.64198688</v>
      </c>
      <c r="Y48" s="63">
        <f t="shared" si="193"/>
        <v>-9.372384937</v>
      </c>
      <c r="Z48" s="63">
        <f t="shared" si="193"/>
        <v>-30.43478261</v>
      </c>
      <c r="AA48" s="63"/>
      <c r="AB48" s="63">
        <f t="shared" ref="AB48:BG48" si="194">IFERROR(AB9/W9*100-100,"")</f>
        <v>-28.35986672</v>
      </c>
      <c r="AC48" s="63">
        <f t="shared" si="194"/>
        <v>-9.310344828</v>
      </c>
      <c r="AD48" s="63">
        <f t="shared" si="194"/>
        <v>-24.93074792</v>
      </c>
      <c r="AE48" s="63">
        <f t="shared" si="194"/>
        <v>-31.59722222</v>
      </c>
      <c r="AF48" s="63">
        <f t="shared" si="194"/>
        <v>-25.38693035</v>
      </c>
      <c r="AG48" s="63">
        <f t="shared" si="194"/>
        <v>-54.67700258</v>
      </c>
      <c r="AH48" s="63">
        <f t="shared" si="194"/>
        <v>51.14068441</v>
      </c>
      <c r="AI48" s="63">
        <f t="shared" si="194"/>
        <v>23.61623616</v>
      </c>
      <c r="AJ48" s="63">
        <f t="shared" si="194"/>
        <v>75.63451777</v>
      </c>
      <c r="AK48" s="63">
        <f t="shared" si="194"/>
        <v>-12.90694324</v>
      </c>
      <c r="AL48" s="63">
        <f t="shared" si="194"/>
        <v>33.18129989</v>
      </c>
      <c r="AM48" s="63">
        <f t="shared" si="194"/>
        <v>-56.85534591</v>
      </c>
      <c r="AN48" s="63">
        <f t="shared" si="194"/>
        <v>-8.55721393</v>
      </c>
      <c r="AO48" s="63">
        <f t="shared" si="194"/>
        <v>-45.95375723</v>
      </c>
      <c r="AP48" s="63">
        <f t="shared" si="194"/>
        <v>-13.43036718</v>
      </c>
      <c r="AQ48" s="63">
        <f t="shared" si="194"/>
        <v>-11.81506849</v>
      </c>
      <c r="AR48" s="63">
        <f t="shared" si="194"/>
        <v>-6.413994169</v>
      </c>
      <c r="AS48" s="63">
        <f t="shared" si="194"/>
        <v>-52.55712731</v>
      </c>
      <c r="AT48" s="63">
        <f t="shared" si="194"/>
        <v>-12.8342246</v>
      </c>
      <c r="AU48" s="64">
        <f t="shared" si="194"/>
        <v>-25.48719908</v>
      </c>
      <c r="AV48" s="63">
        <f t="shared" si="194"/>
        <v>53.17475728</v>
      </c>
      <c r="AW48" s="63">
        <f t="shared" si="194"/>
        <v>96.01246106</v>
      </c>
      <c r="AX48" s="63">
        <f t="shared" si="194"/>
        <v>74.12844037</v>
      </c>
      <c r="AY48" s="63">
        <f t="shared" si="194"/>
        <v>91.22699387</v>
      </c>
      <c r="AZ48" s="64">
        <f t="shared" si="194"/>
        <v>68.09230769</v>
      </c>
      <c r="BA48" s="63">
        <f t="shared" si="194"/>
        <v>-40.9266654</v>
      </c>
      <c r="BB48" s="63">
        <f t="shared" si="194"/>
        <v>16.81500318</v>
      </c>
      <c r="BC48" s="63">
        <f t="shared" si="194"/>
        <v>90.85879874</v>
      </c>
      <c r="BD48" s="63">
        <f t="shared" si="194"/>
        <v>-8.245107475</v>
      </c>
      <c r="BE48" s="64">
        <f t="shared" si="194"/>
        <v>3.789126853</v>
      </c>
      <c r="BF48" s="63">
        <f t="shared" si="194"/>
        <v>57.40343348</v>
      </c>
      <c r="BG48" s="63">
        <f t="shared" si="194"/>
        <v>-41.76870748</v>
      </c>
      <c r="BH48" s="63">
        <f t="shared" si="195"/>
        <v>-14.74097992</v>
      </c>
      <c r="BI48" s="63">
        <f t="shared" ref="BI48:BL48" si="196">IFERROR(BI9/BD9*100-100,"")</f>
        <v>-66.08391608</v>
      </c>
      <c r="BJ48" s="64">
        <f t="shared" si="196"/>
        <v>-8.73015873</v>
      </c>
      <c r="BK48" s="63">
        <f t="shared" si="196"/>
        <v>-34.5603272</v>
      </c>
      <c r="BL48" s="63">
        <f t="shared" si="196"/>
        <v>-9.579439252</v>
      </c>
      <c r="BM48" s="63">
        <f t="shared" si="197"/>
        <v>-32.12580273</v>
      </c>
      <c r="BN48" s="63">
        <f t="shared" ref="BN48:BQ48" si="198">IFERROR(BN9/BI9*100-100,"")</f>
        <v>10.09278351</v>
      </c>
      <c r="BO48" s="64">
        <f t="shared" si="198"/>
        <v>-33.72657005</v>
      </c>
      <c r="BP48" s="63">
        <f t="shared" si="198"/>
        <v>-17.08333333</v>
      </c>
      <c r="BQ48" s="63">
        <f t="shared" si="198"/>
        <v>20.93023256</v>
      </c>
      <c r="BR48" s="63">
        <f t="shared" si="199"/>
        <v>80.0339641</v>
      </c>
      <c r="BS48" s="63">
        <f t="shared" ref="BS48:BV48" si="200">IFERROR(BS9/BN9*100-100,"")</f>
        <v>96.64762618</v>
      </c>
      <c r="BT48" s="64">
        <f t="shared" si="200"/>
        <v>-4.412014831</v>
      </c>
      <c r="BU48" s="63">
        <f t="shared" si="200"/>
        <v>51.45005745</v>
      </c>
      <c r="BV48" s="63">
        <f t="shared" si="200"/>
        <v>-33.89481496</v>
      </c>
      <c r="BW48" s="63">
        <f t="shared" si="201"/>
        <v>-55.26795418</v>
      </c>
      <c r="BX48" s="63">
        <f t="shared" ref="BX48:CA48" si="202">IFERROR(BX9/BS9*100-100,"")</f>
        <v>9.945875737</v>
      </c>
      <c r="BY48" s="64">
        <f t="shared" si="202"/>
        <v>25.86825672</v>
      </c>
      <c r="BZ48" s="63">
        <f t="shared" si="202"/>
        <v>-28.29584162</v>
      </c>
      <c r="CA48" s="63">
        <f t="shared" si="202"/>
        <v>7.413946735</v>
      </c>
      <c r="CB48" s="63">
        <f t="shared" si="203"/>
        <v>-15.56613226</v>
      </c>
      <c r="CC48" s="63">
        <f t="shared" ref="CC48:CF48" si="204">IFERROR(CC9/BX9*100-100,"")</f>
        <v>-15.25862208</v>
      </c>
      <c r="CD48" s="64">
        <f t="shared" si="204"/>
        <v>-25.45573594</v>
      </c>
      <c r="CE48" s="63">
        <f t="shared" si="204"/>
        <v>-13.45069477</v>
      </c>
      <c r="CF48" s="63">
        <f t="shared" si="204"/>
        <v>-100</v>
      </c>
      <c r="CG48" s="63">
        <f t="shared" si="205"/>
        <v>-100</v>
      </c>
      <c r="CH48" s="63">
        <f t="shared" ref="CH48:CK48" si="206">IFERROR(CH9/CC9*100-100,"")</f>
        <v>-100</v>
      </c>
      <c r="CI48" s="64">
        <f t="shared" si="206"/>
        <v>-59.46262429</v>
      </c>
      <c r="CJ48" s="63">
        <f t="shared" si="206"/>
        <v>-100</v>
      </c>
      <c r="CK48" s="63" t="str">
        <f t="shared" si="206"/>
        <v/>
      </c>
      <c r="CL48" s="63" t="str">
        <f t="shared" si="207"/>
        <v/>
      </c>
      <c r="CM48" s="63" t="str">
        <f t="shared" ref="CM48:CN48" si="208">IFERROR(CM9/CH9*100-100,"")</f>
        <v/>
      </c>
      <c r="CN48" s="64">
        <f t="shared" si="208"/>
        <v>-100</v>
      </c>
    </row>
    <row r="49">
      <c r="A49" s="48"/>
      <c r="B49" s="48" t="s">
        <v>43</v>
      </c>
      <c r="C49" s="63" t="str">
        <f t="shared" ref="C49:F49" si="209">IFERROR(C11/#REF!*100-100,"")</f>
        <v/>
      </c>
      <c r="D49" s="63" t="str">
        <f t="shared" si="209"/>
        <v/>
      </c>
      <c r="E49" s="63" t="str">
        <f t="shared" si="209"/>
        <v/>
      </c>
      <c r="F49" s="63" t="str">
        <f t="shared" si="209"/>
        <v/>
      </c>
      <c r="G49" s="63">
        <f t="shared" ref="G49:K49" si="210">IFERROR(G11/C11*100-100,"")</f>
        <v>216.9014085</v>
      </c>
      <c r="H49" s="63">
        <f t="shared" si="210"/>
        <v>56.65024631</v>
      </c>
      <c r="I49" s="63">
        <f t="shared" si="210"/>
        <v>138.9189189</v>
      </c>
      <c r="J49" s="63">
        <f t="shared" si="210"/>
        <v>94.29824561</v>
      </c>
      <c r="K49" s="63">
        <f t="shared" si="210"/>
        <v>-64</v>
      </c>
      <c r="L49" s="63"/>
      <c r="M49" s="63">
        <f t="shared" ref="M49:P49" si="211">IFERROR(M11/H11*100-100,"")</f>
        <v>-21.3836478</v>
      </c>
      <c r="N49" s="63">
        <f t="shared" si="211"/>
        <v>-31.90045249</v>
      </c>
      <c r="O49" s="63">
        <f t="shared" si="211"/>
        <v>-36.11738149</v>
      </c>
      <c r="P49" s="63">
        <f t="shared" si="211"/>
        <v>-25.30864198</v>
      </c>
      <c r="Q49" s="63"/>
      <c r="R49" s="63">
        <f t="shared" ref="R49:U49" si="212">IFERROR(R11/M11*100-100,"")</f>
        <v>-21.2</v>
      </c>
      <c r="S49" s="63">
        <f t="shared" si="212"/>
        <v>-2.657807309</v>
      </c>
      <c r="T49" s="63">
        <f t="shared" si="212"/>
        <v>-6.713780919</v>
      </c>
      <c r="U49" s="63">
        <f t="shared" si="212"/>
        <v>35.95041322</v>
      </c>
      <c r="V49" s="63"/>
      <c r="W49" s="63">
        <f t="shared" ref="W49:Z49" si="213">IFERROR(W11/R11*100-100,"")</f>
        <v>115.7360406</v>
      </c>
      <c r="X49" s="63">
        <f t="shared" si="213"/>
        <v>-2.389078498</v>
      </c>
      <c r="Y49" s="63">
        <f t="shared" si="213"/>
        <v>-3.03030303</v>
      </c>
      <c r="Z49" s="63">
        <f t="shared" si="213"/>
        <v>-31.61094225</v>
      </c>
      <c r="AA49" s="63"/>
      <c r="AB49" s="63">
        <f t="shared" ref="AB49:BG49" si="214">IFERROR(AB11/W11*100-100,"")</f>
        <v>-43.76470588</v>
      </c>
      <c r="AC49" s="63">
        <f t="shared" si="214"/>
        <v>-16.08391608</v>
      </c>
      <c r="AD49" s="63">
        <f t="shared" si="214"/>
        <v>22.65625</v>
      </c>
      <c r="AE49" s="63">
        <f t="shared" si="214"/>
        <v>8</v>
      </c>
      <c r="AF49" s="63">
        <f t="shared" si="214"/>
        <v>-13.08724832</v>
      </c>
      <c r="AG49" s="63">
        <f t="shared" si="214"/>
        <v>-28.0334728</v>
      </c>
      <c r="AH49" s="63">
        <f t="shared" si="214"/>
        <v>-35.41666667</v>
      </c>
      <c r="AI49" s="63">
        <f t="shared" si="214"/>
        <v>-8.598726115</v>
      </c>
      <c r="AJ49" s="63">
        <f t="shared" si="214"/>
        <v>61.31687243</v>
      </c>
      <c r="AK49" s="63">
        <f t="shared" si="214"/>
        <v>-2.895752896</v>
      </c>
      <c r="AL49" s="63">
        <f t="shared" si="214"/>
        <v>37.20930233</v>
      </c>
      <c r="AM49" s="63">
        <f t="shared" si="214"/>
        <v>8.387096774</v>
      </c>
      <c r="AN49" s="63">
        <f t="shared" si="214"/>
        <v>-37.63066202</v>
      </c>
      <c r="AO49" s="63">
        <f t="shared" si="214"/>
        <v>-74.74489796</v>
      </c>
      <c r="AP49" s="63">
        <f t="shared" si="214"/>
        <v>-32.20675944</v>
      </c>
      <c r="AQ49" s="63">
        <f t="shared" si="214"/>
        <v>2.118644068</v>
      </c>
      <c r="AR49" s="63">
        <f t="shared" si="214"/>
        <v>-57.14285714</v>
      </c>
      <c r="AS49" s="63">
        <f t="shared" si="214"/>
        <v>-32.96089385</v>
      </c>
      <c r="AT49" s="63">
        <f t="shared" si="214"/>
        <v>96.96969697</v>
      </c>
      <c r="AU49" s="64">
        <f t="shared" si="214"/>
        <v>-7.917888563</v>
      </c>
      <c r="AV49" s="63">
        <f t="shared" si="214"/>
        <v>-56.76348548</v>
      </c>
      <c r="AW49" s="63">
        <f t="shared" si="214"/>
        <v>90.97222222</v>
      </c>
      <c r="AX49" s="63">
        <f t="shared" si="214"/>
        <v>-29.66666667</v>
      </c>
      <c r="AY49" s="63">
        <f t="shared" si="214"/>
        <v>4.256410256</v>
      </c>
      <c r="AZ49" s="64">
        <f t="shared" si="214"/>
        <v>-15.70063694</v>
      </c>
      <c r="BA49" s="63">
        <f t="shared" si="214"/>
        <v>-41.45873321</v>
      </c>
      <c r="BB49" s="63">
        <f t="shared" si="214"/>
        <v>-64.36363636</v>
      </c>
      <c r="BC49" s="63">
        <f t="shared" si="214"/>
        <v>83.6492891</v>
      </c>
      <c r="BD49" s="63">
        <f t="shared" si="214"/>
        <v>157.2552878</v>
      </c>
      <c r="BE49" s="64">
        <f t="shared" si="214"/>
        <v>48.84775217</v>
      </c>
      <c r="BF49" s="63">
        <f t="shared" si="214"/>
        <v>114.7540984</v>
      </c>
      <c r="BG49" s="63">
        <f t="shared" si="214"/>
        <v>-18.36734694</v>
      </c>
      <c r="BH49" s="63">
        <f t="shared" si="195"/>
        <v>-23.1884058</v>
      </c>
      <c r="BI49" s="63">
        <f t="shared" ref="BI49:BL49" si="215">IFERROR(BI11/BD11*100-100,"")</f>
        <v>-85.85086042</v>
      </c>
      <c r="BJ49" s="64">
        <f t="shared" si="215"/>
        <v>-62.56345178</v>
      </c>
      <c r="BK49" s="63">
        <f t="shared" si="215"/>
        <v>-35.11450382</v>
      </c>
      <c r="BL49" s="63">
        <f t="shared" si="215"/>
        <v>90</v>
      </c>
      <c r="BM49" s="63">
        <f t="shared" si="197"/>
        <v>-45.73225517</v>
      </c>
      <c r="BN49" s="63">
        <f t="shared" ref="BN49:BQ49" si="216">IFERROR(BN11/BI11*100-100,"")</f>
        <v>1.486486486</v>
      </c>
      <c r="BO49" s="64">
        <f t="shared" si="216"/>
        <v>2.06779661</v>
      </c>
      <c r="BP49" s="63">
        <f t="shared" si="216"/>
        <v>-4.705882353</v>
      </c>
      <c r="BQ49" s="63">
        <f t="shared" si="216"/>
        <v>19.73684211</v>
      </c>
      <c r="BR49" s="63">
        <f t="shared" si="199"/>
        <v>-18.37748344</v>
      </c>
      <c r="BS49" s="63">
        <f t="shared" ref="BS49:BV49" si="217">IFERROR(BS11/BN11*100-100,"")</f>
        <v>94.40745672</v>
      </c>
      <c r="BT49" s="64">
        <f t="shared" si="217"/>
        <v>59.74759216</v>
      </c>
      <c r="BU49" s="63">
        <f t="shared" si="217"/>
        <v>28.64197531</v>
      </c>
      <c r="BV49" s="63">
        <f t="shared" si="217"/>
        <v>-27.91208791</v>
      </c>
      <c r="BW49" s="63">
        <f t="shared" si="201"/>
        <v>48.07860999</v>
      </c>
      <c r="BX49" s="63">
        <f t="shared" ref="BX49:CA49" si="218">IFERROR(BX11/BS11*100-100,"")</f>
        <v>-54.8630137</v>
      </c>
      <c r="BY49" s="64">
        <f t="shared" si="218"/>
        <v>-34.96881497</v>
      </c>
      <c r="BZ49" s="63">
        <f t="shared" si="218"/>
        <v>-61.22840691</v>
      </c>
      <c r="CA49" s="63">
        <f t="shared" si="218"/>
        <v>-71.95121951</v>
      </c>
      <c r="CB49" s="63">
        <f t="shared" si="203"/>
        <v>-37.92029916</v>
      </c>
      <c r="CC49" s="63">
        <f t="shared" ref="CC49:CF49" si="219">IFERROR(CC11/BX11*100-100,"")</f>
        <v>-26.02427921</v>
      </c>
      <c r="CD49" s="64">
        <f t="shared" si="219"/>
        <v>-54.14002558</v>
      </c>
      <c r="CE49" s="63">
        <f t="shared" si="219"/>
        <v>6.435643564</v>
      </c>
      <c r="CF49" s="63">
        <f t="shared" si="219"/>
        <v>-100</v>
      </c>
      <c r="CG49" s="63">
        <f t="shared" si="205"/>
        <v>-100</v>
      </c>
      <c r="CH49" s="63">
        <f t="shared" ref="CH49:CK49" si="220">IFERROR(CH11/CC11*100-100,"")</f>
        <v>-100</v>
      </c>
      <c r="CI49" s="64">
        <f t="shared" si="220"/>
        <v>-70.02439875</v>
      </c>
      <c r="CJ49" s="63">
        <f t="shared" si="220"/>
        <v>-100</v>
      </c>
      <c r="CK49" s="63" t="str">
        <f t="shared" si="220"/>
        <v/>
      </c>
      <c r="CL49" s="63" t="str">
        <f t="shared" si="207"/>
        <v/>
      </c>
      <c r="CM49" s="63" t="str">
        <f t="shared" ref="CM49:CN49" si="221">IFERROR(CM11/CH11*100-100,"")</f>
        <v/>
      </c>
      <c r="CN49" s="64">
        <f t="shared" si="221"/>
        <v>-100</v>
      </c>
    </row>
    <row r="50">
      <c r="A50" s="48"/>
      <c r="B50" s="48" t="s">
        <v>39</v>
      </c>
      <c r="C50" s="63" t="str">
        <f t="shared" ref="C50:F50" si="222">IFERROR(C7/#REF!*100-100,"")</f>
        <v/>
      </c>
      <c r="D50" s="63" t="str">
        <f t="shared" si="222"/>
        <v/>
      </c>
      <c r="E50" s="63" t="str">
        <f t="shared" si="222"/>
        <v/>
      </c>
      <c r="F50" s="63" t="str">
        <f t="shared" si="222"/>
        <v/>
      </c>
      <c r="G50" s="63">
        <f t="shared" ref="G50:K50" si="223">IFERROR(G7/C7*100-100,"")</f>
        <v>322.8797763</v>
      </c>
      <c r="H50" s="63">
        <f t="shared" si="223"/>
        <v>-3.331309558</v>
      </c>
      <c r="I50" s="63">
        <f t="shared" si="223"/>
        <v>-27.40883487</v>
      </c>
      <c r="J50" s="63">
        <f t="shared" si="223"/>
        <v>35.11876215</v>
      </c>
      <c r="K50" s="63">
        <f t="shared" si="223"/>
        <v>-75.25558616</v>
      </c>
      <c r="L50" s="63"/>
      <c r="M50" s="63">
        <f t="shared" ref="M50:P50" si="224">IFERROR(M7/H7*100-100,"")</f>
        <v>-11.73916605</v>
      </c>
      <c r="N50" s="63">
        <f t="shared" si="224"/>
        <v>14.8633274</v>
      </c>
      <c r="O50" s="63">
        <f t="shared" si="224"/>
        <v>5.84345227</v>
      </c>
      <c r="P50" s="63">
        <f t="shared" si="224"/>
        <v>17.18208808</v>
      </c>
      <c r="Q50" s="63"/>
      <c r="R50" s="63">
        <f t="shared" ref="R50:U50" si="225">IFERROR(R7/M7*100-100,"")</f>
        <v>13.02518409</v>
      </c>
      <c r="S50" s="63">
        <f t="shared" si="225"/>
        <v>-0.6349367603</v>
      </c>
      <c r="T50" s="63">
        <f t="shared" si="225"/>
        <v>-0.07412898443</v>
      </c>
      <c r="U50" s="63">
        <f t="shared" si="225"/>
        <v>2.202047926</v>
      </c>
      <c r="V50" s="63"/>
      <c r="W50" s="63">
        <f t="shared" ref="W50:Z50" si="226">IFERROR(W7/R7*100-100,"")</f>
        <v>-16.10368992</v>
      </c>
      <c r="X50" s="63">
        <f t="shared" si="226"/>
        <v>-7.299867089</v>
      </c>
      <c r="Y50" s="63">
        <f t="shared" si="226"/>
        <v>13.49265225</v>
      </c>
      <c r="Z50" s="63">
        <f t="shared" si="226"/>
        <v>-9.283589489</v>
      </c>
      <c r="AA50" s="63"/>
      <c r="AB50" s="63">
        <f t="shared" ref="AB50:BG50" si="227">IFERROR(AB7/W7*100-100,"")</f>
        <v>10.19609123</v>
      </c>
      <c r="AC50" s="63">
        <f t="shared" si="227"/>
        <v>15.39649278</v>
      </c>
      <c r="AD50" s="63">
        <f t="shared" si="227"/>
        <v>-5.048634348</v>
      </c>
      <c r="AE50" s="63">
        <f t="shared" si="227"/>
        <v>-12.42428383</v>
      </c>
      <c r="AF50" s="63">
        <f t="shared" si="227"/>
        <v>0.005140331037</v>
      </c>
      <c r="AG50" s="63">
        <f t="shared" si="227"/>
        <v>-34.67756262</v>
      </c>
      <c r="AH50" s="63">
        <f t="shared" si="227"/>
        <v>-33.90757909</v>
      </c>
      <c r="AI50" s="63">
        <f t="shared" si="227"/>
        <v>-12.16993657</v>
      </c>
      <c r="AJ50" s="63">
        <f t="shared" si="227"/>
        <v>51.35732487</v>
      </c>
      <c r="AK50" s="63">
        <f t="shared" si="227"/>
        <v>-7.754076359</v>
      </c>
      <c r="AL50" s="63">
        <f t="shared" si="227"/>
        <v>171.8112592</v>
      </c>
      <c r="AM50" s="63">
        <f t="shared" si="227"/>
        <v>102.534254</v>
      </c>
      <c r="AN50" s="63">
        <f t="shared" si="227"/>
        <v>19.16731982</v>
      </c>
      <c r="AO50" s="63">
        <f t="shared" si="227"/>
        <v>8.323455136</v>
      </c>
      <c r="AP50" s="63">
        <f t="shared" si="227"/>
        <v>50.38633465</v>
      </c>
      <c r="AQ50" s="63">
        <f t="shared" si="227"/>
        <v>-20.77809462</v>
      </c>
      <c r="AR50" s="63">
        <f t="shared" si="227"/>
        <v>-36.04590972</v>
      </c>
      <c r="AS50" s="63">
        <f t="shared" si="227"/>
        <v>-13.34387773</v>
      </c>
      <c r="AT50" s="63">
        <f t="shared" si="227"/>
        <v>21.5751578</v>
      </c>
      <c r="AU50" s="64">
        <f t="shared" si="227"/>
        <v>-11.3507149</v>
      </c>
      <c r="AV50" s="63">
        <f t="shared" si="227"/>
        <v>-37.92556886</v>
      </c>
      <c r="AW50" s="63">
        <f t="shared" si="227"/>
        <v>-9.253956292</v>
      </c>
      <c r="AX50" s="63">
        <f t="shared" si="227"/>
        <v>-6.756722568</v>
      </c>
      <c r="AY50" s="63">
        <f t="shared" si="227"/>
        <v>-53.58892744</v>
      </c>
      <c r="AZ50" s="64">
        <f t="shared" si="227"/>
        <v>-30.72121859</v>
      </c>
      <c r="BA50" s="63">
        <f t="shared" si="227"/>
        <v>-25.02466963</v>
      </c>
      <c r="BB50" s="63">
        <f t="shared" si="227"/>
        <v>12.23987648</v>
      </c>
      <c r="BC50" s="63">
        <f t="shared" si="227"/>
        <v>15.57432491</v>
      </c>
      <c r="BD50" s="63">
        <f t="shared" si="227"/>
        <v>9.635784113</v>
      </c>
      <c r="BE50" s="64">
        <f t="shared" si="227"/>
        <v>5.405622813</v>
      </c>
      <c r="BF50" s="63">
        <f t="shared" si="227"/>
        <v>44.2605156</v>
      </c>
      <c r="BG50" s="63">
        <f t="shared" si="227"/>
        <v>-11.01581125</v>
      </c>
      <c r="BH50" s="63">
        <f t="shared" si="195"/>
        <v>9.459459459</v>
      </c>
      <c r="BI50" s="63">
        <f t="shared" ref="BI50:BL50" si="228">IFERROR(BI7/BD7*100-100,"")</f>
        <v>-10.11895606</v>
      </c>
      <c r="BJ50" s="64">
        <f t="shared" si="228"/>
        <v>-13.06266774</v>
      </c>
      <c r="BK50" s="63">
        <f t="shared" si="228"/>
        <v>-2.874968648</v>
      </c>
      <c r="BL50" s="63">
        <f t="shared" si="228"/>
        <v>-25.51966249</v>
      </c>
      <c r="BM50" s="63">
        <f t="shared" si="197"/>
        <v>729.6296296</v>
      </c>
      <c r="BN50" s="63">
        <f t="shared" ref="BN50:BQ50" si="229">IFERROR(BN7/BI7*100-100,"")</f>
        <v>-6.837502496</v>
      </c>
      <c r="BO50" s="64">
        <f t="shared" si="229"/>
        <v>-11.16747378</v>
      </c>
      <c r="BP50" s="63">
        <f t="shared" si="229"/>
        <v>-22.51525227</v>
      </c>
      <c r="BQ50" s="63">
        <f t="shared" si="229"/>
        <v>12.118581</v>
      </c>
      <c r="BR50" s="63">
        <f t="shared" si="199"/>
        <v>-19.94047619</v>
      </c>
      <c r="BS50" s="63">
        <f t="shared" ref="BS50:BV50" si="230">IFERROR(BS7/BN7*100-100,"")</f>
        <v>-12.59218709</v>
      </c>
      <c r="BT50" s="64">
        <f t="shared" si="230"/>
        <v>-7.554474857</v>
      </c>
      <c r="BU50" s="63">
        <f t="shared" si="230"/>
        <v>-4.793130536</v>
      </c>
      <c r="BV50" s="63">
        <f t="shared" si="230"/>
        <v>-6.741674971</v>
      </c>
      <c r="BW50" s="63">
        <f t="shared" si="201"/>
        <v>-92.96194914</v>
      </c>
      <c r="BX50" s="63">
        <f t="shared" ref="BX50:CA50" si="231">IFERROR(BX7/BS7*100-100,"")</f>
        <v>-4.587985111</v>
      </c>
      <c r="BY50" s="64">
        <f t="shared" si="231"/>
        <v>0.168332287</v>
      </c>
      <c r="BZ50" s="63">
        <f t="shared" si="231"/>
        <v>-0.5188009227</v>
      </c>
      <c r="CA50" s="63">
        <f t="shared" si="231"/>
        <v>-26.29230249</v>
      </c>
      <c r="CB50" s="63">
        <f t="shared" si="203"/>
        <v>-32.6501664</v>
      </c>
      <c r="CC50" s="63">
        <f t="shared" ref="CC50:CF50" si="232">IFERROR(CC7/BX7*100-100,"")</f>
        <v>8.12112063</v>
      </c>
      <c r="CD50" s="64">
        <f t="shared" si="232"/>
        <v>-4.114816786</v>
      </c>
      <c r="CE50" s="63">
        <f t="shared" si="232"/>
        <v>-8.923624896</v>
      </c>
      <c r="CF50" s="63">
        <f t="shared" si="232"/>
        <v>-100</v>
      </c>
      <c r="CG50" s="63">
        <f t="shared" si="205"/>
        <v>-100</v>
      </c>
      <c r="CH50" s="63">
        <f t="shared" ref="CH50:CK50" si="233">IFERROR(CH7/CC7*100-100,"")</f>
        <v>-100</v>
      </c>
      <c r="CI50" s="64">
        <f t="shared" si="233"/>
        <v>-80.79634342</v>
      </c>
      <c r="CJ50" s="63">
        <f t="shared" si="233"/>
        <v>-100</v>
      </c>
      <c r="CK50" s="63" t="str">
        <f t="shared" si="233"/>
        <v/>
      </c>
      <c r="CL50" s="63" t="str">
        <f t="shared" si="207"/>
        <v/>
      </c>
      <c r="CM50" s="63" t="str">
        <f t="shared" ref="CM50:CN50" si="234">IFERROR(CM7/CH7*100-100,"")</f>
        <v/>
      </c>
      <c r="CN50" s="64">
        <f t="shared" si="234"/>
        <v>-100</v>
      </c>
    </row>
    <row r="51">
      <c r="A51" s="48"/>
      <c r="B51" s="48" t="s">
        <v>40</v>
      </c>
      <c r="C51" s="63" t="str">
        <f t="shared" ref="C51:F51" si="235">IFERROR(C8/#REF!*100-100,"")</f>
        <v/>
      </c>
      <c r="D51" s="63" t="str">
        <f t="shared" si="235"/>
        <v/>
      </c>
      <c r="E51" s="63" t="str">
        <f t="shared" si="235"/>
        <v/>
      </c>
      <c r="F51" s="63" t="str">
        <f t="shared" si="235"/>
        <v/>
      </c>
      <c r="G51" s="63">
        <f t="shared" ref="G51:K51" si="236">IFERROR(G8/C8*100-100,"")</f>
        <v>714.1570142</v>
      </c>
      <c r="H51" s="63">
        <f t="shared" si="236"/>
        <v>-41.78906974</v>
      </c>
      <c r="I51" s="63">
        <f t="shared" si="236"/>
        <v>-2.780475959</v>
      </c>
      <c r="J51" s="63">
        <f t="shared" si="236"/>
        <v>25.50367015</v>
      </c>
      <c r="K51" s="63">
        <f t="shared" si="236"/>
        <v>-76.15396775</v>
      </c>
      <c r="L51" s="63"/>
      <c r="M51" s="63">
        <f t="shared" ref="M51:P51" si="237">IFERROR(M8/H8*100-100,"")</f>
        <v>20.45919527</v>
      </c>
      <c r="N51" s="63">
        <f t="shared" si="237"/>
        <v>33.1709754</v>
      </c>
      <c r="O51" s="63">
        <f t="shared" si="237"/>
        <v>7.478845197</v>
      </c>
      <c r="P51" s="63">
        <f t="shared" si="237"/>
        <v>-20.25190587</v>
      </c>
      <c r="Q51" s="63"/>
      <c r="R51" s="63">
        <f t="shared" ref="R51:U51" si="238">IFERROR(R8/M8*100-100,"")</f>
        <v>-26.4955652</v>
      </c>
      <c r="S51" s="63">
        <f t="shared" si="238"/>
        <v>-46.07521335</v>
      </c>
      <c r="T51" s="63">
        <f t="shared" si="238"/>
        <v>3.635521593</v>
      </c>
      <c r="U51" s="63">
        <f t="shared" si="238"/>
        <v>14.65087282</v>
      </c>
      <c r="V51" s="63"/>
      <c r="W51" s="63">
        <f t="shared" ref="W51:Z51" si="239">IFERROR(W8/R8*100-100,"")</f>
        <v>32.50320924</v>
      </c>
      <c r="X51" s="63">
        <f t="shared" si="239"/>
        <v>-8.191304348</v>
      </c>
      <c r="Y51" s="63">
        <f t="shared" si="239"/>
        <v>5.865266451</v>
      </c>
      <c r="Z51" s="63">
        <f t="shared" si="239"/>
        <v>-9.407286569</v>
      </c>
      <c r="AA51" s="63"/>
      <c r="AB51" s="63">
        <f t="shared" ref="AB51:BG51" si="240">IFERROR(AB8/W8*100-100,"")</f>
        <v>-10.85061035</v>
      </c>
      <c r="AC51" s="63">
        <f t="shared" si="240"/>
        <v>38.2458799</v>
      </c>
      <c r="AD51" s="63">
        <f t="shared" si="240"/>
        <v>4.273955255</v>
      </c>
      <c r="AE51" s="63">
        <f t="shared" si="240"/>
        <v>-20.76830732</v>
      </c>
      <c r="AF51" s="63">
        <f t="shared" si="240"/>
        <v>3.315404993</v>
      </c>
      <c r="AG51" s="63">
        <f t="shared" si="240"/>
        <v>-55.98782873</v>
      </c>
      <c r="AH51" s="63">
        <f t="shared" si="240"/>
        <v>-17.92271855</v>
      </c>
      <c r="AI51" s="63">
        <f t="shared" si="240"/>
        <v>-4.392267989</v>
      </c>
      <c r="AJ51" s="63">
        <f t="shared" si="240"/>
        <v>64.46969697</v>
      </c>
      <c r="AK51" s="63">
        <f t="shared" si="240"/>
        <v>-6.857031857</v>
      </c>
      <c r="AL51" s="63">
        <f t="shared" si="240"/>
        <v>199.1111111</v>
      </c>
      <c r="AM51" s="63">
        <f t="shared" si="240"/>
        <v>-15.60934891</v>
      </c>
      <c r="AN51" s="63">
        <f t="shared" si="240"/>
        <v>-20.55679052</v>
      </c>
      <c r="AO51" s="63">
        <f t="shared" si="240"/>
        <v>-5.788423154</v>
      </c>
      <c r="AP51" s="63">
        <f t="shared" si="240"/>
        <v>3.245046924</v>
      </c>
      <c r="AQ51" s="63">
        <f t="shared" si="240"/>
        <v>-30.49364372</v>
      </c>
      <c r="AR51" s="63">
        <f t="shared" si="240"/>
        <v>7.992087043</v>
      </c>
      <c r="AS51" s="63">
        <f t="shared" si="240"/>
        <v>-9.886742172</v>
      </c>
      <c r="AT51" s="63">
        <f t="shared" si="240"/>
        <v>-40.3357236</v>
      </c>
      <c r="AU51" s="64">
        <f t="shared" si="240"/>
        <v>-18.82600089</v>
      </c>
      <c r="AV51" s="63">
        <f t="shared" si="240"/>
        <v>-18.29691211</v>
      </c>
      <c r="AW51" s="63">
        <f t="shared" si="240"/>
        <v>0.06228246932</v>
      </c>
      <c r="AX51" s="63">
        <f t="shared" si="240"/>
        <v>-14.79816649</v>
      </c>
      <c r="AY51" s="63">
        <f t="shared" si="240"/>
        <v>-19.06036602</v>
      </c>
      <c r="AZ51" s="64">
        <f t="shared" si="240"/>
        <v>-12.27044244</v>
      </c>
      <c r="BA51" s="63">
        <f t="shared" si="240"/>
        <v>-63.97941681</v>
      </c>
      <c r="BB51" s="63">
        <f t="shared" si="240"/>
        <v>-17.54540129</v>
      </c>
      <c r="BC51" s="63">
        <f t="shared" si="240"/>
        <v>23.61598001</v>
      </c>
      <c r="BD51" s="63">
        <f t="shared" si="240"/>
        <v>51.59287257</v>
      </c>
      <c r="BE51" s="64">
        <f t="shared" si="240"/>
        <v>-1.528861154</v>
      </c>
      <c r="BF51" s="63">
        <f t="shared" si="240"/>
        <v>55.36723164</v>
      </c>
      <c r="BG51" s="63">
        <f t="shared" si="240"/>
        <v>-1.842806394</v>
      </c>
      <c r="BH51" s="63">
        <f t="shared" si="195"/>
        <v>-67.74193548</v>
      </c>
      <c r="BI51" s="63">
        <f t="shared" ref="BI51:BL51" si="241">IFERROR(BI8/BD8*100-100,"")</f>
        <v>-32.1015138</v>
      </c>
      <c r="BJ51" s="64">
        <f t="shared" si="241"/>
        <v>-10.88259016</v>
      </c>
      <c r="BK51" s="63">
        <f t="shared" si="241"/>
        <v>14.12987013</v>
      </c>
      <c r="BL51" s="63">
        <f t="shared" si="241"/>
        <v>-28.97534494</v>
      </c>
      <c r="BM51" s="63">
        <f t="shared" si="197"/>
        <v>30</v>
      </c>
      <c r="BN51" s="63">
        <f t="shared" ref="BN51:BQ51" si="242">IFERROR(BN8/BI8*100-100,"")</f>
        <v>1.449508197</v>
      </c>
      <c r="BO51" s="64">
        <f t="shared" si="242"/>
        <v>-18.84924688</v>
      </c>
      <c r="BP51" s="63">
        <f t="shared" si="242"/>
        <v>1.547564861</v>
      </c>
      <c r="BQ51" s="63">
        <f t="shared" si="242"/>
        <v>15.15923567</v>
      </c>
      <c r="BR51" s="63">
        <f t="shared" si="199"/>
        <v>150.7692308</v>
      </c>
      <c r="BS51" s="63">
        <f t="shared" ref="BS51:BV51" si="243">IFERROR(BS8/BN8*100-100,"")</f>
        <v>117.37374</v>
      </c>
      <c r="BT51" s="64">
        <f t="shared" si="243"/>
        <v>59.27400243</v>
      </c>
      <c r="BU51" s="63">
        <f t="shared" si="243"/>
        <v>141.0542471</v>
      </c>
      <c r="BV51" s="63">
        <f t="shared" si="243"/>
        <v>-25.59257906</v>
      </c>
      <c r="BW51" s="63">
        <f t="shared" si="201"/>
        <v>-52.6993865</v>
      </c>
      <c r="BX51" s="63">
        <f t="shared" ref="BX51:CA51" si="244">IFERROR(BX8/BS8*100-100,"")</f>
        <v>-62.96203295</v>
      </c>
      <c r="BY51" s="64">
        <f t="shared" si="244"/>
        <v>-30.58301801</v>
      </c>
      <c r="BZ51" s="63">
        <f t="shared" si="244"/>
        <v>-59.23338413</v>
      </c>
      <c r="CA51" s="63">
        <f t="shared" si="244"/>
        <v>6.470534627</v>
      </c>
      <c r="CB51" s="63">
        <f t="shared" si="203"/>
        <v>-53.43709468</v>
      </c>
      <c r="CC51" s="63">
        <f t="shared" ref="CC51:CF51" si="245">IFERROR(CC8/BX8*100-100,"")</f>
        <v>-24.63363296</v>
      </c>
      <c r="CD51" s="64">
        <f t="shared" si="245"/>
        <v>-29.84188467</v>
      </c>
      <c r="CE51" s="63">
        <f t="shared" si="245"/>
        <v>2.16935453</v>
      </c>
      <c r="CF51" s="63">
        <f t="shared" si="245"/>
        <v>-100</v>
      </c>
      <c r="CG51" s="63">
        <f t="shared" si="205"/>
        <v>-100</v>
      </c>
      <c r="CH51" s="63">
        <f t="shared" ref="CH51:CK51" si="246">IFERROR(CH8/CC8*100-100,"")</f>
        <v>-100</v>
      </c>
      <c r="CI51" s="64">
        <f t="shared" si="246"/>
        <v>-76.99637183</v>
      </c>
      <c r="CJ51" s="63">
        <f t="shared" si="246"/>
        <v>-100</v>
      </c>
      <c r="CK51" s="63" t="str">
        <f t="shared" si="246"/>
        <v/>
      </c>
      <c r="CL51" s="63" t="str">
        <f t="shared" si="207"/>
        <v/>
      </c>
      <c r="CM51" s="63" t="str">
        <f t="shared" ref="CM51:CN51" si="247">IFERROR(CM8/CH8*100-100,"")</f>
        <v/>
      </c>
      <c r="CN51" s="64">
        <f t="shared" si="247"/>
        <v>-100</v>
      </c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65"/>
      <c r="AV52" s="48"/>
      <c r="AW52" s="48"/>
      <c r="AX52" s="48"/>
      <c r="AY52" s="48"/>
      <c r="AZ52" s="65"/>
      <c r="BA52" s="48"/>
      <c r="BB52" s="48"/>
      <c r="BC52" s="48"/>
      <c r="BD52" s="48"/>
      <c r="BE52" s="65"/>
      <c r="BF52" s="48"/>
      <c r="BG52" s="48"/>
      <c r="BH52" s="63">
        <f t="shared" si="195"/>
        <v>-24.0298945</v>
      </c>
      <c r="BI52" s="48"/>
      <c r="BJ52" s="65"/>
      <c r="BK52" s="48"/>
      <c r="BL52" s="48"/>
      <c r="BM52" s="63">
        <f t="shared" si="197"/>
        <v>-10.94753871</v>
      </c>
      <c r="BN52" s="48"/>
      <c r="BO52" s="65"/>
      <c r="BP52" s="48"/>
      <c r="BQ52" s="48"/>
      <c r="BR52" s="63">
        <f t="shared" si="199"/>
        <v>22.1489007</v>
      </c>
      <c r="BS52" s="48"/>
      <c r="BT52" s="65"/>
      <c r="BU52" s="48"/>
      <c r="BV52" s="48"/>
      <c r="BW52" s="63">
        <f t="shared" si="201"/>
        <v>15.12376916</v>
      </c>
      <c r="BX52" s="48"/>
      <c r="BY52" s="65"/>
      <c r="BZ52" s="48"/>
      <c r="CA52" s="48"/>
      <c r="CB52" s="63">
        <f t="shared" si="203"/>
        <v>0.2513106895</v>
      </c>
      <c r="CC52" s="48"/>
      <c r="CD52" s="65"/>
      <c r="CE52" s="48"/>
      <c r="CF52" s="48"/>
      <c r="CG52" s="63">
        <f t="shared" si="205"/>
        <v>-100</v>
      </c>
      <c r="CH52" s="48"/>
      <c r="CI52" s="65"/>
      <c r="CJ52" s="48"/>
      <c r="CK52" s="48"/>
      <c r="CL52" s="63" t="str">
        <f t="shared" si="207"/>
        <v/>
      </c>
      <c r="CM52" s="48"/>
      <c r="CN52" s="65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65"/>
      <c r="AV53" s="48"/>
      <c r="AW53" s="48"/>
      <c r="AX53" s="48"/>
      <c r="AY53" s="48"/>
      <c r="AZ53" s="65"/>
      <c r="BA53" s="48"/>
      <c r="BB53" s="48"/>
      <c r="BC53" s="48"/>
      <c r="BD53" s="48"/>
      <c r="BE53" s="65"/>
      <c r="BF53" s="48"/>
      <c r="BG53" s="48"/>
      <c r="BH53" s="48"/>
      <c r="BI53" s="48"/>
      <c r="BJ53" s="65"/>
      <c r="BK53" s="48"/>
      <c r="BL53" s="48"/>
      <c r="BM53" s="48"/>
      <c r="BN53" s="48"/>
      <c r="BO53" s="65"/>
      <c r="BP53" s="48"/>
      <c r="BQ53" s="48"/>
      <c r="BR53" s="48"/>
      <c r="BS53" s="48"/>
      <c r="BT53" s="65"/>
      <c r="BU53" s="48"/>
      <c r="BV53" s="48"/>
      <c r="BW53" s="48"/>
      <c r="BX53" s="48"/>
      <c r="BY53" s="65"/>
      <c r="BZ53" s="48"/>
      <c r="CA53" s="48"/>
      <c r="CB53" s="48"/>
      <c r="CC53" s="48"/>
      <c r="CD53" s="65"/>
      <c r="CE53" s="48"/>
      <c r="CF53" s="48"/>
      <c r="CG53" s="48"/>
      <c r="CH53" s="48"/>
      <c r="CI53" s="65"/>
      <c r="CJ53" s="48"/>
      <c r="CK53" s="48"/>
      <c r="CL53" s="48"/>
      <c r="CM53" s="48"/>
      <c r="CN53" s="65"/>
    </row>
    <row r="54">
      <c r="A54" s="48"/>
      <c r="B54" s="48" t="s">
        <v>48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65"/>
      <c r="AV54" s="48"/>
      <c r="AW54" s="48"/>
      <c r="AX54" s="48"/>
      <c r="AY54" s="48"/>
      <c r="AZ54" s="65"/>
      <c r="BA54" s="48"/>
      <c r="BB54" s="48"/>
      <c r="BC54" s="48"/>
      <c r="BD54" s="48"/>
      <c r="BE54" s="65"/>
      <c r="BF54" s="48"/>
      <c r="BG54" s="48"/>
      <c r="BH54" s="48"/>
      <c r="BI54" s="48"/>
      <c r="BJ54" s="65"/>
      <c r="BK54" s="48"/>
      <c r="BL54" s="48"/>
      <c r="BM54" s="48"/>
      <c r="BN54" s="48"/>
      <c r="BO54" s="65"/>
      <c r="BP54" s="48"/>
      <c r="BQ54" s="48"/>
      <c r="BR54" s="48"/>
      <c r="BS54" s="48"/>
      <c r="BT54" s="65"/>
      <c r="BU54" s="48"/>
      <c r="BV54" s="48"/>
      <c r="BW54" s="48"/>
      <c r="BX54" s="48"/>
      <c r="BY54" s="65"/>
      <c r="BZ54" s="48"/>
      <c r="CA54" s="48"/>
      <c r="CB54" s="48"/>
      <c r="CC54" s="48"/>
      <c r="CD54" s="65"/>
      <c r="CE54" s="48"/>
      <c r="CF54" s="48"/>
      <c r="CG54" s="48"/>
      <c r="CH54" s="48"/>
      <c r="CI54" s="65"/>
      <c r="CJ54" s="48"/>
      <c r="CK54" s="48"/>
      <c r="CL54" s="48"/>
      <c r="CM54" s="48"/>
      <c r="CN54" s="65"/>
    </row>
    <row r="55">
      <c r="A55" s="48"/>
      <c r="C55" s="48">
        <v>2010.0</v>
      </c>
      <c r="G55" s="48"/>
      <c r="H55" s="48">
        <v>2011.0</v>
      </c>
      <c r="L55" s="48"/>
      <c r="M55" s="48">
        <v>2012.0</v>
      </c>
      <c r="Q55" s="48"/>
      <c r="R55" s="48">
        <v>2013.0</v>
      </c>
      <c r="V55" s="48"/>
      <c r="W55" s="48">
        <v>2014.0</v>
      </c>
      <c r="AA55" s="48"/>
      <c r="AB55" s="48">
        <v>2015.0</v>
      </c>
      <c r="AF55" s="48"/>
      <c r="AG55" s="48">
        <v>2016.0</v>
      </c>
      <c r="AK55" s="48"/>
      <c r="AL55" s="48">
        <v>2017.0</v>
      </c>
      <c r="AP55" s="48"/>
      <c r="AQ55" s="48">
        <v>2018.0</v>
      </c>
      <c r="AU55" s="65"/>
      <c r="AV55" s="48">
        <v>2019.0</v>
      </c>
      <c r="AZ55" s="65"/>
      <c r="BA55" s="48">
        <v>2020.0</v>
      </c>
      <c r="BE55" s="65"/>
      <c r="BF55" s="85">
        <v>2021.0</v>
      </c>
      <c r="BJ55" s="65"/>
      <c r="BK55" s="85">
        <v>2022.0</v>
      </c>
      <c r="BO55" s="65"/>
      <c r="BP55" s="85">
        <v>2023.0</v>
      </c>
      <c r="BT55" s="65"/>
      <c r="BU55" s="85">
        <v>2024.0</v>
      </c>
      <c r="BY55" s="65"/>
      <c r="BZ55" s="85">
        <v>2025.0</v>
      </c>
      <c r="CD55" s="65"/>
      <c r="CE55" s="85">
        <v>2026.0</v>
      </c>
      <c r="CI55" s="65"/>
      <c r="CJ55" s="85">
        <v>2027.0</v>
      </c>
      <c r="CN55" s="65"/>
    </row>
    <row r="56">
      <c r="A56" s="48"/>
      <c r="C56" s="48" t="s">
        <v>32</v>
      </c>
      <c r="D56" s="48" t="s">
        <v>33</v>
      </c>
      <c r="E56" s="48" t="s">
        <v>34</v>
      </c>
      <c r="F56" s="48" t="s">
        <v>35</v>
      </c>
      <c r="G56" s="48"/>
      <c r="H56" s="48" t="s">
        <v>32</v>
      </c>
      <c r="I56" s="48" t="s">
        <v>33</v>
      </c>
      <c r="J56" s="48" t="s">
        <v>34</v>
      </c>
      <c r="K56" s="48" t="s">
        <v>35</v>
      </c>
      <c r="L56" s="48"/>
      <c r="M56" s="48" t="s">
        <v>32</v>
      </c>
      <c r="N56" s="48" t="s">
        <v>33</v>
      </c>
      <c r="O56" s="48" t="s">
        <v>34</v>
      </c>
      <c r="P56" s="48" t="s">
        <v>35</v>
      </c>
      <c r="Q56" s="48"/>
      <c r="R56" s="48" t="s">
        <v>32</v>
      </c>
      <c r="S56" s="48" t="s">
        <v>33</v>
      </c>
      <c r="T56" s="48" t="s">
        <v>34</v>
      </c>
      <c r="U56" s="48" t="s">
        <v>35</v>
      </c>
      <c r="V56" s="48"/>
      <c r="W56" s="48" t="s">
        <v>32</v>
      </c>
      <c r="X56" s="48" t="s">
        <v>33</v>
      </c>
      <c r="Y56" s="48" t="s">
        <v>34</v>
      </c>
      <c r="Z56" s="48" t="s">
        <v>35</v>
      </c>
      <c r="AA56" s="48"/>
      <c r="AB56" s="48" t="s">
        <v>32</v>
      </c>
      <c r="AC56" s="48" t="s">
        <v>33</v>
      </c>
      <c r="AD56" s="48" t="s">
        <v>34</v>
      </c>
      <c r="AE56" s="48" t="s">
        <v>35</v>
      </c>
      <c r="AF56" s="48"/>
      <c r="AG56" s="48" t="s">
        <v>32</v>
      </c>
      <c r="AH56" s="48" t="s">
        <v>33</v>
      </c>
      <c r="AI56" s="48" t="s">
        <v>34</v>
      </c>
      <c r="AJ56" s="48" t="s">
        <v>35</v>
      </c>
      <c r="AK56" s="48"/>
      <c r="AL56" s="48" t="s">
        <v>32</v>
      </c>
      <c r="AM56" s="48" t="s">
        <v>33</v>
      </c>
      <c r="AN56" s="48" t="s">
        <v>34</v>
      </c>
      <c r="AO56" s="48" t="s">
        <v>35</v>
      </c>
      <c r="AP56" s="48"/>
      <c r="AQ56" s="48" t="s">
        <v>32</v>
      </c>
      <c r="AR56" s="48" t="s">
        <v>33</v>
      </c>
      <c r="AS56" s="48" t="s">
        <v>34</v>
      </c>
      <c r="AT56" s="48" t="s">
        <v>35</v>
      </c>
      <c r="AU56" s="65"/>
      <c r="AV56" s="48" t="s">
        <v>32</v>
      </c>
      <c r="AW56" s="48" t="s">
        <v>33</v>
      </c>
      <c r="AX56" s="48" t="s">
        <v>34</v>
      </c>
      <c r="AY56" s="48" t="s">
        <v>35</v>
      </c>
      <c r="AZ56" s="65"/>
      <c r="BA56" s="48" t="s">
        <v>32</v>
      </c>
      <c r="BB56" s="48" t="s">
        <v>33</v>
      </c>
      <c r="BC56" s="48" t="s">
        <v>34</v>
      </c>
      <c r="BD56" s="48" t="s">
        <v>35</v>
      </c>
      <c r="BE56" s="65"/>
      <c r="BF56" s="48" t="s">
        <v>32</v>
      </c>
      <c r="BG56" s="48" t="s">
        <v>33</v>
      </c>
      <c r="BH56" s="48" t="s">
        <v>34</v>
      </c>
      <c r="BI56" s="48" t="s">
        <v>35</v>
      </c>
      <c r="BJ56" s="65"/>
      <c r="BK56" s="48" t="s">
        <v>32</v>
      </c>
      <c r="BL56" s="48" t="s">
        <v>33</v>
      </c>
      <c r="BM56" s="48" t="s">
        <v>34</v>
      </c>
      <c r="BN56" s="48" t="s">
        <v>35</v>
      </c>
      <c r="BO56" s="65"/>
      <c r="BP56" s="48" t="s">
        <v>32</v>
      </c>
      <c r="BQ56" s="48" t="s">
        <v>33</v>
      </c>
      <c r="BR56" s="48" t="s">
        <v>34</v>
      </c>
      <c r="BS56" s="48" t="s">
        <v>35</v>
      </c>
      <c r="BT56" s="65"/>
      <c r="BU56" s="48" t="s">
        <v>32</v>
      </c>
      <c r="BV56" s="48" t="s">
        <v>33</v>
      </c>
      <c r="BW56" s="48" t="s">
        <v>34</v>
      </c>
      <c r="BX56" s="48" t="s">
        <v>35</v>
      </c>
      <c r="BY56" s="65"/>
      <c r="BZ56" s="48" t="s">
        <v>32</v>
      </c>
      <c r="CA56" s="48" t="s">
        <v>33</v>
      </c>
      <c r="CB56" s="48" t="s">
        <v>34</v>
      </c>
      <c r="CC56" s="48" t="s">
        <v>35</v>
      </c>
      <c r="CD56" s="65"/>
      <c r="CE56" s="48" t="s">
        <v>32</v>
      </c>
      <c r="CF56" s="48" t="s">
        <v>33</v>
      </c>
      <c r="CG56" s="48" t="s">
        <v>34</v>
      </c>
      <c r="CH56" s="48" t="s">
        <v>35</v>
      </c>
      <c r="CI56" s="65"/>
      <c r="CJ56" s="48" t="s">
        <v>32</v>
      </c>
      <c r="CK56" s="48" t="s">
        <v>33</v>
      </c>
      <c r="CL56" s="48" t="s">
        <v>34</v>
      </c>
      <c r="CM56" s="48" t="s">
        <v>35</v>
      </c>
      <c r="CN56" s="65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65"/>
      <c r="AV57" s="48"/>
      <c r="AW57" s="48"/>
      <c r="AX57" s="48"/>
      <c r="AY57" s="48"/>
      <c r="AZ57" s="65"/>
      <c r="BA57" s="48"/>
      <c r="BB57" s="48"/>
      <c r="BC57" s="48"/>
      <c r="BD57" s="48"/>
      <c r="BE57" s="65"/>
      <c r="BF57" s="48"/>
      <c r="BG57" s="48"/>
      <c r="BH57" s="48"/>
      <c r="BI57" s="48"/>
      <c r="BJ57" s="65"/>
      <c r="BK57" s="48"/>
      <c r="BL57" s="48"/>
      <c r="BM57" s="48"/>
      <c r="BN57" s="48"/>
      <c r="BO57" s="65"/>
      <c r="BP57" s="48"/>
      <c r="BQ57" s="48"/>
      <c r="BR57" s="48"/>
      <c r="BS57" s="48"/>
      <c r="BT57" s="65"/>
      <c r="BU57" s="48"/>
      <c r="BV57" s="48"/>
      <c r="BW57" s="48"/>
      <c r="BX57" s="48"/>
      <c r="BY57" s="65"/>
      <c r="BZ57" s="48"/>
      <c r="CA57" s="48"/>
      <c r="CB57" s="48"/>
      <c r="CC57" s="48"/>
      <c r="CD57" s="65"/>
      <c r="CE57" s="48"/>
      <c r="CF57" s="48"/>
      <c r="CG57" s="48"/>
      <c r="CH57" s="48"/>
      <c r="CI57" s="65"/>
      <c r="CJ57" s="48"/>
      <c r="CK57" s="48"/>
      <c r="CL57" s="48"/>
      <c r="CM57" s="48"/>
      <c r="CN57" s="65"/>
    </row>
    <row r="58">
      <c r="A58" s="48"/>
      <c r="B58" s="48" t="s">
        <v>37</v>
      </c>
      <c r="C58" s="63" t="str">
        <f t="shared" ref="C58:C59" si="265">IFERROR(C5/#REF!*100-100,"")</f>
        <v/>
      </c>
      <c r="D58" s="63">
        <f t="shared" ref="D58:K58" si="248">IFERROR(D5/C5*100-100,"")</f>
        <v>464.7550662</v>
      </c>
      <c r="E58" s="63">
        <f t="shared" si="248"/>
        <v>-29.22086729</v>
      </c>
      <c r="F58" s="63">
        <f t="shared" si="248"/>
        <v>-3.326813301</v>
      </c>
      <c r="G58" s="63">
        <f t="shared" si="248"/>
        <v>275.465777</v>
      </c>
      <c r="H58" s="63">
        <f t="shared" si="248"/>
        <v>-81.77409138</v>
      </c>
      <c r="I58" s="63">
        <f t="shared" si="248"/>
        <v>95.57462317</v>
      </c>
      <c r="J58" s="63">
        <f t="shared" si="248"/>
        <v>-25.08222314</v>
      </c>
      <c r="K58" s="63">
        <f t="shared" si="248"/>
        <v>3.148808592</v>
      </c>
      <c r="L58" s="63"/>
      <c r="M58" s="63">
        <f t="shared" ref="M58:M59" si="267">IFERROR(M5/K5*100-100,"")</f>
        <v>-37.78446748</v>
      </c>
      <c r="N58" s="63">
        <f t="shared" ref="N58:P58" si="249">IFERROR(N5/M5*100-100,"")</f>
        <v>139.7856639</v>
      </c>
      <c r="O58" s="63">
        <f t="shared" si="249"/>
        <v>-28.89594228</v>
      </c>
      <c r="P58" s="63">
        <f t="shared" si="249"/>
        <v>-10.64339107</v>
      </c>
      <c r="Q58" s="63"/>
      <c r="R58" s="63">
        <f t="shared" ref="R58:R59" si="269">IFERROR(R5/P5*100-100,"")</f>
        <v>-12.86140315</v>
      </c>
      <c r="S58" s="63">
        <f t="shared" ref="S58:U58" si="250">IFERROR(S5/R5*100-100,"")</f>
        <v>108.9600433</v>
      </c>
      <c r="T58" s="63">
        <f t="shared" si="250"/>
        <v>-54.31799465</v>
      </c>
      <c r="U58" s="63">
        <f t="shared" si="250"/>
        <v>44.87228828</v>
      </c>
      <c r="V58" s="63"/>
      <c r="W58" s="63">
        <f t="shared" ref="W58:W59" si="271">IFERROR(W5/U5*100-100,"")</f>
        <v>-4.540560946</v>
      </c>
      <c r="X58" s="63">
        <f t="shared" ref="X58:Z58" si="251">IFERROR(X5/W5*100-100,"")</f>
        <v>51.56390746</v>
      </c>
      <c r="Y58" s="63">
        <f t="shared" si="251"/>
        <v>-11.42641779</v>
      </c>
      <c r="Z58" s="63">
        <f t="shared" si="251"/>
        <v>-28.64694426</v>
      </c>
      <c r="AA58" s="63"/>
      <c r="AB58" s="63">
        <f t="shared" ref="AB58:AB59" si="273">IFERROR(AB5/Z5*100-100,"")</f>
        <v>-39.05105583</v>
      </c>
      <c r="AC58" s="63">
        <f t="shared" ref="AC58:AE58" si="252">IFERROR(AC5/AB5*100-100,"")</f>
        <v>222.2980432</v>
      </c>
      <c r="AD58" s="63">
        <f t="shared" si="252"/>
        <v>-30.35619765</v>
      </c>
      <c r="AE58" s="63">
        <f t="shared" si="252"/>
        <v>-18.89795462</v>
      </c>
      <c r="AF58" s="67"/>
      <c r="AG58" s="63">
        <f t="shared" ref="AG58:AG59" si="275">IFERROR(AG5/AE5*100-100,"")</f>
        <v>-59.75303878</v>
      </c>
      <c r="AH58" s="63">
        <f t="shared" ref="AH58:AJ58" si="253">IFERROR(AH5/AG5*100-100,"")</f>
        <v>346.6648404</v>
      </c>
      <c r="AI58" s="63">
        <f t="shared" si="253"/>
        <v>-46.9320168</v>
      </c>
      <c r="AJ58" s="63">
        <f t="shared" si="253"/>
        <v>71.60594591</v>
      </c>
      <c r="AK58" s="67"/>
      <c r="AL58" s="63">
        <f t="shared" ref="AL58:AL59" si="277">IFERROR(AL5/AJ5*100-100,"")</f>
        <v>-64.79828272</v>
      </c>
      <c r="AM58" s="63">
        <f t="shared" ref="AM58:AO58" si="254">IFERROR(AM5/AL5*100-100,"")</f>
        <v>188.5536983</v>
      </c>
      <c r="AN58" s="63">
        <f t="shared" si="254"/>
        <v>-41.42353385</v>
      </c>
      <c r="AO58" s="63">
        <f t="shared" si="254"/>
        <v>73.36766599</v>
      </c>
      <c r="AP58" s="48"/>
      <c r="AQ58" s="63">
        <f t="shared" ref="AQ58:AQ59" si="279">IFERROR(AQ5/AO5*100-100,"")</f>
        <v>-59.28548695</v>
      </c>
      <c r="AR58" s="63">
        <f t="shared" ref="AR58:AT58" si="255">IFERROR(AR5/AQ5*100-100,"")</f>
        <v>64.46846359</v>
      </c>
      <c r="AS58" s="63">
        <f t="shared" si="255"/>
        <v>-29.00485104</v>
      </c>
      <c r="AT58" s="63">
        <f t="shared" si="255"/>
        <v>36.01989537</v>
      </c>
      <c r="AU58" s="65"/>
      <c r="AV58" s="63">
        <f t="shared" ref="AV58:AV59" si="281">IFERROR(AV5/AT5*100-100,"")</f>
        <v>-55.52042232</v>
      </c>
      <c r="AW58" s="63">
        <f t="shared" ref="AW58:AY58" si="256">IFERROR(AW5/AV5*100-100,"")</f>
        <v>159.1981785</v>
      </c>
      <c r="AX58" s="63">
        <f t="shared" si="256"/>
        <v>-47.06615766</v>
      </c>
      <c r="AY58" s="63">
        <f t="shared" si="256"/>
        <v>75.56467981</v>
      </c>
      <c r="AZ58" s="65"/>
      <c r="BA58" s="63">
        <f t="shared" ref="BA58:BA59" si="283">IFERROR(BA5/AY5*100-100,"")</f>
        <v>-67.18521895</v>
      </c>
      <c r="BB58" s="63">
        <f t="shared" ref="BB58:BD58" si="257">IFERROR(BB5/BA5*100-100,"")</f>
        <v>205.5705577</v>
      </c>
      <c r="BC58" s="63">
        <f t="shared" si="257"/>
        <v>-38.98372689</v>
      </c>
      <c r="BD58" s="63">
        <f t="shared" si="257"/>
        <v>95.32332761</v>
      </c>
      <c r="BE58" s="65"/>
      <c r="BF58" s="63">
        <f t="shared" ref="BF58:BF59" si="285">IFERROR(BF5/BD5*100-100,"")</f>
        <v>-72.48265393</v>
      </c>
      <c r="BG58" s="63">
        <f t="shared" ref="BG58:BI58" si="258">IFERROR(BG5/BF5*100-100,"")</f>
        <v>269.7453256</v>
      </c>
      <c r="BH58" s="63">
        <f t="shared" si="258"/>
        <v>-61.4073073</v>
      </c>
      <c r="BI58" s="63">
        <f t="shared" si="258"/>
        <v>136.0414183</v>
      </c>
      <c r="BJ58" s="65"/>
      <c r="BK58" s="63">
        <f t="shared" ref="BK58:BK59" si="287">IFERROR(BK5/BI5*100-100,"")</f>
        <v>-69.00143035</v>
      </c>
      <c r="BL58" s="63">
        <f t="shared" ref="BL58:BN58" si="259">IFERROR(BL5/BK5*100-100,"")</f>
        <v>208.6097118</v>
      </c>
      <c r="BM58" s="63">
        <f t="shared" si="259"/>
        <v>-53.64150189</v>
      </c>
      <c r="BN58" s="63">
        <f t="shared" si="259"/>
        <v>88.64977387</v>
      </c>
      <c r="BO58" s="65"/>
      <c r="BP58" s="63">
        <f t="shared" ref="BP58:BP59" si="289">IFERROR(BP5/BN5*100-100,"")</f>
        <v>-46.22445968</v>
      </c>
      <c r="BQ58" s="63">
        <f t="shared" ref="BQ58:BS58" si="260">IFERROR(BQ5/BP5*100-100,"")</f>
        <v>79.96501678</v>
      </c>
      <c r="BR58" s="63">
        <f t="shared" si="260"/>
        <v>-24.75373017</v>
      </c>
      <c r="BS58" s="63">
        <f t="shared" si="260"/>
        <v>11.66444113</v>
      </c>
      <c r="BT58" s="65"/>
      <c r="BU58" s="63">
        <f t="shared" ref="BU58:BU59" si="291">IFERROR(BU5/BS5*100-100,"")</f>
        <v>-52.35320922</v>
      </c>
      <c r="BV58" s="63">
        <f t="shared" ref="BV58:BX58" si="261">IFERROR(BV5/BU5*100-100,"")</f>
        <v>216.3894877</v>
      </c>
      <c r="BW58" s="63">
        <f t="shared" si="261"/>
        <v>-35.13221474</v>
      </c>
      <c r="BX58" s="63">
        <f t="shared" si="261"/>
        <v>38.07073009</v>
      </c>
      <c r="BY58" s="65"/>
      <c r="BZ58" s="63">
        <f t="shared" ref="BZ58:BZ59" si="293">IFERROR(BZ5/BX5*100-100,"")</f>
        <v>-46.05607573</v>
      </c>
      <c r="CA58" s="63">
        <f t="shared" ref="CA58:CC58" si="262">IFERROR(CA5/BZ5*100-100,"")</f>
        <v>154.3330671</v>
      </c>
      <c r="CB58" s="63">
        <f t="shared" si="262"/>
        <v>-40.51641038</v>
      </c>
      <c r="CC58" s="63">
        <f t="shared" si="262"/>
        <v>48.71595894</v>
      </c>
      <c r="CD58" s="65"/>
      <c r="CE58" s="63">
        <f t="shared" ref="CE58:CE59" si="295">IFERROR(CE5/CC5*100-100,"")</f>
        <v>-59.96147586</v>
      </c>
      <c r="CF58" s="63">
        <f t="shared" ref="CF58:CH58" si="263">IFERROR(CF5/CE5*100-100,"")</f>
        <v>-100</v>
      </c>
      <c r="CG58" s="63" t="str">
        <f t="shared" si="263"/>
        <v/>
      </c>
      <c r="CH58" s="63" t="str">
        <f t="shared" si="263"/>
        <v/>
      </c>
      <c r="CI58" s="65"/>
      <c r="CJ58" s="63" t="str">
        <f t="shared" ref="CJ58:CJ59" si="297">IFERROR(CJ5/CH5*100-100,"")</f>
        <v/>
      </c>
      <c r="CK58" s="63" t="str">
        <f t="shared" ref="CK58:CM58" si="264">IFERROR(CK5/CJ5*100-100,"")</f>
        <v/>
      </c>
      <c r="CL58" s="63" t="str">
        <f t="shared" si="264"/>
        <v/>
      </c>
      <c r="CM58" s="63" t="str">
        <f t="shared" si="264"/>
        <v/>
      </c>
      <c r="CN58" s="65"/>
    </row>
    <row r="59">
      <c r="A59" s="48"/>
      <c r="B59" s="48" t="s">
        <v>38</v>
      </c>
      <c r="C59" s="63" t="str">
        <f t="shared" si="265"/>
        <v/>
      </c>
      <c r="D59" s="63">
        <f t="shared" ref="D59:K59" si="266">IFERROR(D6/C6*100-100,"")</f>
        <v>-58.33106486</v>
      </c>
      <c r="E59" s="63">
        <f t="shared" si="266"/>
        <v>-23.85675258</v>
      </c>
      <c r="F59" s="63">
        <f t="shared" si="266"/>
        <v>-62.77981437</v>
      </c>
      <c r="G59" s="63">
        <f t="shared" si="266"/>
        <v>1468.315172</v>
      </c>
      <c r="H59" s="63">
        <f t="shared" si="266"/>
        <v>-68.57161945</v>
      </c>
      <c r="I59" s="63">
        <f t="shared" si="266"/>
        <v>14.88882275</v>
      </c>
      <c r="J59" s="63">
        <f t="shared" si="266"/>
        <v>-48.50312697</v>
      </c>
      <c r="K59" s="63">
        <f t="shared" si="266"/>
        <v>-74.58321357</v>
      </c>
      <c r="L59" s="63"/>
      <c r="M59" s="63">
        <f t="shared" si="267"/>
        <v>1075.685609</v>
      </c>
      <c r="N59" s="63">
        <f t="shared" ref="N59:P59" si="268">IFERROR(N6/M6*100-100,"")</f>
        <v>-55.00432859</v>
      </c>
      <c r="O59" s="63">
        <f t="shared" si="268"/>
        <v>-23.26973438</v>
      </c>
      <c r="P59" s="63">
        <f t="shared" si="268"/>
        <v>-73.56690116</v>
      </c>
      <c r="Q59" s="63"/>
      <c r="R59" s="63">
        <f t="shared" si="269"/>
        <v>931.2252964</v>
      </c>
      <c r="S59" s="63">
        <f t="shared" ref="S59:U59" si="270">IFERROR(S6/R6*100-100,"")</f>
        <v>-66.41114092</v>
      </c>
      <c r="T59" s="63">
        <f t="shared" si="270"/>
        <v>0.7227082541</v>
      </c>
      <c r="U59" s="63">
        <f t="shared" si="270"/>
        <v>-84.45619335</v>
      </c>
      <c r="V59" s="63"/>
      <c r="W59" s="63">
        <f t="shared" si="271"/>
        <v>1719.436346</v>
      </c>
      <c r="X59" s="63">
        <f t="shared" ref="X59:Z59" si="272">IFERROR(X6/W6*100-100,"")</f>
        <v>-75.67033437</v>
      </c>
      <c r="Y59" s="63">
        <f t="shared" si="272"/>
        <v>28.935236</v>
      </c>
      <c r="Z59" s="63">
        <f t="shared" si="272"/>
        <v>-80.418866</v>
      </c>
      <c r="AA59" s="63"/>
      <c r="AB59" s="63">
        <f t="shared" si="273"/>
        <v>1277.869565</v>
      </c>
      <c r="AC59" s="63">
        <f t="shared" ref="AC59:AE59" si="274">IFERROR(AC6/AB6*100-100,"")</f>
        <v>-55.29961188</v>
      </c>
      <c r="AD59" s="63">
        <f t="shared" si="274"/>
        <v>19.46209233</v>
      </c>
      <c r="AE59" s="63">
        <f t="shared" si="274"/>
        <v>-68.32121964</v>
      </c>
      <c r="AF59" s="67"/>
      <c r="AG59" s="63">
        <f t="shared" si="275"/>
        <v>690.766648</v>
      </c>
      <c r="AH59" s="63">
        <f t="shared" ref="AH59:AJ59" si="276">IFERROR(AH6/AG6*100-100,"")</f>
        <v>-35.35725238</v>
      </c>
      <c r="AI59" s="63">
        <f t="shared" si="276"/>
        <v>-45.67216465</v>
      </c>
      <c r="AJ59" s="63">
        <f t="shared" si="276"/>
        <v>-63.69559377</v>
      </c>
      <c r="AK59" s="67"/>
      <c r="AL59" s="63">
        <f t="shared" si="277"/>
        <v>933.0619796</v>
      </c>
      <c r="AM59" s="63">
        <f t="shared" ref="AM59:AO59" si="278">IFERROR(AM6/AL6*100-100,"")</f>
        <v>-27.28119347</v>
      </c>
      <c r="AN59" s="63">
        <f t="shared" si="278"/>
        <v>-46.89685745</v>
      </c>
      <c r="AO59" s="63">
        <f t="shared" si="278"/>
        <v>150.7884241</v>
      </c>
      <c r="AP59" s="48"/>
      <c r="AQ59" s="63">
        <f t="shared" si="279"/>
        <v>48.17013407</v>
      </c>
      <c r="AR59" s="63">
        <f t="shared" ref="AR59:AT59" si="280">IFERROR(AR6/AQ6*100-100,"")</f>
        <v>-37.6770715</v>
      </c>
      <c r="AS59" s="63">
        <f t="shared" si="280"/>
        <v>-6.796835887</v>
      </c>
      <c r="AT59" s="63">
        <f t="shared" si="280"/>
        <v>-9.67319138</v>
      </c>
      <c r="AU59" s="65"/>
      <c r="AV59" s="63">
        <f t="shared" si="281"/>
        <v>105.1828064</v>
      </c>
      <c r="AW59" s="63">
        <f t="shared" ref="AW59:AY59" si="282">IFERROR(AW6/AV6*100-100,"")</f>
        <v>12.08171414</v>
      </c>
      <c r="AX59" s="63">
        <f t="shared" si="282"/>
        <v>-49.69553601</v>
      </c>
      <c r="AY59" s="63">
        <f t="shared" si="282"/>
        <v>8.736382815</v>
      </c>
      <c r="AZ59" s="65"/>
      <c r="BA59" s="63">
        <f t="shared" si="283"/>
        <v>-16.51633253</v>
      </c>
      <c r="BB59" s="63">
        <f t="shared" ref="BB59:BD59" si="284">IFERROR(BB6/BA6*100-100,"")</f>
        <v>11.02428196</v>
      </c>
      <c r="BC59" s="63">
        <f t="shared" si="284"/>
        <v>-29.08905437</v>
      </c>
      <c r="BD59" s="63">
        <f t="shared" si="284"/>
        <v>-13.35846017</v>
      </c>
      <c r="BE59" s="65"/>
      <c r="BF59" s="63">
        <f t="shared" si="285"/>
        <v>71.47506143</v>
      </c>
      <c r="BG59" s="63">
        <f t="shared" ref="BG59:BI59" si="286">IFERROR(BG6/BF6*100-100,"")</f>
        <v>-36.38212169</v>
      </c>
      <c r="BH59" s="63">
        <f t="shared" si="286"/>
        <v>0.6057654257</v>
      </c>
      <c r="BI59" s="63">
        <f t="shared" si="286"/>
        <v>-0.08472012103</v>
      </c>
      <c r="BJ59" s="65"/>
      <c r="BK59" s="63">
        <f t="shared" si="287"/>
        <v>69.01156805</v>
      </c>
      <c r="BL59" s="63">
        <f t="shared" ref="BL59:BN59" si="288">IFERROR(BL6/BK6*100-100,"")</f>
        <v>-33.69586641</v>
      </c>
      <c r="BM59" s="63">
        <f t="shared" si="288"/>
        <v>-52.39291988</v>
      </c>
      <c r="BN59" s="63">
        <f t="shared" si="288"/>
        <v>-39.36737242</v>
      </c>
      <c r="BO59" s="65"/>
      <c r="BP59" s="63">
        <f t="shared" si="289"/>
        <v>96.62692562</v>
      </c>
      <c r="BQ59" s="63">
        <f t="shared" ref="BQ59:BS59" si="290">IFERROR(BQ6/BP6*100-100,"")</f>
        <v>-17.31657382</v>
      </c>
      <c r="BR59" s="63">
        <f t="shared" si="290"/>
        <v>-11.68374986</v>
      </c>
      <c r="BS59" s="63">
        <f t="shared" si="290"/>
        <v>3.0579644</v>
      </c>
      <c r="BT59" s="65"/>
      <c r="BU59" s="63">
        <f t="shared" si="291"/>
        <v>104.6906871</v>
      </c>
      <c r="BV59" s="63">
        <f t="shared" ref="BV59:BX59" si="292">IFERROR(BV6/BU6*100-100,"")</f>
        <v>17.79435305</v>
      </c>
      <c r="BW59" s="63">
        <f t="shared" si="292"/>
        <v>-19.56135962</v>
      </c>
      <c r="BX59" s="63">
        <f t="shared" si="292"/>
        <v>-22.11109502</v>
      </c>
      <c r="BY59" s="65"/>
      <c r="BZ59" s="63">
        <f t="shared" si="293"/>
        <v>50.09243096</v>
      </c>
      <c r="CA59" s="63">
        <f t="shared" ref="CA59:CC59" si="294">IFERROR(CA6/BZ6*100-100,"")</f>
        <v>-56.64117882</v>
      </c>
      <c r="CB59" s="63">
        <f t="shared" si="294"/>
        <v>4.292380492</v>
      </c>
      <c r="CC59" s="63">
        <f t="shared" si="294"/>
        <v>5.378713458</v>
      </c>
      <c r="CD59" s="65"/>
      <c r="CE59" s="63">
        <f t="shared" si="295"/>
        <v>33.02813805</v>
      </c>
      <c r="CF59" s="63">
        <f t="shared" ref="CF59:CH59" si="296">IFERROR(CF6/CE6*100-100,"")</f>
        <v>-100</v>
      </c>
      <c r="CG59" s="63" t="str">
        <f t="shared" si="296"/>
        <v/>
      </c>
      <c r="CH59" s="63" t="str">
        <f t="shared" si="296"/>
        <v/>
      </c>
      <c r="CI59" s="65"/>
      <c r="CJ59" s="63" t="str">
        <f t="shared" si="297"/>
        <v/>
      </c>
      <c r="CK59" s="63" t="str">
        <f t="shared" ref="CK59:CM59" si="298">IFERROR(CK6/CJ6*100-100,"")</f>
        <v/>
      </c>
      <c r="CL59" s="63" t="str">
        <f t="shared" si="298"/>
        <v/>
      </c>
      <c r="CM59" s="63" t="str">
        <f t="shared" si="298"/>
        <v/>
      </c>
      <c r="CN59" s="65"/>
    </row>
    <row r="60">
      <c r="A60" s="48"/>
      <c r="B60" s="48" t="s">
        <v>42</v>
      </c>
      <c r="C60" s="63" t="str">
        <f>IFERROR(C10/#REF!*100-100,"")</f>
        <v/>
      </c>
      <c r="D60" s="63">
        <f t="shared" ref="D60:K60" si="299">IFERROR(D10/C10*100-100,"")</f>
        <v>-35.81765557</v>
      </c>
      <c r="E60" s="63">
        <f t="shared" si="299"/>
        <v>-7.328072153</v>
      </c>
      <c r="F60" s="63">
        <f t="shared" si="299"/>
        <v>-86.37469586</v>
      </c>
      <c r="G60" s="63">
        <f t="shared" si="299"/>
        <v>2759.821429</v>
      </c>
      <c r="H60" s="63">
        <f t="shared" si="299"/>
        <v>-88.41710896</v>
      </c>
      <c r="I60" s="63">
        <f t="shared" si="299"/>
        <v>533.9622642</v>
      </c>
      <c r="J60" s="63">
        <f t="shared" si="299"/>
        <v>4.12414966</v>
      </c>
      <c r="K60" s="63">
        <f t="shared" si="299"/>
        <v>-61.57615353</v>
      </c>
      <c r="L60" s="63"/>
      <c r="M60" s="63">
        <f>IFERROR(M10/K10*100-100,"")</f>
        <v>31.1370882</v>
      </c>
      <c r="N60" s="63">
        <f t="shared" ref="N60:P60" si="300">IFERROR(N10/M10*100-100,"")</f>
        <v>-32.41491086</v>
      </c>
      <c r="O60" s="63">
        <f t="shared" si="300"/>
        <v>-41.60671463</v>
      </c>
      <c r="P60" s="63">
        <f t="shared" si="300"/>
        <v>137.1663244</v>
      </c>
      <c r="Q60" s="63"/>
      <c r="R60" s="63">
        <f>IFERROR(R10/P10*100-100,"")</f>
        <v>12.46753247</v>
      </c>
      <c r="S60" s="63">
        <f t="shared" ref="S60:U60" si="301">IFERROR(S10/R10*100-100,"")</f>
        <v>-33.7952271</v>
      </c>
      <c r="T60" s="63">
        <f t="shared" si="301"/>
        <v>-35.23255814</v>
      </c>
      <c r="U60" s="63">
        <f t="shared" si="301"/>
        <v>57.80969479</v>
      </c>
      <c r="V60" s="63"/>
      <c r="W60" s="63">
        <f>IFERROR(W10/U10*100-100,"")</f>
        <v>22.0705347</v>
      </c>
      <c r="X60" s="63">
        <f t="shared" ref="X60:Z60" si="302">IFERROR(X10/W10*100-100,"")</f>
        <v>-54.1472507</v>
      </c>
      <c r="Y60" s="63">
        <f t="shared" si="302"/>
        <v>114.8373984</v>
      </c>
      <c r="Z60" s="63">
        <f t="shared" si="302"/>
        <v>190.3500473</v>
      </c>
      <c r="AA60" s="63"/>
      <c r="AB60" s="63">
        <f>IFERROR(AB10/Z10*100-100,"")</f>
        <v>4.203323558</v>
      </c>
      <c r="AC60" s="63">
        <f t="shared" ref="AC60:AE60" si="303">IFERROR(AC10/AB10*100-100,"")</f>
        <v>-62.16385241</v>
      </c>
      <c r="AD60" s="63">
        <f t="shared" si="303"/>
        <v>128.3471074</v>
      </c>
      <c r="AE60" s="63">
        <f t="shared" si="303"/>
        <v>103.6916395</v>
      </c>
      <c r="AF60" s="67"/>
      <c r="AG60" s="63">
        <f>IFERROR(AG10/AE10*100-100,"")</f>
        <v>5.952380952</v>
      </c>
      <c r="AH60" s="63">
        <f t="shared" ref="AH60:AJ60" si="304">IFERROR(AH10/AG10*100-100,"")</f>
        <v>-19.68807647</v>
      </c>
      <c r="AI60" s="63">
        <f t="shared" si="304"/>
        <v>-58.59260806</v>
      </c>
      <c r="AJ60" s="63">
        <f t="shared" si="304"/>
        <v>71.50781644</v>
      </c>
      <c r="AK60" s="67"/>
      <c r="AL60" s="63">
        <f>IFERROR(AL10/AJ10*100-100,"")</f>
        <v>-34.81329021</v>
      </c>
      <c r="AM60" s="63">
        <f t="shared" ref="AM60:AO60" si="305">IFERROR(AM10/AL10*100-100,"")</f>
        <v>-53.72124493</v>
      </c>
      <c r="AN60" s="63">
        <f t="shared" si="305"/>
        <v>-56.14035088</v>
      </c>
      <c r="AO60" s="63">
        <f t="shared" si="305"/>
        <v>-19.55555556</v>
      </c>
      <c r="AP60" s="48"/>
      <c r="AQ60" s="63">
        <f>IFERROR(AQ10/AO10*100-100,"")</f>
        <v>425.4143646</v>
      </c>
      <c r="AR60" s="63">
        <f t="shared" ref="AR60:AT60" si="306">IFERROR(AR10/AQ10*100-100,"")</f>
        <v>41.53522608</v>
      </c>
      <c r="AS60" s="63">
        <f t="shared" si="306"/>
        <v>-72.88261516</v>
      </c>
      <c r="AT60" s="63">
        <f t="shared" si="306"/>
        <v>438.3561644</v>
      </c>
      <c r="AU60" s="65"/>
      <c r="AV60" s="63">
        <f>IFERROR(AV10/AT10*100-100,"")</f>
        <v>-78.20356234</v>
      </c>
      <c r="AW60" s="63">
        <f t="shared" ref="AW60:AY60" si="307">IFERROR(AW10/AV10*100-100,"")</f>
        <v>-69.51902872</v>
      </c>
      <c r="AX60" s="63">
        <f t="shared" si="307"/>
        <v>-55.95557258</v>
      </c>
      <c r="AY60" s="63">
        <f t="shared" si="307"/>
        <v>126.6956522</v>
      </c>
      <c r="AZ60" s="65"/>
      <c r="BA60" s="63">
        <f>IFERROR(BA10/AY10*100-100,"")</f>
        <v>-52.4357499</v>
      </c>
      <c r="BB60" s="63">
        <f t="shared" ref="BB60:BD60" si="308">IFERROR(BB10/BA10*100-100,"")</f>
        <v>127.4193548</v>
      </c>
      <c r="BC60" s="63">
        <f t="shared" si="308"/>
        <v>-73.75886525</v>
      </c>
      <c r="BD60" s="63">
        <f t="shared" si="308"/>
        <v>360.8108108</v>
      </c>
      <c r="BE60" s="65"/>
      <c r="BF60" s="63">
        <f>IFERROR(BF10/BD10*100-100,"")</f>
        <v>-67.15542522</v>
      </c>
      <c r="BG60" s="63">
        <f>IFERROR(BG10/BF10*100-100,"")</f>
        <v>57.14285714</v>
      </c>
      <c r="BH60" s="63">
        <f t="shared" ref="BH60:BH65" si="319">IFERROR(BH7/BG7*100-100,"")</f>
        <v>14.78459027</v>
      </c>
      <c r="BI60" s="63">
        <f>IFERROR(BI10/BH10*100-100,"")</f>
        <v>153.0864198</v>
      </c>
      <c r="BJ60" s="65"/>
      <c r="BK60" s="63">
        <f>IFERROR(BK10/BI10*100-100,"")</f>
        <v>2288.292683</v>
      </c>
      <c r="BL60" s="63">
        <f>IFERROR(BL10/BK10*100-100,"")</f>
        <v>-5.800653595</v>
      </c>
      <c r="BM60" s="63">
        <f t="shared" ref="BM60:BM65" si="320">IFERROR(BM7/BL7*100-100,"")</f>
        <v>38.96055569</v>
      </c>
      <c r="BN60" s="63">
        <f>IFERROR(BN10/BM10*100-100,"")</f>
        <v>-73.63690476</v>
      </c>
      <c r="BO60" s="65"/>
      <c r="BP60" s="63">
        <f>IFERROR(BP10/BN10*100-100,"")</f>
        <v>492.1201174</v>
      </c>
      <c r="BQ60" s="63">
        <f>IFERROR(BQ10/BP10*100-100,"")</f>
        <v>112.1067684</v>
      </c>
      <c r="BR60" s="63">
        <f t="shared" ref="BR60:BR64" si="321">IFERROR(BR7/BQ7*100-100,"")</f>
        <v>20.19028654</v>
      </c>
      <c r="BS60" s="63">
        <f>IFERROR(BS10/BR10*100-100,"")</f>
        <v>55.20446097</v>
      </c>
      <c r="BT60" s="65"/>
      <c r="BU60" s="63">
        <f>IFERROR(BU10/BS10*100-100,"")</f>
        <v>-75.71023607</v>
      </c>
      <c r="BV60" s="63">
        <f>IFERROR(BV10/BU10*100-100,"")</f>
        <v>-44.92038876</v>
      </c>
      <c r="BW60" s="63">
        <f t="shared" ref="BW60:BW64" si="322">IFERROR(BW7/BV7*100-100,"")</f>
        <v>46.58422768</v>
      </c>
      <c r="BX60" s="63">
        <f>IFERROR(BX10/BW10*100-100,"")</f>
        <v>513.7777934</v>
      </c>
      <c r="BY60" s="65"/>
      <c r="BZ60" s="63">
        <f>IFERROR(BZ10/BX10*100-100,"")</f>
        <v>-27.88043365</v>
      </c>
      <c r="CA60" s="63">
        <f>IFERROR(CA10/BZ10*100-100,"")</f>
        <v>-50.23902028</v>
      </c>
      <c r="CB60" s="63">
        <f t="shared" ref="CB60:CB64" si="323">IFERROR(CB7/CA7*100-100,"")</f>
        <v>98.48773829</v>
      </c>
      <c r="CC60" s="63">
        <f>IFERROR(CC10/CB10*100-100,"")</f>
        <v>847.1294531</v>
      </c>
      <c r="CD60" s="65"/>
      <c r="CE60" s="63">
        <f>IFERROR(CE10/CC10*100-100,"")</f>
        <v>-42.65341061</v>
      </c>
      <c r="CF60" s="63">
        <f>IFERROR(CF10/CE10*100-100,"")</f>
        <v>-100</v>
      </c>
      <c r="CG60" s="63" t="str">
        <f t="shared" ref="CG60:CG64" si="324">IFERROR(CG7/CF7*100-100,"")</f>
        <v/>
      </c>
      <c r="CH60" s="63" t="str">
        <f>IFERROR(CH10/CG10*100-100,"")</f>
        <v/>
      </c>
      <c r="CI60" s="65"/>
      <c r="CJ60" s="63" t="str">
        <f>IFERROR(CJ10/CH10*100-100,"")</f>
        <v/>
      </c>
      <c r="CK60" s="63" t="str">
        <f>IFERROR(CK10/CJ10*100-100,"")</f>
        <v/>
      </c>
      <c r="CL60" s="63" t="str">
        <f t="shared" ref="CL60:CL64" si="325">IFERROR(CL7/CK7*100-100,"")</f>
        <v/>
      </c>
      <c r="CM60" s="63" t="str">
        <f>IFERROR(CM10/CL10*100-100,"")</f>
        <v/>
      </c>
      <c r="CN60" s="65"/>
    </row>
    <row r="61">
      <c r="A61" s="48"/>
      <c r="B61" s="48" t="s">
        <v>41</v>
      </c>
      <c r="C61" s="63" t="str">
        <f>IFERROR(C9/#REF!*100-100,"")</f>
        <v/>
      </c>
      <c r="D61" s="63">
        <f t="shared" ref="D61:K61" si="309">IFERROR(D9/C9*100-100,"")</f>
        <v>-32.62032086</v>
      </c>
      <c r="E61" s="63">
        <f t="shared" si="309"/>
        <v>34.30335097</v>
      </c>
      <c r="F61" s="63">
        <f t="shared" si="309"/>
        <v>-60.47275115</v>
      </c>
      <c r="G61" s="63">
        <f t="shared" si="309"/>
        <v>720.9302326</v>
      </c>
      <c r="H61" s="63">
        <f t="shared" si="309"/>
        <v>-72.19749089</v>
      </c>
      <c r="I61" s="63">
        <f t="shared" si="309"/>
        <v>-7.49636099</v>
      </c>
      <c r="J61" s="63">
        <f t="shared" si="309"/>
        <v>10.77891424</v>
      </c>
      <c r="K61" s="63">
        <f t="shared" si="309"/>
        <v>-65.41193182</v>
      </c>
      <c r="L61" s="63"/>
      <c r="M61" s="63">
        <f>IFERROR(M9/K9*100-100,"")</f>
        <v>324.8459959</v>
      </c>
      <c r="N61" s="63">
        <f t="shared" ref="N61:P61" si="310">IFERROR(N9/M9*100-100,"")</f>
        <v>-51.81246979</v>
      </c>
      <c r="O61" s="63">
        <f t="shared" si="310"/>
        <v>79.53861585</v>
      </c>
      <c r="P61" s="63">
        <f t="shared" si="310"/>
        <v>-80.83798883</v>
      </c>
      <c r="Q61" s="63"/>
      <c r="R61" s="63">
        <f>IFERROR(R9/P9*100-100,"")</f>
        <v>560.6413994</v>
      </c>
      <c r="S61" s="63">
        <f t="shared" ref="S61:U61" si="311">IFERROR(S9/R9*100-100,"")</f>
        <v>-52.91262136</v>
      </c>
      <c r="T61" s="63">
        <f t="shared" si="311"/>
        <v>11.99625117</v>
      </c>
      <c r="U61" s="63">
        <f t="shared" si="311"/>
        <v>-65.35564854</v>
      </c>
      <c r="V61" s="63"/>
      <c r="W61" s="63">
        <f>IFERROR(W9/U9*100-100,"")</f>
        <v>552.4154589</v>
      </c>
      <c r="X61" s="63">
        <f t="shared" ref="X61:Z61" si="312">IFERROR(X9/W9*100-100,"")</f>
        <v>-78.52647168</v>
      </c>
      <c r="Y61" s="63">
        <f t="shared" si="312"/>
        <v>86.72413793</v>
      </c>
      <c r="Z61" s="63">
        <f t="shared" si="312"/>
        <v>-73.40720222</v>
      </c>
      <c r="AA61" s="63"/>
      <c r="AB61" s="63">
        <f>IFERROR(AB9/Z9*100-100,"")</f>
        <v>571.875</v>
      </c>
      <c r="AC61" s="63">
        <f t="shared" ref="AC61:AE61" si="313">IFERROR(AC9/AB9*100-100,"")</f>
        <v>-72.81653747</v>
      </c>
      <c r="AD61" s="63">
        <f t="shared" si="313"/>
        <v>54.56273764</v>
      </c>
      <c r="AE61" s="63">
        <f t="shared" si="313"/>
        <v>-75.76875769</v>
      </c>
      <c r="AF61" s="67"/>
      <c r="AG61" s="63">
        <f>IFERROR(AG9/AE9*100-100,"")</f>
        <v>345.177665</v>
      </c>
      <c r="AH61" s="63">
        <f t="shared" ref="AH61:AJ61" si="314">IFERROR(AH9/AG9*100-100,"")</f>
        <v>-9.350057013</v>
      </c>
      <c r="AI61" s="63">
        <f t="shared" si="314"/>
        <v>26.41509434</v>
      </c>
      <c r="AJ61" s="63">
        <f t="shared" si="314"/>
        <v>-65.5721393</v>
      </c>
      <c r="AK61" s="67"/>
      <c r="AL61" s="63">
        <f>IFERROR(AL9/AJ9*100-100,"")</f>
        <v>237.5722543</v>
      </c>
      <c r="AM61" s="63">
        <f t="shared" ref="AM61:AO61" si="315">IFERROR(AM9/AL9*100-100,"")</f>
        <v>-70.63356164</v>
      </c>
      <c r="AN61" s="63">
        <f t="shared" si="315"/>
        <v>167.9300292</v>
      </c>
      <c r="AO61" s="63">
        <f t="shared" si="315"/>
        <v>-79.65179543</v>
      </c>
      <c r="AP61" s="48"/>
      <c r="AQ61" s="63">
        <f>IFERROR(AQ9/AO9*100-100,"")</f>
        <v>450.802139</v>
      </c>
      <c r="AR61" s="63">
        <f t="shared" ref="AR61:AT61" si="316">IFERROR(AR9/AQ9*100-100,"")</f>
        <v>-68.83495146</v>
      </c>
      <c r="AS61" s="63">
        <f t="shared" si="316"/>
        <v>35.82554517</v>
      </c>
      <c r="AT61" s="63">
        <f t="shared" si="316"/>
        <v>-62.6146789</v>
      </c>
      <c r="AU61" s="65"/>
      <c r="AV61" s="63">
        <f>IFERROR(AV9/AT9*100-100,"")</f>
        <v>867.9141104</v>
      </c>
      <c r="AW61" s="63">
        <f t="shared" ref="AW61:AY61" si="317">IFERROR(AW9/AV9*100-100,"")</f>
        <v>-60.1191608</v>
      </c>
      <c r="AX61" s="63">
        <f t="shared" si="317"/>
        <v>20.66115702</v>
      </c>
      <c r="AY61" s="63">
        <f t="shared" si="317"/>
        <v>-58.94362487</v>
      </c>
      <c r="AZ61" s="65"/>
      <c r="BA61" s="63">
        <f>IFERROR(BA9/AY9*100-100,"")</f>
        <v>199.005454</v>
      </c>
      <c r="BB61" s="63">
        <f t="shared" ref="BB61:BD61" si="318">IFERROR(BB9/BA9*100-100,"")</f>
        <v>-21.13733906</v>
      </c>
      <c r="BC61" s="63">
        <f t="shared" si="318"/>
        <v>97.14285714</v>
      </c>
      <c r="BD61" s="63">
        <f t="shared" si="318"/>
        <v>-80.26224983</v>
      </c>
      <c r="BE61" s="65"/>
      <c r="BF61" s="63">
        <f>IFERROR(BF9/BD9*100-100,"")</f>
        <v>412.9370629</v>
      </c>
      <c r="BG61" s="63">
        <f>IFERROR(BG9/BF9*100-100,"")</f>
        <v>-70.82481254</v>
      </c>
      <c r="BH61" s="63">
        <f t="shared" si="319"/>
        <v>37.36711151</v>
      </c>
      <c r="BI61" s="63">
        <f>IFERROR(BI9/BH9*100-100,"")</f>
        <v>-91.28481581</v>
      </c>
      <c r="BJ61" s="65"/>
      <c r="BK61" s="63">
        <f>IFERROR(BK9/BI9*100-100,"")</f>
        <v>889.6907216</v>
      </c>
      <c r="BL61" s="63">
        <f>IFERROR(BL9/BK9*100-100,"")</f>
        <v>-59.6875</v>
      </c>
      <c r="BM61" s="63">
        <f t="shared" si="320"/>
        <v>31.27388535</v>
      </c>
      <c r="BN61" s="63">
        <f>IFERROR(BN9/BM9*100-100,"")</f>
        <v>-82.31953642</v>
      </c>
      <c r="BO61" s="65"/>
      <c r="BP61" s="63">
        <f>IFERROR(BP9/BN9*100-100,"")</f>
        <v>645.388145</v>
      </c>
      <c r="BQ61" s="63">
        <f>IFERROR(BQ9/BP9*100-100,"")</f>
        <v>-41.20603015</v>
      </c>
      <c r="BR61" s="63">
        <f t="shared" si="321"/>
        <v>105.2267699</v>
      </c>
      <c r="BS61" s="63">
        <f>IFERROR(BS9/BR9*100-100,"")</f>
        <v>-57.40365112</v>
      </c>
      <c r="BT61" s="65"/>
      <c r="BU61" s="63">
        <f>IFERROR(BU9/BS9*100-100,"")</f>
        <v>474.0678368</v>
      </c>
      <c r="BV61" s="63">
        <f>IFERROR(BV9/BU9*100-100,"")</f>
        <v>-74.33750557</v>
      </c>
      <c r="BW61" s="63">
        <f t="shared" si="322"/>
        <v>23.3776572</v>
      </c>
      <c r="BX61" s="63">
        <f>IFERROR(BX9/BW9*100-100,"")</f>
        <v>-68.37292786</v>
      </c>
      <c r="BY61" s="65"/>
      <c r="BZ61" s="63">
        <f>IFERROR(BZ9/BX9*100-100,"")</f>
        <v>274.3937716</v>
      </c>
      <c r="CA61" s="63">
        <f>IFERROR(CA9/BZ9*100-100,"")</f>
        <v>-61.5571834</v>
      </c>
      <c r="CB61" s="63">
        <f t="shared" si="323"/>
        <v>-2.158349946</v>
      </c>
      <c r="CC61" s="63">
        <f>IFERROR(CC9/CB9*100-100,"")</f>
        <v>-56.82772892</v>
      </c>
      <c r="CD61" s="65"/>
      <c r="CE61" s="63">
        <f>IFERROR(CE9/CC9*100-100,"")</f>
        <v>282.3813302</v>
      </c>
      <c r="CF61" s="63">
        <f>IFERROR(CF9/CE9*100-100,"")</f>
        <v>-100</v>
      </c>
      <c r="CG61" s="63" t="str">
        <f t="shared" si="324"/>
        <v/>
      </c>
      <c r="CH61" s="63" t="str">
        <f>IFERROR(CH9/CG9*100-100,"")</f>
        <v/>
      </c>
      <c r="CI61" s="65"/>
      <c r="CJ61" s="63" t="str">
        <f>IFERROR(CJ9/CH9*100-100,"")</f>
        <v/>
      </c>
      <c r="CK61" s="63" t="str">
        <f>IFERROR(CK9/CJ9*100-100,"")</f>
        <v/>
      </c>
      <c r="CL61" s="63" t="str">
        <f t="shared" si="325"/>
        <v/>
      </c>
      <c r="CM61" s="63" t="str">
        <f>IFERROR(CM9/CL9*100-100,"")</f>
        <v/>
      </c>
      <c r="CN61" s="65"/>
    </row>
    <row r="62">
      <c r="A62" s="48"/>
      <c r="B62" s="48" t="s">
        <v>43</v>
      </c>
      <c r="C62" s="63" t="str">
        <f>IFERROR(C11/#REF!*100-100,"")</f>
        <v/>
      </c>
      <c r="D62" s="63">
        <f t="shared" ref="D62:K62" si="326">IFERROR(D11/C11*100-100,"")</f>
        <v>-28.52112676</v>
      </c>
      <c r="E62" s="63">
        <f t="shared" si="326"/>
        <v>-8.866995074</v>
      </c>
      <c r="F62" s="63">
        <f t="shared" si="326"/>
        <v>23.24324324</v>
      </c>
      <c r="G62" s="63">
        <f t="shared" si="326"/>
        <v>294.7368421</v>
      </c>
      <c r="H62" s="63">
        <f t="shared" si="326"/>
        <v>-64.66666667</v>
      </c>
      <c r="I62" s="63">
        <f t="shared" si="326"/>
        <v>38.99371069</v>
      </c>
      <c r="J62" s="63">
        <f t="shared" si="326"/>
        <v>0.2262443439</v>
      </c>
      <c r="K62" s="63">
        <f t="shared" si="326"/>
        <v>-26.86230248</v>
      </c>
      <c r="L62" s="63"/>
      <c r="M62" s="63">
        <f>IFERROR(M11/K11*100-100,"")</f>
        <v>-22.83950617</v>
      </c>
      <c r="N62" s="63">
        <f t="shared" ref="N62:P62" si="327">IFERROR(N11/M11*100-100,"")</f>
        <v>20.4</v>
      </c>
      <c r="O62" s="63">
        <f t="shared" si="327"/>
        <v>-5.980066445</v>
      </c>
      <c r="P62" s="63">
        <f t="shared" si="327"/>
        <v>-14.48763251</v>
      </c>
      <c r="Q62" s="63"/>
      <c r="R62" s="63">
        <f>IFERROR(R11/P11*100-100,"")</f>
        <v>-18.59504132</v>
      </c>
      <c r="S62" s="63">
        <f t="shared" ref="S62:U62" si="328">IFERROR(S11/R11*100-100,"")</f>
        <v>48.73096447</v>
      </c>
      <c r="T62" s="63">
        <f t="shared" si="328"/>
        <v>-9.897610922</v>
      </c>
      <c r="U62" s="63">
        <f t="shared" si="328"/>
        <v>24.62121212</v>
      </c>
      <c r="V62" s="63"/>
      <c r="W62" s="63">
        <f>IFERROR(W11/U11*100-100,"")</f>
        <v>29.17933131</v>
      </c>
      <c r="X62" s="63">
        <f t="shared" ref="X62:Z62" si="329">IFERROR(X11/W11*100-100,"")</f>
        <v>-32.70588235</v>
      </c>
      <c r="Y62" s="63">
        <f t="shared" si="329"/>
        <v>-10.48951049</v>
      </c>
      <c r="Z62" s="63">
        <f t="shared" si="329"/>
        <v>-12.109375</v>
      </c>
      <c r="AA62" s="63"/>
      <c r="AB62" s="63">
        <f>IFERROR(AB11/Z11*100-100,"")</f>
        <v>6.222222222</v>
      </c>
      <c r="AC62" s="63">
        <f t="shared" ref="AC62:AE62" si="330">IFERROR(AC11/AB11*100-100,"")</f>
        <v>0.4184100418</v>
      </c>
      <c r="AD62" s="63">
        <f t="shared" si="330"/>
        <v>30.83333333</v>
      </c>
      <c r="AE62" s="63">
        <f t="shared" si="330"/>
        <v>-22.61146497</v>
      </c>
      <c r="AF62" s="67"/>
      <c r="AG62" s="63">
        <f>IFERROR(AG11/AE11*100-100,"")</f>
        <v>-29.218107</v>
      </c>
      <c r="AH62" s="63">
        <f t="shared" ref="AH62:AJ62" si="331">IFERROR(AH11/AG11*100-100,"")</f>
        <v>-9.88372093</v>
      </c>
      <c r="AI62" s="63">
        <f t="shared" si="331"/>
        <v>85.16129032</v>
      </c>
      <c r="AJ62" s="63">
        <f t="shared" si="331"/>
        <v>36.58536585</v>
      </c>
      <c r="AK62" s="67"/>
      <c r="AL62" s="63">
        <f>IFERROR(AL11/AJ11*100-100,"")</f>
        <v>-39.79591837</v>
      </c>
      <c r="AM62" s="63">
        <f t="shared" ref="AM62:AO62" si="332">IFERROR(AM11/AL11*100-100,"")</f>
        <v>-28.81355932</v>
      </c>
      <c r="AN62" s="63">
        <f t="shared" si="332"/>
        <v>6.547619048</v>
      </c>
      <c r="AO62" s="63">
        <f t="shared" si="332"/>
        <v>-44.69273743</v>
      </c>
      <c r="AP62" s="48"/>
      <c r="AQ62" s="63">
        <f>IFERROR(AQ11/AO11*100-100,"")</f>
        <v>143.4343434</v>
      </c>
      <c r="AR62" s="63">
        <f t="shared" ref="AR62:AT62" si="333">IFERROR(AR11/AQ11*100-100,"")</f>
        <v>-70.12448133</v>
      </c>
      <c r="AS62" s="63">
        <f t="shared" si="333"/>
        <v>66.66666667</v>
      </c>
      <c r="AT62" s="63">
        <f t="shared" si="333"/>
        <v>62.5</v>
      </c>
      <c r="AU62" s="65"/>
      <c r="AV62" s="63">
        <f>IFERROR(AV11/AT11*100-100,"")</f>
        <v>-46.56410256</v>
      </c>
      <c r="AW62" s="63">
        <f t="shared" ref="AW62:AY62" si="334">IFERROR(AW11/AV11*100-100,"")</f>
        <v>31.95777351</v>
      </c>
      <c r="AX62" s="63">
        <f t="shared" si="334"/>
        <v>-38.61818182</v>
      </c>
      <c r="AY62" s="63">
        <f t="shared" si="334"/>
        <v>140.8767773</v>
      </c>
      <c r="AZ62" s="65"/>
      <c r="BA62" s="63">
        <f>IFERROR(BA11/AY11*100-100,"")</f>
        <v>-69.99508116</v>
      </c>
      <c r="BB62" s="63">
        <f t="shared" ref="BB62:BD62" si="335">IFERROR(BB11/BA11*100-100,"")</f>
        <v>-19.67213115</v>
      </c>
      <c r="BC62" s="63">
        <f t="shared" si="335"/>
        <v>216.3265306</v>
      </c>
      <c r="BD62" s="63">
        <f t="shared" si="335"/>
        <v>237.4193548</v>
      </c>
      <c r="BE62" s="65"/>
      <c r="BF62" s="63">
        <f>IFERROR(BF11/BD11*100-100,"")</f>
        <v>-74.95219885</v>
      </c>
      <c r="BG62" s="63">
        <f>IFERROR(BG11/BF11*100-100,"")</f>
        <v>-69.46564885</v>
      </c>
      <c r="BH62" s="63">
        <f t="shared" si="319"/>
        <v>160.046729</v>
      </c>
      <c r="BI62" s="63">
        <f>IFERROR(BI11/BH11*100-100,"")</f>
        <v>48</v>
      </c>
      <c r="BJ62" s="65"/>
      <c r="BK62" s="63">
        <f>IFERROR(BK11/BI11*100-100,"")</f>
        <v>14.86486486</v>
      </c>
      <c r="BL62" s="63">
        <f>IFERROR(BL11/BK11*100-100,"")</f>
        <v>-10.58823529</v>
      </c>
      <c r="BM62" s="63">
        <f t="shared" si="320"/>
        <v>56.07235142</v>
      </c>
      <c r="BN62" s="63">
        <f>IFERROR(BN11/BM11*100-100,"")</f>
        <v>15.53846154</v>
      </c>
      <c r="BO62" s="65"/>
      <c r="BP62" s="63">
        <f>IFERROR(BP11/BN11*100-100,"")</f>
        <v>7.856191744</v>
      </c>
      <c r="BQ62" s="63">
        <f>IFERROR(BQ11/BP11*100-100,"")</f>
        <v>12.34567901</v>
      </c>
      <c r="BR62" s="63">
        <f t="shared" si="321"/>
        <v>5.341880342</v>
      </c>
      <c r="BS62" s="63">
        <f>IFERROR(BS11/BR11*100-100,"")</f>
        <v>-10.42944785</v>
      </c>
      <c r="BT62" s="65"/>
      <c r="BU62" s="63">
        <f>IFERROR(BU11/BS11*100-100,"")</f>
        <v>-28.63013699</v>
      </c>
      <c r="BV62" s="63">
        <f>IFERROR(BV11/BU11*100-100,"")</f>
        <v>-37.04414587</v>
      </c>
      <c r="BW62" s="63">
        <f t="shared" si="322"/>
        <v>135.9705854</v>
      </c>
      <c r="BX62" s="63">
        <f>IFERROR(BX11/BW11*100-100,"")</f>
        <v>-14.52658885</v>
      </c>
      <c r="BY62" s="65"/>
      <c r="BZ62" s="63">
        <f>IFERROR(BZ11/BX11*100-100,"")</f>
        <v>-38.69499241</v>
      </c>
      <c r="CA62" s="63">
        <f>IFERROR(CA11/BZ11*100-100,"")</f>
        <v>-54.45544554</v>
      </c>
      <c r="CB62" s="63">
        <f t="shared" si="323"/>
        <v>36.37878318</v>
      </c>
      <c r="CC62" s="63">
        <f>IFERROR(CC11/CB11*100-100,"")</f>
        <v>35.79387187</v>
      </c>
      <c r="CD62" s="65"/>
      <c r="CE62" s="63">
        <f>IFERROR(CE11/CC11*100-100,"")</f>
        <v>-11.79487179</v>
      </c>
      <c r="CF62" s="63">
        <f>IFERROR(CF11/CE11*100-100,"")</f>
        <v>-100</v>
      </c>
      <c r="CG62" s="63" t="str">
        <f t="shared" si="324"/>
        <v/>
      </c>
      <c r="CH62" s="63" t="str">
        <f>IFERROR(CH11/CG11*100-100,"")</f>
        <v/>
      </c>
      <c r="CI62" s="65"/>
      <c r="CJ62" s="63" t="str">
        <f>IFERROR(CJ11/CH11*100-100,"")</f>
        <v/>
      </c>
      <c r="CK62" s="63" t="str">
        <f>IFERROR(CK11/CJ11*100-100,"")</f>
        <v/>
      </c>
      <c r="CL62" s="63" t="str">
        <f t="shared" si="325"/>
        <v/>
      </c>
      <c r="CM62" s="63" t="str">
        <f>IFERROR(CM11/CL11*100-100,"")</f>
        <v/>
      </c>
      <c r="CN62" s="65"/>
    </row>
    <row r="63">
      <c r="A63" s="48"/>
      <c r="B63" s="48" t="s">
        <v>39</v>
      </c>
      <c r="C63" s="63" t="str">
        <f t="shared" ref="C63:C64" si="346">IFERROR(C7/#REF!*100-100,"")</f>
        <v/>
      </c>
      <c r="D63" s="63">
        <f t="shared" ref="D63:K63" si="336">IFERROR(D7/C7*100-100,"")</f>
        <v>-1.928652791</v>
      </c>
      <c r="E63" s="63">
        <f t="shared" si="336"/>
        <v>24.65221867</v>
      </c>
      <c r="F63" s="63">
        <f t="shared" si="336"/>
        <v>-16.10478167</v>
      </c>
      <c r="G63" s="63">
        <f t="shared" si="336"/>
        <v>312.3229927</v>
      </c>
      <c r="H63" s="63">
        <f t="shared" si="336"/>
        <v>-77.58126722</v>
      </c>
      <c r="I63" s="63">
        <f t="shared" si="336"/>
        <v>-6.395237705</v>
      </c>
      <c r="J63" s="63">
        <f t="shared" si="336"/>
        <v>56.15974795</v>
      </c>
      <c r="K63" s="63">
        <f t="shared" si="336"/>
        <v>-24.49093966</v>
      </c>
      <c r="L63" s="63"/>
      <c r="M63" s="63">
        <f t="shared" ref="M63:M64" si="348">IFERROR(M7/K7*100-100,"")</f>
        <v>-20.03463632</v>
      </c>
      <c r="N63" s="63">
        <f t="shared" ref="N63:P63" si="337">IFERROR(N7/M7*100-100,"")</f>
        <v>21.81795681</v>
      </c>
      <c r="O63" s="63">
        <f t="shared" si="337"/>
        <v>43.89698786</v>
      </c>
      <c r="P63" s="63">
        <f t="shared" si="337"/>
        <v>-16.40192029</v>
      </c>
      <c r="Q63" s="63"/>
      <c r="R63" s="63">
        <f t="shared" ref="R63:R64" si="350">IFERROR(R7/P7*100-100,"")</f>
        <v>-22.87131848</v>
      </c>
      <c r="S63" s="63">
        <f t="shared" ref="S63:U63" si="338">IFERROR(S7/R7*100-100,"")</f>
        <v>7.095149458</v>
      </c>
      <c r="T63" s="63">
        <f t="shared" si="338"/>
        <v>44.70912995</v>
      </c>
      <c r="U63" s="63">
        <f t="shared" si="338"/>
        <v>-14.4976685</v>
      </c>
      <c r="V63" s="63"/>
      <c r="W63" s="63">
        <f t="shared" ref="W63:W64" si="352">IFERROR(W7/U7*100-100,"")</f>
        <v>-36.68608494</v>
      </c>
      <c r="X63" s="63">
        <f t="shared" ref="X63:Z63" si="339">IFERROR(X7/W7*100-100,"")</f>
        <v>18.33338771</v>
      </c>
      <c r="Y63" s="63">
        <f t="shared" si="339"/>
        <v>77.16719974</v>
      </c>
      <c r="Z63" s="63">
        <f t="shared" si="339"/>
        <v>-31.65668041</v>
      </c>
      <c r="AA63" s="63"/>
      <c r="AB63" s="63">
        <f t="shared" ref="AB63:AB64" si="354">IFERROR(AB7/Z7*100-100,"")</f>
        <v>-23.09058615</v>
      </c>
      <c r="AC63" s="63">
        <f t="shared" ref="AC63:AE63" si="340">IFERROR(AC7/AB7*100-100,"")</f>
        <v>23.9178066</v>
      </c>
      <c r="AD63" s="63">
        <f t="shared" si="340"/>
        <v>45.77797955</v>
      </c>
      <c r="AE63" s="63">
        <f t="shared" si="340"/>
        <v>-36.96546524</v>
      </c>
      <c r="AF63" s="67"/>
      <c r="AG63" s="63">
        <f t="shared" ref="AG63:AG64" si="356">IFERROR(AG7/AE7*100-100,"")</f>
        <v>-42.63352228</v>
      </c>
      <c r="AH63" s="63">
        <f t="shared" ref="AH63:AJ63" si="341">IFERROR(AH7/AG7*100-100,"")</f>
        <v>25.37847883</v>
      </c>
      <c r="AI63" s="63">
        <f t="shared" si="341"/>
        <v>93.72401576</v>
      </c>
      <c r="AJ63" s="63">
        <f t="shared" si="341"/>
        <v>8.627253387</v>
      </c>
      <c r="AK63" s="67"/>
      <c r="AL63" s="63">
        <f t="shared" ref="AL63:AL64" si="358">IFERROR(AL7/AJ7*100-100,"")</f>
        <v>3.020151523</v>
      </c>
      <c r="AM63" s="63">
        <f t="shared" ref="AM63:AO63" si="342">IFERROR(AM7/AL7*100-100,"")</f>
        <v>-6.576950656</v>
      </c>
      <c r="AN63" s="63">
        <f t="shared" si="342"/>
        <v>13.98354247</v>
      </c>
      <c r="AO63" s="63">
        <f t="shared" si="342"/>
        <v>-1.25749722</v>
      </c>
      <c r="AP63" s="48"/>
      <c r="AQ63" s="63">
        <f t="shared" ref="AQ63:AQ64" si="360">IFERROR(AQ7/AO7*100-100,"")</f>
        <v>-24.65664351</v>
      </c>
      <c r="AR63" s="63">
        <f t="shared" ref="AR63:AT63" si="343">IFERROR(AR7/AQ7*100-100,"")</f>
        <v>-24.5816406</v>
      </c>
      <c r="AS63" s="63">
        <f t="shared" si="343"/>
        <v>54.44472355</v>
      </c>
      <c r="AT63" s="63">
        <f t="shared" si="343"/>
        <v>38.53187798</v>
      </c>
      <c r="AU63" s="65"/>
      <c r="AV63" s="63">
        <f t="shared" ref="AV63:AV64" si="362">IFERROR(AV7/AT7*100-100,"")</f>
        <v>-61.53082522</v>
      </c>
      <c r="AW63" s="63">
        <f t="shared" ref="AW63:AY63" si="344">IFERROR(AW7/AV7*100-100,"")</f>
        <v>10.25341051</v>
      </c>
      <c r="AX63" s="63">
        <f t="shared" si="344"/>
        <v>58.69487657</v>
      </c>
      <c r="AY63" s="63">
        <f t="shared" si="344"/>
        <v>-31.04689992</v>
      </c>
      <c r="AZ63" s="65"/>
      <c r="BA63" s="63">
        <f t="shared" ref="BA63:BA64" si="364">IFERROR(BA7/AY7*100-100,"")</f>
        <v>-37.85450478</v>
      </c>
      <c r="BB63" s="63">
        <f t="shared" ref="BB63:BD63" si="345">IFERROR(BB7/BA7*100-100,"")</f>
        <v>65.05201266</v>
      </c>
      <c r="BC63" s="63">
        <f t="shared" si="345"/>
        <v>63.40942098</v>
      </c>
      <c r="BD63" s="63">
        <f t="shared" si="345"/>
        <v>-34.58990827</v>
      </c>
      <c r="BE63" s="65"/>
      <c r="BF63" s="63">
        <f t="shared" ref="BF63:BF64" si="366">IFERROR(BF7/BD7*100-100,"")</f>
        <v>-18.22796493</v>
      </c>
      <c r="BG63" s="63">
        <f t="shared" ref="BG63:BG64" si="367">IFERROR(BG7/BF7*100-100,"")</f>
        <v>1.809004264</v>
      </c>
      <c r="BH63" s="63">
        <f t="shared" si="319"/>
        <v>-53.97727273</v>
      </c>
      <c r="BI63" s="63">
        <f t="shared" ref="BI63:BI64" si="368">IFERROR(BI7/BH7*100-100,"")</f>
        <v>-5.942480013</v>
      </c>
      <c r="BJ63" s="65"/>
      <c r="BK63" s="63">
        <f t="shared" ref="BK63:BK64" si="369">IFERROR(BK7/BI7*100-100,"")</f>
        <v>-11.63752531</v>
      </c>
      <c r="BL63" s="63">
        <f t="shared" ref="BL63:BL64" si="370">IFERROR(BL7/BK7*100-100,"")</f>
        <v>-21.92775751</v>
      </c>
      <c r="BM63" s="63">
        <f t="shared" si="320"/>
        <v>-85.42931483</v>
      </c>
      <c r="BN63" s="63">
        <f t="shared" ref="BN63:BN64" si="371">IFERROR(BN7/BM7*100-100,"")</f>
        <v>-2.818173703</v>
      </c>
      <c r="BO63" s="65"/>
      <c r="BP63" s="63">
        <f t="shared" ref="BP63:BP64" si="372">IFERROR(BP7/BN7*100-100,"")</f>
        <v>-26.50750846</v>
      </c>
      <c r="BQ63" s="63">
        <f t="shared" ref="BQ63:BQ64" si="373">IFERROR(BQ7/BP7*100-100,"")</f>
        <v>12.96867189</v>
      </c>
      <c r="BR63" s="63">
        <f t="shared" si="321"/>
        <v>-75.82022472</v>
      </c>
      <c r="BS63" s="63">
        <f t="shared" ref="BS63:BS64" si="374">IFERROR(BS7/BR7*100-100,"")</f>
        <v>-12.40488463</v>
      </c>
      <c r="BT63" s="65"/>
      <c r="BU63" s="63">
        <f t="shared" ref="BU63:BU64" si="375">IFERROR(BU7/BS7*100-100,"")</f>
        <v>-19.95006149</v>
      </c>
      <c r="BV63" s="63">
        <f t="shared" ref="BV63:BV64" si="376">IFERROR(BV7/BU7*100-100,"")</f>
        <v>10.65660682</v>
      </c>
      <c r="BW63" s="63">
        <f t="shared" si="322"/>
        <v>-66.1051247</v>
      </c>
      <c r="BX63" s="63">
        <f t="shared" ref="BX63:BX64" si="377">IFERROR(BX7/BW7*100-100,"")</f>
        <v>-26.51859145</v>
      </c>
      <c r="BY63" s="65"/>
      <c r="BZ63" s="63">
        <f t="shared" ref="BZ63:BZ64" si="378">IFERROR(BZ7/BX7*100-100,"")</f>
        <v>-16.5360476</v>
      </c>
      <c r="CA63" s="63">
        <f t="shared" ref="CA63:CA64" si="379">IFERROR(CA7/BZ7*100-100,"")</f>
        <v>-18.01220955</v>
      </c>
      <c r="CB63" s="63">
        <f t="shared" si="323"/>
        <v>-69.42381295</v>
      </c>
      <c r="CC63" s="63">
        <f t="shared" ref="CC63:CC64" si="380">IFERROR(CC7/CB7*100-100,"")</f>
        <v>-20.39713</v>
      </c>
      <c r="CD63" s="65"/>
      <c r="CE63" s="63">
        <f t="shared" ref="CE63:CE64" si="381">IFERROR(CE7/CC7*100-100,"")</f>
        <v>-29.69371579</v>
      </c>
      <c r="CF63" s="63">
        <f t="shared" ref="CF63:CF64" si="382">IFERROR(CF7/CE7*100-100,"")</f>
        <v>-100</v>
      </c>
      <c r="CG63" s="63" t="str">
        <f t="shared" si="324"/>
        <v/>
      </c>
      <c r="CH63" s="63" t="str">
        <f t="shared" ref="CH63:CH64" si="383">IFERROR(CH7/CG7*100-100,"")</f>
        <v/>
      </c>
      <c r="CI63" s="65"/>
      <c r="CJ63" s="63" t="str">
        <f t="shared" ref="CJ63:CJ64" si="384">IFERROR(CJ7/CH7*100-100,"")</f>
        <v/>
      </c>
      <c r="CK63" s="63" t="str">
        <f t="shared" ref="CK63:CK64" si="385">IFERROR(CK7/CJ7*100-100,"")</f>
        <v/>
      </c>
      <c r="CL63" s="63" t="str">
        <f t="shared" si="325"/>
        <v/>
      </c>
      <c r="CM63" s="63" t="str">
        <f t="shared" ref="CM63:CM64" si="386">IFERROR(CM7/CL7*100-100,"")</f>
        <v/>
      </c>
      <c r="CN63" s="65"/>
    </row>
    <row r="64">
      <c r="A64" s="48"/>
      <c r="B64" s="48" t="s">
        <v>40</v>
      </c>
      <c r="C64" s="63" t="str">
        <f t="shared" si="346"/>
        <v/>
      </c>
      <c r="D64" s="63">
        <f t="shared" ref="D64:K64" si="347">IFERROR(D8/C8*100-100,"")</f>
        <v>143.1467181</v>
      </c>
      <c r="E64" s="63">
        <f t="shared" si="347"/>
        <v>8.985046976</v>
      </c>
      <c r="F64" s="63">
        <f t="shared" si="347"/>
        <v>-22.25594949</v>
      </c>
      <c r="G64" s="63">
        <f t="shared" si="347"/>
        <v>295.1897548</v>
      </c>
      <c r="H64" s="63">
        <f t="shared" si="347"/>
        <v>-82.61539678</v>
      </c>
      <c r="I64" s="63">
        <f t="shared" si="347"/>
        <v>82.0186406</v>
      </c>
      <c r="J64" s="63">
        <f t="shared" si="347"/>
        <v>0.3621830898</v>
      </c>
      <c r="K64" s="63">
        <f t="shared" si="347"/>
        <v>-24.91289199</v>
      </c>
      <c r="L64" s="63"/>
      <c r="M64" s="63">
        <f t="shared" si="348"/>
        <v>-12.18097448</v>
      </c>
      <c r="N64" s="63">
        <f t="shared" ref="N64:P64" si="349">IFERROR(N8/M8*100-100,"")</f>
        <v>101.2266465</v>
      </c>
      <c r="O64" s="63">
        <f t="shared" si="349"/>
        <v>-19.00028135</v>
      </c>
      <c r="P64" s="63">
        <f t="shared" si="349"/>
        <v>-44.28621049</v>
      </c>
      <c r="Q64" s="63"/>
      <c r="R64" s="63">
        <f t="shared" si="350"/>
        <v>-19.05652535</v>
      </c>
      <c r="S64" s="63">
        <f t="shared" ref="S64:U64" si="351">IFERROR(S8/R8*100-100,"")</f>
        <v>47.62516046</v>
      </c>
      <c r="T64" s="63">
        <f t="shared" si="351"/>
        <v>55.66956522</v>
      </c>
      <c r="U64" s="63">
        <f t="shared" si="351"/>
        <v>-38.36442856</v>
      </c>
      <c r="V64" s="63"/>
      <c r="W64" s="63">
        <f t="shared" si="352"/>
        <v>-6.452782309</v>
      </c>
      <c r="X64" s="63">
        <f t="shared" ref="X64:Z64" si="353">IFERROR(X8/W8*100-100,"")</f>
        <v>2.286378609</v>
      </c>
      <c r="Y64" s="63">
        <f t="shared" si="353"/>
        <v>79.50369388</v>
      </c>
      <c r="Z64" s="63">
        <f t="shared" si="353"/>
        <v>-47.25622626</v>
      </c>
      <c r="AA64" s="63"/>
      <c r="AB64" s="63">
        <f t="shared" si="354"/>
        <v>-7.943177271</v>
      </c>
      <c r="AC64" s="63">
        <f t="shared" ref="AC64:AE64" si="355">IFERROR(AC8/AB8*100-100,"")</f>
        <v>58.61769181</v>
      </c>
      <c r="AD64" s="63">
        <f t="shared" si="355"/>
        <v>35.39325843</v>
      </c>
      <c r="AE64" s="63">
        <f t="shared" si="355"/>
        <v>-59.92308471</v>
      </c>
      <c r="AF64" s="67"/>
      <c r="AG64" s="63">
        <f t="shared" si="356"/>
        <v>-48.86363636</v>
      </c>
      <c r="AH64" s="63">
        <f t="shared" ref="AH64:AJ64" si="357">IFERROR(AH8/AG8*100-100,"")</f>
        <v>195.8024691</v>
      </c>
      <c r="AI64" s="63">
        <f t="shared" si="357"/>
        <v>57.71285476</v>
      </c>
      <c r="AJ64" s="63">
        <f t="shared" si="357"/>
        <v>-31.05747856</v>
      </c>
      <c r="AK64" s="67"/>
      <c r="AL64" s="63">
        <f t="shared" si="358"/>
        <v>-7.001381852</v>
      </c>
      <c r="AM64" s="63">
        <f t="shared" ref="AM64:AO64" si="359">IFERROR(AM8/AL8*100-100,"")</f>
        <v>-16.54284299</v>
      </c>
      <c r="AN64" s="63">
        <f t="shared" si="359"/>
        <v>48.46686449</v>
      </c>
      <c r="AO64" s="63">
        <f t="shared" si="359"/>
        <v>-18.24117255</v>
      </c>
      <c r="AP64" s="48"/>
      <c r="AQ64" s="63">
        <f t="shared" si="360"/>
        <v>-31.38852673</v>
      </c>
      <c r="AR64" s="63">
        <f t="shared" ref="AR64:AT64" si="361">IFERROR(AR8/AQ8*100-100,"")</f>
        <v>29.66745843</v>
      </c>
      <c r="AS64" s="63">
        <f t="shared" si="361"/>
        <v>23.88715882</v>
      </c>
      <c r="AT64" s="63">
        <f t="shared" si="361"/>
        <v>-45.86721869</v>
      </c>
      <c r="AU64" s="65"/>
      <c r="AV64" s="63">
        <f t="shared" si="362"/>
        <v>-6.044796504</v>
      </c>
      <c r="AW64" s="63">
        <f t="shared" ref="AW64:AY64" si="363">IFERROR(AW8/AV8*100-100,"")</f>
        <v>58.80454691</v>
      </c>
      <c r="AX64" s="63">
        <f t="shared" si="363"/>
        <v>5.488429994</v>
      </c>
      <c r="AY64" s="63">
        <f t="shared" si="363"/>
        <v>-48.57519697</v>
      </c>
      <c r="AZ64" s="65"/>
      <c r="BA64" s="63">
        <f t="shared" si="364"/>
        <v>-58.18709503</v>
      </c>
      <c r="BB64" s="63">
        <f t="shared" ref="BB64:BD64" si="365">IFERROR(BB8/BA8*100-100,"")</f>
        <v>263.5189669</v>
      </c>
      <c r="BC64" s="63">
        <f t="shared" si="365"/>
        <v>58.14831261</v>
      </c>
      <c r="BD64" s="63">
        <f t="shared" si="365"/>
        <v>-36.93668398</v>
      </c>
      <c r="BE64" s="65"/>
      <c r="BF64" s="63">
        <f t="shared" si="366"/>
        <v>-57.1460374</v>
      </c>
      <c r="BG64" s="63">
        <f t="shared" si="367"/>
        <v>129.6623377</v>
      </c>
      <c r="BH64" s="63">
        <f t="shared" si="319"/>
        <v>25</v>
      </c>
      <c r="BI64" s="63">
        <f t="shared" si="368"/>
        <v>-49.77770459</v>
      </c>
      <c r="BJ64" s="65"/>
      <c r="BK64" s="63">
        <f t="shared" si="369"/>
        <v>-27.96721311</v>
      </c>
      <c r="BL64" s="63">
        <f t="shared" si="370"/>
        <v>42.92216659</v>
      </c>
      <c r="BM64" s="63">
        <f t="shared" si="320"/>
        <v>-14.47368421</v>
      </c>
      <c r="BN64" s="63">
        <f t="shared" si="371"/>
        <v>-24.93425522</v>
      </c>
      <c r="BO64" s="65"/>
      <c r="BP64" s="63">
        <f t="shared" si="372"/>
        <v>-27.89758937</v>
      </c>
      <c r="BQ64" s="63">
        <f t="shared" si="373"/>
        <v>62.07978485</v>
      </c>
      <c r="BR64" s="63">
        <f t="shared" si="321"/>
        <v>79.12087912</v>
      </c>
      <c r="BS64" s="63">
        <f t="shared" si="374"/>
        <v>-9.365314648</v>
      </c>
      <c r="BT64" s="65"/>
      <c r="BU64" s="63">
        <f t="shared" si="375"/>
        <v>-20.04281514</v>
      </c>
      <c r="BV64" s="63">
        <f t="shared" si="376"/>
        <v>-49.9700216</v>
      </c>
      <c r="BW64" s="63">
        <f t="shared" si="322"/>
        <v>17.5304878</v>
      </c>
      <c r="BX64" s="63">
        <f t="shared" si="377"/>
        <v>-24.95481868</v>
      </c>
      <c r="BY64" s="65"/>
      <c r="BZ64" s="63">
        <f t="shared" si="378"/>
        <v>-11.99344615</v>
      </c>
      <c r="CA64" s="63">
        <f t="shared" si="379"/>
        <v>30.66374124</v>
      </c>
      <c r="CB64" s="63">
        <f t="shared" si="323"/>
        <v>95.10869565</v>
      </c>
      <c r="CC64" s="63">
        <f t="shared" si="380"/>
        <v>-33.01405193</v>
      </c>
      <c r="CD64" s="65"/>
      <c r="CE64" s="63">
        <f t="shared" si="381"/>
        <v>19.30484585</v>
      </c>
      <c r="CF64" s="63">
        <f t="shared" si="382"/>
        <v>-100</v>
      </c>
      <c r="CG64" s="63" t="str">
        <f t="shared" si="324"/>
        <v/>
      </c>
      <c r="CH64" s="63" t="str">
        <f t="shared" si="383"/>
        <v/>
      </c>
      <c r="CI64" s="65"/>
      <c r="CJ64" s="63" t="str">
        <f t="shared" si="384"/>
        <v/>
      </c>
      <c r="CK64" s="63" t="str">
        <f t="shared" si="385"/>
        <v/>
      </c>
      <c r="CL64" s="63" t="str">
        <f t="shared" si="325"/>
        <v/>
      </c>
      <c r="CM64" s="63" t="str">
        <f t="shared" si="386"/>
        <v/>
      </c>
      <c r="CN64" s="65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65"/>
      <c r="BD65" s="48"/>
      <c r="BE65" s="48"/>
      <c r="BF65" s="48"/>
      <c r="BG65" s="48"/>
      <c r="BH65" s="63">
        <f t="shared" si="319"/>
        <v>-43.17439676</v>
      </c>
      <c r="BI65" s="48"/>
      <c r="BJ65" s="48"/>
      <c r="BK65" s="48"/>
      <c r="BL65" s="48"/>
      <c r="BM65" s="63">
        <f t="shared" si="320"/>
        <v>-43.80933423</v>
      </c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65"/>
      <c r="BD66" s="48"/>
      <c r="BE66" s="48"/>
      <c r="BF66" s="48"/>
      <c r="BG66" s="48"/>
      <c r="BH66" s="65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</row>
    <row r="67">
      <c r="A67" s="48"/>
      <c r="B67" s="48"/>
      <c r="C67" s="86">
        <v>2009.0</v>
      </c>
      <c r="D67" s="86">
        <v>2010.0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65"/>
      <c r="BD67" s="48"/>
      <c r="BE67" s="48"/>
      <c r="BF67" s="48"/>
      <c r="BG67" s="48"/>
      <c r="BH67" s="65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>
        <f t="shared" ref="AV68:AY68" si="387">AV19/1000000</f>
        <v>5.340851218</v>
      </c>
      <c r="AW68" s="48">
        <f t="shared" si="387"/>
        <v>4.837898373</v>
      </c>
      <c r="AX68" s="48">
        <f t="shared" si="387"/>
        <v>4.991943452</v>
      </c>
      <c r="AY68" s="48">
        <f t="shared" si="387"/>
        <v>5.179794803</v>
      </c>
      <c r="AZ68" s="48"/>
      <c r="BA68" s="48">
        <f t="shared" ref="BA68:BD68" si="388">BA19/1000000</f>
        <v>5.232768134</v>
      </c>
      <c r="BB68" s="48">
        <f t="shared" si="388"/>
        <v>5.074440257</v>
      </c>
      <c r="BC68" s="48">
        <f t="shared" si="388"/>
        <v>5.102735801</v>
      </c>
      <c r="BD68" s="48">
        <f t="shared" si="388"/>
        <v>5.152173522</v>
      </c>
      <c r="BE68" s="48"/>
      <c r="BF68" s="48">
        <f t="shared" ref="BF68:BI68" si="389">BF19/1000000</f>
        <v>5.086362537</v>
      </c>
      <c r="BG68" s="48">
        <f t="shared" si="389"/>
        <v>4.914681706</v>
      </c>
      <c r="BH68" s="48">
        <f t="shared" si="389"/>
        <v>4.930896007</v>
      </c>
      <c r="BI68" s="48">
        <f t="shared" si="389"/>
        <v>5.09542347</v>
      </c>
      <c r="BJ68" s="48"/>
      <c r="BK68" s="48">
        <f t="shared" ref="BK68:BN68" si="390">BK19/1000000</f>
        <v>5.210504605</v>
      </c>
      <c r="BL68" s="48">
        <f t="shared" si="390"/>
        <v>5.063417917</v>
      </c>
      <c r="BM68" s="48">
        <f t="shared" si="390"/>
        <v>5.242566198</v>
      </c>
      <c r="BN68" s="48">
        <f t="shared" si="390"/>
        <v>5.546986062</v>
      </c>
      <c r="BO68" s="48"/>
      <c r="BP68" s="48">
        <f t="shared" ref="BP68:BS68" si="391">BP19/1000000</f>
        <v>5.808436782</v>
      </c>
      <c r="BQ68" s="48">
        <f t="shared" si="391"/>
        <v>5.745635724</v>
      </c>
      <c r="BR68" s="48">
        <f t="shared" si="391"/>
        <v>5.763153914</v>
      </c>
      <c r="BS68" s="48">
        <f t="shared" si="391"/>
        <v>5.942632726</v>
      </c>
      <c r="BT68" s="48"/>
      <c r="BU68" s="48">
        <f t="shared" ref="BU68:BX68" si="392">BU19/1000000</f>
        <v>6.114374812</v>
      </c>
      <c r="BV68" s="48">
        <f t="shared" si="392"/>
        <v>5.914434756</v>
      </c>
      <c r="BW68" s="48">
        <f t="shared" si="392"/>
        <v>5.981267868</v>
      </c>
      <c r="BX68" s="48">
        <f t="shared" si="392"/>
        <v>5.983660376</v>
      </c>
      <c r="BY68" s="48"/>
      <c r="BZ68" s="48">
        <f t="shared" ref="BZ68:CC68" si="393">BZ19/1000000</f>
        <v>6.044693711</v>
      </c>
      <c r="CA68" s="48">
        <f t="shared" si="393"/>
        <v>6.163774178</v>
      </c>
      <c r="CB68" s="48">
        <f t="shared" si="393"/>
        <v>6.35176929</v>
      </c>
      <c r="CC68" s="48">
        <f t="shared" si="393"/>
        <v>6.391785437</v>
      </c>
      <c r="CD68" s="48"/>
      <c r="CE68" s="48">
        <f t="shared" ref="CE68:CH68" si="394">CE19/1000000</f>
        <v>6.435888756</v>
      </c>
      <c r="CF68" s="48">
        <f t="shared" si="394"/>
        <v>0</v>
      </c>
      <c r="CG68" s="48" t="str">
        <f t="shared" si="394"/>
        <v>#DIV/0!</v>
      </c>
      <c r="CH68" s="48" t="str">
        <f t="shared" si="394"/>
        <v>#DIV/0!</v>
      </c>
      <c r="CI68" s="48"/>
      <c r="CJ68" s="48" t="str">
        <f t="shared" ref="CJ68:CM68" si="395">CJ19/1000000</f>
        <v>#DIV/0!</v>
      </c>
      <c r="CK68" s="48" t="str">
        <f t="shared" si="395"/>
        <v>#DIV/0!</v>
      </c>
      <c r="CL68" s="48" t="str">
        <f t="shared" si="395"/>
        <v>#DIV/0!</v>
      </c>
      <c r="CM68" s="48" t="str">
        <f t="shared" si="395"/>
        <v>#DIV/0!</v>
      </c>
      <c r="CN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>
        <f t="shared" ref="AV69:AY69" si="396">AV20/1000000</f>
        <v>3.18774105</v>
      </c>
      <c r="AW69" s="48">
        <f t="shared" si="396"/>
        <v>3.2074497</v>
      </c>
      <c r="AX69" s="48">
        <f t="shared" si="396"/>
        <v>3.24267564</v>
      </c>
      <c r="AY69" s="48">
        <f t="shared" si="396"/>
        <v>3.267582494</v>
      </c>
      <c r="AZ69" s="48"/>
      <c r="BA69" s="48">
        <f t="shared" ref="BA69:BD69" si="397">BA20/1000000</f>
        <v>3.239411964</v>
      </c>
      <c r="BB69" s="48">
        <f t="shared" si="397"/>
        <v>3.108038345</v>
      </c>
      <c r="BC69" s="48">
        <f t="shared" si="397"/>
        <v>3.023588184</v>
      </c>
      <c r="BD69" s="48">
        <f t="shared" si="397"/>
        <v>3.076318408</v>
      </c>
      <c r="BE69" s="48"/>
      <c r="BF69" s="48">
        <f t="shared" ref="BF69:BI69" si="398">BF20/1000000</f>
        <v>3.14709412</v>
      </c>
      <c r="BG69" s="48">
        <f t="shared" si="398"/>
        <v>3.290173651</v>
      </c>
      <c r="BH69" s="48">
        <f t="shared" si="398"/>
        <v>3.400677946</v>
      </c>
      <c r="BI69" s="48">
        <f t="shared" si="398"/>
        <v>3.422131839</v>
      </c>
      <c r="BJ69" s="48"/>
      <c r="BK69" s="48">
        <f t="shared" ref="BK69:BN69" si="399">BK20/1000000</f>
        <v>3.422422643</v>
      </c>
      <c r="BL69" s="48">
        <f t="shared" si="399"/>
        <v>3.448737725</v>
      </c>
      <c r="BM69" s="48">
        <f t="shared" si="399"/>
        <v>3.39736066</v>
      </c>
      <c r="BN69" s="48">
        <f t="shared" si="399"/>
        <v>3.361020784</v>
      </c>
      <c r="BO69" s="48"/>
      <c r="BP69" s="48">
        <f t="shared" ref="BP69:BS69" si="400">BP20/1000000</f>
        <v>3.412397849</v>
      </c>
      <c r="BQ69" s="48">
        <f t="shared" si="400"/>
        <v>3.484242201</v>
      </c>
      <c r="BR69" s="48">
        <f t="shared" si="400"/>
        <v>3.511810382</v>
      </c>
      <c r="BS69" s="48">
        <f t="shared" si="400"/>
        <v>3.641506145</v>
      </c>
      <c r="BT69" s="48"/>
      <c r="BU69" s="48">
        <f t="shared" ref="BU69:BX69" si="401">BU20/1000000</f>
        <v>3.731815497</v>
      </c>
      <c r="BV69" s="48">
        <f t="shared" si="401"/>
        <v>3.537014728</v>
      </c>
      <c r="BW69" s="48">
        <f t="shared" si="401"/>
        <v>3.503413088</v>
      </c>
      <c r="BX69" s="48">
        <f t="shared" si="401"/>
        <v>3.513222645</v>
      </c>
      <c r="BY69" s="48"/>
      <c r="BZ69" s="48">
        <f t="shared" ref="BZ69:CC69" si="402">BZ20/1000000</f>
        <v>3.537112559</v>
      </c>
      <c r="CA69" s="48">
        <f t="shared" si="402"/>
        <v>3.480165047</v>
      </c>
      <c r="CB69" s="48">
        <f t="shared" si="402"/>
        <v>3.562296942</v>
      </c>
      <c r="CC69" s="48">
        <f t="shared" si="402"/>
        <v>3.734355884</v>
      </c>
      <c r="CD69" s="48"/>
      <c r="CE69" s="48">
        <f t="shared" ref="CE69:CH69" si="403">CE20/1000000</f>
        <v>3.809043002</v>
      </c>
      <c r="CF69" s="48">
        <f t="shared" si="403"/>
        <v>0</v>
      </c>
      <c r="CG69" s="48" t="str">
        <f t="shared" si="403"/>
        <v>#DIV/0!</v>
      </c>
      <c r="CH69" s="48" t="str">
        <f t="shared" si="403"/>
        <v>#DIV/0!</v>
      </c>
      <c r="CI69" s="48"/>
      <c r="CJ69" s="48" t="str">
        <f t="shared" ref="CJ69:CM69" si="404">CJ20/1000000</f>
        <v>#DIV/0!</v>
      </c>
      <c r="CK69" s="48" t="str">
        <f t="shared" si="404"/>
        <v>#DIV/0!</v>
      </c>
      <c r="CL69" s="48" t="str">
        <f t="shared" si="404"/>
        <v>#DIV/0!</v>
      </c>
      <c r="CM69" s="48" t="str">
        <f t="shared" si="404"/>
        <v>#DIV/0!</v>
      </c>
      <c r="CN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>
        <f t="shared" ref="AV70:AY70" si="405">AV21/1000000</f>
        <v>1.548585502</v>
      </c>
      <c r="AW70" s="48">
        <f t="shared" si="405"/>
        <v>1.587709439</v>
      </c>
      <c r="AX70" s="48">
        <f t="shared" si="405"/>
        <v>1.612461034</v>
      </c>
      <c r="AY70" s="48">
        <f t="shared" si="405"/>
        <v>1.621093055</v>
      </c>
      <c r="AZ70" s="48"/>
      <c r="BA70" s="48">
        <f t="shared" ref="BA70:BD70" si="406">BA21/1000000</f>
        <v>1.639807088</v>
      </c>
      <c r="BB70" s="48">
        <f t="shared" si="406"/>
        <v>1.659554036</v>
      </c>
      <c r="BC70" s="48">
        <f t="shared" si="406"/>
        <v>1.649355693</v>
      </c>
      <c r="BD70" s="48">
        <f t="shared" si="406"/>
        <v>1.626461499</v>
      </c>
      <c r="BE70" s="48"/>
      <c r="BF70" s="48">
        <f t="shared" ref="BF70:BI70" si="407">BF21/1000000</f>
        <v>1.608108883</v>
      </c>
      <c r="BG70" s="48">
        <f t="shared" si="407"/>
        <v>1.610436354</v>
      </c>
      <c r="BH70" s="48">
        <f t="shared" si="407"/>
        <v>1.616529297</v>
      </c>
      <c r="BI70" s="48">
        <f t="shared" si="407"/>
        <v>1.624202535</v>
      </c>
      <c r="BJ70" s="48"/>
      <c r="BK70" s="48">
        <f t="shared" ref="BK70:BN70" si="408">BK21/1000000</f>
        <v>1.658804857</v>
      </c>
      <c r="BL70" s="48">
        <f t="shared" si="408"/>
        <v>1.708093928</v>
      </c>
      <c r="BM70" s="48">
        <f t="shared" si="408"/>
        <v>1.748673283</v>
      </c>
      <c r="BN70" s="48">
        <f t="shared" si="408"/>
        <v>1.77777165</v>
      </c>
      <c r="BO70" s="48"/>
      <c r="BP70" s="48">
        <f t="shared" ref="BP70:BS70" si="409">BP21/1000000</f>
        <v>1.860118048</v>
      </c>
      <c r="BQ70" s="48">
        <f t="shared" si="409"/>
        <v>1.892185636</v>
      </c>
      <c r="BR70" s="48">
        <f t="shared" si="409"/>
        <v>1.910792755</v>
      </c>
      <c r="BS70" s="48">
        <f t="shared" si="409"/>
        <v>1.945334694</v>
      </c>
      <c r="BT70" s="48"/>
      <c r="BU70" s="48">
        <f t="shared" ref="BU70:BX70" si="410">BU21/1000000</f>
        <v>1.989299258</v>
      </c>
      <c r="BV70" s="48">
        <f t="shared" si="410"/>
        <v>1.982336711</v>
      </c>
      <c r="BW70" s="48">
        <f t="shared" si="410"/>
        <v>1.963504512</v>
      </c>
      <c r="BX70" s="48">
        <f t="shared" si="410"/>
        <v>1.960755606</v>
      </c>
      <c r="BY70" s="48"/>
      <c r="BZ70" s="48">
        <f t="shared" ref="BZ70:CC70" si="411">BZ21/1000000</f>
        <v>1.967814326</v>
      </c>
      <c r="CA70" s="48">
        <f t="shared" si="411"/>
        <v>1.976866272</v>
      </c>
      <c r="CB70" s="48">
        <f t="shared" si="411"/>
        <v>1.972714853</v>
      </c>
      <c r="CC70" s="48">
        <f t="shared" si="411"/>
        <v>1.987312943</v>
      </c>
      <c r="CD70" s="48"/>
      <c r="CE70" s="48">
        <f t="shared" ref="CE70:CH70" si="412">CE21/1000000</f>
        <v>2.008974654</v>
      </c>
      <c r="CF70" s="48">
        <f t="shared" si="412"/>
        <v>0</v>
      </c>
      <c r="CG70" s="48" t="str">
        <f t="shared" si="412"/>
        <v>#DIV/0!</v>
      </c>
      <c r="CH70" s="48" t="str">
        <f t="shared" si="412"/>
        <v>#DIV/0!</v>
      </c>
      <c r="CI70" s="48"/>
      <c r="CJ70" s="48" t="str">
        <f t="shared" ref="CJ70:CM70" si="413">CJ21/1000000</f>
        <v>#DIV/0!</v>
      </c>
      <c r="CK70" s="48" t="str">
        <f t="shared" si="413"/>
        <v>#DIV/0!</v>
      </c>
      <c r="CL70" s="48" t="str">
        <f t="shared" si="413"/>
        <v>#DIV/0!</v>
      </c>
      <c r="CM70" s="48" t="str">
        <f t="shared" si="413"/>
        <v>#DIV/0!</v>
      </c>
      <c r="CN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>
        <f t="shared" ref="AV71:AY71" si="414">AV22/1000000</f>
        <v>2.109406588</v>
      </c>
      <c r="AW71" s="48">
        <f t="shared" si="414"/>
        <v>2.12968166</v>
      </c>
      <c r="AX71" s="48">
        <f t="shared" si="414"/>
        <v>2.120720854</v>
      </c>
      <c r="AY71" s="48">
        <f t="shared" si="414"/>
        <v>2.144726882</v>
      </c>
      <c r="AZ71" s="48"/>
      <c r="BA71" s="48">
        <f t="shared" ref="BA71:BD71" si="415">BA22/1000000</f>
        <v>2.191002486</v>
      </c>
      <c r="BB71" s="48">
        <f t="shared" si="415"/>
        <v>2.216846117</v>
      </c>
      <c r="BC71" s="48">
        <f t="shared" si="415"/>
        <v>2.183164771</v>
      </c>
      <c r="BD71" s="48">
        <f t="shared" si="415"/>
        <v>2.119757519</v>
      </c>
      <c r="BE71" s="48"/>
      <c r="BF71" s="48">
        <f t="shared" ref="BF71:BI71" si="416">BF22/1000000</f>
        <v>2.053059846</v>
      </c>
      <c r="BG71" s="48">
        <f t="shared" si="416"/>
        <v>2.078888575</v>
      </c>
      <c r="BH71" s="48">
        <f t="shared" si="416"/>
        <v>2.12567018</v>
      </c>
      <c r="BI71" s="48">
        <f t="shared" si="416"/>
        <v>2.196823401</v>
      </c>
      <c r="BJ71" s="48"/>
      <c r="BK71" s="48">
        <f t="shared" ref="BK71:BN71" si="417">BK22/1000000</f>
        <v>2.234107844</v>
      </c>
      <c r="BL71" s="48">
        <f t="shared" si="417"/>
        <v>2.262960626</v>
      </c>
      <c r="BM71" s="48">
        <f t="shared" si="417"/>
        <v>2.282925111</v>
      </c>
      <c r="BN71" s="48">
        <f t="shared" si="417"/>
        <v>2.326409398</v>
      </c>
      <c r="BO71" s="48"/>
      <c r="BP71" s="48">
        <f t="shared" ref="BP71:BS71" si="418">BP22/1000000</f>
        <v>2.365381166</v>
      </c>
      <c r="BQ71" s="48">
        <f t="shared" si="418"/>
        <v>2.377277811</v>
      </c>
      <c r="BR71" s="48">
        <f t="shared" si="418"/>
        <v>2.400797614</v>
      </c>
      <c r="BS71" s="48">
        <f t="shared" si="418"/>
        <v>2.47833092</v>
      </c>
      <c r="BT71" s="48"/>
      <c r="BU71" s="48">
        <f t="shared" ref="BU71:BX71" si="419">BU22/1000000</f>
        <v>2.571020496</v>
      </c>
      <c r="BV71" s="48">
        <f t="shared" si="419"/>
        <v>2.610871314</v>
      </c>
      <c r="BW71" s="48">
        <f t="shared" si="419"/>
        <v>2.608260442</v>
      </c>
      <c r="BX71" s="48">
        <f t="shared" si="419"/>
        <v>2.585046924</v>
      </c>
      <c r="BY71" s="48"/>
      <c r="BZ71" s="48">
        <f t="shared" ref="BZ71:CC71" si="420">BZ22/1000000</f>
        <v>2.558937951</v>
      </c>
      <c r="CA71" s="48">
        <f t="shared" si="420"/>
        <v>2.538466447</v>
      </c>
      <c r="CB71" s="48">
        <f t="shared" si="420"/>
        <v>2.608781967</v>
      </c>
      <c r="CC71" s="48">
        <f t="shared" si="420"/>
        <v>2.664609902</v>
      </c>
      <c r="CD71" s="48"/>
      <c r="CE71" s="48">
        <f t="shared" ref="CE71:CH71" si="421">CE22/1000000</f>
        <v>2.692321845</v>
      </c>
      <c r="CF71" s="48">
        <f t="shared" si="421"/>
        <v>0</v>
      </c>
      <c r="CG71" s="48" t="str">
        <f t="shared" si="421"/>
        <v>#DIV/0!</v>
      </c>
      <c r="CH71" s="48" t="str">
        <f t="shared" si="421"/>
        <v>#DIV/0!</v>
      </c>
      <c r="CI71" s="48"/>
      <c r="CJ71" s="48" t="str">
        <f t="shared" ref="CJ71:CM71" si="422">CJ22/1000000</f>
        <v>#DIV/0!</v>
      </c>
      <c r="CK71" s="48" t="str">
        <f t="shared" si="422"/>
        <v>#DIV/0!</v>
      </c>
      <c r="CL71" s="48" t="str">
        <f t="shared" si="422"/>
        <v>#DIV/0!</v>
      </c>
      <c r="CM71" s="48" t="str">
        <f t="shared" si="422"/>
        <v>#DIV/0!</v>
      </c>
      <c r="CN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>
        <f t="shared" ref="AV72:AY72" si="423">AV23/1000000</f>
        <v>11.40941346</v>
      </c>
      <c r="AW72" s="48">
        <f t="shared" si="423"/>
        <v>11.56478245</v>
      </c>
      <c r="AX72" s="48">
        <f t="shared" si="423"/>
        <v>11.78321944</v>
      </c>
      <c r="AY72" s="48">
        <f t="shared" si="423"/>
        <v>11.94440733</v>
      </c>
      <c r="AZ72" s="48"/>
      <c r="BA72" s="48">
        <f t="shared" ref="BA72:BD72" si="424">BA23/1000000</f>
        <v>12.06785582</v>
      </c>
      <c r="BB72" s="48">
        <f t="shared" si="424"/>
        <v>12.17459065</v>
      </c>
      <c r="BC72" s="48">
        <f t="shared" si="424"/>
        <v>12.18312993</v>
      </c>
      <c r="BD72" s="48">
        <f t="shared" si="424"/>
        <v>12.09139463</v>
      </c>
      <c r="BE72" s="48"/>
      <c r="BF72" s="48">
        <f t="shared" ref="BF72:BI72" si="425">BF23/1000000</f>
        <v>12.13980687</v>
      </c>
      <c r="BG72" s="48">
        <f t="shared" si="425"/>
        <v>12.29863235</v>
      </c>
      <c r="BH72" s="48">
        <f t="shared" si="425"/>
        <v>12.43493186</v>
      </c>
      <c r="BI72" s="48">
        <f t="shared" si="425"/>
        <v>12.4934404</v>
      </c>
      <c r="BJ72" s="48"/>
      <c r="BK72" s="48">
        <f t="shared" ref="BK72:BN72" si="426">BK23/1000000</f>
        <v>12.80227528</v>
      </c>
      <c r="BL72" s="48">
        <f t="shared" si="426"/>
        <v>13.05987978</v>
      </c>
      <c r="BM72" s="48">
        <f t="shared" si="426"/>
        <v>13.15193441</v>
      </c>
      <c r="BN72" s="48">
        <f t="shared" si="426"/>
        <v>13.20612786</v>
      </c>
      <c r="BO72" s="48"/>
      <c r="BP72" s="48">
        <f t="shared" ref="BP72:BS72" si="427">BP23/1000000</f>
        <v>13.56098362</v>
      </c>
      <c r="BQ72" s="48">
        <f t="shared" si="427"/>
        <v>13.66788578</v>
      </c>
      <c r="BR72" s="48">
        <f t="shared" si="427"/>
        <v>13.76587942</v>
      </c>
      <c r="BS72" s="48">
        <f t="shared" si="427"/>
        <v>13.91361226</v>
      </c>
      <c r="BT72" s="48"/>
      <c r="BU72" s="48">
        <f t="shared" ref="BU72:BX72" si="428">BU23/1000000</f>
        <v>14.05831382</v>
      </c>
      <c r="BV72" s="48">
        <f t="shared" si="428"/>
        <v>14.21014361</v>
      </c>
      <c r="BW72" s="48">
        <f t="shared" si="428"/>
        <v>14.33519288</v>
      </c>
      <c r="BX72" s="48">
        <f t="shared" si="428"/>
        <v>14.31512361</v>
      </c>
      <c r="BY72" s="48"/>
      <c r="BZ72" s="48">
        <f t="shared" ref="BZ72:CC72" si="429">BZ23/1000000</f>
        <v>14.43393913</v>
      </c>
      <c r="CA72" s="48">
        <f t="shared" si="429"/>
        <v>14.50755222</v>
      </c>
      <c r="CB72" s="48">
        <f t="shared" si="429"/>
        <v>14.59024527</v>
      </c>
      <c r="CC72" s="48">
        <f t="shared" si="429"/>
        <v>14.74490187</v>
      </c>
      <c r="CD72" s="48"/>
      <c r="CE72" s="48">
        <f t="shared" ref="CE72:CH72" si="430">CE23/1000000</f>
        <v>15.58388679</v>
      </c>
      <c r="CF72" s="48">
        <f t="shared" si="430"/>
        <v>0</v>
      </c>
      <c r="CG72" s="48" t="str">
        <f t="shared" si="430"/>
        <v>#DIV/0!</v>
      </c>
      <c r="CH72" s="48" t="str">
        <f t="shared" si="430"/>
        <v>#DIV/0!</v>
      </c>
      <c r="CI72" s="48"/>
      <c r="CJ72" s="48" t="str">
        <f t="shared" ref="CJ72:CM72" si="431">CJ23/1000000</f>
        <v>#DIV/0!</v>
      </c>
      <c r="CK72" s="48" t="str">
        <f t="shared" si="431"/>
        <v>#DIV/0!</v>
      </c>
      <c r="CL72" s="48" t="str">
        <f t="shared" si="431"/>
        <v>#DIV/0!</v>
      </c>
      <c r="CM72" s="48" t="str">
        <f t="shared" si="431"/>
        <v>#DIV/0!</v>
      </c>
      <c r="CN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>
        <f t="shared" ref="AV73:AY73" si="432">AV24/1000000</f>
        <v>7.023978348</v>
      </c>
      <c r="AW73" s="48">
        <f t="shared" si="432"/>
        <v>7.063236579</v>
      </c>
      <c r="AX73" s="48">
        <f t="shared" si="432"/>
        <v>7.132016082</v>
      </c>
      <c r="AY73" s="48">
        <f t="shared" si="432"/>
        <v>7.135601482</v>
      </c>
      <c r="AZ73" s="48"/>
      <c r="BA73" s="48">
        <f t="shared" ref="BA73:BD73" si="433">BA24/1000000</f>
        <v>7.249391215</v>
      </c>
      <c r="BB73" s="48">
        <f t="shared" si="433"/>
        <v>7.301560733</v>
      </c>
      <c r="BC73" s="48">
        <f t="shared" si="433"/>
        <v>7.323586094</v>
      </c>
      <c r="BD73" s="48">
        <f t="shared" si="433"/>
        <v>7.381206982</v>
      </c>
      <c r="BE73" s="48"/>
      <c r="BF73" s="48">
        <f t="shared" ref="BF73:BI73" si="434">BF24/1000000</f>
        <v>7.474272817</v>
      </c>
      <c r="BG73" s="48">
        <f t="shared" si="434"/>
        <v>7.591530722</v>
      </c>
      <c r="BH73" s="48">
        <f t="shared" si="434"/>
        <v>7.6493714</v>
      </c>
      <c r="BI73" s="48">
        <f t="shared" si="434"/>
        <v>7.634619842</v>
      </c>
      <c r="BJ73" s="48"/>
      <c r="BK73" s="48">
        <f t="shared" ref="BK73:BN73" si="435">BK24/1000000</f>
        <v>7.702261412</v>
      </c>
      <c r="BL73" s="48">
        <f t="shared" si="435"/>
        <v>7.72660764</v>
      </c>
      <c r="BM73" s="48">
        <f t="shared" si="435"/>
        <v>7.772533481</v>
      </c>
      <c r="BN73" s="48">
        <f t="shared" si="435"/>
        <v>7.93299726</v>
      </c>
      <c r="BO73" s="48"/>
      <c r="BP73" s="48">
        <f t="shared" ref="BP73:BS73" si="436">BP24/1000000</f>
        <v>8.072434751</v>
      </c>
      <c r="BQ73" s="48">
        <f t="shared" si="436"/>
        <v>8.029275528</v>
      </c>
      <c r="BR73" s="48">
        <f t="shared" si="436"/>
        <v>8.120573885</v>
      </c>
      <c r="BS73" s="48">
        <f t="shared" si="436"/>
        <v>8.150453347</v>
      </c>
      <c r="BT73" s="48"/>
      <c r="BU73" s="48">
        <f t="shared" ref="BU73:BX73" si="437">BU24/1000000</f>
        <v>8.213211838</v>
      </c>
      <c r="BV73" s="48">
        <f t="shared" si="437"/>
        <v>8.26331243</v>
      </c>
      <c r="BW73" s="48">
        <f t="shared" si="437"/>
        <v>8.136057419</v>
      </c>
      <c r="BX73" s="48">
        <f t="shared" si="437"/>
        <v>8.015643769</v>
      </c>
      <c r="BY73" s="48"/>
      <c r="BZ73" s="48">
        <f t="shared" ref="BZ73:CC73" si="438">BZ24/1000000</f>
        <v>7.997207789</v>
      </c>
      <c r="CA73" s="48">
        <f t="shared" si="438"/>
        <v>8.008403879</v>
      </c>
      <c r="CB73" s="48">
        <f t="shared" si="438"/>
        <v>8.008403879</v>
      </c>
      <c r="CC73" s="48">
        <f t="shared" si="438"/>
        <v>7.999594635</v>
      </c>
      <c r="CD73" s="48"/>
      <c r="CE73" s="48">
        <f t="shared" ref="CE73:CH73" si="439">CE24/1000000</f>
        <v>8.075590784</v>
      </c>
      <c r="CF73" s="48">
        <f t="shared" si="439"/>
        <v>0</v>
      </c>
      <c r="CG73" s="48" t="str">
        <f t="shared" si="439"/>
        <v>#DIV/0!</v>
      </c>
      <c r="CH73" s="48" t="str">
        <f t="shared" si="439"/>
        <v>#DIV/0!</v>
      </c>
      <c r="CI73" s="48"/>
      <c r="CJ73" s="48" t="str">
        <f t="shared" ref="CJ73:CM73" si="440">CJ24/1000000</f>
        <v>#DIV/0!</v>
      </c>
      <c r="CK73" s="48" t="str">
        <f t="shared" si="440"/>
        <v>#DIV/0!</v>
      </c>
      <c r="CL73" s="48" t="str">
        <f t="shared" si="440"/>
        <v>#DIV/0!</v>
      </c>
      <c r="CM73" s="48" t="str">
        <f t="shared" si="440"/>
        <v>#DIV/0!</v>
      </c>
      <c r="CN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>
        <f t="shared" ref="AV74:AY74" si="441">AV25/1000000</f>
        <v>12.4904047</v>
      </c>
      <c r="AW74" s="48">
        <f t="shared" si="441"/>
        <v>12.74672677</v>
      </c>
      <c r="AX74" s="48">
        <f t="shared" si="441"/>
        <v>12.84426948</v>
      </c>
      <c r="AY74" s="48">
        <f t="shared" si="441"/>
        <v>12.90536307</v>
      </c>
      <c r="AZ74" s="48"/>
      <c r="BA74" s="48">
        <f t="shared" ref="BA74:BD74" si="442">BA25/1000000</f>
        <v>12.91802275</v>
      </c>
      <c r="BB74" s="48">
        <f t="shared" si="442"/>
        <v>13.34327561</v>
      </c>
      <c r="BC74" s="48">
        <f t="shared" si="442"/>
        <v>13.37534279</v>
      </c>
      <c r="BD74" s="48">
        <f t="shared" si="442"/>
        <v>13.35504381</v>
      </c>
      <c r="BE74" s="48"/>
      <c r="BF74" s="48">
        <f t="shared" ref="BF74:BI74" si="443">BF25/1000000</f>
        <v>13.49831724</v>
      </c>
      <c r="BG74" s="48">
        <f t="shared" si="443"/>
        <v>13.81330201</v>
      </c>
      <c r="BH74" s="48">
        <f t="shared" si="443"/>
        <v>13.82681807</v>
      </c>
      <c r="BI74" s="48">
        <f t="shared" si="443"/>
        <v>13.83449116</v>
      </c>
      <c r="BJ74" s="48"/>
      <c r="BK74" s="48">
        <f t="shared" ref="BK74:BN74" si="444">BK25/1000000</f>
        <v>13.92014317</v>
      </c>
      <c r="BL74" s="48">
        <f t="shared" si="444"/>
        <v>14.19167732</v>
      </c>
      <c r="BM74" s="48">
        <f t="shared" si="444"/>
        <v>14.29064771</v>
      </c>
      <c r="BN74" s="48">
        <f t="shared" si="444"/>
        <v>14.4953557</v>
      </c>
      <c r="BO74" s="48"/>
      <c r="BP74" s="48">
        <f t="shared" ref="BP74:BS74" si="445">BP25/1000000</f>
        <v>14.86586024</v>
      </c>
      <c r="BQ74" s="48">
        <f t="shared" si="445"/>
        <v>14.92591919</v>
      </c>
      <c r="BR74" s="48">
        <f t="shared" si="445"/>
        <v>14.90477167</v>
      </c>
      <c r="BS74" s="48">
        <f t="shared" si="445"/>
        <v>14.78042426</v>
      </c>
      <c r="BT74" s="48"/>
      <c r="BU74" s="48">
        <f t="shared" ref="BU74:BX74" si="446">BU25/1000000</f>
        <v>14.79520468</v>
      </c>
      <c r="BV74" s="48">
        <f t="shared" si="446"/>
        <v>14.88101687</v>
      </c>
      <c r="BW74" s="48">
        <f t="shared" si="446"/>
        <v>14.92417182</v>
      </c>
      <c r="BX74" s="48">
        <f t="shared" si="446"/>
        <v>14.76746801</v>
      </c>
      <c r="BY74" s="48"/>
      <c r="BZ74" s="48">
        <f t="shared" ref="BZ74:CC74" si="447">BZ25/1000000</f>
        <v>14.7261191</v>
      </c>
      <c r="CA74" s="48">
        <f t="shared" si="447"/>
        <v>15.2695129</v>
      </c>
      <c r="CB74" s="48">
        <f t="shared" si="447"/>
        <v>15.22981217</v>
      </c>
      <c r="CC74" s="48">
        <f t="shared" si="447"/>
        <v>15.5755289</v>
      </c>
      <c r="CD74" s="48"/>
      <c r="CE74" s="48">
        <f t="shared" ref="CE74:CH74" si="448">CE25/1000000</f>
        <v>16.32471184</v>
      </c>
      <c r="CF74" s="48">
        <f t="shared" si="448"/>
        <v>0</v>
      </c>
      <c r="CG74" s="48" t="str">
        <f t="shared" si="448"/>
        <v>#DIV/0!</v>
      </c>
      <c r="CH74" s="48" t="str">
        <f t="shared" si="448"/>
        <v>#DIV/0!</v>
      </c>
      <c r="CI74" s="48"/>
      <c r="CJ74" s="48" t="str">
        <f t="shared" ref="CJ74:CM74" si="449">CJ25/1000000</f>
        <v>#DIV/0!</v>
      </c>
      <c r="CK74" s="48" t="str">
        <f t="shared" si="449"/>
        <v>#DIV/0!</v>
      </c>
      <c r="CL74" s="48" t="str">
        <f t="shared" si="449"/>
        <v>#DIV/0!</v>
      </c>
      <c r="CM74" s="48" t="str">
        <f t="shared" si="449"/>
        <v>#DIV/0!</v>
      </c>
      <c r="CN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65"/>
      <c r="BD75" s="48"/>
      <c r="BE75" s="48"/>
      <c r="BF75" s="48"/>
      <c r="BG75" s="48"/>
      <c r="BH75" s="65"/>
      <c r="BI75" s="48"/>
      <c r="BJ75" s="48"/>
      <c r="BK75" s="48"/>
      <c r="BL75" s="48"/>
      <c r="BM75" s="48"/>
      <c r="BN75" s="48"/>
      <c r="BO75" s="48"/>
      <c r="BP75" s="87">
        <v>684.0</v>
      </c>
      <c r="BQ75" s="87">
        <v>605.0</v>
      </c>
      <c r="BR75" s="87">
        <v>572.47</v>
      </c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65"/>
      <c r="BD76" s="48"/>
      <c r="BE76" s="48"/>
      <c r="BF76" s="48"/>
      <c r="BG76" s="48"/>
      <c r="BH76" s="65"/>
      <c r="BI76" s="48"/>
      <c r="BJ76" s="48"/>
      <c r="BK76" s="48"/>
      <c r="BL76" s="48"/>
      <c r="BM76" s="48"/>
      <c r="BN76" s="48"/>
      <c r="BO76" s="48"/>
      <c r="BP76" s="87">
        <v>807.0</v>
      </c>
      <c r="BQ76" s="87">
        <v>2423.0</v>
      </c>
      <c r="BR76" s="87">
        <v>599.97</v>
      </c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65"/>
      <c r="BD77" s="48"/>
      <c r="BE77" s="48"/>
      <c r="BF77" s="48"/>
      <c r="BG77" s="48"/>
      <c r="BH77" s="65"/>
      <c r="BI77" s="48"/>
      <c r="BJ77" s="48"/>
      <c r="BK77" s="48"/>
      <c r="BL77" s="48"/>
      <c r="BM77" s="48"/>
      <c r="BN77" s="48"/>
      <c r="BO77" s="48"/>
      <c r="BP77" s="87">
        <v>78.0</v>
      </c>
      <c r="BQ77" s="87">
        <v>107.0</v>
      </c>
      <c r="BR77" s="87">
        <v>143.67</v>
      </c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65"/>
      <c r="BD78" s="48"/>
      <c r="BE78" s="48"/>
      <c r="BF78" s="48"/>
      <c r="BG78" s="48"/>
      <c r="BH78" s="65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65"/>
      <c r="BD79" s="48"/>
      <c r="BE79" s="48"/>
      <c r="BF79" s="48"/>
      <c r="BG79" s="48"/>
      <c r="BH79" s="65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65"/>
      <c r="BD80" s="48"/>
      <c r="BE80" s="48"/>
      <c r="BF80" s="48"/>
      <c r="BG80" s="48"/>
      <c r="BH80" s="65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65"/>
      <c r="BD81" s="48"/>
      <c r="BE81" s="48"/>
      <c r="BF81" s="48"/>
      <c r="BG81" s="48"/>
      <c r="BH81" s="65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65"/>
      <c r="BD82" s="48"/>
      <c r="BE82" s="48"/>
      <c r="BF82" s="48"/>
      <c r="BG82" s="48"/>
      <c r="BH82" s="65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65"/>
      <c r="BD83" s="48"/>
      <c r="BE83" s="48"/>
      <c r="BF83" s="48"/>
      <c r="BG83" s="48"/>
      <c r="BH83" s="65"/>
      <c r="BI83" s="48"/>
      <c r="BJ83" s="48"/>
      <c r="BK83" s="48"/>
      <c r="BL83" s="48"/>
      <c r="BM83" s="48"/>
      <c r="BN83" s="48"/>
      <c r="BO83" s="88">
        <v>45495.0</v>
      </c>
      <c r="BP83" s="87">
        <v>84612.0</v>
      </c>
      <c r="BQ83" s="87">
        <v>152272.0</v>
      </c>
      <c r="BR83" s="87">
        <v>113972.0</v>
      </c>
      <c r="BS83" s="89">
        <v>122310.0</v>
      </c>
      <c r="BT83" s="74">
        <v>473166.0</v>
      </c>
      <c r="BU83" s="89">
        <v>59603.0</v>
      </c>
      <c r="BV83" s="89">
        <v>182225.0</v>
      </c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65"/>
      <c r="BD84" s="48"/>
      <c r="BE84" s="48"/>
      <c r="BF84" s="48"/>
      <c r="BG84" s="48"/>
      <c r="BH84" s="65"/>
      <c r="BI84" s="48"/>
      <c r="BJ84" s="48"/>
      <c r="BK84" s="48"/>
      <c r="BL84" s="48"/>
      <c r="BM84" s="48"/>
      <c r="BN84" s="48"/>
      <c r="BO84" s="48"/>
      <c r="BP84" s="87">
        <v>28429.0</v>
      </c>
      <c r="BQ84" s="87">
        <v>18136.0</v>
      </c>
      <c r="BR84" s="87">
        <v>12390.0</v>
      </c>
      <c r="BS84" s="89">
        <v>8609.0</v>
      </c>
      <c r="BT84" s="74">
        <v>67564.0</v>
      </c>
      <c r="BU84" s="89">
        <v>34918.3</v>
      </c>
      <c r="BV84" s="89">
        <v>40500.46</v>
      </c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65"/>
      <c r="BD85" s="48"/>
      <c r="BE85" s="48"/>
      <c r="BF85" s="48"/>
      <c r="BG85" s="48"/>
      <c r="BH85" s="65"/>
      <c r="BI85" s="48"/>
      <c r="BJ85" s="48"/>
      <c r="BK85" s="48"/>
      <c r="BL85" s="48"/>
      <c r="BM85" s="48"/>
      <c r="BN85" s="48"/>
      <c r="BO85" s="48"/>
      <c r="BP85" s="87">
        <v>24004.0</v>
      </c>
      <c r="BQ85" s="87">
        <v>27117.0</v>
      </c>
      <c r="BR85" s="87">
        <v>32552.0</v>
      </c>
      <c r="BS85" s="89">
        <v>28504.0</v>
      </c>
      <c r="BT85" s="74">
        <v>112177.0</v>
      </c>
      <c r="BU85" s="89">
        <v>22632.29</v>
      </c>
      <c r="BV85" s="89">
        <v>30365.63</v>
      </c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65"/>
      <c r="BD86" s="48"/>
      <c r="BE86" s="48"/>
      <c r="BF86" s="48"/>
      <c r="BG86" s="48"/>
      <c r="BH86" s="65"/>
      <c r="BI86" s="48"/>
      <c r="BJ86" s="48"/>
      <c r="BK86" s="48"/>
      <c r="BL86" s="48"/>
      <c r="BM86" s="48"/>
      <c r="BN86" s="48"/>
      <c r="BO86" s="48"/>
      <c r="BP86" s="87">
        <v>2231.0</v>
      </c>
      <c r="BQ86" s="87">
        <v>3616.0</v>
      </c>
      <c r="BR86" s="87">
        <v>7360.0</v>
      </c>
      <c r="BS86" s="89">
        <v>6681.0</v>
      </c>
      <c r="BT86" s="74">
        <v>19888.0</v>
      </c>
      <c r="BU86" s="89">
        <v>5235.39</v>
      </c>
      <c r="BV86" s="89">
        <v>2382.68</v>
      </c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65"/>
      <c r="BD87" s="48"/>
      <c r="BE87" s="48"/>
      <c r="BF87" s="48"/>
      <c r="BG87" s="48"/>
      <c r="BH87" s="65"/>
      <c r="BI87" s="48"/>
      <c r="BJ87" s="48"/>
      <c r="BK87" s="48"/>
      <c r="BL87" s="48"/>
      <c r="BM87" s="48"/>
      <c r="BN87" s="48"/>
      <c r="BO87" s="48"/>
      <c r="BP87" s="87">
        <v>796.0</v>
      </c>
      <c r="BQ87" s="87">
        <v>468.0</v>
      </c>
      <c r="BR87" s="87">
        <v>478.0</v>
      </c>
      <c r="BS87" s="89">
        <v>201.0</v>
      </c>
      <c r="BT87" s="74">
        <v>1943.0</v>
      </c>
      <c r="BU87" s="89">
        <v>1212.96</v>
      </c>
      <c r="BV87" s="89">
        <v>324.76</v>
      </c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65"/>
      <c r="BD88" s="48"/>
      <c r="BE88" s="48"/>
      <c r="BF88" s="48"/>
      <c r="BG88" s="48"/>
      <c r="BH88" s="65"/>
      <c r="BI88" s="48"/>
      <c r="BJ88" s="48"/>
      <c r="BK88" s="48"/>
      <c r="BL88" s="48"/>
      <c r="BM88" s="48"/>
      <c r="BN88" s="48"/>
      <c r="BO88" s="48"/>
      <c r="BP88" s="87">
        <v>1049.0</v>
      </c>
      <c r="BQ88" s="87">
        <v>2225.0</v>
      </c>
      <c r="BR88" s="87">
        <v>538.0</v>
      </c>
      <c r="BS88" s="89">
        <v>851.0</v>
      </c>
      <c r="BT88" s="74">
        <v>4663.0</v>
      </c>
      <c r="BU88" s="89">
        <v>182.98</v>
      </c>
      <c r="BV88" s="89">
        <v>251.31</v>
      </c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65"/>
      <c r="BD89" s="48"/>
      <c r="BE89" s="48"/>
      <c r="BF89" s="48"/>
      <c r="BG89" s="48"/>
      <c r="BH89" s="65"/>
      <c r="BI89" s="48"/>
      <c r="BJ89" s="48"/>
      <c r="BK89" s="48"/>
      <c r="BL89" s="48"/>
      <c r="BM89" s="48"/>
      <c r="BN89" s="48"/>
      <c r="BO89" s="48"/>
      <c r="BP89" s="87">
        <v>87.0</v>
      </c>
      <c r="BQ89" s="87">
        <v>118.0</v>
      </c>
      <c r="BR89" s="87">
        <v>192.0</v>
      </c>
      <c r="BS89" s="89">
        <v>130.0</v>
      </c>
      <c r="BT89" s="74">
        <v>527.0</v>
      </c>
      <c r="BU89" s="89">
        <v>77.6</v>
      </c>
      <c r="BV89" s="89">
        <v>51.45</v>
      </c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65"/>
      <c r="BD90" s="48"/>
      <c r="BE90" s="48"/>
      <c r="BF90" s="48"/>
      <c r="BG90" s="48"/>
      <c r="BH90" s="65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65"/>
      <c r="BD91" s="48"/>
      <c r="BE91" s="48"/>
      <c r="BF91" s="48"/>
      <c r="BG91" s="48"/>
      <c r="BH91" s="65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65"/>
      <c r="BD92" s="48"/>
      <c r="BE92" s="48"/>
      <c r="BF92" s="48"/>
      <c r="BG92" s="48"/>
      <c r="BH92" s="65"/>
      <c r="BI92" s="48"/>
      <c r="BJ92" s="48"/>
      <c r="BK92" s="48"/>
      <c r="BL92" s="48"/>
      <c r="BM92" s="48"/>
      <c r="BN92" s="48"/>
      <c r="BO92" s="88">
        <v>45496.0</v>
      </c>
      <c r="BP92" s="89">
        <v>84612.0</v>
      </c>
      <c r="BQ92" s="89">
        <v>152272.0</v>
      </c>
      <c r="BR92" s="89">
        <v>114579.0</v>
      </c>
      <c r="BS92" s="89">
        <v>127944.0</v>
      </c>
      <c r="BT92" s="51">
        <f t="shared" ref="BT92:BT98" si="450">SUM(BP92:BS92)</f>
        <v>479407</v>
      </c>
      <c r="BU92" s="85">
        <v>59603.0</v>
      </c>
      <c r="BV92" s="85">
        <v>179574.0</v>
      </c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65"/>
      <c r="BD93" s="48"/>
      <c r="BE93" s="48"/>
      <c r="BF93" s="48"/>
      <c r="BG93" s="48"/>
      <c r="BH93" s="65"/>
      <c r="BI93" s="48"/>
      <c r="BJ93" s="48"/>
      <c r="BK93" s="48"/>
      <c r="BL93" s="48"/>
      <c r="BM93" s="48"/>
      <c r="BN93" s="48"/>
      <c r="BO93" s="48"/>
      <c r="BP93" s="89">
        <v>21003.0</v>
      </c>
      <c r="BQ93" s="89">
        <v>17366.0</v>
      </c>
      <c r="BR93" s="89">
        <v>15337.0</v>
      </c>
      <c r="BS93" s="89">
        <v>15806.0</v>
      </c>
      <c r="BT93" s="51">
        <f t="shared" si="450"/>
        <v>69512</v>
      </c>
      <c r="BU93" s="89">
        <v>22216.0</v>
      </c>
      <c r="BV93" s="89">
        <v>23390.0</v>
      </c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65"/>
      <c r="BD94" s="48"/>
      <c r="BE94" s="48"/>
      <c r="BF94" s="48"/>
      <c r="BG94" s="48"/>
      <c r="BH94" s="65"/>
      <c r="BI94" s="48"/>
      <c r="BJ94" s="48"/>
      <c r="BK94" s="48"/>
      <c r="BL94" s="48"/>
      <c r="BM94" s="48"/>
      <c r="BN94" s="48"/>
      <c r="BO94" s="48"/>
      <c r="BP94" s="89">
        <v>24004.0</v>
      </c>
      <c r="BQ94" s="89">
        <v>27117.0</v>
      </c>
      <c r="BR94" s="89">
        <v>32592.0</v>
      </c>
      <c r="BS94" s="89">
        <v>28549.0</v>
      </c>
      <c r="BT94" s="51">
        <f t="shared" si="450"/>
        <v>112262</v>
      </c>
      <c r="BU94" s="89">
        <v>22853.0</v>
      </c>
      <c r="BV94" s="89">
        <v>23616.0</v>
      </c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65"/>
      <c r="BD95" s="48"/>
      <c r="BE95" s="48"/>
      <c r="BF95" s="48"/>
      <c r="BG95" s="48"/>
      <c r="BH95" s="65"/>
      <c r="BI95" s="48"/>
      <c r="BJ95" s="48"/>
      <c r="BK95" s="48"/>
      <c r="BL95" s="48"/>
      <c r="BM95" s="48"/>
      <c r="BN95" s="48"/>
      <c r="BO95" s="48"/>
      <c r="BP95" s="89">
        <v>2231.0</v>
      </c>
      <c r="BQ95" s="89">
        <v>3616.0</v>
      </c>
      <c r="BR95" s="89">
        <v>7421.0</v>
      </c>
      <c r="BS95" s="89">
        <v>6726.0</v>
      </c>
      <c r="BT95" s="51">
        <f t="shared" si="450"/>
        <v>19994</v>
      </c>
      <c r="BU95" s="89">
        <v>5378.0</v>
      </c>
      <c r="BV95" s="89">
        <v>2995.0</v>
      </c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65"/>
      <c r="BD96" s="48"/>
      <c r="BE96" s="48"/>
      <c r="BF96" s="48"/>
      <c r="BG96" s="48"/>
      <c r="BH96" s="65"/>
      <c r="BI96" s="48"/>
      <c r="BJ96" s="48"/>
      <c r="BK96" s="48"/>
      <c r="BL96" s="48"/>
      <c r="BM96" s="48"/>
      <c r="BN96" s="48"/>
      <c r="BO96" s="48"/>
      <c r="BP96" s="85">
        <v>796.0</v>
      </c>
      <c r="BQ96" s="85">
        <v>468.0</v>
      </c>
      <c r="BR96" s="85">
        <v>493.0</v>
      </c>
      <c r="BS96" s="85">
        <v>210.0</v>
      </c>
      <c r="BT96" s="51">
        <f t="shared" si="450"/>
        <v>1967</v>
      </c>
      <c r="BU96" s="89">
        <v>1204.0</v>
      </c>
      <c r="BV96" s="85">
        <v>309.0</v>
      </c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65"/>
      <c r="BD97" s="48"/>
      <c r="BE97" s="48"/>
      <c r="BF97" s="48"/>
      <c r="BG97" s="48"/>
      <c r="BH97" s="65"/>
      <c r="BI97" s="48"/>
      <c r="BJ97" s="48"/>
      <c r="BK97" s="48"/>
      <c r="BL97" s="48"/>
      <c r="BM97" s="48"/>
      <c r="BN97" s="48"/>
      <c r="BO97" s="48"/>
      <c r="BP97" s="89">
        <v>1049.0</v>
      </c>
      <c r="BQ97" s="89">
        <v>2225.0</v>
      </c>
      <c r="BR97" s="85">
        <v>538.0</v>
      </c>
      <c r="BS97" s="85">
        <v>835.0</v>
      </c>
      <c r="BT97" s="51">
        <f t="shared" si="450"/>
        <v>4647</v>
      </c>
      <c r="BU97" s="85">
        <v>199.0</v>
      </c>
      <c r="BV97" s="85">
        <v>166.0</v>
      </c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65"/>
      <c r="BD98" s="48"/>
      <c r="BE98" s="48"/>
      <c r="BF98" s="48"/>
      <c r="BG98" s="48"/>
      <c r="BH98" s="65"/>
      <c r="BI98" s="48"/>
      <c r="BJ98" s="48"/>
      <c r="BK98" s="48"/>
      <c r="BL98" s="48"/>
      <c r="BM98" s="48"/>
      <c r="BN98" s="48"/>
      <c r="BO98" s="48"/>
      <c r="BP98" s="85">
        <v>81.0</v>
      </c>
      <c r="BQ98" s="85">
        <v>91.0</v>
      </c>
      <c r="BR98" s="85">
        <v>163.0</v>
      </c>
      <c r="BS98" s="85">
        <v>146.0</v>
      </c>
      <c r="BT98" s="51">
        <f t="shared" si="450"/>
        <v>481</v>
      </c>
      <c r="BU98" s="85">
        <v>75.0</v>
      </c>
      <c r="BV98" s="85">
        <v>64.0</v>
      </c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65"/>
      <c r="BD99" s="48"/>
      <c r="BE99" s="48"/>
      <c r="BF99" s="48"/>
      <c r="BG99" s="48"/>
      <c r="BH99" s="65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65"/>
      <c r="BD100" s="48"/>
      <c r="BE100" s="48"/>
      <c r="BF100" s="48"/>
      <c r="BG100" s="48"/>
      <c r="BH100" s="65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65"/>
      <c r="BD101" s="48"/>
      <c r="BE101" s="48"/>
      <c r="BF101" s="48"/>
      <c r="BG101" s="48"/>
      <c r="BH101" s="65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65"/>
      <c r="BD102" s="48"/>
      <c r="BE102" s="48"/>
      <c r="BF102" s="48"/>
      <c r="BG102" s="48"/>
      <c r="BH102" s="65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65"/>
      <c r="BD103" s="48"/>
      <c r="BE103" s="48"/>
      <c r="BF103" s="48"/>
      <c r="BG103" s="48"/>
      <c r="BH103" s="65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65"/>
      <c r="BD104" s="48"/>
      <c r="BE104" s="48"/>
      <c r="BF104" s="48"/>
      <c r="BG104" s="48"/>
      <c r="BH104" s="65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65"/>
      <c r="BD105" s="48"/>
      <c r="BE105" s="48"/>
      <c r="BF105" s="48"/>
      <c r="BG105" s="48"/>
      <c r="BH105" s="65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65"/>
      <c r="BD106" s="48"/>
      <c r="BE106" s="48"/>
      <c r="BF106" s="48"/>
      <c r="BG106" s="48"/>
      <c r="BH106" s="65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65"/>
      <c r="BD107" s="48"/>
      <c r="BE107" s="48"/>
      <c r="BF107" s="48"/>
      <c r="BG107" s="48"/>
      <c r="BH107" s="65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65"/>
      <c r="BD108" s="48"/>
      <c r="BE108" s="48"/>
      <c r="BF108" s="48"/>
      <c r="BG108" s="48"/>
      <c r="BH108" s="65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65"/>
      <c r="BD109" s="48"/>
      <c r="BE109" s="48"/>
      <c r="BF109" s="48"/>
      <c r="BG109" s="48"/>
      <c r="BH109" s="65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65"/>
      <c r="BD110" s="48"/>
      <c r="BE110" s="48"/>
      <c r="BF110" s="48"/>
      <c r="BG110" s="48"/>
      <c r="BH110" s="65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65"/>
      <c r="BD111" s="48"/>
      <c r="BE111" s="48"/>
      <c r="BF111" s="48"/>
      <c r="BG111" s="48"/>
      <c r="BH111" s="65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65"/>
      <c r="BD112" s="48"/>
      <c r="BE112" s="48"/>
      <c r="BF112" s="48"/>
      <c r="BG112" s="48"/>
      <c r="BH112" s="65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65"/>
      <c r="BD113" s="48"/>
      <c r="BE113" s="48"/>
      <c r="BF113" s="48"/>
      <c r="BG113" s="48"/>
      <c r="BH113" s="65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65"/>
      <c r="BD114" s="48"/>
      <c r="BE114" s="48"/>
      <c r="BF114" s="48"/>
      <c r="BG114" s="48"/>
      <c r="BH114" s="65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65"/>
      <c r="BD115" s="48"/>
      <c r="BE115" s="48"/>
      <c r="BF115" s="48"/>
      <c r="BG115" s="48"/>
      <c r="BH115" s="65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65"/>
      <c r="BD116" s="48"/>
      <c r="BE116" s="48"/>
      <c r="BF116" s="48"/>
      <c r="BG116" s="48"/>
      <c r="BH116" s="65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65"/>
      <c r="BD117" s="48"/>
      <c r="BE117" s="48"/>
      <c r="BF117" s="48"/>
      <c r="BG117" s="48"/>
      <c r="BH117" s="65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65"/>
      <c r="BD118" s="48"/>
      <c r="BE118" s="48"/>
      <c r="BF118" s="48"/>
      <c r="BG118" s="48"/>
      <c r="BH118" s="65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65"/>
      <c r="BD119" s="48"/>
      <c r="BE119" s="48"/>
      <c r="BF119" s="48"/>
      <c r="BG119" s="48"/>
      <c r="BH119" s="65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65"/>
      <c r="BD120" s="48"/>
      <c r="BE120" s="48"/>
      <c r="BF120" s="48"/>
      <c r="BG120" s="48"/>
      <c r="BH120" s="65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65"/>
      <c r="BD121" s="48"/>
      <c r="BE121" s="48"/>
      <c r="BF121" s="48"/>
      <c r="BG121" s="48"/>
      <c r="BH121" s="65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65"/>
      <c r="BD122" s="48"/>
      <c r="BE122" s="48"/>
      <c r="BF122" s="48"/>
      <c r="BG122" s="48"/>
      <c r="BH122" s="65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65"/>
      <c r="BD123" s="48"/>
      <c r="BE123" s="48"/>
      <c r="BF123" s="48"/>
      <c r="BG123" s="48"/>
      <c r="BH123" s="65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65"/>
      <c r="BD124" s="48"/>
      <c r="BE124" s="48"/>
      <c r="BF124" s="48"/>
      <c r="BG124" s="48"/>
      <c r="BH124" s="65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65"/>
      <c r="BD125" s="48"/>
      <c r="BE125" s="48"/>
      <c r="BF125" s="48"/>
      <c r="BG125" s="48"/>
      <c r="BH125" s="65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65"/>
      <c r="BD126" s="48"/>
      <c r="BE126" s="48"/>
      <c r="BF126" s="48"/>
      <c r="BG126" s="48"/>
      <c r="BH126" s="65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65"/>
      <c r="BD127" s="48"/>
      <c r="BE127" s="48"/>
      <c r="BF127" s="48"/>
      <c r="BG127" s="48"/>
      <c r="BH127" s="65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65"/>
      <c r="BD128" s="48"/>
      <c r="BE128" s="48"/>
      <c r="BF128" s="48"/>
      <c r="BG128" s="48"/>
      <c r="BH128" s="65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65"/>
      <c r="BD129" s="48"/>
      <c r="BE129" s="48"/>
      <c r="BF129" s="48"/>
      <c r="BG129" s="48"/>
      <c r="BH129" s="65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65"/>
      <c r="BD130" s="48"/>
      <c r="BE130" s="48"/>
      <c r="BF130" s="48"/>
      <c r="BG130" s="48"/>
      <c r="BH130" s="65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65"/>
      <c r="BD131" s="48"/>
      <c r="BE131" s="48"/>
      <c r="BF131" s="48"/>
      <c r="BG131" s="48"/>
      <c r="BH131" s="65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65"/>
      <c r="BD132" s="48"/>
      <c r="BE132" s="48"/>
      <c r="BF132" s="48"/>
      <c r="BG132" s="48"/>
      <c r="BH132" s="65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65"/>
      <c r="BD133" s="48"/>
      <c r="BE133" s="48"/>
      <c r="BF133" s="48"/>
      <c r="BG133" s="48"/>
      <c r="BH133" s="65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65"/>
      <c r="BD134" s="48"/>
      <c r="BE134" s="48"/>
      <c r="BF134" s="48"/>
      <c r="BG134" s="48"/>
      <c r="BH134" s="65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65"/>
      <c r="BD135" s="48"/>
      <c r="BE135" s="48"/>
      <c r="BF135" s="48"/>
      <c r="BG135" s="48"/>
      <c r="BH135" s="65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65"/>
      <c r="BD136" s="48"/>
      <c r="BE136" s="48"/>
      <c r="BF136" s="48"/>
      <c r="BG136" s="48"/>
      <c r="BH136" s="65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65"/>
      <c r="BD137" s="48"/>
      <c r="BE137" s="48"/>
      <c r="BF137" s="48"/>
      <c r="BG137" s="48"/>
      <c r="BH137" s="65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65"/>
      <c r="BD138" s="48"/>
      <c r="BE138" s="48"/>
      <c r="BF138" s="48"/>
      <c r="BG138" s="48"/>
      <c r="BH138" s="65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65"/>
      <c r="BD139" s="48"/>
      <c r="BE139" s="48"/>
      <c r="BF139" s="48"/>
      <c r="BG139" s="48"/>
      <c r="BH139" s="65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65"/>
      <c r="BD140" s="48"/>
      <c r="BE140" s="48"/>
      <c r="BF140" s="48"/>
      <c r="BG140" s="48"/>
      <c r="BH140" s="65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65"/>
      <c r="BD141" s="48"/>
      <c r="BE141" s="48"/>
      <c r="BF141" s="48"/>
      <c r="BG141" s="48"/>
      <c r="BH141" s="65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65"/>
      <c r="BD142" s="48"/>
      <c r="BE142" s="48"/>
      <c r="BF142" s="48"/>
      <c r="BG142" s="48"/>
      <c r="BH142" s="65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65"/>
      <c r="BD143" s="48"/>
      <c r="BE143" s="48"/>
      <c r="BF143" s="48"/>
      <c r="BG143" s="48"/>
      <c r="BH143" s="65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65"/>
      <c r="BD144" s="48"/>
      <c r="BE144" s="48"/>
      <c r="BF144" s="48"/>
      <c r="BG144" s="48"/>
      <c r="BH144" s="65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65"/>
      <c r="BD145" s="48"/>
      <c r="BE145" s="48"/>
      <c r="BF145" s="48"/>
      <c r="BG145" s="48"/>
      <c r="BH145" s="65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65"/>
      <c r="BD146" s="48"/>
      <c r="BE146" s="48"/>
      <c r="BF146" s="48"/>
      <c r="BG146" s="48"/>
      <c r="BH146" s="65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65"/>
      <c r="BD147" s="48"/>
      <c r="BE147" s="48"/>
      <c r="BF147" s="48"/>
      <c r="BG147" s="48"/>
      <c r="BH147" s="65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65"/>
      <c r="BD148" s="48"/>
      <c r="BE148" s="48"/>
      <c r="BF148" s="48"/>
      <c r="BG148" s="48"/>
      <c r="BH148" s="65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65"/>
      <c r="BD149" s="48"/>
      <c r="BE149" s="48"/>
      <c r="BF149" s="48"/>
      <c r="BG149" s="48"/>
      <c r="BH149" s="65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65"/>
      <c r="BD150" s="48"/>
      <c r="BE150" s="48"/>
      <c r="BF150" s="48"/>
      <c r="BG150" s="48"/>
      <c r="BH150" s="65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65"/>
      <c r="BD151" s="48"/>
      <c r="BE151" s="48"/>
      <c r="BF151" s="48"/>
      <c r="BG151" s="48"/>
      <c r="BH151" s="65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65"/>
      <c r="BD152" s="48"/>
      <c r="BE152" s="48"/>
      <c r="BF152" s="48"/>
      <c r="BG152" s="48"/>
      <c r="BH152" s="65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65"/>
      <c r="BD153" s="48"/>
      <c r="BE153" s="48"/>
      <c r="BF153" s="48"/>
      <c r="BG153" s="48"/>
      <c r="BH153" s="65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65"/>
      <c r="BD154" s="48"/>
      <c r="BE154" s="48"/>
      <c r="BF154" s="48"/>
      <c r="BG154" s="48"/>
      <c r="BH154" s="65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65"/>
      <c r="BD155" s="48"/>
      <c r="BE155" s="48"/>
      <c r="BF155" s="48"/>
      <c r="BG155" s="48"/>
      <c r="BH155" s="65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65"/>
      <c r="BD156" s="48"/>
      <c r="BE156" s="48"/>
      <c r="BF156" s="48"/>
      <c r="BG156" s="48"/>
      <c r="BH156" s="65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65"/>
      <c r="BD157" s="48"/>
      <c r="BE157" s="48"/>
      <c r="BF157" s="48"/>
      <c r="BG157" s="48"/>
      <c r="BH157" s="65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65"/>
      <c r="BD158" s="48"/>
      <c r="BE158" s="48"/>
      <c r="BF158" s="48"/>
      <c r="BG158" s="48"/>
      <c r="BH158" s="65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65"/>
      <c r="BD159" s="48"/>
      <c r="BE159" s="48"/>
      <c r="BF159" s="48"/>
      <c r="BG159" s="48"/>
      <c r="BH159" s="65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65"/>
      <c r="BD160" s="48"/>
      <c r="BE160" s="48"/>
      <c r="BF160" s="48"/>
      <c r="BG160" s="48"/>
      <c r="BH160" s="65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65"/>
      <c r="BD161" s="48"/>
      <c r="BE161" s="48"/>
      <c r="BF161" s="48"/>
      <c r="BG161" s="48"/>
      <c r="BH161" s="65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65"/>
      <c r="BD162" s="48"/>
      <c r="BE162" s="48"/>
      <c r="BF162" s="48"/>
      <c r="BG162" s="48"/>
      <c r="BH162" s="65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65"/>
      <c r="BD163" s="48"/>
      <c r="BE163" s="48"/>
      <c r="BF163" s="48"/>
      <c r="BG163" s="48"/>
      <c r="BH163" s="65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65"/>
      <c r="BD164" s="48"/>
      <c r="BE164" s="48"/>
      <c r="BF164" s="48"/>
      <c r="BG164" s="48"/>
      <c r="BH164" s="65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65"/>
      <c r="BD165" s="48"/>
      <c r="BE165" s="48"/>
      <c r="BF165" s="48"/>
      <c r="BG165" s="48"/>
      <c r="BH165" s="65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65"/>
      <c r="BD166" s="48"/>
      <c r="BE166" s="48"/>
      <c r="BF166" s="48"/>
      <c r="BG166" s="48"/>
      <c r="BH166" s="65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65"/>
      <c r="BD167" s="48"/>
      <c r="BE167" s="48"/>
      <c r="BF167" s="48"/>
      <c r="BG167" s="48"/>
      <c r="BH167" s="65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65"/>
      <c r="BD168" s="48"/>
      <c r="BE168" s="48"/>
      <c r="BF168" s="48"/>
      <c r="BG168" s="48"/>
      <c r="BH168" s="65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65"/>
      <c r="BD169" s="48"/>
      <c r="BE169" s="48"/>
      <c r="BF169" s="48"/>
      <c r="BG169" s="48"/>
      <c r="BH169" s="65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65"/>
      <c r="BD170" s="48"/>
      <c r="BE170" s="48"/>
      <c r="BF170" s="48"/>
      <c r="BG170" s="48"/>
      <c r="BH170" s="65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65"/>
      <c r="BD171" s="48"/>
      <c r="BE171" s="48"/>
      <c r="BF171" s="48"/>
      <c r="BG171" s="48"/>
      <c r="BH171" s="65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65"/>
      <c r="BD172" s="48"/>
      <c r="BE172" s="48"/>
      <c r="BF172" s="48"/>
      <c r="BG172" s="48"/>
      <c r="BH172" s="65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65"/>
      <c r="BD173" s="48"/>
      <c r="BE173" s="48"/>
      <c r="BF173" s="48"/>
      <c r="BG173" s="48"/>
      <c r="BH173" s="65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65"/>
      <c r="BD174" s="48"/>
      <c r="BE174" s="48"/>
      <c r="BF174" s="48"/>
      <c r="BG174" s="48"/>
      <c r="BH174" s="65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65"/>
      <c r="BD175" s="48"/>
      <c r="BE175" s="48"/>
      <c r="BF175" s="48"/>
      <c r="BG175" s="48"/>
      <c r="BH175" s="65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65"/>
      <c r="BD176" s="48"/>
      <c r="BE176" s="48"/>
      <c r="BF176" s="48"/>
      <c r="BG176" s="48"/>
      <c r="BH176" s="65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65"/>
      <c r="BD177" s="48"/>
      <c r="BE177" s="48"/>
      <c r="BF177" s="48"/>
      <c r="BG177" s="48"/>
      <c r="BH177" s="65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65"/>
      <c r="BD178" s="48"/>
      <c r="BE178" s="48"/>
      <c r="BF178" s="48"/>
      <c r="BG178" s="48"/>
      <c r="BH178" s="65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65"/>
      <c r="BD179" s="48"/>
      <c r="BE179" s="48"/>
      <c r="BF179" s="48"/>
      <c r="BG179" s="48"/>
      <c r="BH179" s="65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65"/>
      <c r="BD180" s="48"/>
      <c r="BE180" s="48"/>
      <c r="BF180" s="48"/>
      <c r="BG180" s="48"/>
      <c r="BH180" s="65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65"/>
      <c r="BD181" s="48"/>
      <c r="BE181" s="48"/>
      <c r="BF181" s="48"/>
      <c r="BG181" s="48"/>
      <c r="BH181" s="65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65"/>
      <c r="BD182" s="48"/>
      <c r="BE182" s="48"/>
      <c r="BF182" s="48"/>
      <c r="BG182" s="48"/>
      <c r="BH182" s="65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65"/>
      <c r="BD183" s="48"/>
      <c r="BE183" s="48"/>
      <c r="BF183" s="48"/>
      <c r="BG183" s="48"/>
      <c r="BH183" s="65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65"/>
      <c r="BD184" s="48"/>
      <c r="BE184" s="48"/>
      <c r="BF184" s="48"/>
      <c r="BG184" s="48"/>
      <c r="BH184" s="65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65"/>
      <c r="BD185" s="48"/>
      <c r="BE185" s="48"/>
      <c r="BF185" s="48"/>
      <c r="BG185" s="48"/>
      <c r="BH185" s="65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65"/>
      <c r="BD186" s="48"/>
      <c r="BE186" s="48"/>
      <c r="BF186" s="48"/>
      <c r="BG186" s="48"/>
      <c r="BH186" s="65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65"/>
      <c r="BD187" s="48"/>
      <c r="BE187" s="48"/>
      <c r="BF187" s="48"/>
      <c r="BG187" s="48"/>
      <c r="BH187" s="65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65"/>
      <c r="BD188" s="48"/>
      <c r="BE188" s="48"/>
      <c r="BF188" s="48"/>
      <c r="BG188" s="48"/>
      <c r="BH188" s="65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48"/>
      <c r="CK188" s="48"/>
      <c r="CL188" s="48"/>
      <c r="CM188" s="48"/>
      <c r="CN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65"/>
      <c r="BD189" s="48"/>
      <c r="BE189" s="48"/>
      <c r="BF189" s="48"/>
      <c r="BG189" s="48"/>
      <c r="BH189" s="65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65"/>
      <c r="BD190" s="48"/>
      <c r="BE190" s="48"/>
      <c r="BF190" s="48"/>
      <c r="BG190" s="48"/>
      <c r="BH190" s="65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65"/>
      <c r="BD191" s="48"/>
      <c r="BE191" s="48"/>
      <c r="BF191" s="48"/>
      <c r="BG191" s="48"/>
      <c r="BH191" s="65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65"/>
      <c r="BD192" s="48"/>
      <c r="BE192" s="48"/>
      <c r="BF192" s="48"/>
      <c r="BG192" s="48"/>
      <c r="BH192" s="65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65"/>
      <c r="BD193" s="48"/>
      <c r="BE193" s="48"/>
      <c r="BF193" s="48"/>
      <c r="BG193" s="48"/>
      <c r="BH193" s="65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65"/>
      <c r="BD194" s="48"/>
      <c r="BE194" s="48"/>
      <c r="BF194" s="48"/>
      <c r="BG194" s="48"/>
      <c r="BH194" s="65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65"/>
      <c r="BD195" s="48"/>
      <c r="BE195" s="48"/>
      <c r="BF195" s="48"/>
      <c r="BG195" s="48"/>
      <c r="BH195" s="65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65"/>
      <c r="BD196" s="48"/>
      <c r="BE196" s="48"/>
      <c r="BF196" s="48"/>
      <c r="BG196" s="48"/>
      <c r="BH196" s="65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65"/>
      <c r="BD197" s="48"/>
      <c r="BE197" s="48"/>
      <c r="BF197" s="48"/>
      <c r="BG197" s="48"/>
      <c r="BH197" s="65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65"/>
      <c r="BD198" s="48"/>
      <c r="BE198" s="48"/>
      <c r="BF198" s="48"/>
      <c r="BG198" s="48"/>
      <c r="BH198" s="65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65"/>
      <c r="BD199" s="48"/>
      <c r="BE199" s="48"/>
      <c r="BF199" s="48"/>
      <c r="BG199" s="48"/>
      <c r="BH199" s="65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65"/>
      <c r="BD200" s="48"/>
      <c r="BE200" s="48"/>
      <c r="BF200" s="48"/>
      <c r="BG200" s="48"/>
      <c r="BH200" s="65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65"/>
      <c r="BD201" s="48"/>
      <c r="BE201" s="48"/>
      <c r="BF201" s="48"/>
      <c r="BG201" s="48"/>
      <c r="BH201" s="65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65"/>
      <c r="BD202" s="48"/>
      <c r="BE202" s="48"/>
      <c r="BF202" s="48"/>
      <c r="BG202" s="48"/>
      <c r="BH202" s="65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65"/>
      <c r="BD203" s="48"/>
      <c r="BE203" s="48"/>
      <c r="BF203" s="48"/>
      <c r="BG203" s="48"/>
      <c r="BH203" s="65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65"/>
      <c r="BD204" s="48"/>
      <c r="BE204" s="48"/>
      <c r="BF204" s="48"/>
      <c r="BG204" s="48"/>
      <c r="BH204" s="65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65"/>
      <c r="BD205" s="48"/>
      <c r="BE205" s="48"/>
      <c r="BF205" s="48"/>
      <c r="BG205" s="48"/>
      <c r="BH205" s="65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65"/>
      <c r="BD206" s="48"/>
      <c r="BE206" s="48"/>
      <c r="BF206" s="48"/>
      <c r="BG206" s="48"/>
      <c r="BH206" s="65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65"/>
      <c r="BD207" s="48"/>
      <c r="BE207" s="48"/>
      <c r="BF207" s="48"/>
      <c r="BG207" s="48"/>
      <c r="BH207" s="65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65"/>
      <c r="BD208" s="48"/>
      <c r="BE208" s="48"/>
      <c r="BF208" s="48"/>
      <c r="BG208" s="48"/>
      <c r="BH208" s="65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65"/>
      <c r="BD209" s="48"/>
      <c r="BE209" s="48"/>
      <c r="BF209" s="48"/>
      <c r="BG209" s="48"/>
      <c r="BH209" s="65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65"/>
      <c r="BD210" s="48"/>
      <c r="BE210" s="48"/>
      <c r="BF210" s="48"/>
      <c r="BG210" s="48"/>
      <c r="BH210" s="65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65"/>
      <c r="BD211" s="48"/>
      <c r="BE211" s="48"/>
      <c r="BF211" s="48"/>
      <c r="BG211" s="48"/>
      <c r="BH211" s="65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65"/>
      <c r="BD212" s="48"/>
      <c r="BE212" s="48"/>
      <c r="BF212" s="48"/>
      <c r="BG212" s="48"/>
      <c r="BH212" s="65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65"/>
      <c r="BD213" s="48"/>
      <c r="BE213" s="48"/>
      <c r="BF213" s="48"/>
      <c r="BG213" s="48"/>
      <c r="BH213" s="65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65"/>
      <c r="BD214" s="48"/>
      <c r="BE214" s="48"/>
      <c r="BF214" s="48"/>
      <c r="BG214" s="48"/>
      <c r="BH214" s="65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65"/>
      <c r="BD215" s="48"/>
      <c r="BE215" s="48"/>
      <c r="BF215" s="48"/>
      <c r="BG215" s="48"/>
      <c r="BH215" s="65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65"/>
      <c r="BD216" s="48"/>
      <c r="BE216" s="48"/>
      <c r="BF216" s="48"/>
      <c r="BG216" s="48"/>
      <c r="BH216" s="65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65"/>
      <c r="BD217" s="48"/>
      <c r="BE217" s="48"/>
      <c r="BF217" s="48"/>
      <c r="BG217" s="48"/>
      <c r="BH217" s="65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65"/>
      <c r="BD218" s="48"/>
      <c r="BE218" s="48"/>
      <c r="BF218" s="48"/>
      <c r="BG218" s="48"/>
      <c r="BH218" s="65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65"/>
      <c r="BD219" s="48"/>
      <c r="BE219" s="48"/>
      <c r="BF219" s="48"/>
      <c r="BG219" s="48"/>
      <c r="BH219" s="65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65"/>
      <c r="BD220" s="48"/>
      <c r="BE220" s="48"/>
      <c r="BF220" s="48"/>
      <c r="BG220" s="48"/>
      <c r="BH220" s="65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65"/>
      <c r="BD221" s="48"/>
      <c r="BE221" s="48"/>
      <c r="BF221" s="48"/>
      <c r="BG221" s="48"/>
      <c r="BH221" s="65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65"/>
      <c r="BD222" s="48"/>
      <c r="BE222" s="48"/>
      <c r="BF222" s="48"/>
      <c r="BG222" s="48"/>
      <c r="BH222" s="65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65"/>
      <c r="BD223" s="48"/>
      <c r="BE223" s="48"/>
      <c r="BF223" s="48"/>
      <c r="BG223" s="48"/>
      <c r="BH223" s="65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65"/>
      <c r="BD224" s="48"/>
      <c r="BE224" s="48"/>
      <c r="BF224" s="48"/>
      <c r="BG224" s="48"/>
      <c r="BH224" s="65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65"/>
      <c r="BD225" s="48"/>
      <c r="BE225" s="48"/>
      <c r="BF225" s="48"/>
      <c r="BG225" s="48"/>
      <c r="BH225" s="65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65"/>
      <c r="BD226" s="48"/>
      <c r="BE226" s="48"/>
      <c r="BF226" s="48"/>
      <c r="BG226" s="48"/>
      <c r="BH226" s="65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65"/>
      <c r="BD227" s="48"/>
      <c r="BE227" s="48"/>
      <c r="BF227" s="48"/>
      <c r="BG227" s="48"/>
      <c r="BH227" s="65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65"/>
      <c r="BD228" s="48"/>
      <c r="BE228" s="48"/>
      <c r="BF228" s="48"/>
      <c r="BG228" s="48"/>
      <c r="BH228" s="65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65"/>
      <c r="BD229" s="48"/>
      <c r="BE229" s="48"/>
      <c r="BF229" s="48"/>
      <c r="BG229" s="48"/>
      <c r="BH229" s="65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65"/>
      <c r="BD230" s="48"/>
      <c r="BE230" s="48"/>
      <c r="BF230" s="48"/>
      <c r="BG230" s="48"/>
      <c r="BH230" s="65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65"/>
      <c r="BD231" s="48"/>
      <c r="BE231" s="48"/>
      <c r="BF231" s="48"/>
      <c r="BG231" s="48"/>
      <c r="BH231" s="65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65"/>
      <c r="BD232" s="48"/>
      <c r="BE232" s="48"/>
      <c r="BF232" s="48"/>
      <c r="BG232" s="48"/>
      <c r="BH232" s="65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65"/>
      <c r="BD233" s="48"/>
      <c r="BE233" s="48"/>
      <c r="BF233" s="48"/>
      <c r="BG233" s="48"/>
      <c r="BH233" s="65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65"/>
      <c r="BD234" s="48"/>
      <c r="BE234" s="48"/>
      <c r="BF234" s="48"/>
      <c r="BG234" s="48"/>
      <c r="BH234" s="65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65"/>
      <c r="BD235" s="48"/>
      <c r="BE235" s="48"/>
      <c r="BF235" s="48"/>
      <c r="BG235" s="48"/>
      <c r="BH235" s="65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65"/>
      <c r="BD236" s="48"/>
      <c r="BE236" s="48"/>
      <c r="BF236" s="48"/>
      <c r="BG236" s="48"/>
      <c r="BH236" s="65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65"/>
      <c r="BD237" s="48"/>
      <c r="BE237" s="48"/>
      <c r="BF237" s="48"/>
      <c r="BG237" s="48"/>
      <c r="BH237" s="65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65"/>
      <c r="BD238" s="48"/>
      <c r="BE238" s="48"/>
      <c r="BF238" s="48"/>
      <c r="BG238" s="48"/>
      <c r="BH238" s="65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65"/>
      <c r="BD239" s="48"/>
      <c r="BE239" s="48"/>
      <c r="BF239" s="48"/>
      <c r="BG239" s="48"/>
      <c r="BH239" s="65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65"/>
      <c r="BD240" s="48"/>
      <c r="BE240" s="48"/>
      <c r="BF240" s="48"/>
      <c r="BG240" s="48"/>
      <c r="BH240" s="65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65"/>
      <c r="BD241" s="48"/>
      <c r="BE241" s="48"/>
      <c r="BF241" s="48"/>
      <c r="BG241" s="48"/>
      <c r="BH241" s="65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65"/>
      <c r="BD242" s="48"/>
      <c r="BE242" s="48"/>
      <c r="BF242" s="48"/>
      <c r="BG242" s="48"/>
      <c r="BH242" s="65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65"/>
      <c r="BD243" s="48"/>
      <c r="BE243" s="48"/>
      <c r="BF243" s="48"/>
      <c r="BG243" s="48"/>
      <c r="BH243" s="65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65"/>
      <c r="BD244" s="48"/>
      <c r="BE244" s="48"/>
      <c r="BF244" s="48"/>
      <c r="BG244" s="48"/>
      <c r="BH244" s="65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65"/>
      <c r="BD245" s="48"/>
      <c r="BE245" s="48"/>
      <c r="BF245" s="48"/>
      <c r="BG245" s="48"/>
      <c r="BH245" s="65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65"/>
      <c r="BD246" s="48"/>
      <c r="BE246" s="48"/>
      <c r="BF246" s="48"/>
      <c r="BG246" s="48"/>
      <c r="BH246" s="65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65"/>
      <c r="BD247" s="48"/>
      <c r="BE247" s="48"/>
      <c r="BF247" s="48"/>
      <c r="BG247" s="48"/>
      <c r="BH247" s="65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65"/>
      <c r="BD248" s="48"/>
      <c r="BE248" s="48"/>
      <c r="BF248" s="48"/>
      <c r="BG248" s="48"/>
      <c r="BH248" s="65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65"/>
      <c r="BD249" s="48"/>
      <c r="BE249" s="48"/>
      <c r="BF249" s="48"/>
      <c r="BG249" s="48"/>
      <c r="BH249" s="65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65"/>
      <c r="BD250" s="48"/>
      <c r="BE250" s="48"/>
      <c r="BF250" s="48"/>
      <c r="BG250" s="48"/>
      <c r="BH250" s="65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65"/>
      <c r="BD251" s="48"/>
      <c r="BE251" s="48"/>
      <c r="BF251" s="48"/>
      <c r="BG251" s="48"/>
      <c r="BH251" s="65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65"/>
      <c r="BD252" s="48"/>
      <c r="BE252" s="48"/>
      <c r="BF252" s="48"/>
      <c r="BG252" s="48"/>
      <c r="BH252" s="65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65"/>
      <c r="BD253" s="48"/>
      <c r="BE253" s="48"/>
      <c r="BF253" s="48"/>
      <c r="BG253" s="48"/>
      <c r="BH253" s="65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65"/>
      <c r="BD254" s="48"/>
      <c r="BE254" s="48"/>
      <c r="BF254" s="48"/>
      <c r="BG254" s="48"/>
      <c r="BH254" s="65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  <c r="CE254" s="48"/>
      <c r="CF254" s="48"/>
      <c r="CG254" s="48"/>
      <c r="CH254" s="48"/>
      <c r="CI254" s="48"/>
      <c r="CJ254" s="48"/>
      <c r="CK254" s="48"/>
      <c r="CL254" s="48"/>
      <c r="CM254" s="48"/>
      <c r="CN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65"/>
      <c r="BD255" s="48"/>
      <c r="BE255" s="48"/>
      <c r="BF255" s="48"/>
      <c r="BG255" s="48"/>
      <c r="BH255" s="65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  <c r="CE255" s="48"/>
      <c r="CF255" s="48"/>
      <c r="CG255" s="48"/>
      <c r="CH255" s="48"/>
      <c r="CI255" s="48"/>
      <c r="CJ255" s="48"/>
      <c r="CK255" s="48"/>
      <c r="CL255" s="48"/>
      <c r="CM255" s="48"/>
      <c r="CN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65"/>
      <c r="BD256" s="48"/>
      <c r="BE256" s="48"/>
      <c r="BF256" s="48"/>
      <c r="BG256" s="48"/>
      <c r="BH256" s="65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65"/>
      <c r="BD257" s="48"/>
      <c r="BE257" s="48"/>
      <c r="BF257" s="48"/>
      <c r="BG257" s="48"/>
      <c r="BH257" s="65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65"/>
      <c r="BD258" s="48"/>
      <c r="BE258" s="48"/>
      <c r="BF258" s="48"/>
      <c r="BG258" s="48"/>
      <c r="BH258" s="65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65"/>
      <c r="BD259" s="48"/>
      <c r="BE259" s="48"/>
      <c r="BF259" s="48"/>
      <c r="BG259" s="48"/>
      <c r="BH259" s="65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65"/>
      <c r="BD260" s="48"/>
      <c r="BE260" s="48"/>
      <c r="BF260" s="48"/>
      <c r="BG260" s="48"/>
      <c r="BH260" s="65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65"/>
      <c r="BD261" s="48"/>
      <c r="BE261" s="48"/>
      <c r="BF261" s="48"/>
      <c r="BG261" s="48"/>
      <c r="BH261" s="65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65"/>
      <c r="BD262" s="48"/>
      <c r="BE262" s="48"/>
      <c r="BF262" s="48"/>
      <c r="BG262" s="48"/>
      <c r="BH262" s="65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65"/>
      <c r="BD263" s="48"/>
      <c r="BE263" s="48"/>
      <c r="BF263" s="48"/>
      <c r="BG263" s="48"/>
      <c r="BH263" s="65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65"/>
      <c r="BD264" s="48"/>
      <c r="BE264" s="48"/>
      <c r="BF264" s="48"/>
      <c r="BG264" s="48"/>
      <c r="BH264" s="65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65"/>
      <c r="BD265" s="48"/>
      <c r="BE265" s="48"/>
      <c r="BF265" s="48"/>
      <c r="BG265" s="48"/>
      <c r="BH265" s="65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65"/>
      <c r="BD266" s="48"/>
      <c r="BE266" s="48"/>
      <c r="BF266" s="48"/>
      <c r="BG266" s="48"/>
      <c r="BH266" s="65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65"/>
      <c r="BD267" s="48"/>
      <c r="BE267" s="48"/>
      <c r="BF267" s="48"/>
      <c r="BG267" s="48"/>
      <c r="BH267" s="65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  <c r="CE267" s="48"/>
      <c r="CF267" s="48"/>
      <c r="CG267" s="48"/>
      <c r="CH267" s="48"/>
      <c r="CI267" s="48"/>
      <c r="CJ267" s="48"/>
      <c r="CK267" s="48"/>
      <c r="CL267" s="48"/>
      <c r="CM267" s="48"/>
      <c r="CN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65"/>
      <c r="BD268" s="48"/>
      <c r="BE268" s="48"/>
      <c r="BF268" s="48"/>
      <c r="BG268" s="48"/>
      <c r="BH268" s="65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65"/>
      <c r="BD269" s="48"/>
      <c r="BE269" s="48"/>
      <c r="BF269" s="48"/>
      <c r="BG269" s="48"/>
      <c r="BH269" s="65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  <c r="CE269" s="48"/>
      <c r="CF269" s="48"/>
      <c r="CG269" s="48"/>
      <c r="CH269" s="48"/>
      <c r="CI269" s="48"/>
      <c r="CJ269" s="48"/>
      <c r="CK269" s="48"/>
      <c r="CL269" s="48"/>
      <c r="CM269" s="48"/>
      <c r="CN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65"/>
      <c r="BD270" s="48"/>
      <c r="BE270" s="48"/>
      <c r="BF270" s="48"/>
      <c r="BG270" s="48"/>
      <c r="BH270" s="65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  <c r="CE270" s="48"/>
      <c r="CF270" s="48"/>
      <c r="CG270" s="48"/>
      <c r="CH270" s="48"/>
      <c r="CI270" s="48"/>
      <c r="CJ270" s="48"/>
      <c r="CK270" s="48"/>
      <c r="CL270" s="48"/>
      <c r="CM270" s="48"/>
      <c r="CN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65"/>
      <c r="BD271" s="48"/>
      <c r="BE271" s="48"/>
      <c r="BF271" s="48"/>
      <c r="BG271" s="48"/>
      <c r="BH271" s="65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65"/>
      <c r="BD272" s="48"/>
      <c r="BE272" s="48"/>
      <c r="BF272" s="48"/>
      <c r="BG272" s="48"/>
      <c r="BH272" s="65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  <c r="CE272" s="48"/>
      <c r="CF272" s="48"/>
      <c r="CG272" s="48"/>
      <c r="CH272" s="48"/>
      <c r="CI272" s="48"/>
      <c r="CJ272" s="48"/>
      <c r="CK272" s="48"/>
      <c r="CL272" s="48"/>
      <c r="CM272" s="48"/>
      <c r="CN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65"/>
      <c r="BD273" s="48"/>
      <c r="BE273" s="48"/>
      <c r="BF273" s="48"/>
      <c r="BG273" s="48"/>
      <c r="BH273" s="65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65"/>
      <c r="BD274" s="48"/>
      <c r="BE274" s="48"/>
      <c r="BF274" s="48"/>
      <c r="BG274" s="48"/>
      <c r="BH274" s="65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65"/>
      <c r="BD275" s="48"/>
      <c r="BE275" s="48"/>
      <c r="BF275" s="48"/>
      <c r="BG275" s="48"/>
      <c r="BH275" s="65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65"/>
      <c r="BD276" s="48"/>
      <c r="BE276" s="48"/>
      <c r="BF276" s="48"/>
      <c r="BG276" s="48"/>
      <c r="BH276" s="65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  <c r="CE276" s="48"/>
      <c r="CF276" s="48"/>
      <c r="CG276" s="48"/>
      <c r="CH276" s="48"/>
      <c r="CI276" s="48"/>
      <c r="CJ276" s="48"/>
      <c r="CK276" s="48"/>
      <c r="CL276" s="48"/>
      <c r="CM276" s="48"/>
      <c r="CN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65"/>
      <c r="BD277" s="48"/>
      <c r="BE277" s="48"/>
      <c r="BF277" s="48"/>
      <c r="BG277" s="48"/>
      <c r="BH277" s="65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65"/>
      <c r="BD278" s="48"/>
      <c r="BE278" s="48"/>
      <c r="BF278" s="48"/>
      <c r="BG278" s="48"/>
      <c r="BH278" s="65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K278" s="48"/>
      <c r="CL278" s="48"/>
      <c r="CM278" s="48"/>
      <c r="CN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65"/>
      <c r="BD279" s="48"/>
      <c r="BE279" s="48"/>
      <c r="BF279" s="48"/>
      <c r="BG279" s="48"/>
      <c r="BH279" s="65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  <c r="CE279" s="48"/>
      <c r="CF279" s="48"/>
      <c r="CG279" s="48"/>
      <c r="CH279" s="48"/>
      <c r="CI279" s="48"/>
      <c r="CJ279" s="48"/>
      <c r="CK279" s="48"/>
      <c r="CL279" s="48"/>
      <c r="CM279" s="48"/>
      <c r="CN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65"/>
      <c r="BD280" s="48"/>
      <c r="BE280" s="48"/>
      <c r="BF280" s="48"/>
      <c r="BG280" s="48"/>
      <c r="BH280" s="65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65"/>
      <c r="BD281" s="48"/>
      <c r="BE281" s="48"/>
      <c r="BF281" s="48"/>
      <c r="BG281" s="48"/>
      <c r="BH281" s="65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  <c r="CE281" s="48"/>
      <c r="CF281" s="48"/>
      <c r="CG281" s="48"/>
      <c r="CH281" s="48"/>
      <c r="CI281" s="48"/>
      <c r="CJ281" s="48"/>
      <c r="CK281" s="48"/>
      <c r="CL281" s="48"/>
      <c r="CM281" s="48"/>
      <c r="CN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65"/>
      <c r="BD282" s="48"/>
      <c r="BE282" s="48"/>
      <c r="BF282" s="48"/>
      <c r="BG282" s="48"/>
      <c r="BH282" s="65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  <c r="CE282" s="48"/>
      <c r="CF282" s="48"/>
      <c r="CG282" s="48"/>
      <c r="CH282" s="48"/>
      <c r="CI282" s="48"/>
      <c r="CJ282" s="48"/>
      <c r="CK282" s="48"/>
      <c r="CL282" s="48"/>
      <c r="CM282" s="48"/>
      <c r="CN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65"/>
      <c r="BD283" s="48"/>
      <c r="BE283" s="48"/>
      <c r="BF283" s="48"/>
      <c r="BG283" s="48"/>
      <c r="BH283" s="65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65"/>
      <c r="BD284" s="48"/>
      <c r="BE284" s="48"/>
      <c r="BF284" s="48"/>
      <c r="BG284" s="48"/>
      <c r="BH284" s="65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  <c r="CE284" s="48"/>
      <c r="CF284" s="48"/>
      <c r="CG284" s="48"/>
      <c r="CH284" s="48"/>
      <c r="CI284" s="48"/>
      <c r="CJ284" s="48"/>
      <c r="CK284" s="48"/>
      <c r="CL284" s="48"/>
      <c r="CM284" s="48"/>
      <c r="CN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65"/>
      <c r="BD285" s="48"/>
      <c r="BE285" s="48"/>
      <c r="BF285" s="48"/>
      <c r="BG285" s="48"/>
      <c r="BH285" s="65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  <c r="CE285" s="48"/>
      <c r="CF285" s="48"/>
      <c r="CG285" s="48"/>
      <c r="CH285" s="48"/>
      <c r="CI285" s="48"/>
      <c r="CJ285" s="48"/>
      <c r="CK285" s="48"/>
      <c r="CL285" s="48"/>
      <c r="CM285" s="48"/>
      <c r="CN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65"/>
      <c r="BD286" s="48"/>
      <c r="BE286" s="48"/>
      <c r="BF286" s="48"/>
      <c r="BG286" s="48"/>
      <c r="BH286" s="65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65"/>
      <c r="BD287" s="48"/>
      <c r="BE287" s="48"/>
      <c r="BF287" s="48"/>
      <c r="BG287" s="48"/>
      <c r="BH287" s="65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  <c r="CE287" s="48"/>
      <c r="CF287" s="48"/>
      <c r="CG287" s="48"/>
      <c r="CH287" s="48"/>
      <c r="CI287" s="48"/>
      <c r="CJ287" s="48"/>
      <c r="CK287" s="48"/>
      <c r="CL287" s="48"/>
      <c r="CM287" s="48"/>
      <c r="CN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65"/>
      <c r="BD288" s="48"/>
      <c r="BE288" s="48"/>
      <c r="BF288" s="48"/>
      <c r="BG288" s="48"/>
      <c r="BH288" s="65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65"/>
      <c r="BD289" s="48"/>
      <c r="BE289" s="48"/>
      <c r="BF289" s="48"/>
      <c r="BG289" s="48"/>
      <c r="BH289" s="65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65"/>
      <c r="BD290" s="48"/>
      <c r="BE290" s="48"/>
      <c r="BF290" s="48"/>
      <c r="BG290" s="48"/>
      <c r="BH290" s="65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  <c r="CE290" s="48"/>
      <c r="CF290" s="48"/>
      <c r="CG290" s="48"/>
      <c r="CH290" s="48"/>
      <c r="CI290" s="48"/>
      <c r="CJ290" s="48"/>
      <c r="CK290" s="48"/>
      <c r="CL290" s="48"/>
      <c r="CM290" s="48"/>
      <c r="CN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65"/>
      <c r="BD291" s="48"/>
      <c r="BE291" s="48"/>
      <c r="BF291" s="48"/>
      <c r="BG291" s="48"/>
      <c r="BH291" s="65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65"/>
      <c r="BD292" s="48"/>
      <c r="BE292" s="48"/>
      <c r="BF292" s="48"/>
      <c r="BG292" s="48"/>
      <c r="BH292" s="65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65"/>
      <c r="BD293" s="48"/>
      <c r="BE293" s="48"/>
      <c r="BF293" s="48"/>
      <c r="BG293" s="48"/>
      <c r="BH293" s="65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65"/>
      <c r="BD294" s="48"/>
      <c r="BE294" s="48"/>
      <c r="BF294" s="48"/>
      <c r="BG294" s="48"/>
      <c r="BH294" s="65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65"/>
      <c r="BD295" s="48"/>
      <c r="BE295" s="48"/>
      <c r="BF295" s="48"/>
      <c r="BG295" s="48"/>
      <c r="BH295" s="65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65"/>
      <c r="BD296" s="48"/>
      <c r="BE296" s="48"/>
      <c r="BF296" s="48"/>
      <c r="BG296" s="48"/>
      <c r="BH296" s="65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  <c r="CE296" s="48"/>
      <c r="CF296" s="48"/>
      <c r="CG296" s="48"/>
      <c r="CH296" s="48"/>
      <c r="CI296" s="48"/>
      <c r="CJ296" s="48"/>
      <c r="CK296" s="48"/>
      <c r="CL296" s="48"/>
      <c r="CM296" s="48"/>
      <c r="CN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65"/>
      <c r="BD297" s="48"/>
      <c r="BE297" s="48"/>
      <c r="BF297" s="48"/>
      <c r="BG297" s="48"/>
      <c r="BH297" s="65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  <c r="CE297" s="48"/>
      <c r="CF297" s="48"/>
      <c r="CG297" s="48"/>
      <c r="CH297" s="48"/>
      <c r="CI297" s="48"/>
      <c r="CJ297" s="48"/>
      <c r="CK297" s="48"/>
      <c r="CL297" s="48"/>
      <c r="CM297" s="48"/>
      <c r="CN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65"/>
      <c r="BD298" s="48"/>
      <c r="BE298" s="48"/>
      <c r="BF298" s="48"/>
      <c r="BG298" s="48"/>
      <c r="BH298" s="65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65"/>
      <c r="BD299" s="48"/>
      <c r="BE299" s="48"/>
      <c r="BF299" s="48"/>
      <c r="BG299" s="48"/>
      <c r="BH299" s="65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  <c r="CE299" s="48"/>
      <c r="CF299" s="48"/>
      <c r="CG299" s="48"/>
      <c r="CH299" s="48"/>
      <c r="CI299" s="48"/>
      <c r="CJ299" s="48"/>
      <c r="CK299" s="48"/>
      <c r="CL299" s="48"/>
      <c r="CM299" s="48"/>
      <c r="CN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65"/>
      <c r="BD300" s="48"/>
      <c r="BE300" s="48"/>
      <c r="BF300" s="48"/>
      <c r="BG300" s="48"/>
      <c r="BH300" s="65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  <c r="CE300" s="48"/>
      <c r="CF300" s="48"/>
      <c r="CG300" s="48"/>
      <c r="CH300" s="48"/>
      <c r="CI300" s="48"/>
      <c r="CJ300" s="48"/>
      <c r="CK300" s="48"/>
      <c r="CL300" s="48"/>
      <c r="CM300" s="48"/>
      <c r="CN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65"/>
      <c r="BD301" s="48"/>
      <c r="BE301" s="48"/>
      <c r="BF301" s="48"/>
      <c r="BG301" s="48"/>
      <c r="BH301" s="65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65"/>
      <c r="BD302" s="48"/>
      <c r="BE302" s="48"/>
      <c r="BF302" s="48"/>
      <c r="BG302" s="48"/>
      <c r="BH302" s="65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  <c r="CE302" s="48"/>
      <c r="CF302" s="48"/>
      <c r="CG302" s="48"/>
      <c r="CH302" s="48"/>
      <c r="CI302" s="48"/>
      <c r="CJ302" s="48"/>
      <c r="CK302" s="48"/>
      <c r="CL302" s="48"/>
      <c r="CM302" s="48"/>
      <c r="CN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65"/>
      <c r="BD303" s="48"/>
      <c r="BE303" s="48"/>
      <c r="BF303" s="48"/>
      <c r="BG303" s="48"/>
      <c r="BH303" s="65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65"/>
      <c r="BD304" s="48"/>
      <c r="BE304" s="48"/>
      <c r="BF304" s="48"/>
      <c r="BG304" s="48"/>
      <c r="BH304" s="65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65"/>
      <c r="BD305" s="48"/>
      <c r="BE305" s="48"/>
      <c r="BF305" s="48"/>
      <c r="BG305" s="48"/>
      <c r="BH305" s="65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65"/>
      <c r="BD306" s="48"/>
      <c r="BE306" s="48"/>
      <c r="BF306" s="48"/>
      <c r="BG306" s="48"/>
      <c r="BH306" s="65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  <c r="CE306" s="48"/>
      <c r="CF306" s="48"/>
      <c r="CG306" s="48"/>
      <c r="CH306" s="48"/>
      <c r="CI306" s="48"/>
      <c r="CJ306" s="48"/>
      <c r="CK306" s="48"/>
      <c r="CL306" s="48"/>
      <c r="CM306" s="48"/>
      <c r="CN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65"/>
      <c r="BD307" s="48"/>
      <c r="BE307" s="48"/>
      <c r="BF307" s="48"/>
      <c r="BG307" s="48"/>
      <c r="BH307" s="65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65"/>
      <c r="BD308" s="48"/>
      <c r="BE308" s="48"/>
      <c r="BF308" s="48"/>
      <c r="BG308" s="48"/>
      <c r="BH308" s="65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65"/>
      <c r="BD309" s="48"/>
      <c r="BE309" s="48"/>
      <c r="BF309" s="48"/>
      <c r="BG309" s="48"/>
      <c r="BH309" s="65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  <c r="CE309" s="48"/>
      <c r="CF309" s="48"/>
      <c r="CG309" s="48"/>
      <c r="CH309" s="48"/>
      <c r="CI309" s="48"/>
      <c r="CJ309" s="48"/>
      <c r="CK309" s="48"/>
      <c r="CL309" s="48"/>
      <c r="CM309" s="48"/>
      <c r="CN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65"/>
      <c r="BD310" s="48"/>
      <c r="BE310" s="48"/>
      <c r="BF310" s="48"/>
      <c r="BG310" s="48"/>
      <c r="BH310" s="65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65"/>
      <c r="BD311" s="48"/>
      <c r="BE311" s="48"/>
      <c r="BF311" s="48"/>
      <c r="BG311" s="48"/>
      <c r="BH311" s="65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  <c r="CE311" s="48"/>
      <c r="CF311" s="48"/>
      <c r="CG311" s="48"/>
      <c r="CH311" s="48"/>
      <c r="CI311" s="48"/>
      <c r="CJ311" s="48"/>
      <c r="CK311" s="48"/>
      <c r="CL311" s="48"/>
      <c r="CM311" s="48"/>
      <c r="CN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65"/>
      <c r="BD312" s="48"/>
      <c r="BE312" s="48"/>
      <c r="BF312" s="48"/>
      <c r="BG312" s="48"/>
      <c r="BH312" s="65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  <c r="CE312" s="48"/>
      <c r="CF312" s="48"/>
      <c r="CG312" s="48"/>
      <c r="CH312" s="48"/>
      <c r="CI312" s="48"/>
      <c r="CJ312" s="48"/>
      <c r="CK312" s="48"/>
      <c r="CL312" s="48"/>
      <c r="CM312" s="48"/>
      <c r="CN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65"/>
      <c r="BD313" s="48"/>
      <c r="BE313" s="48"/>
      <c r="BF313" s="48"/>
      <c r="BG313" s="48"/>
      <c r="BH313" s="65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65"/>
      <c r="BD314" s="48"/>
      <c r="BE314" s="48"/>
      <c r="BF314" s="48"/>
      <c r="BG314" s="48"/>
      <c r="BH314" s="65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65"/>
      <c r="BD315" s="48"/>
      <c r="BE315" s="48"/>
      <c r="BF315" s="48"/>
      <c r="BG315" s="48"/>
      <c r="BH315" s="65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48"/>
      <c r="CN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65"/>
      <c r="BD316" s="48"/>
      <c r="BE316" s="48"/>
      <c r="BF316" s="48"/>
      <c r="BG316" s="48"/>
      <c r="BH316" s="65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65"/>
      <c r="BD317" s="48"/>
      <c r="BE317" s="48"/>
      <c r="BF317" s="48"/>
      <c r="BG317" s="48"/>
      <c r="BH317" s="65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  <c r="CE317" s="48"/>
      <c r="CF317" s="48"/>
      <c r="CG317" s="48"/>
      <c r="CH317" s="48"/>
      <c r="CI317" s="48"/>
      <c r="CJ317" s="48"/>
      <c r="CK317" s="48"/>
      <c r="CL317" s="48"/>
      <c r="CM317" s="48"/>
      <c r="CN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65"/>
      <c r="BD318" s="48"/>
      <c r="BE318" s="48"/>
      <c r="BF318" s="48"/>
      <c r="BG318" s="48"/>
      <c r="BH318" s="65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  <c r="CE318" s="48"/>
      <c r="CF318" s="48"/>
      <c r="CG318" s="48"/>
      <c r="CH318" s="48"/>
      <c r="CI318" s="48"/>
      <c r="CJ318" s="48"/>
      <c r="CK318" s="48"/>
      <c r="CL318" s="48"/>
      <c r="CM318" s="48"/>
      <c r="CN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65"/>
      <c r="BD319" s="48"/>
      <c r="BE319" s="48"/>
      <c r="BF319" s="48"/>
      <c r="BG319" s="48"/>
      <c r="BH319" s="65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65"/>
      <c r="BD320" s="48"/>
      <c r="BE320" s="48"/>
      <c r="BF320" s="48"/>
      <c r="BG320" s="48"/>
      <c r="BH320" s="65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  <c r="CE320" s="48"/>
      <c r="CF320" s="48"/>
      <c r="CG320" s="48"/>
      <c r="CH320" s="48"/>
      <c r="CI320" s="48"/>
      <c r="CJ320" s="48"/>
      <c r="CK320" s="48"/>
      <c r="CL320" s="48"/>
      <c r="CM320" s="48"/>
      <c r="CN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65"/>
      <c r="BD321" s="48"/>
      <c r="BE321" s="48"/>
      <c r="BF321" s="48"/>
      <c r="BG321" s="48"/>
      <c r="BH321" s="65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65"/>
      <c r="BD322" s="48"/>
      <c r="BE322" s="48"/>
      <c r="BF322" s="48"/>
      <c r="BG322" s="48"/>
      <c r="BH322" s="65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65"/>
      <c r="BD323" s="48"/>
      <c r="BE323" s="48"/>
      <c r="BF323" s="48"/>
      <c r="BG323" s="48"/>
      <c r="BH323" s="65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65"/>
      <c r="BD324" s="48"/>
      <c r="BE324" s="48"/>
      <c r="BF324" s="48"/>
      <c r="BG324" s="48"/>
      <c r="BH324" s="65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  <c r="CE324" s="48"/>
      <c r="CF324" s="48"/>
      <c r="CG324" s="48"/>
      <c r="CH324" s="48"/>
      <c r="CI324" s="48"/>
      <c r="CJ324" s="48"/>
      <c r="CK324" s="48"/>
      <c r="CL324" s="48"/>
      <c r="CM324" s="48"/>
      <c r="CN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65"/>
      <c r="BD325" s="48"/>
      <c r="BE325" s="48"/>
      <c r="BF325" s="48"/>
      <c r="BG325" s="48"/>
      <c r="BH325" s="65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65"/>
      <c r="BD326" s="48"/>
      <c r="BE326" s="48"/>
      <c r="BF326" s="48"/>
      <c r="BG326" s="48"/>
      <c r="BH326" s="65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  <c r="CE326" s="48"/>
      <c r="CF326" s="48"/>
      <c r="CG326" s="48"/>
      <c r="CH326" s="48"/>
      <c r="CI326" s="48"/>
      <c r="CJ326" s="48"/>
      <c r="CK326" s="48"/>
      <c r="CL326" s="48"/>
      <c r="CM326" s="48"/>
      <c r="CN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65"/>
      <c r="BD327" s="48"/>
      <c r="BE327" s="48"/>
      <c r="BF327" s="48"/>
      <c r="BG327" s="48"/>
      <c r="BH327" s="65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  <c r="CE327" s="48"/>
      <c r="CF327" s="48"/>
      <c r="CG327" s="48"/>
      <c r="CH327" s="48"/>
      <c r="CI327" s="48"/>
      <c r="CJ327" s="48"/>
      <c r="CK327" s="48"/>
      <c r="CL327" s="48"/>
      <c r="CM327" s="48"/>
      <c r="CN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65"/>
      <c r="BD328" s="48"/>
      <c r="BE328" s="48"/>
      <c r="BF328" s="48"/>
      <c r="BG328" s="48"/>
      <c r="BH328" s="65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65"/>
      <c r="BD329" s="48"/>
      <c r="BE329" s="48"/>
      <c r="BF329" s="48"/>
      <c r="BG329" s="48"/>
      <c r="BH329" s="65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  <c r="CE329" s="48"/>
      <c r="CF329" s="48"/>
      <c r="CG329" s="48"/>
      <c r="CH329" s="48"/>
      <c r="CI329" s="48"/>
      <c r="CJ329" s="48"/>
      <c r="CK329" s="48"/>
      <c r="CL329" s="48"/>
      <c r="CM329" s="48"/>
      <c r="CN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65"/>
      <c r="BD330" s="48"/>
      <c r="BE330" s="48"/>
      <c r="BF330" s="48"/>
      <c r="BG330" s="48"/>
      <c r="BH330" s="65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  <c r="CE330" s="48"/>
      <c r="CF330" s="48"/>
      <c r="CG330" s="48"/>
      <c r="CH330" s="48"/>
      <c r="CI330" s="48"/>
      <c r="CJ330" s="48"/>
      <c r="CK330" s="48"/>
      <c r="CL330" s="48"/>
      <c r="CM330" s="48"/>
      <c r="CN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65"/>
      <c r="BD331" s="48"/>
      <c r="BE331" s="48"/>
      <c r="BF331" s="48"/>
      <c r="BG331" s="48"/>
      <c r="BH331" s="65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65"/>
      <c r="BD332" s="48"/>
      <c r="BE332" s="48"/>
      <c r="BF332" s="48"/>
      <c r="BG332" s="48"/>
      <c r="BH332" s="65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  <c r="CE332" s="48"/>
      <c r="CF332" s="48"/>
      <c r="CG332" s="48"/>
      <c r="CH332" s="48"/>
      <c r="CI332" s="48"/>
      <c r="CJ332" s="48"/>
      <c r="CK332" s="48"/>
      <c r="CL332" s="48"/>
      <c r="CM332" s="48"/>
      <c r="CN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65"/>
      <c r="BD333" s="48"/>
      <c r="BE333" s="48"/>
      <c r="BF333" s="48"/>
      <c r="BG333" s="48"/>
      <c r="BH333" s="65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  <c r="CE333" s="48"/>
      <c r="CF333" s="48"/>
      <c r="CG333" s="48"/>
      <c r="CH333" s="48"/>
      <c r="CI333" s="48"/>
      <c r="CJ333" s="48"/>
      <c r="CK333" s="48"/>
      <c r="CL333" s="48"/>
      <c r="CM333" s="48"/>
      <c r="CN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65"/>
      <c r="BD334" s="48"/>
      <c r="BE334" s="48"/>
      <c r="BF334" s="48"/>
      <c r="BG334" s="48"/>
      <c r="BH334" s="65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65"/>
      <c r="BD335" s="48"/>
      <c r="BE335" s="48"/>
      <c r="BF335" s="48"/>
      <c r="BG335" s="48"/>
      <c r="BH335" s="65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65"/>
      <c r="BD336" s="48"/>
      <c r="BE336" s="48"/>
      <c r="BF336" s="48"/>
      <c r="BG336" s="48"/>
      <c r="BH336" s="65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  <c r="CE336" s="48"/>
      <c r="CF336" s="48"/>
      <c r="CG336" s="48"/>
      <c r="CH336" s="48"/>
      <c r="CI336" s="48"/>
      <c r="CJ336" s="48"/>
      <c r="CK336" s="48"/>
      <c r="CL336" s="48"/>
      <c r="CM336" s="48"/>
      <c r="CN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65"/>
      <c r="BD337" s="48"/>
      <c r="BE337" s="48"/>
      <c r="BF337" s="48"/>
      <c r="BG337" s="48"/>
      <c r="BH337" s="65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65"/>
      <c r="BD338" s="48"/>
      <c r="BE338" s="48"/>
      <c r="BF338" s="48"/>
      <c r="BG338" s="48"/>
      <c r="BH338" s="65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  <c r="CE338" s="48"/>
      <c r="CF338" s="48"/>
      <c r="CG338" s="48"/>
      <c r="CH338" s="48"/>
      <c r="CI338" s="48"/>
      <c r="CJ338" s="48"/>
      <c r="CK338" s="48"/>
      <c r="CL338" s="48"/>
      <c r="CM338" s="48"/>
      <c r="CN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65"/>
      <c r="BD339" s="48"/>
      <c r="BE339" s="48"/>
      <c r="BF339" s="48"/>
      <c r="BG339" s="48"/>
      <c r="BH339" s="65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  <c r="CE339" s="48"/>
      <c r="CF339" s="48"/>
      <c r="CG339" s="48"/>
      <c r="CH339" s="48"/>
      <c r="CI339" s="48"/>
      <c r="CJ339" s="48"/>
      <c r="CK339" s="48"/>
      <c r="CL339" s="48"/>
      <c r="CM339" s="48"/>
      <c r="CN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65"/>
      <c r="BD340" s="48"/>
      <c r="BE340" s="48"/>
      <c r="BF340" s="48"/>
      <c r="BG340" s="48"/>
      <c r="BH340" s="65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65"/>
      <c r="BD341" s="48"/>
      <c r="BE341" s="48"/>
      <c r="BF341" s="48"/>
      <c r="BG341" s="48"/>
      <c r="BH341" s="65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65"/>
      <c r="BD342" s="48"/>
      <c r="BE342" s="48"/>
      <c r="BF342" s="48"/>
      <c r="BG342" s="48"/>
      <c r="BH342" s="65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  <c r="CE342" s="48"/>
      <c r="CF342" s="48"/>
      <c r="CG342" s="48"/>
      <c r="CH342" s="48"/>
      <c r="CI342" s="48"/>
      <c r="CJ342" s="48"/>
      <c r="CK342" s="48"/>
      <c r="CL342" s="48"/>
      <c r="CM342" s="48"/>
      <c r="CN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65"/>
      <c r="BD343" s="48"/>
      <c r="BE343" s="48"/>
      <c r="BF343" s="48"/>
      <c r="BG343" s="48"/>
      <c r="BH343" s="65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65"/>
      <c r="BD344" s="48"/>
      <c r="BE344" s="48"/>
      <c r="BF344" s="48"/>
      <c r="BG344" s="48"/>
      <c r="BH344" s="65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  <c r="CE344" s="48"/>
      <c r="CF344" s="48"/>
      <c r="CG344" s="48"/>
      <c r="CH344" s="48"/>
      <c r="CI344" s="48"/>
      <c r="CJ344" s="48"/>
      <c r="CK344" s="48"/>
      <c r="CL344" s="48"/>
      <c r="CM344" s="48"/>
      <c r="CN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65"/>
      <c r="BD345" s="48"/>
      <c r="BE345" s="48"/>
      <c r="BF345" s="48"/>
      <c r="BG345" s="48"/>
      <c r="BH345" s="65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  <c r="CE345" s="48"/>
      <c r="CF345" s="48"/>
      <c r="CG345" s="48"/>
      <c r="CH345" s="48"/>
      <c r="CI345" s="48"/>
      <c r="CJ345" s="48"/>
      <c r="CK345" s="48"/>
      <c r="CL345" s="48"/>
      <c r="CM345" s="48"/>
      <c r="CN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65"/>
      <c r="BD346" s="48"/>
      <c r="BE346" s="48"/>
      <c r="BF346" s="48"/>
      <c r="BG346" s="48"/>
      <c r="BH346" s="65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65"/>
      <c r="BD347" s="48"/>
      <c r="BE347" s="48"/>
      <c r="BF347" s="48"/>
      <c r="BG347" s="48"/>
      <c r="BH347" s="65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  <c r="CE347" s="48"/>
      <c r="CF347" s="48"/>
      <c r="CG347" s="48"/>
      <c r="CH347" s="48"/>
      <c r="CI347" s="48"/>
      <c r="CJ347" s="48"/>
      <c r="CK347" s="48"/>
      <c r="CL347" s="48"/>
      <c r="CM347" s="48"/>
      <c r="CN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65"/>
      <c r="BD348" s="48"/>
      <c r="BE348" s="48"/>
      <c r="BF348" s="48"/>
      <c r="BG348" s="48"/>
      <c r="BH348" s="65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65"/>
      <c r="BD349" s="48"/>
      <c r="BE349" s="48"/>
      <c r="BF349" s="48"/>
      <c r="BG349" s="48"/>
      <c r="BH349" s="65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65"/>
      <c r="BD350" s="48"/>
      <c r="BE350" s="48"/>
      <c r="BF350" s="48"/>
      <c r="BG350" s="48"/>
      <c r="BH350" s="65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  <c r="CE350" s="48"/>
      <c r="CF350" s="48"/>
      <c r="CG350" s="48"/>
      <c r="CH350" s="48"/>
      <c r="CI350" s="48"/>
      <c r="CJ350" s="48"/>
      <c r="CK350" s="48"/>
      <c r="CL350" s="48"/>
      <c r="CM350" s="48"/>
      <c r="CN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65"/>
      <c r="BD351" s="48"/>
      <c r="BE351" s="48"/>
      <c r="BF351" s="48"/>
      <c r="BG351" s="48"/>
      <c r="BH351" s="65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  <c r="CE351" s="48"/>
      <c r="CF351" s="48"/>
      <c r="CG351" s="48"/>
      <c r="CH351" s="48"/>
      <c r="CI351" s="48"/>
      <c r="CJ351" s="48"/>
      <c r="CK351" s="48"/>
      <c r="CL351" s="48"/>
      <c r="CM351" s="48"/>
      <c r="CN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65"/>
      <c r="BD352" s="48"/>
      <c r="BE352" s="48"/>
      <c r="BF352" s="48"/>
      <c r="BG352" s="48"/>
      <c r="BH352" s="65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65"/>
      <c r="BD353" s="48"/>
      <c r="BE353" s="48"/>
      <c r="BF353" s="48"/>
      <c r="BG353" s="48"/>
      <c r="BH353" s="65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  <c r="CE353" s="48"/>
      <c r="CF353" s="48"/>
      <c r="CG353" s="48"/>
      <c r="CH353" s="48"/>
      <c r="CI353" s="48"/>
      <c r="CJ353" s="48"/>
      <c r="CK353" s="48"/>
      <c r="CL353" s="48"/>
      <c r="CM353" s="48"/>
      <c r="CN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65"/>
      <c r="BD354" s="48"/>
      <c r="BE354" s="48"/>
      <c r="BF354" s="48"/>
      <c r="BG354" s="48"/>
      <c r="BH354" s="65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  <c r="CE354" s="48"/>
      <c r="CF354" s="48"/>
      <c r="CG354" s="48"/>
      <c r="CH354" s="48"/>
      <c r="CI354" s="48"/>
      <c r="CJ354" s="48"/>
      <c r="CK354" s="48"/>
      <c r="CL354" s="48"/>
      <c r="CM354" s="48"/>
      <c r="CN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65"/>
      <c r="BD355" s="48"/>
      <c r="BE355" s="48"/>
      <c r="BF355" s="48"/>
      <c r="BG355" s="48"/>
      <c r="BH355" s="65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65"/>
      <c r="BD356" s="48"/>
      <c r="BE356" s="48"/>
      <c r="BF356" s="48"/>
      <c r="BG356" s="48"/>
      <c r="BH356" s="65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  <c r="CE356" s="48"/>
      <c r="CF356" s="48"/>
      <c r="CG356" s="48"/>
      <c r="CH356" s="48"/>
      <c r="CI356" s="48"/>
      <c r="CJ356" s="48"/>
      <c r="CK356" s="48"/>
      <c r="CL356" s="48"/>
      <c r="CM356" s="48"/>
      <c r="CN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65"/>
      <c r="BD357" s="48"/>
      <c r="BE357" s="48"/>
      <c r="BF357" s="48"/>
      <c r="BG357" s="48"/>
      <c r="BH357" s="65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65"/>
      <c r="BD358" s="48"/>
      <c r="BE358" s="48"/>
      <c r="BF358" s="48"/>
      <c r="BG358" s="48"/>
      <c r="BH358" s="65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65"/>
      <c r="BD359" s="48"/>
      <c r="BE359" s="48"/>
      <c r="BF359" s="48"/>
      <c r="BG359" s="48"/>
      <c r="BH359" s="65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  <c r="CE359" s="48"/>
      <c r="CF359" s="48"/>
      <c r="CG359" s="48"/>
      <c r="CH359" s="48"/>
      <c r="CI359" s="48"/>
      <c r="CJ359" s="48"/>
      <c r="CK359" s="48"/>
      <c r="CL359" s="48"/>
      <c r="CM359" s="48"/>
      <c r="CN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65"/>
      <c r="BD360" s="48"/>
      <c r="BE360" s="48"/>
      <c r="BF360" s="48"/>
      <c r="BG360" s="48"/>
      <c r="BH360" s="65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  <c r="CE360" s="48"/>
      <c r="CF360" s="48"/>
      <c r="CG360" s="48"/>
      <c r="CH360" s="48"/>
      <c r="CI360" s="48"/>
      <c r="CJ360" s="48"/>
      <c r="CK360" s="48"/>
      <c r="CL360" s="48"/>
      <c r="CM360" s="48"/>
      <c r="CN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65"/>
      <c r="BD361" s="48"/>
      <c r="BE361" s="48"/>
      <c r="BF361" s="48"/>
      <c r="BG361" s="48"/>
      <c r="BH361" s="65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65"/>
      <c r="BD362" s="48"/>
      <c r="BE362" s="48"/>
      <c r="BF362" s="48"/>
      <c r="BG362" s="48"/>
      <c r="BH362" s="65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  <c r="CE362" s="48"/>
      <c r="CF362" s="48"/>
      <c r="CG362" s="48"/>
      <c r="CH362" s="48"/>
      <c r="CI362" s="48"/>
      <c r="CJ362" s="48"/>
      <c r="CK362" s="48"/>
      <c r="CL362" s="48"/>
      <c r="CM362" s="48"/>
      <c r="CN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65"/>
      <c r="BD363" s="48"/>
      <c r="BE363" s="48"/>
      <c r="BF363" s="48"/>
      <c r="BG363" s="48"/>
      <c r="BH363" s="65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  <c r="CE363" s="48"/>
      <c r="CF363" s="48"/>
      <c r="CG363" s="48"/>
      <c r="CH363" s="48"/>
      <c r="CI363" s="48"/>
      <c r="CJ363" s="48"/>
      <c r="CK363" s="48"/>
      <c r="CL363" s="48"/>
      <c r="CM363" s="48"/>
      <c r="CN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65"/>
      <c r="BD364" s="48"/>
      <c r="BE364" s="48"/>
      <c r="BF364" s="48"/>
      <c r="BG364" s="48"/>
      <c r="BH364" s="65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65"/>
      <c r="BD365" s="48"/>
      <c r="BE365" s="48"/>
      <c r="BF365" s="48"/>
      <c r="BG365" s="48"/>
      <c r="BH365" s="65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65"/>
      <c r="BD366" s="48"/>
      <c r="BE366" s="48"/>
      <c r="BF366" s="48"/>
      <c r="BG366" s="48"/>
      <c r="BH366" s="65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  <c r="CE366" s="48"/>
      <c r="CF366" s="48"/>
      <c r="CG366" s="48"/>
      <c r="CH366" s="48"/>
      <c r="CI366" s="48"/>
      <c r="CJ366" s="48"/>
      <c r="CK366" s="48"/>
      <c r="CL366" s="48"/>
      <c r="CM366" s="48"/>
      <c r="CN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65"/>
      <c r="BD367" s="48"/>
      <c r="BE367" s="48"/>
      <c r="BF367" s="48"/>
      <c r="BG367" s="48"/>
      <c r="BH367" s="65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65"/>
      <c r="BD368" s="48"/>
      <c r="BE368" s="48"/>
      <c r="BF368" s="48"/>
      <c r="BG368" s="48"/>
      <c r="BH368" s="65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65"/>
      <c r="BD369" s="48"/>
      <c r="BE369" s="48"/>
      <c r="BF369" s="48"/>
      <c r="BG369" s="48"/>
      <c r="BH369" s="65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65"/>
      <c r="BD370" s="48"/>
      <c r="BE370" s="48"/>
      <c r="BF370" s="48"/>
      <c r="BG370" s="48"/>
      <c r="BH370" s="65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65"/>
      <c r="BD371" s="48"/>
      <c r="BE371" s="48"/>
      <c r="BF371" s="48"/>
      <c r="BG371" s="48"/>
      <c r="BH371" s="65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65"/>
      <c r="BD372" s="48"/>
      <c r="BE372" s="48"/>
      <c r="BF372" s="48"/>
      <c r="BG372" s="48"/>
      <c r="BH372" s="65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65"/>
      <c r="BD373" s="48"/>
      <c r="BE373" s="48"/>
      <c r="BF373" s="48"/>
      <c r="BG373" s="48"/>
      <c r="BH373" s="65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65"/>
      <c r="BD374" s="48"/>
      <c r="BE374" s="48"/>
      <c r="BF374" s="48"/>
      <c r="BG374" s="48"/>
      <c r="BH374" s="65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65"/>
      <c r="BD375" s="48"/>
      <c r="BE375" s="48"/>
      <c r="BF375" s="48"/>
      <c r="BG375" s="48"/>
      <c r="BH375" s="65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65"/>
      <c r="BD376" s="48"/>
      <c r="BE376" s="48"/>
      <c r="BF376" s="48"/>
      <c r="BG376" s="48"/>
      <c r="BH376" s="65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65"/>
      <c r="BD377" s="48"/>
      <c r="BE377" s="48"/>
      <c r="BF377" s="48"/>
      <c r="BG377" s="48"/>
      <c r="BH377" s="65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65"/>
      <c r="BD378" s="48"/>
      <c r="BE378" s="48"/>
      <c r="BF378" s="48"/>
      <c r="BG378" s="48"/>
      <c r="BH378" s="65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65"/>
      <c r="BD379" s="48"/>
      <c r="BE379" s="48"/>
      <c r="BF379" s="48"/>
      <c r="BG379" s="48"/>
      <c r="BH379" s="65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65"/>
      <c r="BD380" s="48"/>
      <c r="BE380" s="48"/>
      <c r="BF380" s="48"/>
      <c r="BG380" s="48"/>
      <c r="BH380" s="65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65"/>
      <c r="BD381" s="48"/>
      <c r="BE381" s="48"/>
      <c r="BF381" s="48"/>
      <c r="BG381" s="48"/>
      <c r="BH381" s="65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48"/>
      <c r="CH381" s="48"/>
      <c r="CI381" s="48"/>
      <c r="CJ381" s="48"/>
      <c r="CK381" s="48"/>
      <c r="CL381" s="48"/>
      <c r="CM381" s="48"/>
      <c r="CN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65"/>
      <c r="BD382" s="48"/>
      <c r="BE382" s="48"/>
      <c r="BF382" s="48"/>
      <c r="BG382" s="48"/>
      <c r="BH382" s="65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65"/>
      <c r="BD383" s="48"/>
      <c r="BE383" s="48"/>
      <c r="BF383" s="48"/>
      <c r="BG383" s="48"/>
      <c r="BH383" s="65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  <c r="CE383" s="48"/>
      <c r="CF383" s="48"/>
      <c r="CG383" s="48"/>
      <c r="CH383" s="48"/>
      <c r="CI383" s="48"/>
      <c r="CJ383" s="48"/>
      <c r="CK383" s="48"/>
      <c r="CL383" s="48"/>
      <c r="CM383" s="48"/>
      <c r="CN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65"/>
      <c r="BD384" s="48"/>
      <c r="BE384" s="48"/>
      <c r="BF384" s="48"/>
      <c r="BG384" s="48"/>
      <c r="BH384" s="65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  <c r="CE384" s="48"/>
      <c r="CF384" s="48"/>
      <c r="CG384" s="48"/>
      <c r="CH384" s="48"/>
      <c r="CI384" s="48"/>
      <c r="CJ384" s="48"/>
      <c r="CK384" s="48"/>
      <c r="CL384" s="48"/>
      <c r="CM384" s="48"/>
      <c r="CN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65"/>
      <c r="BD385" s="48"/>
      <c r="BE385" s="48"/>
      <c r="BF385" s="48"/>
      <c r="BG385" s="48"/>
      <c r="BH385" s="65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65"/>
      <c r="BD386" s="48"/>
      <c r="BE386" s="48"/>
      <c r="BF386" s="48"/>
      <c r="BG386" s="48"/>
      <c r="BH386" s="65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  <c r="CE386" s="48"/>
      <c r="CF386" s="48"/>
      <c r="CG386" s="48"/>
      <c r="CH386" s="48"/>
      <c r="CI386" s="48"/>
      <c r="CJ386" s="48"/>
      <c r="CK386" s="48"/>
      <c r="CL386" s="48"/>
      <c r="CM386" s="48"/>
      <c r="CN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65"/>
      <c r="BD387" s="48"/>
      <c r="BE387" s="48"/>
      <c r="BF387" s="48"/>
      <c r="BG387" s="48"/>
      <c r="BH387" s="65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  <c r="CE387" s="48"/>
      <c r="CF387" s="48"/>
      <c r="CG387" s="48"/>
      <c r="CH387" s="48"/>
      <c r="CI387" s="48"/>
      <c r="CJ387" s="48"/>
      <c r="CK387" s="48"/>
      <c r="CL387" s="48"/>
      <c r="CM387" s="48"/>
      <c r="CN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65"/>
      <c r="BD388" s="48"/>
      <c r="BE388" s="48"/>
      <c r="BF388" s="48"/>
      <c r="BG388" s="48"/>
      <c r="BH388" s="65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65"/>
      <c r="BD389" s="48"/>
      <c r="BE389" s="48"/>
      <c r="BF389" s="48"/>
      <c r="BG389" s="48"/>
      <c r="BH389" s="65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65"/>
      <c r="BD390" s="48"/>
      <c r="BE390" s="48"/>
      <c r="BF390" s="48"/>
      <c r="BG390" s="48"/>
      <c r="BH390" s="65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  <c r="CE390" s="48"/>
      <c r="CF390" s="48"/>
      <c r="CG390" s="48"/>
      <c r="CH390" s="48"/>
      <c r="CI390" s="48"/>
      <c r="CJ390" s="48"/>
      <c r="CK390" s="48"/>
      <c r="CL390" s="48"/>
      <c r="CM390" s="48"/>
      <c r="CN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65"/>
      <c r="BD391" s="48"/>
      <c r="BE391" s="48"/>
      <c r="BF391" s="48"/>
      <c r="BG391" s="48"/>
      <c r="BH391" s="65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65"/>
      <c r="BD392" s="48"/>
      <c r="BE392" s="48"/>
      <c r="BF392" s="48"/>
      <c r="BG392" s="48"/>
      <c r="BH392" s="65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65"/>
      <c r="BD393" s="48"/>
      <c r="BE393" s="48"/>
      <c r="BF393" s="48"/>
      <c r="BG393" s="48"/>
      <c r="BH393" s="65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  <c r="CE393" s="48"/>
      <c r="CF393" s="48"/>
      <c r="CG393" s="48"/>
      <c r="CH393" s="48"/>
      <c r="CI393" s="48"/>
      <c r="CJ393" s="48"/>
      <c r="CK393" s="48"/>
      <c r="CL393" s="48"/>
      <c r="CM393" s="48"/>
      <c r="CN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65"/>
      <c r="BD394" s="48"/>
      <c r="BE394" s="48"/>
      <c r="BF394" s="48"/>
      <c r="BG394" s="48"/>
      <c r="BH394" s="65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65"/>
      <c r="BD395" s="48"/>
      <c r="BE395" s="48"/>
      <c r="BF395" s="48"/>
      <c r="BG395" s="48"/>
      <c r="BH395" s="65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65"/>
      <c r="BD396" s="48"/>
      <c r="BE396" s="48"/>
      <c r="BF396" s="48"/>
      <c r="BG396" s="48"/>
      <c r="BH396" s="65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65"/>
      <c r="BD397" s="48"/>
      <c r="BE397" s="48"/>
      <c r="BF397" s="48"/>
      <c r="BG397" s="48"/>
      <c r="BH397" s="65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65"/>
      <c r="BD398" s="48"/>
      <c r="BE398" s="48"/>
      <c r="BF398" s="48"/>
      <c r="BG398" s="48"/>
      <c r="BH398" s="65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  <c r="CE398" s="48"/>
      <c r="CF398" s="48"/>
      <c r="CG398" s="48"/>
      <c r="CH398" s="48"/>
      <c r="CI398" s="48"/>
      <c r="CJ398" s="48"/>
      <c r="CK398" s="48"/>
      <c r="CL398" s="48"/>
      <c r="CM398" s="48"/>
      <c r="CN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65"/>
      <c r="BD399" s="48"/>
      <c r="BE399" s="48"/>
      <c r="BF399" s="48"/>
      <c r="BG399" s="48"/>
      <c r="BH399" s="65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  <c r="CE399" s="48"/>
      <c r="CF399" s="48"/>
      <c r="CG399" s="48"/>
      <c r="CH399" s="48"/>
      <c r="CI399" s="48"/>
      <c r="CJ399" s="48"/>
      <c r="CK399" s="48"/>
      <c r="CL399" s="48"/>
      <c r="CM399" s="48"/>
      <c r="CN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65"/>
      <c r="BD400" s="48"/>
      <c r="BE400" s="48"/>
      <c r="BF400" s="48"/>
      <c r="BG400" s="48"/>
      <c r="BH400" s="65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65"/>
      <c r="BD401" s="48"/>
      <c r="BE401" s="48"/>
      <c r="BF401" s="48"/>
      <c r="BG401" s="48"/>
      <c r="BH401" s="65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65"/>
      <c r="BD402" s="48"/>
      <c r="BE402" s="48"/>
      <c r="BF402" s="48"/>
      <c r="BG402" s="48"/>
      <c r="BH402" s="65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65"/>
      <c r="BD403" s="48"/>
      <c r="BE403" s="48"/>
      <c r="BF403" s="48"/>
      <c r="BG403" s="48"/>
      <c r="BH403" s="65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65"/>
      <c r="BD404" s="48"/>
      <c r="BE404" s="48"/>
      <c r="BF404" s="48"/>
      <c r="BG404" s="48"/>
      <c r="BH404" s="65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  <c r="CE404" s="48"/>
      <c r="CF404" s="48"/>
      <c r="CG404" s="48"/>
      <c r="CH404" s="48"/>
      <c r="CI404" s="48"/>
      <c r="CJ404" s="48"/>
      <c r="CK404" s="48"/>
      <c r="CL404" s="48"/>
      <c r="CM404" s="48"/>
      <c r="CN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65"/>
      <c r="BD405" s="48"/>
      <c r="BE405" s="48"/>
      <c r="BF405" s="48"/>
      <c r="BG405" s="48"/>
      <c r="BH405" s="65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  <c r="CE405" s="48"/>
      <c r="CF405" s="48"/>
      <c r="CG405" s="48"/>
      <c r="CH405" s="48"/>
      <c r="CI405" s="48"/>
      <c r="CJ405" s="48"/>
      <c r="CK405" s="48"/>
      <c r="CL405" s="48"/>
      <c r="CM405" s="48"/>
      <c r="CN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65"/>
      <c r="BD406" s="48"/>
      <c r="BE406" s="48"/>
      <c r="BF406" s="48"/>
      <c r="BG406" s="48"/>
      <c r="BH406" s="65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65"/>
      <c r="BD407" s="48"/>
      <c r="BE407" s="48"/>
      <c r="BF407" s="48"/>
      <c r="BG407" s="48"/>
      <c r="BH407" s="65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  <c r="CE407" s="48"/>
      <c r="CF407" s="48"/>
      <c r="CG407" s="48"/>
      <c r="CH407" s="48"/>
      <c r="CI407" s="48"/>
      <c r="CJ407" s="48"/>
      <c r="CK407" s="48"/>
      <c r="CL407" s="48"/>
      <c r="CM407" s="48"/>
      <c r="CN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65"/>
      <c r="BD408" s="48"/>
      <c r="BE408" s="48"/>
      <c r="BF408" s="48"/>
      <c r="BG408" s="48"/>
      <c r="BH408" s="65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  <c r="CE408" s="48"/>
      <c r="CF408" s="48"/>
      <c r="CG408" s="48"/>
      <c r="CH408" s="48"/>
      <c r="CI408" s="48"/>
      <c r="CJ408" s="48"/>
      <c r="CK408" s="48"/>
      <c r="CL408" s="48"/>
      <c r="CM408" s="48"/>
      <c r="CN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65"/>
      <c r="BD409" s="48"/>
      <c r="BE409" s="48"/>
      <c r="BF409" s="48"/>
      <c r="BG409" s="48"/>
      <c r="BH409" s="65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65"/>
      <c r="BD410" s="48"/>
      <c r="BE410" s="48"/>
      <c r="BF410" s="48"/>
      <c r="BG410" s="48"/>
      <c r="BH410" s="65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65"/>
      <c r="BD411" s="48"/>
      <c r="BE411" s="48"/>
      <c r="BF411" s="48"/>
      <c r="BG411" s="48"/>
      <c r="BH411" s="65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  <c r="CE411" s="48"/>
      <c r="CF411" s="48"/>
      <c r="CG411" s="48"/>
      <c r="CH411" s="48"/>
      <c r="CI411" s="48"/>
      <c r="CJ411" s="48"/>
      <c r="CK411" s="48"/>
      <c r="CL411" s="48"/>
      <c r="CM411" s="48"/>
      <c r="CN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65"/>
      <c r="BD412" s="48"/>
      <c r="BE412" s="48"/>
      <c r="BF412" s="48"/>
      <c r="BG412" s="48"/>
      <c r="BH412" s="65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65"/>
      <c r="BD413" s="48"/>
      <c r="BE413" s="48"/>
      <c r="BF413" s="48"/>
      <c r="BG413" s="48"/>
      <c r="BH413" s="65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65"/>
      <c r="BD414" s="48"/>
      <c r="BE414" s="48"/>
      <c r="BF414" s="48"/>
      <c r="BG414" s="48"/>
      <c r="BH414" s="65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  <c r="CE414" s="48"/>
      <c r="CF414" s="48"/>
      <c r="CG414" s="48"/>
      <c r="CH414" s="48"/>
      <c r="CI414" s="48"/>
      <c r="CJ414" s="48"/>
      <c r="CK414" s="48"/>
      <c r="CL414" s="48"/>
      <c r="CM414" s="48"/>
      <c r="CN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65"/>
      <c r="BD415" s="48"/>
      <c r="BE415" s="48"/>
      <c r="BF415" s="48"/>
      <c r="BG415" s="48"/>
      <c r="BH415" s="65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65"/>
      <c r="BD416" s="48"/>
      <c r="BE416" s="48"/>
      <c r="BF416" s="48"/>
      <c r="BG416" s="48"/>
      <c r="BH416" s="65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65"/>
      <c r="BD417" s="48"/>
      <c r="BE417" s="48"/>
      <c r="BF417" s="48"/>
      <c r="BG417" s="48"/>
      <c r="BH417" s="65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65"/>
      <c r="BD418" s="48"/>
      <c r="BE418" s="48"/>
      <c r="BF418" s="48"/>
      <c r="BG418" s="48"/>
      <c r="BH418" s="65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65"/>
      <c r="BD419" s="48"/>
      <c r="BE419" s="48"/>
      <c r="BF419" s="48"/>
      <c r="BG419" s="48"/>
      <c r="BH419" s="65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  <c r="CE419" s="48"/>
      <c r="CF419" s="48"/>
      <c r="CG419" s="48"/>
      <c r="CH419" s="48"/>
      <c r="CI419" s="48"/>
      <c r="CJ419" s="48"/>
      <c r="CK419" s="48"/>
      <c r="CL419" s="48"/>
      <c r="CM419" s="48"/>
      <c r="CN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65"/>
      <c r="BD420" s="48"/>
      <c r="BE420" s="48"/>
      <c r="BF420" s="48"/>
      <c r="BG420" s="48"/>
      <c r="BH420" s="65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  <c r="CE420" s="48"/>
      <c r="CF420" s="48"/>
      <c r="CG420" s="48"/>
      <c r="CH420" s="48"/>
      <c r="CI420" s="48"/>
      <c r="CJ420" s="48"/>
      <c r="CK420" s="48"/>
      <c r="CL420" s="48"/>
      <c r="CM420" s="48"/>
      <c r="CN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65"/>
      <c r="BD421" s="48"/>
      <c r="BE421" s="48"/>
      <c r="BF421" s="48"/>
      <c r="BG421" s="48"/>
      <c r="BH421" s="65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65"/>
      <c r="BD422" s="48"/>
      <c r="BE422" s="48"/>
      <c r="BF422" s="48"/>
      <c r="BG422" s="48"/>
      <c r="BH422" s="65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65"/>
      <c r="BD423" s="48"/>
      <c r="BE423" s="48"/>
      <c r="BF423" s="48"/>
      <c r="BG423" s="48"/>
      <c r="BH423" s="65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  <c r="CE423" s="48"/>
      <c r="CF423" s="48"/>
      <c r="CG423" s="48"/>
      <c r="CH423" s="48"/>
      <c r="CI423" s="48"/>
      <c r="CJ423" s="48"/>
      <c r="CK423" s="48"/>
      <c r="CL423" s="48"/>
      <c r="CM423" s="48"/>
      <c r="CN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65"/>
      <c r="BD424" s="48"/>
      <c r="BE424" s="48"/>
      <c r="BF424" s="48"/>
      <c r="BG424" s="48"/>
      <c r="BH424" s="65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65"/>
      <c r="BD425" s="48"/>
      <c r="BE425" s="48"/>
      <c r="BF425" s="48"/>
      <c r="BG425" s="48"/>
      <c r="BH425" s="65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  <c r="CE425" s="48"/>
      <c r="CF425" s="48"/>
      <c r="CG425" s="48"/>
      <c r="CH425" s="48"/>
      <c r="CI425" s="48"/>
      <c r="CJ425" s="48"/>
      <c r="CK425" s="48"/>
      <c r="CL425" s="48"/>
      <c r="CM425" s="48"/>
      <c r="CN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65"/>
      <c r="BD426" s="48"/>
      <c r="BE426" s="48"/>
      <c r="BF426" s="48"/>
      <c r="BG426" s="48"/>
      <c r="BH426" s="65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  <c r="CE426" s="48"/>
      <c r="CF426" s="48"/>
      <c r="CG426" s="48"/>
      <c r="CH426" s="48"/>
      <c r="CI426" s="48"/>
      <c r="CJ426" s="48"/>
      <c r="CK426" s="48"/>
      <c r="CL426" s="48"/>
      <c r="CM426" s="48"/>
      <c r="CN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65"/>
      <c r="BD427" s="48"/>
      <c r="BE427" s="48"/>
      <c r="BF427" s="48"/>
      <c r="BG427" s="48"/>
      <c r="BH427" s="65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65"/>
      <c r="BD428" s="48"/>
      <c r="BE428" s="48"/>
      <c r="BF428" s="48"/>
      <c r="BG428" s="48"/>
      <c r="BH428" s="65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  <c r="CE428" s="48"/>
      <c r="CF428" s="48"/>
      <c r="CG428" s="48"/>
      <c r="CH428" s="48"/>
      <c r="CI428" s="48"/>
      <c r="CJ428" s="48"/>
      <c r="CK428" s="48"/>
      <c r="CL428" s="48"/>
      <c r="CM428" s="48"/>
      <c r="CN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65"/>
      <c r="BD429" s="48"/>
      <c r="BE429" s="48"/>
      <c r="BF429" s="48"/>
      <c r="BG429" s="48"/>
      <c r="BH429" s="65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8"/>
      <c r="CN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65"/>
      <c r="BD430" s="48"/>
      <c r="BE430" s="48"/>
      <c r="BF430" s="48"/>
      <c r="BG430" s="48"/>
      <c r="BH430" s="65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65"/>
      <c r="BD431" s="48"/>
      <c r="BE431" s="48"/>
      <c r="BF431" s="48"/>
      <c r="BG431" s="48"/>
      <c r="BH431" s="65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8"/>
      <c r="CN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65"/>
      <c r="BD432" s="48"/>
      <c r="BE432" s="48"/>
      <c r="BF432" s="48"/>
      <c r="BG432" s="48"/>
      <c r="BH432" s="65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8"/>
      <c r="CN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65"/>
      <c r="BD433" s="48"/>
      <c r="BE433" s="48"/>
      <c r="BF433" s="48"/>
      <c r="BG433" s="48"/>
      <c r="BH433" s="65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65"/>
      <c r="BD434" s="48"/>
      <c r="BE434" s="48"/>
      <c r="BF434" s="48"/>
      <c r="BG434" s="48"/>
      <c r="BH434" s="65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8"/>
      <c r="CN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65"/>
      <c r="BD435" s="48"/>
      <c r="BE435" s="48"/>
      <c r="BF435" s="48"/>
      <c r="BG435" s="48"/>
      <c r="BH435" s="65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  <c r="CE435" s="48"/>
      <c r="CF435" s="48"/>
      <c r="CG435" s="48"/>
      <c r="CH435" s="48"/>
      <c r="CI435" s="48"/>
      <c r="CJ435" s="48"/>
      <c r="CK435" s="48"/>
      <c r="CL435" s="48"/>
      <c r="CM435" s="48"/>
      <c r="CN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65"/>
      <c r="BD436" s="48"/>
      <c r="BE436" s="48"/>
      <c r="BF436" s="48"/>
      <c r="BG436" s="48"/>
      <c r="BH436" s="65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65"/>
      <c r="BD437" s="48"/>
      <c r="BE437" s="48"/>
      <c r="BF437" s="48"/>
      <c r="BG437" s="48"/>
      <c r="BH437" s="65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  <c r="CE437" s="48"/>
      <c r="CF437" s="48"/>
      <c r="CG437" s="48"/>
      <c r="CH437" s="48"/>
      <c r="CI437" s="48"/>
      <c r="CJ437" s="48"/>
      <c r="CK437" s="48"/>
      <c r="CL437" s="48"/>
      <c r="CM437" s="48"/>
      <c r="CN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65"/>
      <c r="BD438" s="48"/>
      <c r="BE438" s="48"/>
      <c r="BF438" s="48"/>
      <c r="BG438" s="48"/>
      <c r="BH438" s="65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  <c r="CE438" s="48"/>
      <c r="CF438" s="48"/>
      <c r="CG438" s="48"/>
      <c r="CH438" s="48"/>
      <c r="CI438" s="48"/>
      <c r="CJ438" s="48"/>
      <c r="CK438" s="48"/>
      <c r="CL438" s="48"/>
      <c r="CM438" s="48"/>
      <c r="CN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65"/>
      <c r="BD439" s="48"/>
      <c r="BE439" s="48"/>
      <c r="BF439" s="48"/>
      <c r="BG439" s="48"/>
      <c r="BH439" s="65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65"/>
      <c r="BD440" s="48"/>
      <c r="BE440" s="48"/>
      <c r="BF440" s="48"/>
      <c r="BG440" s="48"/>
      <c r="BH440" s="65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  <c r="CE440" s="48"/>
      <c r="CF440" s="48"/>
      <c r="CG440" s="48"/>
      <c r="CH440" s="48"/>
      <c r="CI440" s="48"/>
      <c r="CJ440" s="48"/>
      <c r="CK440" s="48"/>
      <c r="CL440" s="48"/>
      <c r="CM440" s="48"/>
      <c r="CN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65"/>
      <c r="BD441" s="48"/>
      <c r="BE441" s="48"/>
      <c r="BF441" s="48"/>
      <c r="BG441" s="48"/>
      <c r="BH441" s="65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  <c r="CE441" s="48"/>
      <c r="CF441" s="48"/>
      <c r="CG441" s="48"/>
      <c r="CH441" s="48"/>
      <c r="CI441" s="48"/>
      <c r="CJ441" s="48"/>
      <c r="CK441" s="48"/>
      <c r="CL441" s="48"/>
      <c r="CM441" s="48"/>
      <c r="CN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65"/>
      <c r="BD442" s="48"/>
      <c r="BE442" s="48"/>
      <c r="BF442" s="48"/>
      <c r="BG442" s="48"/>
      <c r="BH442" s="65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65"/>
      <c r="BD443" s="48"/>
      <c r="BE443" s="48"/>
      <c r="BF443" s="48"/>
      <c r="BG443" s="48"/>
      <c r="BH443" s="65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65"/>
      <c r="BD444" s="48"/>
      <c r="BE444" s="48"/>
      <c r="BF444" s="48"/>
      <c r="BG444" s="48"/>
      <c r="BH444" s="65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  <c r="CE444" s="48"/>
      <c r="CF444" s="48"/>
      <c r="CG444" s="48"/>
      <c r="CH444" s="48"/>
      <c r="CI444" s="48"/>
      <c r="CJ444" s="48"/>
      <c r="CK444" s="48"/>
      <c r="CL444" s="48"/>
      <c r="CM444" s="48"/>
      <c r="CN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65"/>
      <c r="BD445" s="48"/>
      <c r="BE445" s="48"/>
      <c r="BF445" s="48"/>
      <c r="BG445" s="48"/>
      <c r="BH445" s="65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65"/>
      <c r="BD446" s="48"/>
      <c r="BE446" s="48"/>
      <c r="BF446" s="48"/>
      <c r="BG446" s="48"/>
      <c r="BH446" s="65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  <c r="CE446" s="48"/>
      <c r="CF446" s="48"/>
      <c r="CG446" s="48"/>
      <c r="CH446" s="48"/>
      <c r="CI446" s="48"/>
      <c r="CJ446" s="48"/>
      <c r="CK446" s="48"/>
      <c r="CL446" s="48"/>
      <c r="CM446" s="48"/>
      <c r="CN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65"/>
      <c r="BD447" s="48"/>
      <c r="BE447" s="48"/>
      <c r="BF447" s="48"/>
      <c r="BG447" s="48"/>
      <c r="BH447" s="65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65"/>
      <c r="BD448" s="48"/>
      <c r="BE448" s="48"/>
      <c r="BF448" s="48"/>
      <c r="BG448" s="48"/>
      <c r="BH448" s="65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65"/>
      <c r="BD449" s="48"/>
      <c r="BE449" s="48"/>
      <c r="BF449" s="48"/>
      <c r="BG449" s="48"/>
      <c r="BH449" s="65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  <c r="CE449" s="48"/>
      <c r="CF449" s="48"/>
      <c r="CG449" s="48"/>
      <c r="CH449" s="48"/>
      <c r="CI449" s="48"/>
      <c r="CJ449" s="48"/>
      <c r="CK449" s="48"/>
      <c r="CL449" s="48"/>
      <c r="CM449" s="48"/>
      <c r="CN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65"/>
      <c r="BD450" s="48"/>
      <c r="BE450" s="48"/>
      <c r="BF450" s="48"/>
      <c r="BG450" s="48"/>
      <c r="BH450" s="65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65"/>
      <c r="BD451" s="48"/>
      <c r="BE451" s="48"/>
      <c r="BF451" s="48"/>
      <c r="BG451" s="48"/>
      <c r="BH451" s="65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65"/>
      <c r="BD452" s="48"/>
      <c r="BE452" s="48"/>
      <c r="BF452" s="48"/>
      <c r="BG452" s="48"/>
      <c r="BH452" s="65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  <c r="CE452" s="48"/>
      <c r="CF452" s="48"/>
      <c r="CG452" s="48"/>
      <c r="CH452" s="48"/>
      <c r="CI452" s="48"/>
      <c r="CJ452" s="48"/>
      <c r="CK452" s="48"/>
      <c r="CL452" s="48"/>
      <c r="CM452" s="48"/>
      <c r="CN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65"/>
      <c r="BD453" s="48"/>
      <c r="BE453" s="48"/>
      <c r="BF453" s="48"/>
      <c r="BG453" s="48"/>
      <c r="BH453" s="65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  <c r="CE453" s="48"/>
      <c r="CF453" s="48"/>
      <c r="CG453" s="48"/>
      <c r="CH453" s="48"/>
      <c r="CI453" s="48"/>
      <c r="CJ453" s="48"/>
      <c r="CK453" s="48"/>
      <c r="CL453" s="48"/>
      <c r="CM453" s="48"/>
      <c r="CN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65"/>
      <c r="BD454" s="48"/>
      <c r="BE454" s="48"/>
      <c r="BF454" s="48"/>
      <c r="BG454" s="48"/>
      <c r="BH454" s="65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65"/>
      <c r="BD455" s="48"/>
      <c r="BE455" s="48"/>
      <c r="BF455" s="48"/>
      <c r="BG455" s="48"/>
      <c r="BH455" s="65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65"/>
      <c r="BD456" s="48"/>
      <c r="BE456" s="48"/>
      <c r="BF456" s="48"/>
      <c r="BG456" s="48"/>
      <c r="BH456" s="65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  <c r="CE456" s="48"/>
      <c r="CF456" s="48"/>
      <c r="CG456" s="48"/>
      <c r="CH456" s="48"/>
      <c r="CI456" s="48"/>
      <c r="CJ456" s="48"/>
      <c r="CK456" s="48"/>
      <c r="CL456" s="48"/>
      <c r="CM456" s="48"/>
      <c r="CN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65"/>
      <c r="BD457" s="48"/>
      <c r="BE457" s="48"/>
      <c r="BF457" s="48"/>
      <c r="BG457" s="48"/>
      <c r="BH457" s="65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65"/>
      <c r="BD458" s="48"/>
      <c r="BE458" s="48"/>
      <c r="BF458" s="48"/>
      <c r="BG458" s="48"/>
      <c r="BH458" s="65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  <c r="CE458" s="48"/>
      <c r="CF458" s="48"/>
      <c r="CG458" s="48"/>
      <c r="CH458" s="48"/>
      <c r="CI458" s="48"/>
      <c r="CJ458" s="48"/>
      <c r="CK458" s="48"/>
      <c r="CL458" s="48"/>
      <c r="CM458" s="48"/>
      <c r="CN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65"/>
      <c r="BD459" s="48"/>
      <c r="BE459" s="48"/>
      <c r="BF459" s="48"/>
      <c r="BG459" s="48"/>
      <c r="BH459" s="65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  <c r="CE459" s="48"/>
      <c r="CF459" s="48"/>
      <c r="CG459" s="48"/>
      <c r="CH459" s="48"/>
      <c r="CI459" s="48"/>
      <c r="CJ459" s="48"/>
      <c r="CK459" s="48"/>
      <c r="CL459" s="48"/>
      <c r="CM459" s="48"/>
      <c r="CN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65"/>
      <c r="BD460" s="48"/>
      <c r="BE460" s="48"/>
      <c r="BF460" s="48"/>
      <c r="BG460" s="48"/>
      <c r="BH460" s="65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65"/>
      <c r="BD461" s="48"/>
      <c r="BE461" s="48"/>
      <c r="BF461" s="48"/>
      <c r="BG461" s="48"/>
      <c r="BH461" s="65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65"/>
      <c r="BD462" s="48"/>
      <c r="BE462" s="48"/>
      <c r="BF462" s="48"/>
      <c r="BG462" s="48"/>
      <c r="BH462" s="65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65"/>
      <c r="BD463" s="48"/>
      <c r="BE463" s="48"/>
      <c r="BF463" s="48"/>
      <c r="BG463" s="48"/>
      <c r="BH463" s="65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65"/>
      <c r="BD464" s="48"/>
      <c r="BE464" s="48"/>
      <c r="BF464" s="48"/>
      <c r="BG464" s="48"/>
      <c r="BH464" s="65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  <c r="CE464" s="48"/>
      <c r="CF464" s="48"/>
      <c r="CG464" s="48"/>
      <c r="CH464" s="48"/>
      <c r="CI464" s="48"/>
      <c r="CJ464" s="48"/>
      <c r="CK464" s="48"/>
      <c r="CL464" s="48"/>
      <c r="CM464" s="48"/>
      <c r="CN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65"/>
      <c r="BD465" s="48"/>
      <c r="BE465" s="48"/>
      <c r="BF465" s="48"/>
      <c r="BG465" s="48"/>
      <c r="BH465" s="65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  <c r="CE465" s="48"/>
      <c r="CF465" s="48"/>
      <c r="CG465" s="48"/>
      <c r="CH465" s="48"/>
      <c r="CI465" s="48"/>
      <c r="CJ465" s="48"/>
      <c r="CK465" s="48"/>
      <c r="CL465" s="48"/>
      <c r="CM465" s="48"/>
      <c r="CN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65"/>
      <c r="BD466" s="48"/>
      <c r="BE466" s="48"/>
      <c r="BF466" s="48"/>
      <c r="BG466" s="48"/>
      <c r="BH466" s="65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65"/>
      <c r="BD467" s="48"/>
      <c r="BE467" s="48"/>
      <c r="BF467" s="48"/>
      <c r="BG467" s="48"/>
      <c r="BH467" s="65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  <c r="CE467" s="48"/>
      <c r="CF467" s="48"/>
      <c r="CG467" s="48"/>
      <c r="CH467" s="48"/>
      <c r="CI467" s="48"/>
      <c r="CJ467" s="48"/>
      <c r="CK467" s="48"/>
      <c r="CL467" s="48"/>
      <c r="CM467" s="48"/>
      <c r="CN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65"/>
      <c r="BD468" s="48"/>
      <c r="BE468" s="48"/>
      <c r="BF468" s="48"/>
      <c r="BG468" s="48"/>
      <c r="BH468" s="65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  <c r="CE468" s="48"/>
      <c r="CF468" s="48"/>
      <c r="CG468" s="48"/>
      <c r="CH468" s="48"/>
      <c r="CI468" s="48"/>
      <c r="CJ468" s="48"/>
      <c r="CK468" s="48"/>
      <c r="CL468" s="48"/>
      <c r="CM468" s="48"/>
      <c r="CN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65"/>
      <c r="BD469" s="48"/>
      <c r="BE469" s="48"/>
      <c r="BF469" s="48"/>
      <c r="BG469" s="48"/>
      <c r="BH469" s="65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65"/>
      <c r="BD470" s="48"/>
      <c r="BE470" s="48"/>
      <c r="BF470" s="48"/>
      <c r="BG470" s="48"/>
      <c r="BH470" s="65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  <c r="CE470" s="48"/>
      <c r="CF470" s="48"/>
      <c r="CG470" s="48"/>
      <c r="CH470" s="48"/>
      <c r="CI470" s="48"/>
      <c r="CJ470" s="48"/>
      <c r="CK470" s="48"/>
      <c r="CL470" s="48"/>
      <c r="CM470" s="48"/>
      <c r="CN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65"/>
      <c r="BD471" s="48"/>
      <c r="BE471" s="48"/>
      <c r="BF471" s="48"/>
      <c r="BG471" s="48"/>
      <c r="BH471" s="65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  <c r="CE471" s="48"/>
      <c r="CF471" s="48"/>
      <c r="CG471" s="48"/>
      <c r="CH471" s="48"/>
      <c r="CI471" s="48"/>
      <c r="CJ471" s="48"/>
      <c r="CK471" s="48"/>
      <c r="CL471" s="48"/>
      <c r="CM471" s="48"/>
      <c r="CN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65"/>
      <c r="BD472" s="48"/>
      <c r="BE472" s="48"/>
      <c r="BF472" s="48"/>
      <c r="BG472" s="48"/>
      <c r="BH472" s="65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65"/>
      <c r="BD473" s="48"/>
      <c r="BE473" s="48"/>
      <c r="BF473" s="48"/>
      <c r="BG473" s="48"/>
      <c r="BH473" s="65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  <c r="CE473" s="48"/>
      <c r="CF473" s="48"/>
      <c r="CG473" s="48"/>
      <c r="CH473" s="48"/>
      <c r="CI473" s="48"/>
      <c r="CJ473" s="48"/>
      <c r="CK473" s="48"/>
      <c r="CL473" s="48"/>
      <c r="CM473" s="48"/>
      <c r="CN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65"/>
      <c r="BD474" s="48"/>
      <c r="BE474" s="48"/>
      <c r="BF474" s="48"/>
      <c r="BG474" s="48"/>
      <c r="BH474" s="65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  <c r="CE474" s="48"/>
      <c r="CF474" s="48"/>
      <c r="CG474" s="48"/>
      <c r="CH474" s="48"/>
      <c r="CI474" s="48"/>
      <c r="CJ474" s="48"/>
      <c r="CK474" s="48"/>
      <c r="CL474" s="48"/>
      <c r="CM474" s="48"/>
      <c r="CN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65"/>
      <c r="BD475" s="48"/>
      <c r="BE475" s="48"/>
      <c r="BF475" s="48"/>
      <c r="BG475" s="48"/>
      <c r="BH475" s="65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65"/>
      <c r="BD476" s="48"/>
      <c r="BE476" s="48"/>
      <c r="BF476" s="48"/>
      <c r="BG476" s="48"/>
      <c r="BH476" s="65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65"/>
      <c r="BD477" s="48"/>
      <c r="BE477" s="48"/>
      <c r="BF477" s="48"/>
      <c r="BG477" s="48"/>
      <c r="BH477" s="65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65"/>
      <c r="BD478" s="48"/>
      <c r="BE478" s="48"/>
      <c r="BF478" s="48"/>
      <c r="BG478" s="48"/>
      <c r="BH478" s="65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65"/>
      <c r="BD479" s="48"/>
      <c r="BE479" s="48"/>
      <c r="BF479" s="48"/>
      <c r="BG479" s="48"/>
      <c r="BH479" s="65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  <c r="CE479" s="48"/>
      <c r="CF479" s="48"/>
      <c r="CG479" s="48"/>
      <c r="CH479" s="48"/>
      <c r="CI479" s="48"/>
      <c r="CJ479" s="48"/>
      <c r="CK479" s="48"/>
      <c r="CL479" s="48"/>
      <c r="CM479" s="48"/>
      <c r="CN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65"/>
      <c r="BD480" s="48"/>
      <c r="BE480" s="48"/>
      <c r="BF480" s="48"/>
      <c r="BG480" s="48"/>
      <c r="BH480" s="65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  <c r="CE480" s="48"/>
      <c r="CF480" s="48"/>
      <c r="CG480" s="48"/>
      <c r="CH480" s="48"/>
      <c r="CI480" s="48"/>
      <c r="CJ480" s="48"/>
      <c r="CK480" s="48"/>
      <c r="CL480" s="48"/>
      <c r="CM480" s="48"/>
      <c r="CN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65"/>
      <c r="BD481" s="48"/>
      <c r="BE481" s="48"/>
      <c r="BF481" s="48"/>
      <c r="BG481" s="48"/>
      <c r="BH481" s="65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65"/>
      <c r="BD482" s="48"/>
      <c r="BE482" s="48"/>
      <c r="BF482" s="48"/>
      <c r="BG482" s="48"/>
      <c r="BH482" s="65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  <c r="CE482" s="48"/>
      <c r="CF482" s="48"/>
      <c r="CG482" s="48"/>
      <c r="CH482" s="48"/>
      <c r="CI482" s="48"/>
      <c r="CJ482" s="48"/>
      <c r="CK482" s="48"/>
      <c r="CL482" s="48"/>
      <c r="CM482" s="48"/>
      <c r="CN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65"/>
      <c r="BD483" s="48"/>
      <c r="BE483" s="48"/>
      <c r="BF483" s="48"/>
      <c r="BG483" s="48"/>
      <c r="BH483" s="65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  <c r="CE483" s="48"/>
      <c r="CF483" s="48"/>
      <c r="CG483" s="48"/>
      <c r="CH483" s="48"/>
      <c r="CI483" s="48"/>
      <c r="CJ483" s="48"/>
      <c r="CK483" s="48"/>
      <c r="CL483" s="48"/>
      <c r="CM483" s="48"/>
      <c r="CN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65"/>
      <c r="BD484" s="48"/>
      <c r="BE484" s="48"/>
      <c r="BF484" s="48"/>
      <c r="BG484" s="48"/>
      <c r="BH484" s="65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65"/>
      <c r="BD485" s="48"/>
      <c r="BE485" s="48"/>
      <c r="BF485" s="48"/>
      <c r="BG485" s="48"/>
      <c r="BH485" s="65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65"/>
      <c r="BD486" s="48"/>
      <c r="BE486" s="48"/>
      <c r="BF486" s="48"/>
      <c r="BG486" s="48"/>
      <c r="BH486" s="65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65"/>
      <c r="BD487" s="48"/>
      <c r="BE487" s="48"/>
      <c r="BF487" s="48"/>
      <c r="BG487" s="48"/>
      <c r="BH487" s="65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65"/>
      <c r="BD488" s="48"/>
      <c r="BE488" s="48"/>
      <c r="BF488" s="48"/>
      <c r="BG488" s="48"/>
      <c r="BH488" s="65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65"/>
      <c r="BD489" s="48"/>
      <c r="BE489" s="48"/>
      <c r="BF489" s="48"/>
      <c r="BG489" s="48"/>
      <c r="BH489" s="65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  <c r="CE489" s="48"/>
      <c r="CF489" s="48"/>
      <c r="CG489" s="48"/>
      <c r="CH489" s="48"/>
      <c r="CI489" s="48"/>
      <c r="CJ489" s="48"/>
      <c r="CK489" s="48"/>
      <c r="CL489" s="48"/>
      <c r="CM489" s="48"/>
      <c r="CN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65"/>
      <c r="BD490" s="48"/>
      <c r="BE490" s="48"/>
      <c r="BF490" s="48"/>
      <c r="BG490" s="48"/>
      <c r="BH490" s="65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65"/>
      <c r="BD491" s="48"/>
      <c r="BE491" s="48"/>
      <c r="BF491" s="48"/>
      <c r="BG491" s="48"/>
      <c r="BH491" s="65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  <c r="CE491" s="48"/>
      <c r="CF491" s="48"/>
      <c r="CG491" s="48"/>
      <c r="CH491" s="48"/>
      <c r="CI491" s="48"/>
      <c r="CJ491" s="48"/>
      <c r="CK491" s="48"/>
      <c r="CL491" s="48"/>
      <c r="CM491" s="48"/>
      <c r="CN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65"/>
      <c r="BD492" s="48"/>
      <c r="BE492" s="48"/>
      <c r="BF492" s="48"/>
      <c r="BG492" s="48"/>
      <c r="BH492" s="65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  <c r="CE492" s="48"/>
      <c r="CF492" s="48"/>
      <c r="CG492" s="48"/>
      <c r="CH492" s="48"/>
      <c r="CI492" s="48"/>
      <c r="CJ492" s="48"/>
      <c r="CK492" s="48"/>
      <c r="CL492" s="48"/>
      <c r="CM492" s="48"/>
      <c r="CN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65"/>
      <c r="BD493" s="48"/>
      <c r="BE493" s="48"/>
      <c r="BF493" s="48"/>
      <c r="BG493" s="48"/>
      <c r="BH493" s="65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65"/>
      <c r="BD494" s="48"/>
      <c r="BE494" s="48"/>
      <c r="BF494" s="48"/>
      <c r="BG494" s="48"/>
      <c r="BH494" s="65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  <c r="CE494" s="48"/>
      <c r="CF494" s="48"/>
      <c r="CG494" s="48"/>
      <c r="CH494" s="48"/>
      <c r="CI494" s="48"/>
      <c r="CJ494" s="48"/>
      <c r="CK494" s="48"/>
      <c r="CL494" s="48"/>
      <c r="CM494" s="48"/>
      <c r="CN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65"/>
      <c r="BD495" s="48"/>
      <c r="BE495" s="48"/>
      <c r="BF495" s="48"/>
      <c r="BG495" s="48"/>
      <c r="BH495" s="65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  <c r="CE495" s="48"/>
      <c r="CF495" s="48"/>
      <c r="CG495" s="48"/>
      <c r="CH495" s="48"/>
      <c r="CI495" s="48"/>
      <c r="CJ495" s="48"/>
      <c r="CK495" s="48"/>
      <c r="CL495" s="48"/>
      <c r="CM495" s="48"/>
      <c r="CN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65"/>
      <c r="BD496" s="48"/>
      <c r="BE496" s="48"/>
      <c r="BF496" s="48"/>
      <c r="BG496" s="48"/>
      <c r="BH496" s="65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65"/>
      <c r="BD497" s="48"/>
      <c r="BE497" s="48"/>
      <c r="BF497" s="48"/>
      <c r="BG497" s="48"/>
      <c r="BH497" s="65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  <c r="CE497" s="48"/>
      <c r="CF497" s="48"/>
      <c r="CG497" s="48"/>
      <c r="CH497" s="48"/>
      <c r="CI497" s="48"/>
      <c r="CJ497" s="48"/>
      <c r="CK497" s="48"/>
      <c r="CL497" s="48"/>
      <c r="CM497" s="48"/>
      <c r="CN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65"/>
      <c r="BD498" s="48"/>
      <c r="BE498" s="48"/>
      <c r="BF498" s="48"/>
      <c r="BG498" s="48"/>
      <c r="BH498" s="65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  <c r="CE498" s="48"/>
      <c r="CF498" s="48"/>
      <c r="CG498" s="48"/>
      <c r="CH498" s="48"/>
      <c r="CI498" s="48"/>
      <c r="CJ498" s="48"/>
      <c r="CK498" s="48"/>
      <c r="CL498" s="48"/>
      <c r="CM498" s="48"/>
      <c r="CN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65"/>
      <c r="BD499" s="48"/>
      <c r="BE499" s="48"/>
      <c r="BF499" s="48"/>
      <c r="BG499" s="48"/>
      <c r="BH499" s="65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65"/>
      <c r="BD500" s="48"/>
      <c r="BE500" s="48"/>
      <c r="BF500" s="48"/>
      <c r="BG500" s="48"/>
      <c r="BH500" s="65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  <c r="CE500" s="48"/>
      <c r="CF500" s="48"/>
      <c r="CG500" s="48"/>
      <c r="CH500" s="48"/>
      <c r="CI500" s="48"/>
      <c r="CJ500" s="48"/>
      <c r="CK500" s="48"/>
      <c r="CL500" s="48"/>
      <c r="CM500" s="48"/>
      <c r="CN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65"/>
      <c r="BD501" s="48"/>
      <c r="BE501" s="48"/>
      <c r="BF501" s="48"/>
      <c r="BG501" s="48"/>
      <c r="BH501" s="65"/>
      <c r="BI501" s="48"/>
      <c r="BJ501" s="48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  <c r="CE501" s="48"/>
      <c r="CF501" s="48"/>
      <c r="CG501" s="48"/>
      <c r="CH501" s="48"/>
      <c r="CI501" s="48"/>
      <c r="CJ501" s="48"/>
      <c r="CK501" s="48"/>
      <c r="CL501" s="48"/>
      <c r="CM501" s="48"/>
      <c r="CN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65"/>
      <c r="BD502" s="48"/>
      <c r="BE502" s="48"/>
      <c r="BF502" s="48"/>
      <c r="BG502" s="48"/>
      <c r="BH502" s="65"/>
      <c r="BI502" s="48"/>
      <c r="BJ502" s="48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  <c r="CE502" s="48"/>
      <c r="CF502" s="48"/>
      <c r="CG502" s="48"/>
      <c r="CH502" s="48"/>
      <c r="CI502" s="48"/>
      <c r="CJ502" s="48"/>
      <c r="CK502" s="48"/>
      <c r="CL502" s="48"/>
      <c r="CM502" s="48"/>
      <c r="CN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65"/>
      <c r="BD503" s="48"/>
      <c r="BE503" s="48"/>
      <c r="BF503" s="48"/>
      <c r="BG503" s="48"/>
      <c r="BH503" s="65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65"/>
      <c r="BD504" s="48"/>
      <c r="BE504" s="48"/>
      <c r="BF504" s="48"/>
      <c r="BG504" s="48"/>
      <c r="BH504" s="65"/>
      <c r="BI504" s="48"/>
      <c r="BJ504" s="48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  <c r="CE504" s="48"/>
      <c r="CF504" s="48"/>
      <c r="CG504" s="48"/>
      <c r="CH504" s="48"/>
      <c r="CI504" s="48"/>
      <c r="CJ504" s="48"/>
      <c r="CK504" s="48"/>
      <c r="CL504" s="48"/>
      <c r="CM504" s="48"/>
      <c r="CN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65"/>
      <c r="BD505" s="48"/>
      <c r="BE505" s="48"/>
      <c r="BF505" s="48"/>
      <c r="BG505" s="48"/>
      <c r="BH505" s="65"/>
      <c r="BI505" s="48"/>
      <c r="BJ505" s="48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  <c r="CE505" s="48"/>
      <c r="CF505" s="48"/>
      <c r="CG505" s="48"/>
      <c r="CH505" s="48"/>
      <c r="CI505" s="48"/>
      <c r="CJ505" s="48"/>
      <c r="CK505" s="48"/>
      <c r="CL505" s="48"/>
      <c r="CM505" s="48"/>
      <c r="CN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65"/>
      <c r="BD506" s="48"/>
      <c r="BE506" s="48"/>
      <c r="BF506" s="48"/>
      <c r="BG506" s="48"/>
      <c r="BH506" s="65"/>
      <c r="BI506" s="48"/>
      <c r="BJ506" s="48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  <c r="CE506" s="48"/>
      <c r="CF506" s="48"/>
      <c r="CG506" s="48"/>
      <c r="CH506" s="48"/>
      <c r="CI506" s="48"/>
      <c r="CJ506" s="48"/>
      <c r="CK506" s="48"/>
      <c r="CL506" s="48"/>
      <c r="CM506" s="48"/>
      <c r="CN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65"/>
      <c r="BD507" s="48"/>
      <c r="BE507" s="48"/>
      <c r="BF507" s="48"/>
      <c r="BG507" s="48"/>
      <c r="BH507" s="65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  <c r="CE507" s="48"/>
      <c r="CF507" s="48"/>
      <c r="CG507" s="48"/>
      <c r="CH507" s="48"/>
      <c r="CI507" s="48"/>
      <c r="CJ507" s="48"/>
      <c r="CK507" s="48"/>
      <c r="CL507" s="48"/>
      <c r="CM507" s="48"/>
      <c r="CN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65"/>
      <c r="BD508" s="48"/>
      <c r="BE508" s="48"/>
      <c r="BF508" s="48"/>
      <c r="BG508" s="48"/>
      <c r="BH508" s="65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65"/>
      <c r="BD509" s="48"/>
      <c r="BE509" s="48"/>
      <c r="BF509" s="48"/>
      <c r="BG509" s="48"/>
      <c r="BH509" s="65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  <c r="CE509" s="48"/>
      <c r="CF509" s="48"/>
      <c r="CG509" s="48"/>
      <c r="CH509" s="48"/>
      <c r="CI509" s="48"/>
      <c r="CJ509" s="48"/>
      <c r="CK509" s="48"/>
      <c r="CL509" s="48"/>
      <c r="CM509" s="48"/>
      <c r="CN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65"/>
      <c r="BD510" s="48"/>
      <c r="BE510" s="48"/>
      <c r="BF510" s="48"/>
      <c r="BG510" s="48"/>
      <c r="BH510" s="65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  <c r="CE510" s="48"/>
      <c r="CF510" s="48"/>
      <c r="CG510" s="48"/>
      <c r="CH510" s="48"/>
      <c r="CI510" s="48"/>
      <c r="CJ510" s="48"/>
      <c r="CK510" s="48"/>
      <c r="CL510" s="48"/>
      <c r="CM510" s="48"/>
      <c r="CN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65"/>
      <c r="BD511" s="48"/>
      <c r="BE511" s="48"/>
      <c r="BF511" s="48"/>
      <c r="BG511" s="48"/>
      <c r="BH511" s="65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  <c r="CE511" s="48"/>
      <c r="CF511" s="48"/>
      <c r="CG511" s="48"/>
      <c r="CH511" s="48"/>
      <c r="CI511" s="48"/>
      <c r="CJ511" s="48"/>
      <c r="CK511" s="48"/>
      <c r="CL511" s="48"/>
      <c r="CM511" s="48"/>
      <c r="CN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65"/>
      <c r="BD512" s="48"/>
      <c r="BE512" s="48"/>
      <c r="BF512" s="48"/>
      <c r="BG512" s="48"/>
      <c r="BH512" s="65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  <c r="CE512" s="48"/>
      <c r="CF512" s="48"/>
      <c r="CG512" s="48"/>
      <c r="CH512" s="48"/>
      <c r="CI512" s="48"/>
      <c r="CJ512" s="48"/>
      <c r="CK512" s="48"/>
      <c r="CL512" s="48"/>
      <c r="CM512" s="48"/>
      <c r="CN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65"/>
      <c r="BD513" s="48"/>
      <c r="BE513" s="48"/>
      <c r="BF513" s="48"/>
      <c r="BG513" s="48"/>
      <c r="BH513" s="65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  <c r="CE513" s="48"/>
      <c r="CF513" s="48"/>
      <c r="CG513" s="48"/>
      <c r="CH513" s="48"/>
      <c r="CI513" s="48"/>
      <c r="CJ513" s="48"/>
      <c r="CK513" s="48"/>
      <c r="CL513" s="48"/>
      <c r="CM513" s="48"/>
      <c r="CN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65"/>
      <c r="BD514" s="48"/>
      <c r="BE514" s="48"/>
      <c r="BF514" s="48"/>
      <c r="BG514" s="48"/>
      <c r="BH514" s="65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  <c r="CE514" s="48"/>
      <c r="CF514" s="48"/>
      <c r="CG514" s="48"/>
      <c r="CH514" s="48"/>
      <c r="CI514" s="48"/>
      <c r="CJ514" s="48"/>
      <c r="CK514" s="48"/>
      <c r="CL514" s="48"/>
      <c r="CM514" s="48"/>
      <c r="CN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65"/>
      <c r="BD515" s="48"/>
      <c r="BE515" s="48"/>
      <c r="BF515" s="48"/>
      <c r="BG515" s="48"/>
      <c r="BH515" s="65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  <c r="CE515" s="48"/>
      <c r="CF515" s="48"/>
      <c r="CG515" s="48"/>
      <c r="CH515" s="48"/>
      <c r="CI515" s="48"/>
      <c r="CJ515" s="48"/>
      <c r="CK515" s="48"/>
      <c r="CL515" s="48"/>
      <c r="CM515" s="48"/>
      <c r="CN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65"/>
      <c r="BD516" s="48"/>
      <c r="BE516" s="48"/>
      <c r="BF516" s="48"/>
      <c r="BG516" s="48"/>
      <c r="BH516" s="65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  <c r="CE516" s="48"/>
      <c r="CF516" s="48"/>
      <c r="CG516" s="48"/>
      <c r="CH516" s="48"/>
      <c r="CI516" s="48"/>
      <c r="CJ516" s="48"/>
      <c r="CK516" s="48"/>
      <c r="CL516" s="48"/>
      <c r="CM516" s="48"/>
      <c r="CN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65"/>
      <c r="BD517" s="48"/>
      <c r="BE517" s="48"/>
      <c r="BF517" s="48"/>
      <c r="BG517" s="48"/>
      <c r="BH517" s="65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65"/>
      <c r="BD518" s="48"/>
      <c r="BE518" s="48"/>
      <c r="BF518" s="48"/>
      <c r="BG518" s="48"/>
      <c r="BH518" s="65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  <c r="CE518" s="48"/>
      <c r="CF518" s="48"/>
      <c r="CG518" s="48"/>
      <c r="CH518" s="48"/>
      <c r="CI518" s="48"/>
      <c r="CJ518" s="48"/>
      <c r="CK518" s="48"/>
      <c r="CL518" s="48"/>
      <c r="CM518" s="48"/>
      <c r="CN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65"/>
      <c r="BD519" s="48"/>
      <c r="BE519" s="48"/>
      <c r="BF519" s="48"/>
      <c r="BG519" s="48"/>
      <c r="BH519" s="65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65"/>
      <c r="BD520" s="48"/>
      <c r="BE520" s="48"/>
      <c r="BF520" s="48"/>
      <c r="BG520" s="48"/>
      <c r="BH520" s="65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65"/>
      <c r="BD521" s="48"/>
      <c r="BE521" s="48"/>
      <c r="BF521" s="48"/>
      <c r="BG521" s="48"/>
      <c r="BH521" s="65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65"/>
      <c r="BD522" s="48"/>
      <c r="BE522" s="48"/>
      <c r="BF522" s="48"/>
      <c r="BG522" s="48"/>
      <c r="BH522" s="65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65"/>
      <c r="BD523" s="48"/>
      <c r="BE523" s="48"/>
      <c r="BF523" s="48"/>
      <c r="BG523" s="48"/>
      <c r="BH523" s="65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65"/>
      <c r="BD524" s="48"/>
      <c r="BE524" s="48"/>
      <c r="BF524" s="48"/>
      <c r="BG524" s="48"/>
      <c r="BH524" s="65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65"/>
      <c r="BD525" s="48"/>
      <c r="BE525" s="48"/>
      <c r="BF525" s="48"/>
      <c r="BG525" s="48"/>
      <c r="BH525" s="65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65"/>
      <c r="BD526" s="48"/>
      <c r="BE526" s="48"/>
      <c r="BF526" s="48"/>
      <c r="BG526" s="48"/>
      <c r="BH526" s="65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65"/>
      <c r="BD527" s="48"/>
      <c r="BE527" s="48"/>
      <c r="BF527" s="48"/>
      <c r="BG527" s="48"/>
      <c r="BH527" s="65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65"/>
      <c r="BD528" s="48"/>
      <c r="BE528" s="48"/>
      <c r="BF528" s="48"/>
      <c r="BG528" s="48"/>
      <c r="BH528" s="65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65"/>
      <c r="BD529" s="48"/>
      <c r="BE529" s="48"/>
      <c r="BF529" s="48"/>
      <c r="BG529" s="48"/>
      <c r="BH529" s="65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65"/>
      <c r="BD530" s="48"/>
      <c r="BE530" s="48"/>
      <c r="BF530" s="48"/>
      <c r="BG530" s="48"/>
      <c r="BH530" s="65"/>
      <c r="BI530" s="48"/>
      <c r="BJ530" s="48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  <c r="CE530" s="48"/>
      <c r="CF530" s="48"/>
      <c r="CG530" s="48"/>
      <c r="CH530" s="48"/>
      <c r="CI530" s="48"/>
      <c r="CJ530" s="48"/>
      <c r="CK530" s="48"/>
      <c r="CL530" s="48"/>
      <c r="CM530" s="48"/>
      <c r="CN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65"/>
      <c r="BD531" s="48"/>
      <c r="BE531" s="48"/>
      <c r="BF531" s="48"/>
      <c r="BG531" s="48"/>
      <c r="BH531" s="65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H531" s="48"/>
      <c r="CI531" s="48"/>
      <c r="CJ531" s="48"/>
      <c r="CK531" s="48"/>
      <c r="CL531" s="48"/>
      <c r="CM531" s="48"/>
      <c r="CN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65"/>
      <c r="BD532" s="48"/>
      <c r="BE532" s="48"/>
      <c r="BF532" s="48"/>
      <c r="BG532" s="48"/>
      <c r="BH532" s="65"/>
      <c r="BI532" s="48"/>
      <c r="BJ532" s="48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  <c r="CE532" s="48"/>
      <c r="CF532" s="48"/>
      <c r="CG532" s="48"/>
      <c r="CH532" s="48"/>
      <c r="CI532" s="48"/>
      <c r="CJ532" s="48"/>
      <c r="CK532" s="48"/>
      <c r="CL532" s="48"/>
      <c r="CM532" s="48"/>
      <c r="CN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65"/>
      <c r="BD533" s="48"/>
      <c r="BE533" s="48"/>
      <c r="BF533" s="48"/>
      <c r="BG533" s="48"/>
      <c r="BH533" s="65"/>
      <c r="BI533" s="48"/>
      <c r="BJ533" s="48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  <c r="CE533" s="48"/>
      <c r="CF533" s="48"/>
      <c r="CG533" s="48"/>
      <c r="CH533" s="48"/>
      <c r="CI533" s="48"/>
      <c r="CJ533" s="48"/>
      <c r="CK533" s="48"/>
      <c r="CL533" s="48"/>
      <c r="CM533" s="48"/>
      <c r="CN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65"/>
      <c r="BD534" s="48"/>
      <c r="BE534" s="48"/>
      <c r="BF534" s="48"/>
      <c r="BG534" s="48"/>
      <c r="BH534" s="65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  <c r="CE534" s="48"/>
      <c r="CF534" s="48"/>
      <c r="CG534" s="48"/>
      <c r="CH534" s="48"/>
      <c r="CI534" s="48"/>
      <c r="CJ534" s="48"/>
      <c r="CK534" s="48"/>
      <c r="CL534" s="48"/>
      <c r="CM534" s="48"/>
      <c r="CN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65"/>
      <c r="BD535" s="48"/>
      <c r="BE535" s="48"/>
      <c r="BF535" s="48"/>
      <c r="BG535" s="48"/>
      <c r="BH535" s="65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65"/>
      <c r="BD536" s="48"/>
      <c r="BE536" s="48"/>
      <c r="BF536" s="48"/>
      <c r="BG536" s="48"/>
      <c r="BH536" s="65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  <c r="CE536" s="48"/>
      <c r="CF536" s="48"/>
      <c r="CG536" s="48"/>
      <c r="CH536" s="48"/>
      <c r="CI536" s="48"/>
      <c r="CJ536" s="48"/>
      <c r="CK536" s="48"/>
      <c r="CL536" s="48"/>
      <c r="CM536" s="48"/>
      <c r="CN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65"/>
      <c r="BD537" s="48"/>
      <c r="BE537" s="48"/>
      <c r="BF537" s="48"/>
      <c r="BG537" s="48"/>
      <c r="BH537" s="65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65"/>
      <c r="BD538" s="48"/>
      <c r="BE538" s="48"/>
      <c r="BF538" s="48"/>
      <c r="BG538" s="48"/>
      <c r="BH538" s="65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65"/>
      <c r="BD539" s="48"/>
      <c r="BE539" s="48"/>
      <c r="BF539" s="48"/>
      <c r="BG539" s="48"/>
      <c r="BH539" s="65"/>
      <c r="BI539" s="48"/>
      <c r="BJ539" s="48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  <c r="CE539" s="48"/>
      <c r="CF539" s="48"/>
      <c r="CG539" s="48"/>
      <c r="CH539" s="48"/>
      <c r="CI539" s="48"/>
      <c r="CJ539" s="48"/>
      <c r="CK539" s="48"/>
      <c r="CL539" s="48"/>
      <c r="CM539" s="48"/>
      <c r="CN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65"/>
      <c r="BD540" s="48"/>
      <c r="BE540" s="48"/>
      <c r="BF540" s="48"/>
      <c r="BG540" s="48"/>
      <c r="BH540" s="65"/>
      <c r="BI540" s="48"/>
      <c r="BJ540" s="48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  <c r="CE540" s="48"/>
      <c r="CF540" s="48"/>
      <c r="CG540" s="48"/>
      <c r="CH540" s="48"/>
      <c r="CI540" s="48"/>
      <c r="CJ540" s="48"/>
      <c r="CK540" s="48"/>
      <c r="CL540" s="48"/>
      <c r="CM540" s="48"/>
      <c r="CN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65"/>
      <c r="BD541" s="48"/>
      <c r="BE541" s="48"/>
      <c r="BF541" s="48"/>
      <c r="BG541" s="48"/>
      <c r="BH541" s="65"/>
      <c r="BI541" s="48"/>
      <c r="BJ541" s="48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  <c r="CE541" s="48"/>
      <c r="CF541" s="48"/>
      <c r="CG541" s="48"/>
      <c r="CH541" s="48"/>
      <c r="CI541" s="48"/>
      <c r="CJ541" s="48"/>
      <c r="CK541" s="48"/>
      <c r="CL541" s="48"/>
      <c r="CM541" s="48"/>
      <c r="CN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65"/>
      <c r="BD542" s="48"/>
      <c r="BE542" s="48"/>
      <c r="BF542" s="48"/>
      <c r="BG542" s="48"/>
      <c r="BH542" s="65"/>
      <c r="BI542" s="48"/>
      <c r="BJ542" s="48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  <c r="CE542" s="48"/>
      <c r="CF542" s="48"/>
      <c r="CG542" s="48"/>
      <c r="CH542" s="48"/>
      <c r="CI542" s="48"/>
      <c r="CJ542" s="48"/>
      <c r="CK542" s="48"/>
      <c r="CL542" s="48"/>
      <c r="CM542" s="48"/>
      <c r="CN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65"/>
      <c r="BD543" s="48"/>
      <c r="BE543" s="48"/>
      <c r="BF543" s="48"/>
      <c r="BG543" s="48"/>
      <c r="BH543" s="65"/>
      <c r="BI543" s="48"/>
      <c r="BJ543" s="48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  <c r="CE543" s="48"/>
      <c r="CF543" s="48"/>
      <c r="CG543" s="48"/>
      <c r="CH543" s="48"/>
      <c r="CI543" s="48"/>
      <c r="CJ543" s="48"/>
      <c r="CK543" s="48"/>
      <c r="CL543" s="48"/>
      <c r="CM543" s="48"/>
      <c r="CN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65"/>
      <c r="BD544" s="48"/>
      <c r="BE544" s="48"/>
      <c r="BF544" s="48"/>
      <c r="BG544" s="48"/>
      <c r="BH544" s="65"/>
      <c r="BI544" s="48"/>
      <c r="BJ544" s="48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  <c r="CE544" s="48"/>
      <c r="CF544" s="48"/>
      <c r="CG544" s="48"/>
      <c r="CH544" s="48"/>
      <c r="CI544" s="48"/>
      <c r="CJ544" s="48"/>
      <c r="CK544" s="48"/>
      <c r="CL544" s="48"/>
      <c r="CM544" s="48"/>
      <c r="CN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65"/>
      <c r="BD545" s="48"/>
      <c r="BE545" s="48"/>
      <c r="BF545" s="48"/>
      <c r="BG545" s="48"/>
      <c r="BH545" s="65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H545" s="48"/>
      <c r="CI545" s="48"/>
      <c r="CJ545" s="48"/>
      <c r="CK545" s="48"/>
      <c r="CL545" s="48"/>
      <c r="CM545" s="48"/>
      <c r="CN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65"/>
      <c r="BD546" s="48"/>
      <c r="BE546" s="48"/>
      <c r="BF546" s="48"/>
      <c r="BG546" s="48"/>
      <c r="BH546" s="65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  <c r="CE546" s="48"/>
      <c r="CF546" s="48"/>
      <c r="CG546" s="48"/>
      <c r="CH546" s="48"/>
      <c r="CI546" s="48"/>
      <c r="CJ546" s="48"/>
      <c r="CK546" s="48"/>
      <c r="CL546" s="48"/>
      <c r="CM546" s="48"/>
      <c r="CN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65"/>
      <c r="BD547" s="48"/>
      <c r="BE547" s="48"/>
      <c r="BF547" s="48"/>
      <c r="BG547" s="48"/>
      <c r="BH547" s="65"/>
      <c r="BI547" s="48"/>
      <c r="BJ547" s="48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  <c r="CE547" s="48"/>
      <c r="CF547" s="48"/>
      <c r="CG547" s="48"/>
      <c r="CH547" s="48"/>
      <c r="CI547" s="48"/>
      <c r="CJ547" s="48"/>
      <c r="CK547" s="48"/>
      <c r="CL547" s="48"/>
      <c r="CM547" s="48"/>
      <c r="CN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65"/>
      <c r="BD548" s="48"/>
      <c r="BE548" s="48"/>
      <c r="BF548" s="48"/>
      <c r="BG548" s="48"/>
      <c r="BH548" s="65"/>
      <c r="BI548" s="48"/>
      <c r="BJ548" s="48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  <c r="CE548" s="48"/>
      <c r="CF548" s="48"/>
      <c r="CG548" s="48"/>
      <c r="CH548" s="48"/>
      <c r="CI548" s="48"/>
      <c r="CJ548" s="48"/>
      <c r="CK548" s="48"/>
      <c r="CL548" s="48"/>
      <c r="CM548" s="48"/>
      <c r="CN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65"/>
      <c r="BD549" s="48"/>
      <c r="BE549" s="48"/>
      <c r="BF549" s="48"/>
      <c r="BG549" s="48"/>
      <c r="BH549" s="65"/>
      <c r="BI549" s="48"/>
      <c r="BJ549" s="48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  <c r="CE549" s="48"/>
      <c r="CF549" s="48"/>
      <c r="CG549" s="48"/>
      <c r="CH549" s="48"/>
      <c r="CI549" s="48"/>
      <c r="CJ549" s="48"/>
      <c r="CK549" s="48"/>
      <c r="CL549" s="48"/>
      <c r="CM549" s="48"/>
      <c r="CN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65"/>
      <c r="BD550" s="48"/>
      <c r="BE550" s="48"/>
      <c r="BF550" s="48"/>
      <c r="BG550" s="48"/>
      <c r="BH550" s="65"/>
      <c r="BI550" s="48"/>
      <c r="BJ550" s="48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  <c r="CE550" s="48"/>
      <c r="CF550" s="48"/>
      <c r="CG550" s="48"/>
      <c r="CH550" s="48"/>
      <c r="CI550" s="48"/>
      <c r="CJ550" s="48"/>
      <c r="CK550" s="48"/>
      <c r="CL550" s="48"/>
      <c r="CM550" s="48"/>
      <c r="CN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65"/>
      <c r="BD551" s="48"/>
      <c r="BE551" s="48"/>
      <c r="BF551" s="48"/>
      <c r="BG551" s="48"/>
      <c r="BH551" s="65"/>
      <c r="BI551" s="48"/>
      <c r="BJ551" s="48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  <c r="CE551" s="48"/>
      <c r="CF551" s="48"/>
      <c r="CG551" s="48"/>
      <c r="CH551" s="48"/>
      <c r="CI551" s="48"/>
      <c r="CJ551" s="48"/>
      <c r="CK551" s="48"/>
      <c r="CL551" s="48"/>
      <c r="CM551" s="48"/>
      <c r="CN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65"/>
      <c r="BD552" s="48"/>
      <c r="BE552" s="48"/>
      <c r="BF552" s="48"/>
      <c r="BG552" s="48"/>
      <c r="BH552" s="65"/>
      <c r="BI552" s="48"/>
      <c r="BJ552" s="48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  <c r="CE552" s="48"/>
      <c r="CF552" s="48"/>
      <c r="CG552" s="48"/>
      <c r="CH552" s="48"/>
      <c r="CI552" s="48"/>
      <c r="CJ552" s="48"/>
      <c r="CK552" s="48"/>
      <c r="CL552" s="48"/>
      <c r="CM552" s="48"/>
      <c r="CN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65"/>
      <c r="BD553" s="48"/>
      <c r="BE553" s="48"/>
      <c r="BF553" s="48"/>
      <c r="BG553" s="48"/>
      <c r="BH553" s="65"/>
      <c r="BI553" s="48"/>
      <c r="BJ553" s="48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  <c r="CE553" s="48"/>
      <c r="CF553" s="48"/>
      <c r="CG553" s="48"/>
      <c r="CH553" s="48"/>
      <c r="CI553" s="48"/>
      <c r="CJ553" s="48"/>
      <c r="CK553" s="48"/>
      <c r="CL553" s="48"/>
      <c r="CM553" s="48"/>
      <c r="CN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65"/>
      <c r="BD554" s="48"/>
      <c r="BE554" s="48"/>
      <c r="BF554" s="48"/>
      <c r="BG554" s="48"/>
      <c r="BH554" s="65"/>
      <c r="BI554" s="48"/>
      <c r="BJ554" s="48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  <c r="CE554" s="48"/>
      <c r="CF554" s="48"/>
      <c r="CG554" s="48"/>
      <c r="CH554" s="48"/>
      <c r="CI554" s="48"/>
      <c r="CJ554" s="48"/>
      <c r="CK554" s="48"/>
      <c r="CL554" s="48"/>
      <c r="CM554" s="48"/>
      <c r="CN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65"/>
      <c r="BD555" s="48"/>
      <c r="BE555" s="48"/>
      <c r="BF555" s="48"/>
      <c r="BG555" s="48"/>
      <c r="BH555" s="65"/>
      <c r="BI555" s="48"/>
      <c r="BJ555" s="48"/>
      <c r="BK555" s="48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  <c r="BZ555" s="48"/>
      <c r="CA555" s="48"/>
      <c r="CB555" s="48"/>
      <c r="CC555" s="48"/>
      <c r="CD555" s="48"/>
      <c r="CE555" s="48"/>
      <c r="CF555" s="48"/>
      <c r="CG555" s="48"/>
      <c r="CH555" s="48"/>
      <c r="CI555" s="48"/>
      <c r="CJ555" s="48"/>
      <c r="CK555" s="48"/>
      <c r="CL555" s="48"/>
      <c r="CM555" s="48"/>
      <c r="CN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65"/>
      <c r="BD556" s="48"/>
      <c r="BE556" s="48"/>
      <c r="BF556" s="48"/>
      <c r="BG556" s="48"/>
      <c r="BH556" s="65"/>
      <c r="BI556" s="48"/>
      <c r="BJ556" s="48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65"/>
      <c r="BD557" s="48"/>
      <c r="BE557" s="48"/>
      <c r="BF557" s="48"/>
      <c r="BG557" s="48"/>
      <c r="BH557" s="65"/>
      <c r="BI557" s="48"/>
      <c r="BJ557" s="48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  <c r="CD557" s="48"/>
      <c r="CE557" s="48"/>
      <c r="CF557" s="48"/>
      <c r="CG557" s="48"/>
      <c r="CH557" s="48"/>
      <c r="CI557" s="48"/>
      <c r="CJ557" s="48"/>
      <c r="CK557" s="48"/>
      <c r="CL557" s="48"/>
      <c r="CM557" s="48"/>
      <c r="CN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65"/>
      <c r="BD558" s="48"/>
      <c r="BE558" s="48"/>
      <c r="BF558" s="48"/>
      <c r="BG558" s="48"/>
      <c r="BH558" s="65"/>
      <c r="BI558" s="48"/>
      <c r="BJ558" s="48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8"/>
      <c r="CE558" s="48"/>
      <c r="CF558" s="48"/>
      <c r="CG558" s="48"/>
      <c r="CH558" s="48"/>
      <c r="CI558" s="48"/>
      <c r="CJ558" s="48"/>
      <c r="CK558" s="48"/>
      <c r="CL558" s="48"/>
      <c r="CM558" s="48"/>
      <c r="CN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65"/>
      <c r="BD559" s="48"/>
      <c r="BE559" s="48"/>
      <c r="BF559" s="48"/>
      <c r="BG559" s="48"/>
      <c r="BH559" s="65"/>
      <c r="BI559" s="48"/>
      <c r="BJ559" s="48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65"/>
      <c r="BD560" s="48"/>
      <c r="BE560" s="48"/>
      <c r="BF560" s="48"/>
      <c r="BG560" s="48"/>
      <c r="BH560" s="65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H560" s="48"/>
      <c r="CI560" s="48"/>
      <c r="CJ560" s="48"/>
      <c r="CK560" s="48"/>
      <c r="CL560" s="48"/>
      <c r="CM560" s="48"/>
      <c r="CN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65"/>
      <c r="BD561" s="48"/>
      <c r="BE561" s="48"/>
      <c r="BF561" s="48"/>
      <c r="BG561" s="48"/>
      <c r="BH561" s="65"/>
      <c r="BI561" s="48"/>
      <c r="BJ561" s="48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  <c r="BZ561" s="48"/>
      <c r="CA561" s="48"/>
      <c r="CB561" s="48"/>
      <c r="CC561" s="48"/>
      <c r="CD561" s="48"/>
      <c r="CE561" s="48"/>
      <c r="CF561" s="48"/>
      <c r="CG561" s="48"/>
      <c r="CH561" s="48"/>
      <c r="CI561" s="48"/>
      <c r="CJ561" s="48"/>
      <c r="CK561" s="48"/>
      <c r="CL561" s="48"/>
      <c r="CM561" s="48"/>
      <c r="CN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65"/>
      <c r="BD562" s="48"/>
      <c r="BE562" s="48"/>
      <c r="BF562" s="48"/>
      <c r="BG562" s="48"/>
      <c r="BH562" s="65"/>
      <c r="BI562" s="48"/>
      <c r="BJ562" s="48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8"/>
      <c r="CE562" s="48"/>
      <c r="CF562" s="48"/>
      <c r="CG562" s="48"/>
      <c r="CH562" s="48"/>
      <c r="CI562" s="48"/>
      <c r="CJ562" s="48"/>
      <c r="CK562" s="48"/>
      <c r="CL562" s="48"/>
      <c r="CM562" s="48"/>
      <c r="CN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65"/>
      <c r="BD563" s="48"/>
      <c r="BE563" s="48"/>
      <c r="BF563" s="48"/>
      <c r="BG563" s="48"/>
      <c r="BH563" s="65"/>
      <c r="BI563" s="48"/>
      <c r="BJ563" s="48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  <c r="CD563" s="48"/>
      <c r="CE563" s="48"/>
      <c r="CF563" s="48"/>
      <c r="CG563" s="48"/>
      <c r="CH563" s="48"/>
      <c r="CI563" s="48"/>
      <c r="CJ563" s="48"/>
      <c r="CK563" s="48"/>
      <c r="CL563" s="48"/>
      <c r="CM563" s="48"/>
      <c r="CN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65"/>
      <c r="BD564" s="48"/>
      <c r="BE564" s="48"/>
      <c r="BF564" s="48"/>
      <c r="BG564" s="48"/>
      <c r="BH564" s="65"/>
      <c r="BI564" s="48"/>
      <c r="BJ564" s="48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8"/>
      <c r="CE564" s="48"/>
      <c r="CF564" s="48"/>
      <c r="CG564" s="48"/>
      <c r="CH564" s="48"/>
      <c r="CI564" s="48"/>
      <c r="CJ564" s="48"/>
      <c r="CK564" s="48"/>
      <c r="CL564" s="48"/>
      <c r="CM564" s="48"/>
      <c r="CN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65"/>
      <c r="BD565" s="48"/>
      <c r="BE565" s="48"/>
      <c r="BF565" s="48"/>
      <c r="BG565" s="48"/>
      <c r="BH565" s="65"/>
      <c r="BI565" s="48"/>
      <c r="BJ565" s="48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  <c r="CD565" s="48"/>
      <c r="CE565" s="48"/>
      <c r="CF565" s="48"/>
      <c r="CG565" s="48"/>
      <c r="CH565" s="48"/>
      <c r="CI565" s="48"/>
      <c r="CJ565" s="48"/>
      <c r="CK565" s="48"/>
      <c r="CL565" s="48"/>
      <c r="CM565" s="48"/>
      <c r="CN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65"/>
      <c r="BD566" s="48"/>
      <c r="BE566" s="48"/>
      <c r="BF566" s="48"/>
      <c r="BG566" s="48"/>
      <c r="BH566" s="65"/>
      <c r="BI566" s="48"/>
      <c r="BJ566" s="48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8"/>
      <c r="CE566" s="48"/>
      <c r="CF566" s="48"/>
      <c r="CG566" s="48"/>
      <c r="CH566" s="48"/>
      <c r="CI566" s="48"/>
      <c r="CJ566" s="48"/>
      <c r="CK566" s="48"/>
      <c r="CL566" s="48"/>
      <c r="CM566" s="48"/>
      <c r="CN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65"/>
      <c r="BD567" s="48"/>
      <c r="BE567" s="48"/>
      <c r="BF567" s="48"/>
      <c r="BG567" s="48"/>
      <c r="BH567" s="65"/>
      <c r="BI567" s="48"/>
      <c r="BJ567" s="48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  <c r="CD567" s="48"/>
      <c r="CE567" s="48"/>
      <c r="CF567" s="48"/>
      <c r="CG567" s="48"/>
      <c r="CH567" s="48"/>
      <c r="CI567" s="48"/>
      <c r="CJ567" s="48"/>
      <c r="CK567" s="48"/>
      <c r="CL567" s="48"/>
      <c r="CM567" s="48"/>
      <c r="CN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65"/>
      <c r="BD568" s="48"/>
      <c r="BE568" s="48"/>
      <c r="BF568" s="48"/>
      <c r="BG568" s="48"/>
      <c r="BH568" s="65"/>
      <c r="BI568" s="48"/>
      <c r="BJ568" s="48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65"/>
      <c r="BD569" s="48"/>
      <c r="BE569" s="48"/>
      <c r="BF569" s="48"/>
      <c r="BG569" s="48"/>
      <c r="BH569" s="65"/>
      <c r="BI569" s="48"/>
      <c r="BJ569" s="48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  <c r="CD569" s="48"/>
      <c r="CE569" s="48"/>
      <c r="CF569" s="48"/>
      <c r="CG569" s="48"/>
      <c r="CH569" s="48"/>
      <c r="CI569" s="48"/>
      <c r="CJ569" s="48"/>
      <c r="CK569" s="48"/>
      <c r="CL569" s="48"/>
      <c r="CM569" s="48"/>
      <c r="CN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65"/>
      <c r="BD570" s="48"/>
      <c r="BE570" s="48"/>
      <c r="BF570" s="48"/>
      <c r="BG570" s="48"/>
      <c r="BH570" s="65"/>
      <c r="BI570" s="48"/>
      <c r="BJ570" s="48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  <c r="CD570" s="48"/>
      <c r="CE570" s="48"/>
      <c r="CF570" s="48"/>
      <c r="CG570" s="48"/>
      <c r="CH570" s="48"/>
      <c r="CI570" s="48"/>
      <c r="CJ570" s="48"/>
      <c r="CK570" s="48"/>
      <c r="CL570" s="48"/>
      <c r="CM570" s="48"/>
      <c r="CN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65"/>
      <c r="BD571" s="48"/>
      <c r="BE571" s="48"/>
      <c r="BF571" s="48"/>
      <c r="BG571" s="48"/>
      <c r="BH571" s="65"/>
      <c r="BI571" s="48"/>
      <c r="BJ571" s="48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65"/>
      <c r="BD572" s="48"/>
      <c r="BE572" s="48"/>
      <c r="BF572" s="48"/>
      <c r="BG572" s="48"/>
      <c r="BH572" s="65"/>
      <c r="BI572" s="48"/>
      <c r="BJ572" s="48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  <c r="BZ572" s="48"/>
      <c r="CA572" s="48"/>
      <c r="CB572" s="48"/>
      <c r="CC572" s="48"/>
      <c r="CD572" s="48"/>
      <c r="CE572" s="48"/>
      <c r="CF572" s="48"/>
      <c r="CG572" s="48"/>
      <c r="CH572" s="48"/>
      <c r="CI572" s="48"/>
      <c r="CJ572" s="48"/>
      <c r="CK572" s="48"/>
      <c r="CL572" s="48"/>
      <c r="CM572" s="48"/>
      <c r="CN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65"/>
      <c r="BD573" s="48"/>
      <c r="BE573" s="48"/>
      <c r="BF573" s="48"/>
      <c r="BG573" s="48"/>
      <c r="BH573" s="65"/>
      <c r="BI573" s="48"/>
      <c r="BJ573" s="48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  <c r="BZ573" s="48"/>
      <c r="CA573" s="48"/>
      <c r="CB573" s="48"/>
      <c r="CC573" s="48"/>
      <c r="CD573" s="48"/>
      <c r="CE573" s="48"/>
      <c r="CF573" s="48"/>
      <c r="CG573" s="48"/>
      <c r="CH573" s="48"/>
      <c r="CI573" s="48"/>
      <c r="CJ573" s="48"/>
      <c r="CK573" s="48"/>
      <c r="CL573" s="48"/>
      <c r="CM573" s="48"/>
      <c r="CN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65"/>
      <c r="BD574" s="48"/>
      <c r="BE574" s="48"/>
      <c r="BF574" s="48"/>
      <c r="BG574" s="48"/>
      <c r="BH574" s="65"/>
      <c r="BI574" s="48"/>
      <c r="BJ574" s="48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48"/>
      <c r="CH574" s="48"/>
      <c r="CI574" s="48"/>
      <c r="CJ574" s="48"/>
      <c r="CK574" s="48"/>
      <c r="CL574" s="48"/>
      <c r="CM574" s="48"/>
      <c r="CN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65"/>
      <c r="BD575" s="48"/>
      <c r="BE575" s="48"/>
      <c r="BF575" s="48"/>
      <c r="BG575" s="48"/>
      <c r="BH575" s="65"/>
      <c r="BI575" s="48"/>
      <c r="BJ575" s="48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48"/>
      <c r="CH575" s="48"/>
      <c r="CI575" s="48"/>
      <c r="CJ575" s="48"/>
      <c r="CK575" s="48"/>
      <c r="CL575" s="48"/>
      <c r="CM575" s="48"/>
      <c r="CN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65"/>
      <c r="BD576" s="48"/>
      <c r="BE576" s="48"/>
      <c r="BF576" s="48"/>
      <c r="BG576" s="48"/>
      <c r="BH576" s="65"/>
      <c r="BI576" s="48"/>
      <c r="BJ576" s="48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48"/>
      <c r="CH576" s="48"/>
      <c r="CI576" s="48"/>
      <c r="CJ576" s="48"/>
      <c r="CK576" s="48"/>
      <c r="CL576" s="48"/>
      <c r="CM576" s="48"/>
      <c r="CN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65"/>
      <c r="BD577" s="48"/>
      <c r="BE577" s="48"/>
      <c r="BF577" s="48"/>
      <c r="BG577" s="48"/>
      <c r="BH577" s="65"/>
      <c r="BI577" s="48"/>
      <c r="BJ577" s="48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  <c r="CD577" s="48"/>
      <c r="CE577" s="48"/>
      <c r="CF577" s="48"/>
      <c r="CG577" s="48"/>
      <c r="CH577" s="48"/>
      <c r="CI577" s="48"/>
      <c r="CJ577" s="48"/>
      <c r="CK577" s="48"/>
      <c r="CL577" s="48"/>
      <c r="CM577" s="48"/>
      <c r="CN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65"/>
      <c r="BD578" s="48"/>
      <c r="BE578" s="48"/>
      <c r="BF578" s="48"/>
      <c r="BG578" s="48"/>
      <c r="BH578" s="65"/>
      <c r="BI578" s="48"/>
      <c r="BJ578" s="48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  <c r="CD578" s="48"/>
      <c r="CE578" s="48"/>
      <c r="CF578" s="48"/>
      <c r="CG578" s="48"/>
      <c r="CH578" s="48"/>
      <c r="CI578" s="48"/>
      <c r="CJ578" s="48"/>
      <c r="CK578" s="48"/>
      <c r="CL578" s="48"/>
      <c r="CM578" s="48"/>
      <c r="CN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65"/>
      <c r="BD579" s="48"/>
      <c r="BE579" s="48"/>
      <c r="BF579" s="48"/>
      <c r="BG579" s="48"/>
      <c r="BH579" s="65"/>
      <c r="BI579" s="48"/>
      <c r="BJ579" s="48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48"/>
      <c r="CH579" s="48"/>
      <c r="CI579" s="48"/>
      <c r="CJ579" s="48"/>
      <c r="CK579" s="48"/>
      <c r="CL579" s="48"/>
      <c r="CM579" s="48"/>
      <c r="CN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65"/>
      <c r="BD580" s="48"/>
      <c r="BE580" s="48"/>
      <c r="BF580" s="48"/>
      <c r="BG580" s="48"/>
      <c r="BH580" s="65"/>
      <c r="BI580" s="48"/>
      <c r="BJ580" s="48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65"/>
      <c r="BD581" s="48"/>
      <c r="BE581" s="48"/>
      <c r="BF581" s="48"/>
      <c r="BG581" s="48"/>
      <c r="BH581" s="65"/>
      <c r="BI581" s="48"/>
      <c r="BJ581" s="48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48"/>
      <c r="CH581" s="48"/>
      <c r="CI581" s="48"/>
      <c r="CJ581" s="48"/>
      <c r="CK581" s="48"/>
      <c r="CL581" s="48"/>
      <c r="CM581" s="48"/>
      <c r="CN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65"/>
      <c r="BD582" s="48"/>
      <c r="BE582" s="48"/>
      <c r="BF582" s="48"/>
      <c r="BG582" s="48"/>
      <c r="BH582" s="65"/>
      <c r="BI582" s="48"/>
      <c r="BJ582" s="48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  <c r="CD582" s="48"/>
      <c r="CE582" s="48"/>
      <c r="CF582" s="48"/>
      <c r="CG582" s="48"/>
      <c r="CH582" s="48"/>
      <c r="CI582" s="48"/>
      <c r="CJ582" s="48"/>
      <c r="CK582" s="48"/>
      <c r="CL582" s="48"/>
      <c r="CM582" s="48"/>
      <c r="CN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65"/>
      <c r="BD583" s="48"/>
      <c r="BE583" s="48"/>
      <c r="BF583" s="48"/>
      <c r="BG583" s="48"/>
      <c r="BH583" s="65"/>
      <c r="BI583" s="48"/>
      <c r="BJ583" s="48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  <c r="CD583" s="48"/>
      <c r="CE583" s="48"/>
      <c r="CF583" s="48"/>
      <c r="CG583" s="48"/>
      <c r="CH583" s="48"/>
      <c r="CI583" s="48"/>
      <c r="CJ583" s="48"/>
      <c r="CK583" s="48"/>
      <c r="CL583" s="48"/>
      <c r="CM583" s="48"/>
      <c r="CN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65"/>
      <c r="BD584" s="48"/>
      <c r="BE584" s="48"/>
      <c r="BF584" s="48"/>
      <c r="BG584" s="48"/>
      <c r="BH584" s="65"/>
      <c r="BI584" s="48"/>
      <c r="BJ584" s="48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48"/>
      <c r="CH584" s="48"/>
      <c r="CI584" s="48"/>
      <c r="CJ584" s="48"/>
      <c r="CK584" s="48"/>
      <c r="CL584" s="48"/>
      <c r="CM584" s="48"/>
      <c r="CN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65"/>
      <c r="BD585" s="48"/>
      <c r="BE585" s="48"/>
      <c r="BF585" s="48"/>
      <c r="BG585" s="48"/>
      <c r="BH585" s="65"/>
      <c r="BI585" s="48"/>
      <c r="BJ585" s="48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48"/>
      <c r="CH585" s="48"/>
      <c r="CI585" s="48"/>
      <c r="CJ585" s="48"/>
      <c r="CK585" s="48"/>
      <c r="CL585" s="48"/>
      <c r="CM585" s="48"/>
      <c r="CN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65"/>
      <c r="BD586" s="48"/>
      <c r="BE586" s="48"/>
      <c r="BF586" s="48"/>
      <c r="BG586" s="48"/>
      <c r="BH586" s="65"/>
      <c r="BI586" s="48"/>
      <c r="BJ586" s="48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8"/>
      <c r="CE586" s="48"/>
      <c r="CF586" s="48"/>
      <c r="CG586" s="48"/>
      <c r="CH586" s="48"/>
      <c r="CI586" s="48"/>
      <c r="CJ586" s="48"/>
      <c r="CK586" s="48"/>
      <c r="CL586" s="48"/>
      <c r="CM586" s="48"/>
      <c r="CN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65"/>
      <c r="BD587" s="48"/>
      <c r="BE587" s="48"/>
      <c r="BF587" s="48"/>
      <c r="BG587" s="48"/>
      <c r="BH587" s="65"/>
      <c r="BI587" s="48"/>
      <c r="BJ587" s="48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  <c r="BZ587" s="48"/>
      <c r="CA587" s="48"/>
      <c r="CB587" s="48"/>
      <c r="CC587" s="48"/>
      <c r="CD587" s="48"/>
      <c r="CE587" s="48"/>
      <c r="CF587" s="48"/>
      <c r="CG587" s="48"/>
      <c r="CH587" s="48"/>
      <c r="CI587" s="48"/>
      <c r="CJ587" s="48"/>
      <c r="CK587" s="48"/>
      <c r="CL587" s="48"/>
      <c r="CM587" s="48"/>
      <c r="CN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65"/>
      <c r="BD588" s="48"/>
      <c r="BE588" s="48"/>
      <c r="BF588" s="48"/>
      <c r="BG588" s="48"/>
      <c r="BH588" s="65"/>
      <c r="BI588" s="48"/>
      <c r="BJ588" s="48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  <c r="CD588" s="48"/>
      <c r="CE588" s="48"/>
      <c r="CF588" s="48"/>
      <c r="CG588" s="48"/>
      <c r="CH588" s="48"/>
      <c r="CI588" s="48"/>
      <c r="CJ588" s="48"/>
      <c r="CK588" s="48"/>
      <c r="CL588" s="48"/>
      <c r="CM588" s="48"/>
      <c r="CN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65"/>
      <c r="BD589" s="48"/>
      <c r="BE589" s="48"/>
      <c r="BF589" s="48"/>
      <c r="BG589" s="48"/>
      <c r="BH589" s="65"/>
      <c r="BI589" s="48"/>
      <c r="BJ589" s="48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48"/>
      <c r="CI589" s="48"/>
      <c r="CJ589" s="48"/>
      <c r="CK589" s="48"/>
      <c r="CL589" s="48"/>
      <c r="CM589" s="48"/>
      <c r="CN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65"/>
      <c r="BD590" s="48"/>
      <c r="BE590" s="48"/>
      <c r="BF590" s="48"/>
      <c r="BG590" s="48"/>
      <c r="BH590" s="65"/>
      <c r="BI590" s="48"/>
      <c r="BJ590" s="48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  <c r="CD590" s="48"/>
      <c r="CE590" s="48"/>
      <c r="CF590" s="48"/>
      <c r="CG590" s="48"/>
      <c r="CH590" s="48"/>
      <c r="CI590" s="48"/>
      <c r="CJ590" s="48"/>
      <c r="CK590" s="48"/>
      <c r="CL590" s="48"/>
      <c r="CM590" s="48"/>
      <c r="CN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65"/>
      <c r="BD591" s="48"/>
      <c r="BE591" s="48"/>
      <c r="BF591" s="48"/>
      <c r="BG591" s="48"/>
      <c r="BH591" s="65"/>
      <c r="BI591" s="48"/>
      <c r="BJ591" s="48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  <c r="BZ591" s="48"/>
      <c r="CA591" s="48"/>
      <c r="CB591" s="48"/>
      <c r="CC591" s="48"/>
      <c r="CD591" s="48"/>
      <c r="CE591" s="48"/>
      <c r="CF591" s="48"/>
      <c r="CG591" s="48"/>
      <c r="CH591" s="48"/>
      <c r="CI591" s="48"/>
      <c r="CJ591" s="48"/>
      <c r="CK591" s="48"/>
      <c r="CL591" s="48"/>
      <c r="CM591" s="48"/>
      <c r="CN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65"/>
      <c r="BD592" s="48"/>
      <c r="BE592" s="48"/>
      <c r="BF592" s="48"/>
      <c r="BG592" s="48"/>
      <c r="BH592" s="65"/>
      <c r="BI592" s="48"/>
      <c r="BJ592" s="48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8"/>
      <c r="CE592" s="48"/>
      <c r="CF592" s="48"/>
      <c r="CG592" s="48"/>
      <c r="CH592" s="48"/>
      <c r="CI592" s="48"/>
      <c r="CJ592" s="48"/>
      <c r="CK592" s="48"/>
      <c r="CL592" s="48"/>
      <c r="CM592" s="48"/>
      <c r="CN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65"/>
      <c r="BD593" s="48"/>
      <c r="BE593" s="48"/>
      <c r="BF593" s="48"/>
      <c r="BG593" s="48"/>
      <c r="BH593" s="65"/>
      <c r="BI593" s="48"/>
      <c r="BJ593" s="48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  <c r="BZ593" s="48"/>
      <c r="CA593" s="48"/>
      <c r="CB593" s="48"/>
      <c r="CC593" s="48"/>
      <c r="CD593" s="48"/>
      <c r="CE593" s="48"/>
      <c r="CF593" s="48"/>
      <c r="CG593" s="48"/>
      <c r="CH593" s="48"/>
      <c r="CI593" s="48"/>
      <c r="CJ593" s="48"/>
      <c r="CK593" s="48"/>
      <c r="CL593" s="48"/>
      <c r="CM593" s="48"/>
      <c r="CN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65"/>
      <c r="BD594" s="48"/>
      <c r="BE594" s="48"/>
      <c r="BF594" s="48"/>
      <c r="BG594" s="48"/>
      <c r="BH594" s="65"/>
      <c r="BI594" s="48"/>
      <c r="BJ594" s="48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  <c r="CD594" s="48"/>
      <c r="CE594" s="48"/>
      <c r="CF594" s="48"/>
      <c r="CG594" s="48"/>
      <c r="CH594" s="48"/>
      <c r="CI594" s="48"/>
      <c r="CJ594" s="48"/>
      <c r="CK594" s="48"/>
      <c r="CL594" s="48"/>
      <c r="CM594" s="48"/>
      <c r="CN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65"/>
      <c r="BD595" s="48"/>
      <c r="BE595" s="48"/>
      <c r="BF595" s="48"/>
      <c r="BG595" s="48"/>
      <c r="BH595" s="65"/>
      <c r="BI595" s="48"/>
      <c r="BJ595" s="48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  <c r="CD595" s="48"/>
      <c r="CE595" s="48"/>
      <c r="CF595" s="48"/>
      <c r="CG595" s="48"/>
      <c r="CH595" s="48"/>
      <c r="CI595" s="48"/>
      <c r="CJ595" s="48"/>
      <c r="CK595" s="48"/>
      <c r="CL595" s="48"/>
      <c r="CM595" s="48"/>
      <c r="CN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65"/>
      <c r="BD596" s="48"/>
      <c r="BE596" s="48"/>
      <c r="BF596" s="48"/>
      <c r="BG596" s="48"/>
      <c r="BH596" s="65"/>
      <c r="BI596" s="48"/>
      <c r="BJ596" s="48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  <c r="CD596" s="48"/>
      <c r="CE596" s="48"/>
      <c r="CF596" s="48"/>
      <c r="CG596" s="48"/>
      <c r="CH596" s="48"/>
      <c r="CI596" s="48"/>
      <c r="CJ596" s="48"/>
      <c r="CK596" s="48"/>
      <c r="CL596" s="48"/>
      <c r="CM596" s="48"/>
      <c r="CN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65"/>
      <c r="BD597" s="48"/>
      <c r="BE597" s="48"/>
      <c r="BF597" s="48"/>
      <c r="BG597" s="48"/>
      <c r="BH597" s="65"/>
      <c r="BI597" s="48"/>
      <c r="BJ597" s="48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  <c r="BZ597" s="48"/>
      <c r="CA597" s="48"/>
      <c r="CB597" s="48"/>
      <c r="CC597" s="48"/>
      <c r="CD597" s="48"/>
      <c r="CE597" s="48"/>
      <c r="CF597" s="48"/>
      <c r="CG597" s="48"/>
      <c r="CH597" s="48"/>
      <c r="CI597" s="48"/>
      <c r="CJ597" s="48"/>
      <c r="CK597" s="48"/>
      <c r="CL597" s="48"/>
      <c r="CM597" s="48"/>
      <c r="CN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65"/>
      <c r="BD598" s="48"/>
      <c r="BE598" s="48"/>
      <c r="BF598" s="48"/>
      <c r="BG598" s="48"/>
      <c r="BH598" s="65"/>
      <c r="BI598" s="48"/>
      <c r="BJ598" s="48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8"/>
      <c r="CE598" s="48"/>
      <c r="CF598" s="48"/>
      <c r="CG598" s="48"/>
      <c r="CH598" s="48"/>
      <c r="CI598" s="48"/>
      <c r="CJ598" s="48"/>
      <c r="CK598" s="48"/>
      <c r="CL598" s="48"/>
      <c r="CM598" s="48"/>
      <c r="CN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65"/>
      <c r="BD599" s="48"/>
      <c r="BE599" s="48"/>
      <c r="BF599" s="48"/>
      <c r="BG599" s="48"/>
      <c r="BH599" s="65"/>
      <c r="BI599" s="48"/>
      <c r="BJ599" s="48"/>
      <c r="BK599" s="48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  <c r="BZ599" s="48"/>
      <c r="CA599" s="48"/>
      <c r="CB599" s="48"/>
      <c r="CC599" s="48"/>
      <c r="CD599" s="48"/>
      <c r="CE599" s="48"/>
      <c r="CF599" s="48"/>
      <c r="CG599" s="48"/>
      <c r="CH599" s="48"/>
      <c r="CI599" s="48"/>
      <c r="CJ599" s="48"/>
      <c r="CK599" s="48"/>
      <c r="CL599" s="48"/>
      <c r="CM599" s="48"/>
      <c r="CN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65"/>
      <c r="BD600" s="48"/>
      <c r="BE600" s="48"/>
      <c r="BF600" s="48"/>
      <c r="BG600" s="48"/>
      <c r="BH600" s="65"/>
      <c r="BI600" s="48"/>
      <c r="BJ600" s="48"/>
      <c r="BK600" s="48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  <c r="CD600" s="48"/>
      <c r="CE600" s="48"/>
      <c r="CF600" s="48"/>
      <c r="CG600" s="48"/>
      <c r="CH600" s="48"/>
      <c r="CI600" s="48"/>
      <c r="CJ600" s="48"/>
      <c r="CK600" s="48"/>
      <c r="CL600" s="48"/>
      <c r="CM600" s="48"/>
      <c r="CN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65"/>
      <c r="BD601" s="48"/>
      <c r="BE601" s="48"/>
      <c r="BF601" s="48"/>
      <c r="BG601" s="48"/>
      <c r="BH601" s="65"/>
      <c r="BI601" s="48"/>
      <c r="BJ601" s="48"/>
      <c r="BK601" s="48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  <c r="CD601" s="48"/>
      <c r="CE601" s="48"/>
      <c r="CF601" s="48"/>
      <c r="CG601" s="48"/>
      <c r="CH601" s="48"/>
      <c r="CI601" s="48"/>
      <c r="CJ601" s="48"/>
      <c r="CK601" s="48"/>
      <c r="CL601" s="48"/>
      <c r="CM601" s="48"/>
      <c r="CN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65"/>
      <c r="BD602" s="48"/>
      <c r="BE602" s="48"/>
      <c r="BF602" s="48"/>
      <c r="BG602" s="48"/>
      <c r="BH602" s="65"/>
      <c r="BI602" s="48"/>
      <c r="BJ602" s="48"/>
      <c r="BK602" s="48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  <c r="CD602" s="48"/>
      <c r="CE602" s="48"/>
      <c r="CF602" s="48"/>
      <c r="CG602" s="48"/>
      <c r="CH602" s="48"/>
      <c r="CI602" s="48"/>
      <c r="CJ602" s="48"/>
      <c r="CK602" s="48"/>
      <c r="CL602" s="48"/>
      <c r="CM602" s="48"/>
      <c r="CN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65"/>
      <c r="BD603" s="48"/>
      <c r="BE603" s="48"/>
      <c r="BF603" s="48"/>
      <c r="BG603" s="48"/>
      <c r="BH603" s="65"/>
      <c r="BI603" s="48"/>
      <c r="BJ603" s="48"/>
      <c r="BK603" s="48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  <c r="BZ603" s="48"/>
      <c r="CA603" s="48"/>
      <c r="CB603" s="48"/>
      <c r="CC603" s="48"/>
      <c r="CD603" s="48"/>
      <c r="CE603" s="48"/>
      <c r="CF603" s="48"/>
      <c r="CG603" s="48"/>
      <c r="CH603" s="48"/>
      <c r="CI603" s="48"/>
      <c r="CJ603" s="48"/>
      <c r="CK603" s="48"/>
      <c r="CL603" s="48"/>
      <c r="CM603" s="48"/>
      <c r="CN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65"/>
      <c r="BD604" s="48"/>
      <c r="BE604" s="48"/>
      <c r="BF604" s="48"/>
      <c r="BG604" s="48"/>
      <c r="BH604" s="65"/>
      <c r="BI604" s="48"/>
      <c r="BJ604" s="48"/>
      <c r="BK604" s="48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8"/>
      <c r="CE604" s="48"/>
      <c r="CF604" s="48"/>
      <c r="CG604" s="48"/>
      <c r="CH604" s="48"/>
      <c r="CI604" s="48"/>
      <c r="CJ604" s="48"/>
      <c r="CK604" s="48"/>
      <c r="CL604" s="48"/>
      <c r="CM604" s="48"/>
      <c r="CN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65"/>
      <c r="BD605" s="48"/>
      <c r="BE605" s="48"/>
      <c r="BF605" s="48"/>
      <c r="BG605" s="48"/>
      <c r="BH605" s="65"/>
      <c r="BI605" s="48"/>
      <c r="BJ605" s="48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  <c r="CD605" s="48"/>
      <c r="CE605" s="48"/>
      <c r="CF605" s="48"/>
      <c r="CG605" s="48"/>
      <c r="CH605" s="48"/>
      <c r="CI605" s="48"/>
      <c r="CJ605" s="48"/>
      <c r="CK605" s="48"/>
      <c r="CL605" s="48"/>
      <c r="CM605" s="48"/>
      <c r="CN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65"/>
      <c r="BD606" s="48"/>
      <c r="BE606" s="48"/>
      <c r="BF606" s="48"/>
      <c r="BG606" s="48"/>
      <c r="BH606" s="65"/>
      <c r="BI606" s="48"/>
      <c r="BJ606" s="48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65"/>
      <c r="BD607" s="48"/>
      <c r="BE607" s="48"/>
      <c r="BF607" s="48"/>
      <c r="BG607" s="48"/>
      <c r="BH607" s="65"/>
      <c r="BI607" s="48"/>
      <c r="BJ607" s="48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65"/>
      <c r="BD608" s="48"/>
      <c r="BE608" s="48"/>
      <c r="BF608" s="48"/>
      <c r="BG608" s="48"/>
      <c r="BH608" s="65"/>
      <c r="BI608" s="48"/>
      <c r="BJ608" s="48"/>
      <c r="BK608" s="48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  <c r="CD608" s="48"/>
      <c r="CE608" s="48"/>
      <c r="CF608" s="48"/>
      <c r="CG608" s="48"/>
      <c r="CH608" s="48"/>
      <c r="CI608" s="48"/>
      <c r="CJ608" s="48"/>
      <c r="CK608" s="48"/>
      <c r="CL608" s="48"/>
      <c r="CM608" s="48"/>
      <c r="CN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65"/>
      <c r="BD609" s="48"/>
      <c r="BE609" s="48"/>
      <c r="BF609" s="48"/>
      <c r="BG609" s="48"/>
      <c r="BH609" s="65"/>
      <c r="BI609" s="48"/>
      <c r="BJ609" s="48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  <c r="CD609" s="48"/>
      <c r="CE609" s="48"/>
      <c r="CF609" s="48"/>
      <c r="CG609" s="48"/>
      <c r="CH609" s="48"/>
      <c r="CI609" s="48"/>
      <c r="CJ609" s="48"/>
      <c r="CK609" s="48"/>
      <c r="CL609" s="48"/>
      <c r="CM609" s="48"/>
      <c r="CN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65"/>
      <c r="BD610" s="48"/>
      <c r="BE610" s="48"/>
      <c r="BF610" s="48"/>
      <c r="BG610" s="48"/>
      <c r="BH610" s="65"/>
      <c r="BI610" s="48"/>
      <c r="BJ610" s="48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65"/>
      <c r="BD611" s="48"/>
      <c r="BE611" s="48"/>
      <c r="BF611" s="48"/>
      <c r="BG611" s="48"/>
      <c r="BH611" s="65"/>
      <c r="BI611" s="48"/>
      <c r="BJ611" s="48"/>
      <c r="BK611" s="48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  <c r="BZ611" s="48"/>
      <c r="CA611" s="48"/>
      <c r="CB611" s="48"/>
      <c r="CC611" s="48"/>
      <c r="CD611" s="48"/>
      <c r="CE611" s="48"/>
      <c r="CF611" s="48"/>
      <c r="CG611" s="48"/>
      <c r="CH611" s="48"/>
      <c r="CI611" s="48"/>
      <c r="CJ611" s="48"/>
      <c r="CK611" s="48"/>
      <c r="CL611" s="48"/>
      <c r="CM611" s="48"/>
      <c r="CN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65"/>
      <c r="BD612" s="48"/>
      <c r="BE612" s="48"/>
      <c r="BF612" s="48"/>
      <c r="BG612" s="48"/>
      <c r="BH612" s="65"/>
      <c r="BI612" s="48"/>
      <c r="BJ612" s="48"/>
      <c r="BK612" s="48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  <c r="CD612" s="48"/>
      <c r="CE612" s="48"/>
      <c r="CF612" s="48"/>
      <c r="CG612" s="48"/>
      <c r="CH612" s="48"/>
      <c r="CI612" s="48"/>
      <c r="CJ612" s="48"/>
      <c r="CK612" s="48"/>
      <c r="CL612" s="48"/>
      <c r="CM612" s="48"/>
      <c r="CN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65"/>
      <c r="BD613" s="48"/>
      <c r="BE613" s="48"/>
      <c r="BF613" s="48"/>
      <c r="BG613" s="48"/>
      <c r="BH613" s="65"/>
      <c r="BI613" s="48"/>
      <c r="BJ613" s="48"/>
      <c r="BK613" s="48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  <c r="CD613" s="48"/>
      <c r="CE613" s="48"/>
      <c r="CF613" s="48"/>
      <c r="CG613" s="48"/>
      <c r="CH613" s="48"/>
      <c r="CI613" s="48"/>
      <c r="CJ613" s="48"/>
      <c r="CK613" s="48"/>
      <c r="CL613" s="48"/>
      <c r="CM613" s="48"/>
      <c r="CN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65"/>
      <c r="BD614" s="48"/>
      <c r="BE614" s="48"/>
      <c r="BF614" s="48"/>
      <c r="BG614" s="48"/>
      <c r="BH614" s="65"/>
      <c r="BI614" s="48"/>
      <c r="BJ614" s="48"/>
      <c r="BK614" s="48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  <c r="CD614" s="48"/>
      <c r="CE614" s="48"/>
      <c r="CF614" s="48"/>
      <c r="CG614" s="48"/>
      <c r="CH614" s="48"/>
      <c r="CI614" s="48"/>
      <c r="CJ614" s="48"/>
      <c r="CK614" s="48"/>
      <c r="CL614" s="48"/>
      <c r="CM614" s="48"/>
      <c r="CN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65"/>
      <c r="BD615" s="48"/>
      <c r="BE615" s="48"/>
      <c r="BF615" s="48"/>
      <c r="BG615" s="48"/>
      <c r="BH615" s="65"/>
      <c r="BI615" s="48"/>
      <c r="BJ615" s="48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  <c r="CD615" s="48"/>
      <c r="CE615" s="48"/>
      <c r="CF615" s="48"/>
      <c r="CG615" s="48"/>
      <c r="CH615" s="48"/>
      <c r="CI615" s="48"/>
      <c r="CJ615" s="48"/>
      <c r="CK615" s="48"/>
      <c r="CL615" s="48"/>
      <c r="CM615" s="48"/>
      <c r="CN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65"/>
      <c r="BD616" s="48"/>
      <c r="BE616" s="48"/>
      <c r="BF616" s="48"/>
      <c r="BG616" s="48"/>
      <c r="BH616" s="65"/>
      <c r="BI616" s="48"/>
      <c r="BJ616" s="48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65"/>
      <c r="BD617" s="48"/>
      <c r="BE617" s="48"/>
      <c r="BF617" s="48"/>
      <c r="BG617" s="48"/>
      <c r="BH617" s="65"/>
      <c r="BI617" s="48"/>
      <c r="BJ617" s="48"/>
      <c r="BK617" s="48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  <c r="BZ617" s="48"/>
      <c r="CA617" s="48"/>
      <c r="CB617" s="48"/>
      <c r="CC617" s="48"/>
      <c r="CD617" s="48"/>
      <c r="CE617" s="48"/>
      <c r="CF617" s="48"/>
      <c r="CG617" s="48"/>
      <c r="CH617" s="48"/>
      <c r="CI617" s="48"/>
      <c r="CJ617" s="48"/>
      <c r="CK617" s="48"/>
      <c r="CL617" s="48"/>
      <c r="CM617" s="48"/>
      <c r="CN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65"/>
      <c r="BD618" s="48"/>
      <c r="BE618" s="48"/>
      <c r="BF618" s="48"/>
      <c r="BG618" s="48"/>
      <c r="BH618" s="65"/>
      <c r="BI618" s="48"/>
      <c r="BJ618" s="48"/>
      <c r="BK618" s="48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  <c r="BZ618" s="48"/>
      <c r="CA618" s="48"/>
      <c r="CB618" s="48"/>
      <c r="CC618" s="48"/>
      <c r="CD618" s="48"/>
      <c r="CE618" s="48"/>
      <c r="CF618" s="48"/>
      <c r="CG618" s="48"/>
      <c r="CH618" s="48"/>
      <c r="CI618" s="48"/>
      <c r="CJ618" s="48"/>
      <c r="CK618" s="48"/>
      <c r="CL618" s="48"/>
      <c r="CM618" s="48"/>
      <c r="CN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65"/>
      <c r="BD619" s="48"/>
      <c r="BE619" s="48"/>
      <c r="BF619" s="48"/>
      <c r="BG619" s="48"/>
      <c r="BH619" s="65"/>
      <c r="BI619" s="48"/>
      <c r="BJ619" s="48"/>
      <c r="BK619" s="48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  <c r="CD619" s="48"/>
      <c r="CE619" s="48"/>
      <c r="CF619" s="48"/>
      <c r="CG619" s="48"/>
      <c r="CH619" s="48"/>
      <c r="CI619" s="48"/>
      <c r="CJ619" s="48"/>
      <c r="CK619" s="48"/>
      <c r="CL619" s="48"/>
      <c r="CM619" s="48"/>
      <c r="CN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65"/>
      <c r="BD620" s="48"/>
      <c r="BE620" s="48"/>
      <c r="BF620" s="48"/>
      <c r="BG620" s="48"/>
      <c r="BH620" s="65"/>
      <c r="BI620" s="48"/>
      <c r="BJ620" s="48"/>
      <c r="BK620" s="48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  <c r="CD620" s="48"/>
      <c r="CE620" s="48"/>
      <c r="CF620" s="48"/>
      <c r="CG620" s="48"/>
      <c r="CH620" s="48"/>
      <c r="CI620" s="48"/>
      <c r="CJ620" s="48"/>
      <c r="CK620" s="48"/>
      <c r="CL620" s="48"/>
      <c r="CM620" s="48"/>
      <c r="CN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65"/>
      <c r="BD621" s="48"/>
      <c r="BE621" s="48"/>
      <c r="BF621" s="48"/>
      <c r="BG621" s="48"/>
      <c r="BH621" s="65"/>
      <c r="BI621" s="48"/>
      <c r="BJ621" s="48"/>
      <c r="BK621" s="48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  <c r="BZ621" s="48"/>
      <c r="CA621" s="48"/>
      <c r="CB621" s="48"/>
      <c r="CC621" s="48"/>
      <c r="CD621" s="48"/>
      <c r="CE621" s="48"/>
      <c r="CF621" s="48"/>
      <c r="CG621" s="48"/>
      <c r="CH621" s="48"/>
      <c r="CI621" s="48"/>
      <c r="CJ621" s="48"/>
      <c r="CK621" s="48"/>
      <c r="CL621" s="48"/>
      <c r="CM621" s="48"/>
      <c r="CN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65"/>
      <c r="BD622" s="48"/>
      <c r="BE622" s="48"/>
      <c r="BF622" s="48"/>
      <c r="BG622" s="48"/>
      <c r="BH622" s="65"/>
      <c r="BI622" s="48"/>
      <c r="BJ622" s="48"/>
      <c r="BK622" s="48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8"/>
      <c r="CE622" s="48"/>
      <c r="CF622" s="48"/>
      <c r="CG622" s="48"/>
      <c r="CH622" s="48"/>
      <c r="CI622" s="48"/>
      <c r="CJ622" s="48"/>
      <c r="CK622" s="48"/>
      <c r="CL622" s="48"/>
      <c r="CM622" s="48"/>
      <c r="CN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65"/>
      <c r="BD623" s="48"/>
      <c r="BE623" s="48"/>
      <c r="BF623" s="48"/>
      <c r="BG623" s="48"/>
      <c r="BH623" s="65"/>
      <c r="BI623" s="48"/>
      <c r="BJ623" s="48"/>
      <c r="BK623" s="48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  <c r="BZ623" s="48"/>
      <c r="CA623" s="48"/>
      <c r="CB623" s="48"/>
      <c r="CC623" s="48"/>
      <c r="CD623" s="48"/>
      <c r="CE623" s="48"/>
      <c r="CF623" s="48"/>
      <c r="CG623" s="48"/>
      <c r="CH623" s="48"/>
      <c r="CI623" s="48"/>
      <c r="CJ623" s="48"/>
      <c r="CK623" s="48"/>
      <c r="CL623" s="48"/>
      <c r="CM623" s="48"/>
      <c r="CN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65"/>
      <c r="BD624" s="48"/>
      <c r="BE624" s="48"/>
      <c r="BF624" s="48"/>
      <c r="BG624" s="48"/>
      <c r="BH624" s="65"/>
      <c r="BI624" s="48"/>
      <c r="BJ624" s="48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/>
      <c r="CF624" s="48"/>
      <c r="CG624" s="48"/>
      <c r="CH624" s="48"/>
      <c r="CI624" s="48"/>
      <c r="CJ624" s="48"/>
      <c r="CK624" s="48"/>
      <c r="CL624" s="48"/>
      <c r="CM624" s="48"/>
      <c r="CN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65"/>
      <c r="BD625" s="48"/>
      <c r="BE625" s="48"/>
      <c r="BF625" s="48"/>
      <c r="BG625" s="48"/>
      <c r="BH625" s="65"/>
      <c r="BI625" s="48"/>
      <c r="BJ625" s="48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65"/>
      <c r="BD626" s="48"/>
      <c r="BE626" s="48"/>
      <c r="BF626" s="48"/>
      <c r="BG626" s="48"/>
      <c r="BH626" s="65"/>
      <c r="BI626" s="48"/>
      <c r="BJ626" s="48"/>
      <c r="BK626" s="48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8"/>
      <c r="CE626" s="48"/>
      <c r="CF626" s="48"/>
      <c r="CG626" s="48"/>
      <c r="CH626" s="48"/>
      <c r="CI626" s="48"/>
      <c r="CJ626" s="48"/>
      <c r="CK626" s="48"/>
      <c r="CL626" s="48"/>
      <c r="CM626" s="48"/>
      <c r="CN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65"/>
      <c r="BD627" s="48"/>
      <c r="BE627" s="48"/>
      <c r="BF627" s="48"/>
      <c r="BG627" s="48"/>
      <c r="BH627" s="65"/>
      <c r="BI627" s="48"/>
      <c r="BJ627" s="48"/>
      <c r="BK627" s="48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  <c r="CD627" s="48"/>
      <c r="CE627" s="48"/>
      <c r="CF627" s="48"/>
      <c r="CG627" s="48"/>
      <c r="CH627" s="48"/>
      <c r="CI627" s="48"/>
      <c r="CJ627" s="48"/>
      <c r="CK627" s="48"/>
      <c r="CL627" s="48"/>
      <c r="CM627" s="48"/>
      <c r="CN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65"/>
      <c r="BD628" s="48"/>
      <c r="BE628" s="48"/>
      <c r="BF628" s="48"/>
      <c r="BG628" s="48"/>
      <c r="BH628" s="65"/>
      <c r="BI628" s="48"/>
      <c r="BJ628" s="48"/>
      <c r="BK628" s="48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  <c r="CD628" s="48"/>
      <c r="CE628" s="48"/>
      <c r="CF628" s="48"/>
      <c r="CG628" s="48"/>
      <c r="CH628" s="48"/>
      <c r="CI628" s="48"/>
      <c r="CJ628" s="48"/>
      <c r="CK628" s="48"/>
      <c r="CL628" s="48"/>
      <c r="CM628" s="48"/>
      <c r="CN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65"/>
      <c r="BD629" s="48"/>
      <c r="BE629" s="48"/>
      <c r="BF629" s="48"/>
      <c r="BG629" s="48"/>
      <c r="BH629" s="65"/>
      <c r="BI629" s="48"/>
      <c r="BJ629" s="48"/>
      <c r="BK629" s="48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  <c r="BZ629" s="48"/>
      <c r="CA629" s="48"/>
      <c r="CB629" s="48"/>
      <c r="CC629" s="48"/>
      <c r="CD629" s="48"/>
      <c r="CE629" s="48"/>
      <c r="CF629" s="48"/>
      <c r="CG629" s="48"/>
      <c r="CH629" s="48"/>
      <c r="CI629" s="48"/>
      <c r="CJ629" s="48"/>
      <c r="CK629" s="48"/>
      <c r="CL629" s="48"/>
      <c r="CM629" s="48"/>
      <c r="CN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65"/>
      <c r="BD630" s="48"/>
      <c r="BE630" s="48"/>
      <c r="BF630" s="48"/>
      <c r="BG630" s="48"/>
      <c r="BH630" s="65"/>
      <c r="BI630" s="48"/>
      <c r="BJ630" s="48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  <c r="CD630" s="48"/>
      <c r="CE630" s="48"/>
      <c r="CF630" s="48"/>
      <c r="CG630" s="48"/>
      <c r="CH630" s="48"/>
      <c r="CI630" s="48"/>
      <c r="CJ630" s="48"/>
      <c r="CK630" s="48"/>
      <c r="CL630" s="48"/>
      <c r="CM630" s="48"/>
      <c r="CN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65"/>
      <c r="BD631" s="48"/>
      <c r="BE631" s="48"/>
      <c r="BF631" s="48"/>
      <c r="BG631" s="48"/>
      <c r="BH631" s="65"/>
      <c r="BI631" s="48"/>
      <c r="BJ631" s="48"/>
      <c r="BK631" s="48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  <c r="CD631" s="48"/>
      <c r="CE631" s="48"/>
      <c r="CF631" s="48"/>
      <c r="CG631" s="48"/>
      <c r="CH631" s="48"/>
      <c r="CI631" s="48"/>
      <c r="CJ631" s="48"/>
      <c r="CK631" s="48"/>
      <c r="CL631" s="48"/>
      <c r="CM631" s="48"/>
      <c r="CN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65"/>
      <c r="BD632" s="48"/>
      <c r="BE632" s="48"/>
      <c r="BF632" s="48"/>
      <c r="BG632" s="48"/>
      <c r="BH632" s="65"/>
      <c r="BI632" s="48"/>
      <c r="BJ632" s="48"/>
      <c r="BK632" s="48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  <c r="CD632" s="48"/>
      <c r="CE632" s="48"/>
      <c r="CF632" s="48"/>
      <c r="CG632" s="48"/>
      <c r="CH632" s="48"/>
      <c r="CI632" s="48"/>
      <c r="CJ632" s="48"/>
      <c r="CK632" s="48"/>
      <c r="CL632" s="48"/>
      <c r="CM632" s="48"/>
      <c r="CN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65"/>
      <c r="BD633" s="48"/>
      <c r="BE633" s="48"/>
      <c r="BF633" s="48"/>
      <c r="BG633" s="48"/>
      <c r="BH633" s="65"/>
      <c r="BI633" s="48"/>
      <c r="BJ633" s="48"/>
      <c r="BK633" s="48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  <c r="BZ633" s="48"/>
      <c r="CA633" s="48"/>
      <c r="CB633" s="48"/>
      <c r="CC633" s="48"/>
      <c r="CD633" s="48"/>
      <c r="CE633" s="48"/>
      <c r="CF633" s="48"/>
      <c r="CG633" s="48"/>
      <c r="CH633" s="48"/>
      <c r="CI633" s="48"/>
      <c r="CJ633" s="48"/>
      <c r="CK633" s="48"/>
      <c r="CL633" s="48"/>
      <c r="CM633" s="48"/>
      <c r="CN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65"/>
      <c r="BD634" s="48"/>
      <c r="BE634" s="48"/>
      <c r="BF634" s="48"/>
      <c r="BG634" s="48"/>
      <c r="BH634" s="65"/>
      <c r="BI634" s="48"/>
      <c r="BJ634" s="48"/>
      <c r="BK634" s="48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8"/>
      <c r="CE634" s="48"/>
      <c r="CF634" s="48"/>
      <c r="CG634" s="48"/>
      <c r="CH634" s="48"/>
      <c r="CI634" s="48"/>
      <c r="CJ634" s="48"/>
      <c r="CK634" s="48"/>
      <c r="CL634" s="48"/>
      <c r="CM634" s="48"/>
      <c r="CN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65"/>
      <c r="BD635" s="48"/>
      <c r="BE635" s="48"/>
      <c r="BF635" s="48"/>
      <c r="BG635" s="48"/>
      <c r="BH635" s="65"/>
      <c r="BI635" s="48"/>
      <c r="BJ635" s="48"/>
      <c r="BK635" s="48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  <c r="BZ635" s="48"/>
      <c r="CA635" s="48"/>
      <c r="CB635" s="48"/>
      <c r="CC635" s="48"/>
      <c r="CD635" s="48"/>
      <c r="CE635" s="48"/>
      <c r="CF635" s="48"/>
      <c r="CG635" s="48"/>
      <c r="CH635" s="48"/>
      <c r="CI635" s="48"/>
      <c r="CJ635" s="48"/>
      <c r="CK635" s="48"/>
      <c r="CL635" s="48"/>
      <c r="CM635" s="48"/>
      <c r="CN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65"/>
      <c r="BD636" s="48"/>
      <c r="BE636" s="48"/>
      <c r="BF636" s="48"/>
      <c r="BG636" s="48"/>
      <c r="BH636" s="65"/>
      <c r="BI636" s="48"/>
      <c r="BJ636" s="48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  <c r="CD636" s="48"/>
      <c r="CE636" s="48"/>
      <c r="CF636" s="48"/>
      <c r="CG636" s="48"/>
      <c r="CH636" s="48"/>
      <c r="CI636" s="48"/>
      <c r="CJ636" s="48"/>
      <c r="CK636" s="48"/>
      <c r="CL636" s="48"/>
      <c r="CM636" s="48"/>
      <c r="CN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65"/>
      <c r="BD637" s="48"/>
      <c r="BE637" s="48"/>
      <c r="BF637" s="48"/>
      <c r="BG637" s="48"/>
      <c r="BH637" s="65"/>
      <c r="BI637" s="48"/>
      <c r="BJ637" s="48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65"/>
      <c r="BD638" s="48"/>
      <c r="BE638" s="48"/>
      <c r="BF638" s="48"/>
      <c r="BG638" s="48"/>
      <c r="BH638" s="65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65"/>
      <c r="BD639" s="48"/>
      <c r="BE639" s="48"/>
      <c r="BF639" s="48"/>
      <c r="BG639" s="48"/>
      <c r="BH639" s="65"/>
      <c r="BI639" s="48"/>
      <c r="BJ639" s="48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  <c r="CD639" s="48"/>
      <c r="CE639" s="48"/>
      <c r="CF639" s="48"/>
      <c r="CG639" s="48"/>
      <c r="CH639" s="48"/>
      <c r="CI639" s="48"/>
      <c r="CJ639" s="48"/>
      <c r="CK639" s="48"/>
      <c r="CL639" s="48"/>
      <c r="CM639" s="48"/>
      <c r="CN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65"/>
      <c r="BD640" s="48"/>
      <c r="BE640" s="48"/>
      <c r="BF640" s="48"/>
      <c r="BG640" s="48"/>
      <c r="BH640" s="65"/>
      <c r="BI640" s="48"/>
      <c r="BJ640" s="48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65"/>
      <c r="BD641" s="48"/>
      <c r="BE641" s="48"/>
      <c r="BF641" s="48"/>
      <c r="BG641" s="48"/>
      <c r="BH641" s="65"/>
      <c r="BI641" s="48"/>
      <c r="BJ641" s="48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  <c r="CD641" s="48"/>
      <c r="CE641" s="48"/>
      <c r="CF641" s="48"/>
      <c r="CG641" s="48"/>
      <c r="CH641" s="48"/>
      <c r="CI641" s="48"/>
      <c r="CJ641" s="48"/>
      <c r="CK641" s="48"/>
      <c r="CL641" s="48"/>
      <c r="CM641" s="48"/>
      <c r="CN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65"/>
      <c r="BD642" s="48"/>
      <c r="BE642" s="48"/>
      <c r="BF642" s="48"/>
      <c r="BG642" s="48"/>
      <c r="BH642" s="65"/>
      <c r="BI642" s="48"/>
      <c r="BJ642" s="48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  <c r="BZ642" s="48"/>
      <c r="CA642" s="48"/>
      <c r="CB642" s="48"/>
      <c r="CC642" s="48"/>
      <c r="CD642" s="48"/>
      <c r="CE642" s="48"/>
      <c r="CF642" s="48"/>
      <c r="CG642" s="48"/>
      <c r="CH642" s="48"/>
      <c r="CI642" s="48"/>
      <c r="CJ642" s="48"/>
      <c r="CK642" s="48"/>
      <c r="CL642" s="48"/>
      <c r="CM642" s="48"/>
      <c r="CN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65"/>
      <c r="BD643" s="48"/>
      <c r="BE643" s="48"/>
      <c r="BF643" s="48"/>
      <c r="BG643" s="48"/>
      <c r="BH643" s="65"/>
      <c r="BI643" s="48"/>
      <c r="BJ643" s="48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  <c r="CD643" s="48"/>
      <c r="CE643" s="48"/>
      <c r="CF643" s="48"/>
      <c r="CG643" s="48"/>
      <c r="CH643" s="48"/>
      <c r="CI643" s="48"/>
      <c r="CJ643" s="48"/>
      <c r="CK643" s="48"/>
      <c r="CL643" s="48"/>
      <c r="CM643" s="48"/>
      <c r="CN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65"/>
      <c r="BD644" s="48"/>
      <c r="BE644" s="48"/>
      <c r="BF644" s="48"/>
      <c r="BG644" s="48"/>
      <c r="BH644" s="65"/>
      <c r="BI644" s="48"/>
      <c r="BJ644" s="48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  <c r="BZ644" s="48"/>
      <c r="CA644" s="48"/>
      <c r="CB644" s="48"/>
      <c r="CC644" s="48"/>
      <c r="CD644" s="48"/>
      <c r="CE644" s="48"/>
      <c r="CF644" s="48"/>
      <c r="CG644" s="48"/>
      <c r="CH644" s="48"/>
      <c r="CI644" s="48"/>
      <c r="CJ644" s="48"/>
      <c r="CK644" s="48"/>
      <c r="CL644" s="48"/>
      <c r="CM644" s="48"/>
      <c r="CN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65"/>
      <c r="BD645" s="48"/>
      <c r="BE645" s="48"/>
      <c r="BF645" s="48"/>
      <c r="BG645" s="48"/>
      <c r="BH645" s="65"/>
      <c r="BI645" s="48"/>
      <c r="BJ645" s="48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  <c r="BZ645" s="48"/>
      <c r="CA645" s="48"/>
      <c r="CB645" s="48"/>
      <c r="CC645" s="48"/>
      <c r="CD645" s="48"/>
      <c r="CE645" s="48"/>
      <c r="CF645" s="48"/>
      <c r="CG645" s="48"/>
      <c r="CH645" s="48"/>
      <c r="CI645" s="48"/>
      <c r="CJ645" s="48"/>
      <c r="CK645" s="48"/>
      <c r="CL645" s="48"/>
      <c r="CM645" s="48"/>
      <c r="CN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65"/>
      <c r="BD646" s="48"/>
      <c r="BE646" s="48"/>
      <c r="BF646" s="48"/>
      <c r="BG646" s="48"/>
      <c r="BH646" s="65"/>
      <c r="BI646" s="48"/>
      <c r="BJ646" s="48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  <c r="CD646" s="48"/>
      <c r="CE646" s="48"/>
      <c r="CF646" s="48"/>
      <c r="CG646" s="48"/>
      <c r="CH646" s="48"/>
      <c r="CI646" s="48"/>
      <c r="CJ646" s="48"/>
      <c r="CK646" s="48"/>
      <c r="CL646" s="48"/>
      <c r="CM646" s="48"/>
      <c r="CN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65"/>
      <c r="BD647" s="48"/>
      <c r="BE647" s="48"/>
      <c r="BF647" s="48"/>
      <c r="BG647" s="48"/>
      <c r="BH647" s="65"/>
      <c r="BI647" s="48"/>
      <c r="BJ647" s="48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  <c r="BZ647" s="48"/>
      <c r="CA647" s="48"/>
      <c r="CB647" s="48"/>
      <c r="CC647" s="48"/>
      <c r="CD647" s="48"/>
      <c r="CE647" s="48"/>
      <c r="CF647" s="48"/>
      <c r="CG647" s="48"/>
      <c r="CH647" s="48"/>
      <c r="CI647" s="48"/>
      <c r="CJ647" s="48"/>
      <c r="CK647" s="48"/>
      <c r="CL647" s="48"/>
      <c r="CM647" s="48"/>
      <c r="CN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65"/>
      <c r="BD648" s="48"/>
      <c r="BE648" s="48"/>
      <c r="BF648" s="48"/>
      <c r="BG648" s="48"/>
      <c r="BH648" s="65"/>
      <c r="BI648" s="48"/>
      <c r="BJ648" s="48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8"/>
      <c r="CE648" s="48"/>
      <c r="CF648" s="48"/>
      <c r="CG648" s="48"/>
      <c r="CH648" s="48"/>
      <c r="CI648" s="48"/>
      <c r="CJ648" s="48"/>
      <c r="CK648" s="48"/>
      <c r="CL648" s="48"/>
      <c r="CM648" s="48"/>
      <c r="CN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65"/>
      <c r="BD649" s="48"/>
      <c r="BE649" s="48"/>
      <c r="BF649" s="48"/>
      <c r="BG649" s="48"/>
      <c r="BH649" s="65"/>
      <c r="BI649" s="48"/>
      <c r="BJ649" s="48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65"/>
      <c r="BD650" s="48"/>
      <c r="BE650" s="48"/>
      <c r="BF650" s="48"/>
      <c r="BG650" s="48"/>
      <c r="BH650" s="65"/>
      <c r="BI650" s="48"/>
      <c r="BJ650" s="48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  <c r="CD650" s="48"/>
      <c r="CE650" s="48"/>
      <c r="CF650" s="48"/>
      <c r="CG650" s="48"/>
      <c r="CH650" s="48"/>
      <c r="CI650" s="48"/>
      <c r="CJ650" s="48"/>
      <c r="CK650" s="48"/>
      <c r="CL650" s="48"/>
      <c r="CM650" s="48"/>
      <c r="CN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65"/>
      <c r="BD651" s="48"/>
      <c r="BE651" s="48"/>
      <c r="BF651" s="48"/>
      <c r="BG651" s="48"/>
      <c r="BH651" s="65"/>
      <c r="BI651" s="48"/>
      <c r="BJ651" s="48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  <c r="CD651" s="48"/>
      <c r="CE651" s="48"/>
      <c r="CF651" s="48"/>
      <c r="CG651" s="48"/>
      <c r="CH651" s="48"/>
      <c r="CI651" s="48"/>
      <c r="CJ651" s="48"/>
      <c r="CK651" s="48"/>
      <c r="CL651" s="48"/>
      <c r="CM651" s="48"/>
      <c r="CN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65"/>
      <c r="BD652" s="48"/>
      <c r="BE652" s="48"/>
      <c r="BF652" s="48"/>
      <c r="BG652" s="48"/>
      <c r="BH652" s="65"/>
      <c r="BI652" s="48"/>
      <c r="BJ652" s="48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  <c r="CD652" s="48"/>
      <c r="CE652" s="48"/>
      <c r="CF652" s="48"/>
      <c r="CG652" s="48"/>
      <c r="CH652" s="48"/>
      <c r="CI652" s="48"/>
      <c r="CJ652" s="48"/>
      <c r="CK652" s="48"/>
      <c r="CL652" s="48"/>
      <c r="CM652" s="48"/>
      <c r="CN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65"/>
      <c r="BD653" s="48"/>
      <c r="BE653" s="48"/>
      <c r="BF653" s="48"/>
      <c r="BG653" s="48"/>
      <c r="BH653" s="65"/>
      <c r="BI653" s="48"/>
      <c r="BJ653" s="48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  <c r="BZ653" s="48"/>
      <c r="CA653" s="48"/>
      <c r="CB653" s="48"/>
      <c r="CC653" s="48"/>
      <c r="CD653" s="48"/>
      <c r="CE653" s="48"/>
      <c r="CF653" s="48"/>
      <c r="CG653" s="48"/>
      <c r="CH653" s="48"/>
      <c r="CI653" s="48"/>
      <c r="CJ653" s="48"/>
      <c r="CK653" s="48"/>
      <c r="CL653" s="48"/>
      <c r="CM653" s="48"/>
      <c r="CN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65"/>
      <c r="BD654" s="48"/>
      <c r="BE654" s="48"/>
      <c r="BF654" s="48"/>
      <c r="BG654" s="48"/>
      <c r="BH654" s="65"/>
      <c r="BI654" s="48"/>
      <c r="BJ654" s="48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8"/>
      <c r="CE654" s="48"/>
      <c r="CF654" s="48"/>
      <c r="CG654" s="48"/>
      <c r="CH654" s="48"/>
      <c r="CI654" s="48"/>
      <c r="CJ654" s="48"/>
      <c r="CK654" s="48"/>
      <c r="CL654" s="48"/>
      <c r="CM654" s="48"/>
      <c r="CN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65"/>
      <c r="BD655" s="48"/>
      <c r="BE655" s="48"/>
      <c r="BF655" s="48"/>
      <c r="BG655" s="48"/>
      <c r="BH655" s="65"/>
      <c r="BI655" s="48"/>
      <c r="BJ655" s="48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65"/>
      <c r="BD656" s="48"/>
      <c r="BE656" s="48"/>
      <c r="BF656" s="48"/>
      <c r="BG656" s="48"/>
      <c r="BH656" s="65"/>
      <c r="BI656" s="48"/>
      <c r="BJ656" s="48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8"/>
      <c r="CE656" s="48"/>
      <c r="CF656" s="48"/>
      <c r="CG656" s="48"/>
      <c r="CH656" s="48"/>
      <c r="CI656" s="48"/>
      <c r="CJ656" s="48"/>
      <c r="CK656" s="48"/>
      <c r="CL656" s="48"/>
      <c r="CM656" s="48"/>
      <c r="CN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65"/>
      <c r="BD657" s="48"/>
      <c r="BE657" s="48"/>
      <c r="BF657" s="48"/>
      <c r="BG657" s="48"/>
      <c r="BH657" s="65"/>
      <c r="BI657" s="48"/>
      <c r="BJ657" s="48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  <c r="CD657" s="48"/>
      <c r="CE657" s="48"/>
      <c r="CF657" s="48"/>
      <c r="CG657" s="48"/>
      <c r="CH657" s="48"/>
      <c r="CI657" s="48"/>
      <c r="CJ657" s="48"/>
      <c r="CK657" s="48"/>
      <c r="CL657" s="48"/>
      <c r="CM657" s="48"/>
      <c r="CN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65"/>
      <c r="BD658" s="48"/>
      <c r="BE658" s="48"/>
      <c r="BF658" s="48"/>
      <c r="BG658" s="48"/>
      <c r="BH658" s="65"/>
      <c r="BI658" s="48"/>
      <c r="BJ658" s="48"/>
      <c r="BK658" s="48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  <c r="CD658" s="48"/>
      <c r="CE658" s="48"/>
      <c r="CF658" s="48"/>
      <c r="CG658" s="48"/>
      <c r="CH658" s="48"/>
      <c r="CI658" s="48"/>
      <c r="CJ658" s="48"/>
      <c r="CK658" s="48"/>
      <c r="CL658" s="48"/>
      <c r="CM658" s="48"/>
      <c r="CN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65"/>
      <c r="BD659" s="48"/>
      <c r="BE659" s="48"/>
      <c r="BF659" s="48"/>
      <c r="BG659" s="48"/>
      <c r="BH659" s="65"/>
      <c r="BI659" s="48"/>
      <c r="BJ659" s="48"/>
      <c r="BK659" s="48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  <c r="BZ659" s="48"/>
      <c r="CA659" s="48"/>
      <c r="CB659" s="48"/>
      <c r="CC659" s="48"/>
      <c r="CD659" s="48"/>
      <c r="CE659" s="48"/>
      <c r="CF659" s="48"/>
      <c r="CG659" s="48"/>
      <c r="CH659" s="48"/>
      <c r="CI659" s="48"/>
      <c r="CJ659" s="48"/>
      <c r="CK659" s="48"/>
      <c r="CL659" s="48"/>
      <c r="CM659" s="48"/>
      <c r="CN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65"/>
      <c r="BD660" s="48"/>
      <c r="BE660" s="48"/>
      <c r="BF660" s="48"/>
      <c r="BG660" s="48"/>
      <c r="BH660" s="65"/>
      <c r="BI660" s="48"/>
      <c r="BJ660" s="48"/>
      <c r="BK660" s="48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  <c r="BZ660" s="48"/>
      <c r="CA660" s="48"/>
      <c r="CB660" s="48"/>
      <c r="CC660" s="48"/>
      <c r="CD660" s="48"/>
      <c r="CE660" s="48"/>
      <c r="CF660" s="48"/>
      <c r="CG660" s="48"/>
      <c r="CH660" s="48"/>
      <c r="CI660" s="48"/>
      <c r="CJ660" s="48"/>
      <c r="CK660" s="48"/>
      <c r="CL660" s="48"/>
      <c r="CM660" s="48"/>
      <c r="CN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65"/>
      <c r="BD661" s="48"/>
      <c r="BE661" s="48"/>
      <c r="BF661" s="48"/>
      <c r="BG661" s="48"/>
      <c r="BH661" s="65"/>
      <c r="BI661" s="48"/>
      <c r="BJ661" s="48"/>
      <c r="BK661" s="48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  <c r="CD661" s="48"/>
      <c r="CE661" s="48"/>
      <c r="CF661" s="48"/>
      <c r="CG661" s="48"/>
      <c r="CH661" s="48"/>
      <c r="CI661" s="48"/>
      <c r="CJ661" s="48"/>
      <c r="CK661" s="48"/>
      <c r="CL661" s="48"/>
      <c r="CM661" s="48"/>
      <c r="CN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65"/>
      <c r="BD662" s="48"/>
      <c r="BE662" s="48"/>
      <c r="BF662" s="48"/>
      <c r="BG662" s="48"/>
      <c r="BH662" s="65"/>
      <c r="BI662" s="48"/>
      <c r="BJ662" s="48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8"/>
      <c r="CE662" s="48"/>
      <c r="CF662" s="48"/>
      <c r="CG662" s="48"/>
      <c r="CH662" s="48"/>
      <c r="CI662" s="48"/>
      <c r="CJ662" s="48"/>
      <c r="CK662" s="48"/>
      <c r="CL662" s="48"/>
      <c r="CM662" s="48"/>
      <c r="CN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65"/>
      <c r="BD663" s="48"/>
      <c r="BE663" s="48"/>
      <c r="BF663" s="48"/>
      <c r="BG663" s="48"/>
      <c r="BH663" s="65"/>
      <c r="BI663" s="48"/>
      <c r="BJ663" s="48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  <c r="CD663" s="48"/>
      <c r="CE663" s="48"/>
      <c r="CF663" s="48"/>
      <c r="CG663" s="48"/>
      <c r="CH663" s="48"/>
      <c r="CI663" s="48"/>
      <c r="CJ663" s="48"/>
      <c r="CK663" s="48"/>
      <c r="CL663" s="48"/>
      <c r="CM663" s="48"/>
      <c r="CN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65"/>
      <c r="BD664" s="48"/>
      <c r="BE664" s="48"/>
      <c r="BF664" s="48"/>
      <c r="BG664" s="48"/>
      <c r="BH664" s="65"/>
      <c r="BI664" s="48"/>
      <c r="BJ664" s="48"/>
      <c r="BK664" s="48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8"/>
      <c r="CE664" s="48"/>
      <c r="CF664" s="48"/>
      <c r="CG664" s="48"/>
      <c r="CH664" s="48"/>
      <c r="CI664" s="48"/>
      <c r="CJ664" s="48"/>
      <c r="CK664" s="48"/>
      <c r="CL664" s="48"/>
      <c r="CM664" s="48"/>
      <c r="CN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65"/>
      <c r="BD665" s="48"/>
      <c r="BE665" s="48"/>
      <c r="BF665" s="48"/>
      <c r="BG665" s="48"/>
      <c r="BH665" s="65"/>
      <c r="BI665" s="48"/>
      <c r="BJ665" s="48"/>
      <c r="BK665" s="48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  <c r="BZ665" s="48"/>
      <c r="CA665" s="48"/>
      <c r="CB665" s="48"/>
      <c r="CC665" s="48"/>
      <c r="CD665" s="48"/>
      <c r="CE665" s="48"/>
      <c r="CF665" s="48"/>
      <c r="CG665" s="48"/>
      <c r="CH665" s="48"/>
      <c r="CI665" s="48"/>
      <c r="CJ665" s="48"/>
      <c r="CK665" s="48"/>
      <c r="CL665" s="48"/>
      <c r="CM665" s="48"/>
      <c r="CN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65"/>
      <c r="BD666" s="48"/>
      <c r="BE666" s="48"/>
      <c r="BF666" s="48"/>
      <c r="BG666" s="48"/>
      <c r="BH666" s="65"/>
      <c r="BI666" s="48"/>
      <c r="BJ666" s="48"/>
      <c r="BK666" s="48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  <c r="BZ666" s="48"/>
      <c r="CA666" s="48"/>
      <c r="CB666" s="48"/>
      <c r="CC666" s="48"/>
      <c r="CD666" s="48"/>
      <c r="CE666" s="48"/>
      <c r="CF666" s="48"/>
      <c r="CG666" s="48"/>
      <c r="CH666" s="48"/>
      <c r="CI666" s="48"/>
      <c r="CJ666" s="48"/>
      <c r="CK666" s="48"/>
      <c r="CL666" s="48"/>
      <c r="CM666" s="48"/>
      <c r="CN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65"/>
      <c r="BD667" s="48"/>
      <c r="BE667" s="48"/>
      <c r="BF667" s="48"/>
      <c r="BG667" s="48"/>
      <c r="BH667" s="65"/>
      <c r="BI667" s="48"/>
      <c r="BJ667" s="48"/>
      <c r="BK667" s="48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  <c r="CD667" s="48"/>
      <c r="CE667" s="48"/>
      <c r="CF667" s="48"/>
      <c r="CG667" s="48"/>
      <c r="CH667" s="48"/>
      <c r="CI667" s="48"/>
      <c r="CJ667" s="48"/>
      <c r="CK667" s="48"/>
      <c r="CL667" s="48"/>
      <c r="CM667" s="48"/>
      <c r="CN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65"/>
      <c r="BD668" s="48"/>
      <c r="BE668" s="48"/>
      <c r="BF668" s="48"/>
      <c r="BG668" s="48"/>
      <c r="BH668" s="65"/>
      <c r="BI668" s="48"/>
      <c r="BJ668" s="48"/>
      <c r="BK668" s="48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  <c r="CD668" s="48"/>
      <c r="CE668" s="48"/>
      <c r="CF668" s="48"/>
      <c r="CG668" s="48"/>
      <c r="CH668" s="48"/>
      <c r="CI668" s="48"/>
      <c r="CJ668" s="48"/>
      <c r="CK668" s="48"/>
      <c r="CL668" s="48"/>
      <c r="CM668" s="48"/>
      <c r="CN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65"/>
      <c r="BD669" s="48"/>
      <c r="BE669" s="48"/>
      <c r="BF669" s="48"/>
      <c r="BG669" s="48"/>
      <c r="BH669" s="65"/>
      <c r="BI669" s="48"/>
      <c r="BJ669" s="48"/>
      <c r="BK669" s="48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  <c r="BZ669" s="48"/>
      <c r="CA669" s="48"/>
      <c r="CB669" s="48"/>
      <c r="CC669" s="48"/>
      <c r="CD669" s="48"/>
      <c r="CE669" s="48"/>
      <c r="CF669" s="48"/>
      <c r="CG669" s="48"/>
      <c r="CH669" s="48"/>
      <c r="CI669" s="48"/>
      <c r="CJ669" s="48"/>
      <c r="CK669" s="48"/>
      <c r="CL669" s="48"/>
      <c r="CM669" s="48"/>
      <c r="CN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65"/>
      <c r="BD670" s="48"/>
      <c r="BE670" s="48"/>
      <c r="BF670" s="48"/>
      <c r="BG670" s="48"/>
      <c r="BH670" s="65"/>
      <c r="BI670" s="48"/>
      <c r="BJ670" s="48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65"/>
      <c r="BD671" s="48"/>
      <c r="BE671" s="48"/>
      <c r="BF671" s="48"/>
      <c r="BG671" s="48"/>
      <c r="BH671" s="65"/>
      <c r="BI671" s="48"/>
      <c r="BJ671" s="48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  <c r="CD671" s="48"/>
      <c r="CE671" s="48"/>
      <c r="CF671" s="48"/>
      <c r="CG671" s="48"/>
      <c r="CH671" s="48"/>
      <c r="CI671" s="48"/>
      <c r="CJ671" s="48"/>
      <c r="CK671" s="48"/>
      <c r="CL671" s="48"/>
      <c r="CM671" s="48"/>
      <c r="CN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65"/>
      <c r="BD672" s="48"/>
      <c r="BE672" s="48"/>
      <c r="BF672" s="48"/>
      <c r="BG672" s="48"/>
      <c r="BH672" s="65"/>
      <c r="BI672" s="48"/>
      <c r="BJ672" s="48"/>
      <c r="BK672" s="48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  <c r="BZ672" s="48"/>
      <c r="CA672" s="48"/>
      <c r="CB672" s="48"/>
      <c r="CC672" s="48"/>
      <c r="CD672" s="48"/>
      <c r="CE672" s="48"/>
      <c r="CF672" s="48"/>
      <c r="CG672" s="48"/>
      <c r="CH672" s="48"/>
      <c r="CI672" s="48"/>
      <c r="CJ672" s="48"/>
      <c r="CK672" s="48"/>
      <c r="CL672" s="48"/>
      <c r="CM672" s="48"/>
      <c r="CN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65"/>
      <c r="BD673" s="48"/>
      <c r="BE673" s="48"/>
      <c r="BF673" s="48"/>
      <c r="BG673" s="48"/>
      <c r="BH673" s="65"/>
      <c r="BI673" s="48"/>
      <c r="BJ673" s="48"/>
      <c r="BK673" s="48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  <c r="CD673" s="48"/>
      <c r="CE673" s="48"/>
      <c r="CF673" s="48"/>
      <c r="CG673" s="48"/>
      <c r="CH673" s="48"/>
      <c r="CI673" s="48"/>
      <c r="CJ673" s="48"/>
      <c r="CK673" s="48"/>
      <c r="CL673" s="48"/>
      <c r="CM673" s="48"/>
      <c r="CN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65"/>
      <c r="BD674" s="48"/>
      <c r="BE674" s="48"/>
      <c r="BF674" s="48"/>
      <c r="BG674" s="48"/>
      <c r="BH674" s="65"/>
      <c r="BI674" s="48"/>
      <c r="BJ674" s="48"/>
      <c r="BK674" s="48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  <c r="BZ674" s="48"/>
      <c r="CA674" s="48"/>
      <c r="CB674" s="48"/>
      <c r="CC674" s="48"/>
      <c r="CD674" s="48"/>
      <c r="CE674" s="48"/>
      <c r="CF674" s="48"/>
      <c r="CG674" s="48"/>
      <c r="CH674" s="48"/>
      <c r="CI674" s="48"/>
      <c r="CJ674" s="48"/>
      <c r="CK674" s="48"/>
      <c r="CL674" s="48"/>
      <c r="CM674" s="48"/>
      <c r="CN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65"/>
      <c r="BD675" s="48"/>
      <c r="BE675" s="48"/>
      <c r="BF675" s="48"/>
      <c r="BG675" s="48"/>
      <c r="BH675" s="65"/>
      <c r="BI675" s="48"/>
      <c r="BJ675" s="48"/>
      <c r="BK675" s="48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  <c r="BZ675" s="48"/>
      <c r="CA675" s="48"/>
      <c r="CB675" s="48"/>
      <c r="CC675" s="48"/>
      <c r="CD675" s="48"/>
      <c r="CE675" s="48"/>
      <c r="CF675" s="48"/>
      <c r="CG675" s="48"/>
      <c r="CH675" s="48"/>
      <c r="CI675" s="48"/>
      <c r="CJ675" s="48"/>
      <c r="CK675" s="48"/>
      <c r="CL675" s="48"/>
      <c r="CM675" s="48"/>
      <c r="CN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65"/>
      <c r="BD676" s="48"/>
      <c r="BE676" s="48"/>
      <c r="BF676" s="48"/>
      <c r="BG676" s="48"/>
      <c r="BH676" s="65"/>
      <c r="BI676" s="48"/>
      <c r="BJ676" s="48"/>
      <c r="BK676" s="48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8"/>
      <c r="CE676" s="48"/>
      <c r="CF676" s="48"/>
      <c r="CG676" s="48"/>
      <c r="CH676" s="48"/>
      <c r="CI676" s="48"/>
      <c r="CJ676" s="48"/>
      <c r="CK676" s="48"/>
      <c r="CL676" s="48"/>
      <c r="CM676" s="48"/>
      <c r="CN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65"/>
      <c r="BD677" s="48"/>
      <c r="BE677" s="48"/>
      <c r="BF677" s="48"/>
      <c r="BG677" s="48"/>
      <c r="BH677" s="65"/>
      <c r="BI677" s="48"/>
      <c r="BJ677" s="48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  <c r="CD677" s="48"/>
      <c r="CE677" s="48"/>
      <c r="CF677" s="48"/>
      <c r="CG677" s="48"/>
      <c r="CH677" s="48"/>
      <c r="CI677" s="48"/>
      <c r="CJ677" s="48"/>
      <c r="CK677" s="48"/>
      <c r="CL677" s="48"/>
      <c r="CM677" s="48"/>
      <c r="CN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65"/>
      <c r="BD678" s="48"/>
      <c r="BE678" s="48"/>
      <c r="BF678" s="48"/>
      <c r="BG678" s="48"/>
      <c r="BH678" s="65"/>
      <c r="BI678" s="48"/>
      <c r="BJ678" s="48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  <c r="CD678" s="48"/>
      <c r="CE678" s="48"/>
      <c r="CF678" s="48"/>
      <c r="CG678" s="48"/>
      <c r="CH678" s="48"/>
      <c r="CI678" s="48"/>
      <c r="CJ678" s="48"/>
      <c r="CK678" s="48"/>
      <c r="CL678" s="48"/>
      <c r="CM678" s="48"/>
      <c r="CN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65"/>
      <c r="BD679" s="48"/>
      <c r="BE679" s="48"/>
      <c r="BF679" s="48"/>
      <c r="BG679" s="48"/>
      <c r="BH679" s="65"/>
      <c r="BI679" s="48"/>
      <c r="BJ679" s="48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65"/>
      <c r="BD680" s="48"/>
      <c r="BE680" s="48"/>
      <c r="BF680" s="48"/>
      <c r="BG680" s="48"/>
      <c r="BH680" s="65"/>
      <c r="BI680" s="48"/>
      <c r="BJ680" s="48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  <c r="CD680" s="48"/>
      <c r="CE680" s="48"/>
      <c r="CF680" s="48"/>
      <c r="CG680" s="48"/>
      <c r="CH680" s="48"/>
      <c r="CI680" s="48"/>
      <c r="CJ680" s="48"/>
      <c r="CK680" s="48"/>
      <c r="CL680" s="48"/>
      <c r="CM680" s="48"/>
      <c r="CN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65"/>
      <c r="BD681" s="48"/>
      <c r="BE681" s="48"/>
      <c r="BF681" s="48"/>
      <c r="BG681" s="48"/>
      <c r="BH681" s="65"/>
      <c r="BI681" s="48"/>
      <c r="BJ681" s="48"/>
      <c r="BK681" s="48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  <c r="BZ681" s="48"/>
      <c r="CA681" s="48"/>
      <c r="CB681" s="48"/>
      <c r="CC681" s="48"/>
      <c r="CD681" s="48"/>
      <c r="CE681" s="48"/>
      <c r="CF681" s="48"/>
      <c r="CG681" s="48"/>
      <c r="CH681" s="48"/>
      <c r="CI681" s="48"/>
      <c r="CJ681" s="48"/>
      <c r="CK681" s="48"/>
      <c r="CL681" s="48"/>
      <c r="CM681" s="48"/>
      <c r="CN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65"/>
      <c r="BD682" s="48"/>
      <c r="BE682" s="48"/>
      <c r="BF682" s="48"/>
      <c r="BG682" s="48"/>
      <c r="BH682" s="65"/>
      <c r="BI682" s="48"/>
      <c r="BJ682" s="48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65"/>
      <c r="BD683" s="48"/>
      <c r="BE683" s="48"/>
      <c r="BF683" s="48"/>
      <c r="BG683" s="48"/>
      <c r="BH683" s="65"/>
      <c r="BI683" s="48"/>
      <c r="BJ683" s="48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  <c r="CD683" s="48"/>
      <c r="CE683" s="48"/>
      <c r="CF683" s="48"/>
      <c r="CG683" s="48"/>
      <c r="CH683" s="48"/>
      <c r="CI683" s="48"/>
      <c r="CJ683" s="48"/>
      <c r="CK683" s="48"/>
      <c r="CL683" s="48"/>
      <c r="CM683" s="48"/>
      <c r="CN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65"/>
      <c r="BD684" s="48"/>
      <c r="BE684" s="48"/>
      <c r="BF684" s="48"/>
      <c r="BG684" s="48"/>
      <c r="BH684" s="65"/>
      <c r="BI684" s="48"/>
      <c r="BJ684" s="48"/>
      <c r="BK684" s="48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  <c r="BZ684" s="48"/>
      <c r="CA684" s="48"/>
      <c r="CB684" s="48"/>
      <c r="CC684" s="48"/>
      <c r="CD684" s="48"/>
      <c r="CE684" s="48"/>
      <c r="CF684" s="48"/>
      <c r="CG684" s="48"/>
      <c r="CH684" s="48"/>
      <c r="CI684" s="48"/>
      <c r="CJ684" s="48"/>
      <c r="CK684" s="48"/>
      <c r="CL684" s="48"/>
      <c r="CM684" s="48"/>
      <c r="CN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65"/>
      <c r="BD685" s="48"/>
      <c r="BE685" s="48"/>
      <c r="BF685" s="48"/>
      <c r="BG685" s="48"/>
      <c r="BH685" s="65"/>
      <c r="BI685" s="48"/>
      <c r="BJ685" s="48"/>
      <c r="BK685" s="48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  <c r="CD685" s="48"/>
      <c r="CE685" s="48"/>
      <c r="CF685" s="48"/>
      <c r="CG685" s="48"/>
      <c r="CH685" s="48"/>
      <c r="CI685" s="48"/>
      <c r="CJ685" s="48"/>
      <c r="CK685" s="48"/>
      <c r="CL685" s="48"/>
      <c r="CM685" s="48"/>
      <c r="CN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65"/>
      <c r="BD686" s="48"/>
      <c r="BE686" s="48"/>
      <c r="BF686" s="48"/>
      <c r="BG686" s="48"/>
      <c r="BH686" s="65"/>
      <c r="BI686" s="48"/>
      <c r="BJ686" s="48"/>
      <c r="BK686" s="48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  <c r="CD686" s="48"/>
      <c r="CE686" s="48"/>
      <c r="CF686" s="48"/>
      <c r="CG686" s="48"/>
      <c r="CH686" s="48"/>
      <c r="CI686" s="48"/>
      <c r="CJ686" s="48"/>
      <c r="CK686" s="48"/>
      <c r="CL686" s="48"/>
      <c r="CM686" s="48"/>
      <c r="CN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65"/>
      <c r="BD687" s="48"/>
      <c r="BE687" s="48"/>
      <c r="BF687" s="48"/>
      <c r="BG687" s="48"/>
      <c r="BH687" s="65"/>
      <c r="BI687" s="48"/>
      <c r="BJ687" s="48"/>
      <c r="BK687" s="48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  <c r="BZ687" s="48"/>
      <c r="CA687" s="48"/>
      <c r="CB687" s="48"/>
      <c r="CC687" s="48"/>
      <c r="CD687" s="48"/>
      <c r="CE687" s="48"/>
      <c r="CF687" s="48"/>
      <c r="CG687" s="48"/>
      <c r="CH687" s="48"/>
      <c r="CI687" s="48"/>
      <c r="CJ687" s="48"/>
      <c r="CK687" s="48"/>
      <c r="CL687" s="48"/>
      <c r="CM687" s="48"/>
      <c r="CN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65"/>
      <c r="BD688" s="48"/>
      <c r="BE688" s="48"/>
      <c r="BF688" s="48"/>
      <c r="BG688" s="48"/>
      <c r="BH688" s="65"/>
      <c r="BI688" s="48"/>
      <c r="BJ688" s="48"/>
      <c r="BK688" s="48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  <c r="CD688" s="48"/>
      <c r="CE688" s="48"/>
      <c r="CF688" s="48"/>
      <c r="CG688" s="48"/>
      <c r="CH688" s="48"/>
      <c r="CI688" s="48"/>
      <c r="CJ688" s="48"/>
      <c r="CK688" s="48"/>
      <c r="CL688" s="48"/>
      <c r="CM688" s="48"/>
      <c r="CN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65"/>
      <c r="BD689" s="48"/>
      <c r="BE689" s="48"/>
      <c r="BF689" s="48"/>
      <c r="BG689" s="48"/>
      <c r="BH689" s="65"/>
      <c r="BI689" s="48"/>
      <c r="BJ689" s="48"/>
      <c r="BK689" s="48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  <c r="BZ689" s="48"/>
      <c r="CA689" s="48"/>
      <c r="CB689" s="48"/>
      <c r="CC689" s="48"/>
      <c r="CD689" s="48"/>
      <c r="CE689" s="48"/>
      <c r="CF689" s="48"/>
      <c r="CG689" s="48"/>
      <c r="CH689" s="48"/>
      <c r="CI689" s="48"/>
      <c r="CJ689" s="48"/>
      <c r="CK689" s="48"/>
      <c r="CL689" s="48"/>
      <c r="CM689" s="48"/>
      <c r="CN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65"/>
      <c r="BD690" s="48"/>
      <c r="BE690" s="48"/>
      <c r="BF690" s="48"/>
      <c r="BG690" s="48"/>
      <c r="BH690" s="65"/>
      <c r="BI690" s="48"/>
      <c r="BJ690" s="48"/>
      <c r="BK690" s="48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  <c r="CD690" s="48"/>
      <c r="CE690" s="48"/>
      <c r="CF690" s="48"/>
      <c r="CG690" s="48"/>
      <c r="CH690" s="48"/>
      <c r="CI690" s="48"/>
      <c r="CJ690" s="48"/>
      <c r="CK690" s="48"/>
      <c r="CL690" s="48"/>
      <c r="CM690" s="48"/>
      <c r="CN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65"/>
      <c r="BD691" s="48"/>
      <c r="BE691" s="48"/>
      <c r="BF691" s="48"/>
      <c r="BG691" s="48"/>
      <c r="BH691" s="65"/>
      <c r="BI691" s="48"/>
      <c r="BJ691" s="48"/>
      <c r="BK691" s="48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  <c r="CD691" s="48"/>
      <c r="CE691" s="48"/>
      <c r="CF691" s="48"/>
      <c r="CG691" s="48"/>
      <c r="CH691" s="48"/>
      <c r="CI691" s="48"/>
      <c r="CJ691" s="48"/>
      <c r="CK691" s="48"/>
      <c r="CL691" s="48"/>
      <c r="CM691" s="48"/>
      <c r="CN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65"/>
      <c r="BD692" s="48"/>
      <c r="BE692" s="48"/>
      <c r="BF692" s="48"/>
      <c r="BG692" s="48"/>
      <c r="BH692" s="65"/>
      <c r="BI692" s="48"/>
      <c r="BJ692" s="48"/>
      <c r="BK692" s="48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  <c r="BZ692" s="48"/>
      <c r="CA692" s="48"/>
      <c r="CB692" s="48"/>
      <c r="CC692" s="48"/>
      <c r="CD692" s="48"/>
      <c r="CE692" s="48"/>
      <c r="CF692" s="48"/>
      <c r="CG692" s="48"/>
      <c r="CH692" s="48"/>
      <c r="CI692" s="48"/>
      <c r="CJ692" s="48"/>
      <c r="CK692" s="48"/>
      <c r="CL692" s="48"/>
      <c r="CM692" s="48"/>
      <c r="CN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65"/>
      <c r="BD693" s="48"/>
      <c r="BE693" s="48"/>
      <c r="BF693" s="48"/>
      <c r="BG693" s="48"/>
      <c r="BH693" s="65"/>
      <c r="BI693" s="48"/>
      <c r="BJ693" s="48"/>
      <c r="BK693" s="48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  <c r="BZ693" s="48"/>
      <c r="CA693" s="48"/>
      <c r="CB693" s="48"/>
      <c r="CC693" s="48"/>
      <c r="CD693" s="48"/>
      <c r="CE693" s="48"/>
      <c r="CF693" s="48"/>
      <c r="CG693" s="48"/>
      <c r="CH693" s="48"/>
      <c r="CI693" s="48"/>
      <c r="CJ693" s="48"/>
      <c r="CK693" s="48"/>
      <c r="CL693" s="48"/>
      <c r="CM693" s="48"/>
      <c r="CN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65"/>
      <c r="BD694" s="48"/>
      <c r="BE694" s="48"/>
      <c r="BF694" s="48"/>
      <c r="BG694" s="48"/>
      <c r="BH694" s="65"/>
      <c r="BI694" s="48"/>
      <c r="BJ694" s="48"/>
      <c r="BK694" s="48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8"/>
      <c r="CE694" s="48"/>
      <c r="CF694" s="48"/>
      <c r="CG694" s="48"/>
      <c r="CH694" s="48"/>
      <c r="CI694" s="48"/>
      <c r="CJ694" s="48"/>
      <c r="CK694" s="48"/>
      <c r="CL694" s="48"/>
      <c r="CM694" s="48"/>
      <c r="CN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65"/>
      <c r="BD695" s="48"/>
      <c r="BE695" s="48"/>
      <c r="BF695" s="48"/>
      <c r="BG695" s="48"/>
      <c r="BH695" s="65"/>
      <c r="BI695" s="48"/>
      <c r="BJ695" s="48"/>
      <c r="BK695" s="48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  <c r="BZ695" s="48"/>
      <c r="CA695" s="48"/>
      <c r="CB695" s="48"/>
      <c r="CC695" s="48"/>
      <c r="CD695" s="48"/>
      <c r="CE695" s="48"/>
      <c r="CF695" s="48"/>
      <c r="CG695" s="48"/>
      <c r="CH695" s="48"/>
      <c r="CI695" s="48"/>
      <c r="CJ695" s="48"/>
      <c r="CK695" s="48"/>
      <c r="CL695" s="48"/>
      <c r="CM695" s="48"/>
      <c r="CN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65"/>
      <c r="BD696" s="48"/>
      <c r="BE696" s="48"/>
      <c r="BF696" s="48"/>
      <c r="BG696" s="48"/>
      <c r="BH696" s="65"/>
      <c r="BI696" s="48"/>
      <c r="BJ696" s="48"/>
      <c r="BK696" s="48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  <c r="BZ696" s="48"/>
      <c r="CA696" s="48"/>
      <c r="CB696" s="48"/>
      <c r="CC696" s="48"/>
      <c r="CD696" s="48"/>
      <c r="CE696" s="48"/>
      <c r="CF696" s="48"/>
      <c r="CG696" s="48"/>
      <c r="CH696" s="48"/>
      <c r="CI696" s="48"/>
      <c r="CJ696" s="48"/>
      <c r="CK696" s="48"/>
      <c r="CL696" s="48"/>
      <c r="CM696" s="48"/>
      <c r="CN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65"/>
      <c r="BD697" s="48"/>
      <c r="BE697" s="48"/>
      <c r="BF697" s="48"/>
      <c r="BG697" s="48"/>
      <c r="BH697" s="65"/>
      <c r="BI697" s="48"/>
      <c r="BJ697" s="48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  <c r="CD697" s="48"/>
      <c r="CE697" s="48"/>
      <c r="CF697" s="48"/>
      <c r="CG697" s="48"/>
      <c r="CH697" s="48"/>
      <c r="CI697" s="48"/>
      <c r="CJ697" s="48"/>
      <c r="CK697" s="48"/>
      <c r="CL697" s="48"/>
      <c r="CM697" s="48"/>
      <c r="CN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65"/>
      <c r="BD698" s="48"/>
      <c r="BE698" s="48"/>
      <c r="BF698" s="48"/>
      <c r="BG698" s="48"/>
      <c r="BH698" s="65"/>
      <c r="BI698" s="48"/>
      <c r="BJ698" s="48"/>
      <c r="BK698" s="48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8"/>
      <c r="CE698" s="48"/>
      <c r="CF698" s="48"/>
      <c r="CG698" s="48"/>
      <c r="CH698" s="48"/>
      <c r="CI698" s="48"/>
      <c r="CJ698" s="48"/>
      <c r="CK698" s="48"/>
      <c r="CL698" s="48"/>
      <c r="CM698" s="48"/>
      <c r="CN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65"/>
      <c r="BD699" s="48"/>
      <c r="BE699" s="48"/>
      <c r="BF699" s="48"/>
      <c r="BG699" s="48"/>
      <c r="BH699" s="65"/>
      <c r="BI699" s="48"/>
      <c r="BJ699" s="48"/>
      <c r="BK699" s="48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  <c r="BZ699" s="48"/>
      <c r="CA699" s="48"/>
      <c r="CB699" s="48"/>
      <c r="CC699" s="48"/>
      <c r="CD699" s="48"/>
      <c r="CE699" s="48"/>
      <c r="CF699" s="48"/>
      <c r="CG699" s="48"/>
      <c r="CH699" s="48"/>
      <c r="CI699" s="48"/>
      <c r="CJ699" s="48"/>
      <c r="CK699" s="48"/>
      <c r="CL699" s="48"/>
      <c r="CM699" s="48"/>
      <c r="CN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65"/>
      <c r="BD700" s="48"/>
      <c r="BE700" s="48"/>
      <c r="BF700" s="48"/>
      <c r="BG700" s="48"/>
      <c r="BH700" s="65"/>
      <c r="BI700" s="48"/>
      <c r="BJ700" s="48"/>
      <c r="BK700" s="48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  <c r="CD700" s="48"/>
      <c r="CE700" s="48"/>
      <c r="CF700" s="48"/>
      <c r="CG700" s="48"/>
      <c r="CH700" s="48"/>
      <c r="CI700" s="48"/>
      <c r="CJ700" s="48"/>
      <c r="CK700" s="48"/>
      <c r="CL700" s="48"/>
      <c r="CM700" s="48"/>
      <c r="CN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65"/>
      <c r="BD701" s="48"/>
      <c r="BE701" s="48"/>
      <c r="BF701" s="48"/>
      <c r="BG701" s="48"/>
      <c r="BH701" s="65"/>
      <c r="BI701" s="48"/>
      <c r="BJ701" s="48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  <c r="BZ701" s="48"/>
      <c r="CA701" s="48"/>
      <c r="CB701" s="48"/>
      <c r="CC701" s="48"/>
      <c r="CD701" s="48"/>
      <c r="CE701" s="48"/>
      <c r="CF701" s="48"/>
      <c r="CG701" s="48"/>
      <c r="CH701" s="48"/>
      <c r="CI701" s="48"/>
      <c r="CJ701" s="48"/>
      <c r="CK701" s="48"/>
      <c r="CL701" s="48"/>
      <c r="CM701" s="48"/>
      <c r="CN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65"/>
      <c r="BD702" s="48"/>
      <c r="BE702" s="48"/>
      <c r="BF702" s="48"/>
      <c r="BG702" s="48"/>
      <c r="BH702" s="65"/>
      <c r="BI702" s="48"/>
      <c r="BJ702" s="48"/>
      <c r="BK702" s="48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48"/>
      <c r="CA702" s="48"/>
      <c r="CB702" s="48"/>
      <c r="CC702" s="48"/>
      <c r="CD702" s="48"/>
      <c r="CE702" s="48"/>
      <c r="CF702" s="48"/>
      <c r="CG702" s="48"/>
      <c r="CH702" s="48"/>
      <c r="CI702" s="48"/>
      <c r="CJ702" s="48"/>
      <c r="CK702" s="48"/>
      <c r="CL702" s="48"/>
      <c r="CM702" s="48"/>
      <c r="CN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65"/>
      <c r="BD703" s="48"/>
      <c r="BE703" s="48"/>
      <c r="BF703" s="48"/>
      <c r="BG703" s="48"/>
      <c r="BH703" s="65"/>
      <c r="BI703" s="48"/>
      <c r="BJ703" s="48"/>
      <c r="BK703" s="48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  <c r="CD703" s="48"/>
      <c r="CE703" s="48"/>
      <c r="CF703" s="48"/>
      <c r="CG703" s="48"/>
      <c r="CH703" s="48"/>
      <c r="CI703" s="48"/>
      <c r="CJ703" s="48"/>
      <c r="CK703" s="48"/>
      <c r="CL703" s="48"/>
      <c r="CM703" s="48"/>
      <c r="CN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65"/>
      <c r="BD704" s="48"/>
      <c r="BE704" s="48"/>
      <c r="BF704" s="48"/>
      <c r="BG704" s="48"/>
      <c r="BH704" s="65"/>
      <c r="BI704" s="48"/>
      <c r="BJ704" s="48"/>
      <c r="BK704" s="48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  <c r="CD704" s="48"/>
      <c r="CE704" s="48"/>
      <c r="CF704" s="48"/>
      <c r="CG704" s="48"/>
      <c r="CH704" s="48"/>
      <c r="CI704" s="48"/>
      <c r="CJ704" s="48"/>
      <c r="CK704" s="48"/>
      <c r="CL704" s="48"/>
      <c r="CM704" s="48"/>
      <c r="CN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65"/>
      <c r="BD705" s="48"/>
      <c r="BE705" s="48"/>
      <c r="BF705" s="48"/>
      <c r="BG705" s="48"/>
      <c r="BH705" s="65"/>
      <c r="BI705" s="48"/>
      <c r="BJ705" s="48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48"/>
      <c r="CH705" s="48"/>
      <c r="CI705" s="48"/>
      <c r="CJ705" s="48"/>
      <c r="CK705" s="48"/>
      <c r="CL705" s="48"/>
      <c r="CM705" s="48"/>
      <c r="CN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65"/>
      <c r="BD706" s="48"/>
      <c r="BE706" s="48"/>
      <c r="BF706" s="48"/>
      <c r="BG706" s="48"/>
      <c r="BH706" s="65"/>
      <c r="BI706" s="48"/>
      <c r="BJ706" s="48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65"/>
      <c r="BD707" s="48"/>
      <c r="BE707" s="48"/>
      <c r="BF707" s="48"/>
      <c r="BG707" s="48"/>
      <c r="BH707" s="65"/>
      <c r="BI707" s="48"/>
      <c r="BJ707" s="48"/>
      <c r="BK707" s="48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  <c r="BZ707" s="48"/>
      <c r="CA707" s="48"/>
      <c r="CB707" s="48"/>
      <c r="CC707" s="48"/>
      <c r="CD707" s="48"/>
      <c r="CE707" s="48"/>
      <c r="CF707" s="48"/>
      <c r="CG707" s="48"/>
      <c r="CH707" s="48"/>
      <c r="CI707" s="48"/>
      <c r="CJ707" s="48"/>
      <c r="CK707" s="48"/>
      <c r="CL707" s="48"/>
      <c r="CM707" s="48"/>
      <c r="CN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65"/>
      <c r="BD708" s="48"/>
      <c r="BE708" s="48"/>
      <c r="BF708" s="48"/>
      <c r="BG708" s="48"/>
      <c r="BH708" s="65"/>
      <c r="BI708" s="48"/>
      <c r="BJ708" s="48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48"/>
      <c r="CH708" s="48"/>
      <c r="CI708" s="48"/>
      <c r="CJ708" s="48"/>
      <c r="CK708" s="48"/>
      <c r="CL708" s="48"/>
      <c r="CM708" s="48"/>
      <c r="CN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65"/>
      <c r="BD709" s="48"/>
      <c r="BE709" s="48"/>
      <c r="BF709" s="48"/>
      <c r="BG709" s="48"/>
      <c r="BH709" s="65"/>
      <c r="BI709" s="48"/>
      <c r="BJ709" s="48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65"/>
      <c r="BD710" s="48"/>
      <c r="BE710" s="48"/>
      <c r="BF710" s="48"/>
      <c r="BG710" s="48"/>
      <c r="BH710" s="65"/>
      <c r="BI710" s="48"/>
      <c r="BJ710" s="48"/>
      <c r="BK710" s="48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  <c r="CD710" s="48"/>
      <c r="CE710" s="48"/>
      <c r="CF710" s="48"/>
      <c r="CG710" s="48"/>
      <c r="CH710" s="48"/>
      <c r="CI710" s="48"/>
      <c r="CJ710" s="48"/>
      <c r="CK710" s="48"/>
      <c r="CL710" s="48"/>
      <c r="CM710" s="48"/>
      <c r="CN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65"/>
      <c r="BD711" s="48"/>
      <c r="BE711" s="48"/>
      <c r="BF711" s="48"/>
      <c r="BG711" s="48"/>
      <c r="BH711" s="65"/>
      <c r="BI711" s="48"/>
      <c r="BJ711" s="48"/>
      <c r="BK711" s="48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  <c r="BZ711" s="48"/>
      <c r="CA711" s="48"/>
      <c r="CB711" s="48"/>
      <c r="CC711" s="48"/>
      <c r="CD711" s="48"/>
      <c r="CE711" s="48"/>
      <c r="CF711" s="48"/>
      <c r="CG711" s="48"/>
      <c r="CH711" s="48"/>
      <c r="CI711" s="48"/>
      <c r="CJ711" s="48"/>
      <c r="CK711" s="48"/>
      <c r="CL711" s="48"/>
      <c r="CM711" s="48"/>
      <c r="CN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65"/>
      <c r="BD712" s="48"/>
      <c r="BE712" s="48"/>
      <c r="BF712" s="48"/>
      <c r="BG712" s="48"/>
      <c r="BH712" s="65"/>
      <c r="BI712" s="48"/>
      <c r="BJ712" s="48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65"/>
      <c r="BD713" s="48"/>
      <c r="BE713" s="48"/>
      <c r="BF713" s="48"/>
      <c r="BG713" s="48"/>
      <c r="BH713" s="65"/>
      <c r="BI713" s="48"/>
      <c r="BJ713" s="48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  <c r="CD713" s="48"/>
      <c r="CE713" s="48"/>
      <c r="CF713" s="48"/>
      <c r="CG713" s="48"/>
      <c r="CH713" s="48"/>
      <c r="CI713" s="48"/>
      <c r="CJ713" s="48"/>
      <c r="CK713" s="48"/>
      <c r="CL713" s="48"/>
      <c r="CM713" s="48"/>
      <c r="CN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65"/>
      <c r="BD714" s="48"/>
      <c r="BE714" s="48"/>
      <c r="BF714" s="48"/>
      <c r="BG714" s="48"/>
      <c r="BH714" s="65"/>
      <c r="BI714" s="48"/>
      <c r="BJ714" s="48"/>
      <c r="BK714" s="48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  <c r="BZ714" s="48"/>
      <c r="CA714" s="48"/>
      <c r="CB714" s="48"/>
      <c r="CC714" s="48"/>
      <c r="CD714" s="48"/>
      <c r="CE714" s="48"/>
      <c r="CF714" s="48"/>
      <c r="CG714" s="48"/>
      <c r="CH714" s="48"/>
      <c r="CI714" s="48"/>
      <c r="CJ714" s="48"/>
      <c r="CK714" s="48"/>
      <c r="CL714" s="48"/>
      <c r="CM714" s="48"/>
      <c r="CN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65"/>
      <c r="BD715" s="48"/>
      <c r="BE715" s="48"/>
      <c r="BF715" s="48"/>
      <c r="BG715" s="48"/>
      <c r="BH715" s="65"/>
      <c r="BI715" s="48"/>
      <c r="BJ715" s="48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65"/>
      <c r="BD716" s="48"/>
      <c r="BE716" s="48"/>
      <c r="BF716" s="48"/>
      <c r="BG716" s="48"/>
      <c r="BH716" s="65"/>
      <c r="BI716" s="48"/>
      <c r="BJ716" s="48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8"/>
      <c r="CE716" s="48"/>
      <c r="CF716" s="48"/>
      <c r="CG716" s="48"/>
      <c r="CH716" s="48"/>
      <c r="CI716" s="48"/>
      <c r="CJ716" s="48"/>
      <c r="CK716" s="48"/>
      <c r="CL716" s="48"/>
      <c r="CM716" s="48"/>
      <c r="CN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65"/>
      <c r="BD717" s="48"/>
      <c r="BE717" s="48"/>
      <c r="BF717" s="48"/>
      <c r="BG717" s="48"/>
      <c r="BH717" s="65"/>
      <c r="BI717" s="48"/>
      <c r="BJ717" s="48"/>
      <c r="BK717" s="48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  <c r="BZ717" s="48"/>
      <c r="CA717" s="48"/>
      <c r="CB717" s="48"/>
      <c r="CC717" s="48"/>
      <c r="CD717" s="48"/>
      <c r="CE717" s="48"/>
      <c r="CF717" s="48"/>
      <c r="CG717" s="48"/>
      <c r="CH717" s="48"/>
      <c r="CI717" s="48"/>
      <c r="CJ717" s="48"/>
      <c r="CK717" s="48"/>
      <c r="CL717" s="48"/>
      <c r="CM717" s="48"/>
      <c r="CN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65"/>
      <c r="BD718" s="48"/>
      <c r="BE718" s="48"/>
      <c r="BF718" s="48"/>
      <c r="BG718" s="48"/>
      <c r="BH718" s="65"/>
      <c r="BI718" s="48"/>
      <c r="BJ718" s="48"/>
      <c r="BK718" s="48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  <c r="CD718" s="48"/>
      <c r="CE718" s="48"/>
      <c r="CF718" s="48"/>
      <c r="CG718" s="48"/>
      <c r="CH718" s="48"/>
      <c r="CI718" s="48"/>
      <c r="CJ718" s="48"/>
      <c r="CK718" s="48"/>
      <c r="CL718" s="48"/>
      <c r="CM718" s="48"/>
      <c r="CN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65"/>
      <c r="BD719" s="48"/>
      <c r="BE719" s="48"/>
      <c r="BF719" s="48"/>
      <c r="BG719" s="48"/>
      <c r="BH719" s="65"/>
      <c r="BI719" s="48"/>
      <c r="BJ719" s="48"/>
      <c r="BK719" s="48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  <c r="BZ719" s="48"/>
      <c r="CA719" s="48"/>
      <c r="CB719" s="48"/>
      <c r="CC719" s="48"/>
      <c r="CD719" s="48"/>
      <c r="CE719" s="48"/>
      <c r="CF719" s="48"/>
      <c r="CG719" s="48"/>
      <c r="CH719" s="48"/>
      <c r="CI719" s="48"/>
      <c r="CJ719" s="48"/>
      <c r="CK719" s="48"/>
      <c r="CL719" s="48"/>
      <c r="CM719" s="48"/>
      <c r="CN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65"/>
      <c r="BD720" s="48"/>
      <c r="BE720" s="48"/>
      <c r="BF720" s="48"/>
      <c r="BG720" s="48"/>
      <c r="BH720" s="65"/>
      <c r="BI720" s="48"/>
      <c r="BJ720" s="48"/>
      <c r="BK720" s="48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  <c r="CD720" s="48"/>
      <c r="CE720" s="48"/>
      <c r="CF720" s="48"/>
      <c r="CG720" s="48"/>
      <c r="CH720" s="48"/>
      <c r="CI720" s="48"/>
      <c r="CJ720" s="48"/>
      <c r="CK720" s="48"/>
      <c r="CL720" s="48"/>
      <c r="CM720" s="48"/>
      <c r="CN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65"/>
      <c r="BD721" s="48"/>
      <c r="BE721" s="48"/>
      <c r="BF721" s="48"/>
      <c r="BG721" s="48"/>
      <c r="BH721" s="65"/>
      <c r="BI721" s="48"/>
      <c r="BJ721" s="48"/>
      <c r="BK721" s="48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  <c r="CD721" s="48"/>
      <c r="CE721" s="48"/>
      <c r="CF721" s="48"/>
      <c r="CG721" s="48"/>
      <c r="CH721" s="48"/>
      <c r="CI721" s="48"/>
      <c r="CJ721" s="48"/>
      <c r="CK721" s="48"/>
      <c r="CL721" s="48"/>
      <c r="CM721" s="48"/>
      <c r="CN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65"/>
      <c r="BD722" s="48"/>
      <c r="BE722" s="48"/>
      <c r="BF722" s="48"/>
      <c r="BG722" s="48"/>
      <c r="BH722" s="65"/>
      <c r="BI722" s="48"/>
      <c r="BJ722" s="48"/>
      <c r="BK722" s="48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  <c r="BZ722" s="48"/>
      <c r="CA722" s="48"/>
      <c r="CB722" s="48"/>
      <c r="CC722" s="48"/>
      <c r="CD722" s="48"/>
      <c r="CE722" s="48"/>
      <c r="CF722" s="48"/>
      <c r="CG722" s="48"/>
      <c r="CH722" s="48"/>
      <c r="CI722" s="48"/>
      <c r="CJ722" s="48"/>
      <c r="CK722" s="48"/>
      <c r="CL722" s="48"/>
      <c r="CM722" s="48"/>
      <c r="CN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65"/>
      <c r="BD723" s="48"/>
      <c r="BE723" s="48"/>
      <c r="BF723" s="48"/>
      <c r="BG723" s="48"/>
      <c r="BH723" s="65"/>
      <c r="BI723" s="48"/>
      <c r="BJ723" s="48"/>
      <c r="BK723" s="48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  <c r="BZ723" s="48"/>
      <c r="CA723" s="48"/>
      <c r="CB723" s="48"/>
      <c r="CC723" s="48"/>
      <c r="CD723" s="48"/>
      <c r="CE723" s="48"/>
      <c r="CF723" s="48"/>
      <c r="CG723" s="48"/>
      <c r="CH723" s="48"/>
      <c r="CI723" s="48"/>
      <c r="CJ723" s="48"/>
      <c r="CK723" s="48"/>
      <c r="CL723" s="48"/>
      <c r="CM723" s="48"/>
      <c r="CN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65"/>
      <c r="BD724" s="48"/>
      <c r="BE724" s="48"/>
      <c r="BF724" s="48"/>
      <c r="BG724" s="48"/>
      <c r="BH724" s="65"/>
      <c r="BI724" s="48"/>
      <c r="BJ724" s="48"/>
      <c r="BK724" s="48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  <c r="CD724" s="48"/>
      <c r="CE724" s="48"/>
      <c r="CF724" s="48"/>
      <c r="CG724" s="48"/>
      <c r="CH724" s="48"/>
      <c r="CI724" s="48"/>
      <c r="CJ724" s="48"/>
      <c r="CK724" s="48"/>
      <c r="CL724" s="48"/>
      <c r="CM724" s="48"/>
      <c r="CN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65"/>
      <c r="BD725" s="48"/>
      <c r="BE725" s="48"/>
      <c r="BF725" s="48"/>
      <c r="BG725" s="48"/>
      <c r="BH725" s="65"/>
      <c r="BI725" s="48"/>
      <c r="BJ725" s="48"/>
      <c r="BK725" s="48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  <c r="BZ725" s="48"/>
      <c r="CA725" s="48"/>
      <c r="CB725" s="48"/>
      <c r="CC725" s="48"/>
      <c r="CD725" s="48"/>
      <c r="CE725" s="48"/>
      <c r="CF725" s="48"/>
      <c r="CG725" s="48"/>
      <c r="CH725" s="48"/>
      <c r="CI725" s="48"/>
      <c r="CJ725" s="48"/>
      <c r="CK725" s="48"/>
      <c r="CL725" s="48"/>
      <c r="CM725" s="48"/>
      <c r="CN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65"/>
      <c r="BD726" s="48"/>
      <c r="BE726" s="48"/>
      <c r="BF726" s="48"/>
      <c r="BG726" s="48"/>
      <c r="BH726" s="65"/>
      <c r="BI726" s="48"/>
      <c r="BJ726" s="48"/>
      <c r="BK726" s="48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  <c r="BZ726" s="48"/>
      <c r="CA726" s="48"/>
      <c r="CB726" s="48"/>
      <c r="CC726" s="48"/>
      <c r="CD726" s="48"/>
      <c r="CE726" s="48"/>
      <c r="CF726" s="48"/>
      <c r="CG726" s="48"/>
      <c r="CH726" s="48"/>
      <c r="CI726" s="48"/>
      <c r="CJ726" s="48"/>
      <c r="CK726" s="48"/>
      <c r="CL726" s="48"/>
      <c r="CM726" s="48"/>
      <c r="CN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65"/>
      <c r="BD727" s="48"/>
      <c r="BE727" s="48"/>
      <c r="BF727" s="48"/>
      <c r="BG727" s="48"/>
      <c r="BH727" s="65"/>
      <c r="BI727" s="48"/>
      <c r="BJ727" s="48"/>
      <c r="BK727" s="48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  <c r="CD727" s="48"/>
      <c r="CE727" s="48"/>
      <c r="CF727" s="48"/>
      <c r="CG727" s="48"/>
      <c r="CH727" s="48"/>
      <c r="CI727" s="48"/>
      <c r="CJ727" s="48"/>
      <c r="CK727" s="48"/>
      <c r="CL727" s="48"/>
      <c r="CM727" s="48"/>
      <c r="CN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65"/>
      <c r="BD728" s="48"/>
      <c r="BE728" s="48"/>
      <c r="BF728" s="48"/>
      <c r="BG728" s="48"/>
      <c r="BH728" s="65"/>
      <c r="BI728" s="48"/>
      <c r="BJ728" s="48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8"/>
      <c r="CE728" s="48"/>
      <c r="CF728" s="48"/>
      <c r="CG728" s="48"/>
      <c r="CH728" s="48"/>
      <c r="CI728" s="48"/>
      <c r="CJ728" s="48"/>
      <c r="CK728" s="48"/>
      <c r="CL728" s="48"/>
      <c r="CM728" s="48"/>
      <c r="CN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65"/>
      <c r="BD729" s="48"/>
      <c r="BE729" s="48"/>
      <c r="BF729" s="48"/>
      <c r="BG729" s="48"/>
      <c r="BH729" s="65"/>
      <c r="BI729" s="48"/>
      <c r="BJ729" s="48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  <c r="CD729" s="48"/>
      <c r="CE729" s="48"/>
      <c r="CF729" s="48"/>
      <c r="CG729" s="48"/>
      <c r="CH729" s="48"/>
      <c r="CI729" s="48"/>
      <c r="CJ729" s="48"/>
      <c r="CK729" s="48"/>
      <c r="CL729" s="48"/>
      <c r="CM729" s="48"/>
      <c r="CN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65"/>
      <c r="BD730" s="48"/>
      <c r="BE730" s="48"/>
      <c r="BF730" s="48"/>
      <c r="BG730" s="48"/>
      <c r="BH730" s="65"/>
      <c r="BI730" s="48"/>
      <c r="BJ730" s="48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65"/>
      <c r="BD731" s="48"/>
      <c r="BE731" s="48"/>
      <c r="BF731" s="48"/>
      <c r="BG731" s="48"/>
      <c r="BH731" s="65"/>
      <c r="BI731" s="48"/>
      <c r="BJ731" s="48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  <c r="CD731" s="48"/>
      <c r="CE731" s="48"/>
      <c r="CF731" s="48"/>
      <c r="CG731" s="48"/>
      <c r="CH731" s="48"/>
      <c r="CI731" s="48"/>
      <c r="CJ731" s="48"/>
      <c r="CK731" s="48"/>
      <c r="CL731" s="48"/>
      <c r="CM731" s="48"/>
      <c r="CN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65"/>
      <c r="BD732" s="48"/>
      <c r="BE732" s="48"/>
      <c r="BF732" s="48"/>
      <c r="BG732" s="48"/>
      <c r="BH732" s="65"/>
      <c r="BI732" s="48"/>
      <c r="BJ732" s="48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  <c r="CD732" s="48"/>
      <c r="CE732" s="48"/>
      <c r="CF732" s="48"/>
      <c r="CG732" s="48"/>
      <c r="CH732" s="48"/>
      <c r="CI732" s="48"/>
      <c r="CJ732" s="48"/>
      <c r="CK732" s="48"/>
      <c r="CL732" s="48"/>
      <c r="CM732" s="48"/>
      <c r="CN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65"/>
      <c r="BD733" s="48"/>
      <c r="BE733" s="48"/>
      <c r="BF733" s="48"/>
      <c r="BG733" s="48"/>
      <c r="BH733" s="65"/>
      <c r="BI733" s="48"/>
      <c r="BJ733" s="48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65"/>
      <c r="BD734" s="48"/>
      <c r="BE734" s="48"/>
      <c r="BF734" s="48"/>
      <c r="BG734" s="48"/>
      <c r="BH734" s="65"/>
      <c r="BI734" s="48"/>
      <c r="BJ734" s="48"/>
      <c r="BK734" s="48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  <c r="CD734" s="48"/>
      <c r="CE734" s="48"/>
      <c r="CF734" s="48"/>
      <c r="CG734" s="48"/>
      <c r="CH734" s="48"/>
      <c r="CI734" s="48"/>
      <c r="CJ734" s="48"/>
      <c r="CK734" s="48"/>
      <c r="CL734" s="48"/>
      <c r="CM734" s="48"/>
      <c r="CN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65"/>
      <c r="BD735" s="48"/>
      <c r="BE735" s="48"/>
      <c r="BF735" s="48"/>
      <c r="BG735" s="48"/>
      <c r="BH735" s="65"/>
      <c r="BI735" s="48"/>
      <c r="BJ735" s="48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  <c r="CD735" s="48"/>
      <c r="CE735" s="48"/>
      <c r="CF735" s="48"/>
      <c r="CG735" s="48"/>
      <c r="CH735" s="48"/>
      <c r="CI735" s="48"/>
      <c r="CJ735" s="48"/>
      <c r="CK735" s="48"/>
      <c r="CL735" s="48"/>
      <c r="CM735" s="48"/>
      <c r="CN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65"/>
      <c r="BD736" s="48"/>
      <c r="BE736" s="48"/>
      <c r="BF736" s="48"/>
      <c r="BG736" s="48"/>
      <c r="BH736" s="65"/>
      <c r="BI736" s="48"/>
      <c r="BJ736" s="48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65"/>
      <c r="BD737" s="48"/>
      <c r="BE737" s="48"/>
      <c r="BF737" s="48"/>
      <c r="BG737" s="48"/>
      <c r="BH737" s="65"/>
      <c r="BI737" s="48"/>
      <c r="BJ737" s="48"/>
      <c r="BK737" s="48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  <c r="BZ737" s="48"/>
      <c r="CA737" s="48"/>
      <c r="CB737" s="48"/>
      <c r="CC737" s="48"/>
      <c r="CD737" s="48"/>
      <c r="CE737" s="48"/>
      <c r="CF737" s="48"/>
      <c r="CG737" s="48"/>
      <c r="CH737" s="48"/>
      <c r="CI737" s="48"/>
      <c r="CJ737" s="48"/>
      <c r="CK737" s="48"/>
      <c r="CL737" s="48"/>
      <c r="CM737" s="48"/>
      <c r="CN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65"/>
      <c r="BD738" s="48"/>
      <c r="BE738" s="48"/>
      <c r="BF738" s="48"/>
      <c r="BG738" s="48"/>
      <c r="BH738" s="65"/>
      <c r="BI738" s="48"/>
      <c r="BJ738" s="48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  <c r="CD738" s="48"/>
      <c r="CE738" s="48"/>
      <c r="CF738" s="48"/>
      <c r="CG738" s="48"/>
      <c r="CH738" s="48"/>
      <c r="CI738" s="48"/>
      <c r="CJ738" s="48"/>
      <c r="CK738" s="48"/>
      <c r="CL738" s="48"/>
      <c r="CM738" s="48"/>
      <c r="CN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65"/>
      <c r="BD739" s="48"/>
      <c r="BE739" s="48"/>
      <c r="BF739" s="48"/>
      <c r="BG739" s="48"/>
      <c r="BH739" s="65"/>
      <c r="BI739" s="48"/>
      <c r="BJ739" s="48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65"/>
      <c r="BD740" s="48"/>
      <c r="BE740" s="48"/>
      <c r="BF740" s="48"/>
      <c r="BG740" s="48"/>
      <c r="BH740" s="65"/>
      <c r="BI740" s="48"/>
      <c r="BJ740" s="48"/>
      <c r="BK740" s="48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  <c r="CD740" s="48"/>
      <c r="CE740" s="48"/>
      <c r="CF740" s="48"/>
      <c r="CG740" s="48"/>
      <c r="CH740" s="48"/>
      <c r="CI740" s="48"/>
      <c r="CJ740" s="48"/>
      <c r="CK740" s="48"/>
      <c r="CL740" s="48"/>
      <c r="CM740" s="48"/>
      <c r="CN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65"/>
      <c r="BD741" s="48"/>
      <c r="BE741" s="48"/>
      <c r="BF741" s="48"/>
      <c r="BG741" s="48"/>
      <c r="BH741" s="65"/>
      <c r="BI741" s="48"/>
      <c r="BJ741" s="48"/>
      <c r="BK741" s="48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  <c r="BZ741" s="48"/>
      <c r="CA741" s="48"/>
      <c r="CB741" s="48"/>
      <c r="CC741" s="48"/>
      <c r="CD741" s="48"/>
      <c r="CE741" s="48"/>
      <c r="CF741" s="48"/>
      <c r="CG741" s="48"/>
      <c r="CH741" s="48"/>
      <c r="CI741" s="48"/>
      <c r="CJ741" s="48"/>
      <c r="CK741" s="48"/>
      <c r="CL741" s="48"/>
      <c r="CM741" s="48"/>
      <c r="CN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65"/>
      <c r="BD742" s="48"/>
      <c r="BE742" s="48"/>
      <c r="BF742" s="48"/>
      <c r="BG742" s="48"/>
      <c r="BH742" s="65"/>
      <c r="BI742" s="48"/>
      <c r="BJ742" s="48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65"/>
      <c r="BD743" s="48"/>
      <c r="BE743" s="48"/>
      <c r="BF743" s="48"/>
      <c r="BG743" s="48"/>
      <c r="BH743" s="65"/>
      <c r="BI743" s="48"/>
      <c r="BJ743" s="48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65"/>
      <c r="BD744" s="48"/>
      <c r="BE744" s="48"/>
      <c r="BF744" s="48"/>
      <c r="BG744" s="48"/>
      <c r="BH744" s="65"/>
      <c r="BI744" s="48"/>
      <c r="BJ744" s="48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8"/>
      <c r="CE744" s="48"/>
      <c r="CF744" s="48"/>
      <c r="CG744" s="48"/>
      <c r="CH744" s="48"/>
      <c r="CI744" s="48"/>
      <c r="CJ744" s="48"/>
      <c r="CK744" s="48"/>
      <c r="CL744" s="48"/>
      <c r="CM744" s="48"/>
      <c r="CN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65"/>
      <c r="BD745" s="48"/>
      <c r="BE745" s="48"/>
      <c r="BF745" s="48"/>
      <c r="BG745" s="48"/>
      <c r="BH745" s="65"/>
      <c r="BI745" s="48"/>
      <c r="BJ745" s="48"/>
      <c r="BK745" s="48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  <c r="CD745" s="48"/>
      <c r="CE745" s="48"/>
      <c r="CF745" s="48"/>
      <c r="CG745" s="48"/>
      <c r="CH745" s="48"/>
      <c r="CI745" s="48"/>
      <c r="CJ745" s="48"/>
      <c r="CK745" s="48"/>
      <c r="CL745" s="48"/>
      <c r="CM745" s="48"/>
      <c r="CN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65"/>
      <c r="BD746" s="48"/>
      <c r="BE746" s="48"/>
      <c r="BF746" s="48"/>
      <c r="BG746" s="48"/>
      <c r="BH746" s="65"/>
      <c r="BI746" s="48"/>
      <c r="BJ746" s="48"/>
      <c r="BK746" s="48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  <c r="CD746" s="48"/>
      <c r="CE746" s="48"/>
      <c r="CF746" s="48"/>
      <c r="CG746" s="48"/>
      <c r="CH746" s="48"/>
      <c r="CI746" s="48"/>
      <c r="CJ746" s="48"/>
      <c r="CK746" s="48"/>
      <c r="CL746" s="48"/>
      <c r="CM746" s="48"/>
      <c r="CN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65"/>
      <c r="BD747" s="48"/>
      <c r="BE747" s="48"/>
      <c r="BF747" s="48"/>
      <c r="BG747" s="48"/>
      <c r="BH747" s="65"/>
      <c r="BI747" s="48"/>
      <c r="BJ747" s="48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  <c r="CD747" s="48"/>
      <c r="CE747" s="48"/>
      <c r="CF747" s="48"/>
      <c r="CG747" s="48"/>
      <c r="CH747" s="48"/>
      <c r="CI747" s="48"/>
      <c r="CJ747" s="48"/>
      <c r="CK747" s="48"/>
      <c r="CL747" s="48"/>
      <c r="CM747" s="48"/>
      <c r="CN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65"/>
      <c r="BD748" s="48"/>
      <c r="BE748" s="48"/>
      <c r="BF748" s="48"/>
      <c r="BG748" s="48"/>
      <c r="BH748" s="65"/>
      <c r="BI748" s="48"/>
      <c r="BJ748" s="48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65"/>
      <c r="BD749" s="48"/>
      <c r="BE749" s="48"/>
      <c r="BF749" s="48"/>
      <c r="BG749" s="48"/>
      <c r="BH749" s="65"/>
      <c r="BI749" s="48"/>
      <c r="BJ749" s="48"/>
      <c r="BK749" s="48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  <c r="BZ749" s="48"/>
      <c r="CA749" s="48"/>
      <c r="CB749" s="48"/>
      <c r="CC749" s="48"/>
      <c r="CD749" s="48"/>
      <c r="CE749" s="48"/>
      <c r="CF749" s="48"/>
      <c r="CG749" s="48"/>
      <c r="CH749" s="48"/>
      <c r="CI749" s="48"/>
      <c r="CJ749" s="48"/>
      <c r="CK749" s="48"/>
      <c r="CL749" s="48"/>
      <c r="CM749" s="48"/>
      <c r="CN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65"/>
      <c r="BD750" s="48"/>
      <c r="BE750" s="48"/>
      <c r="BF750" s="48"/>
      <c r="BG750" s="48"/>
      <c r="BH750" s="65"/>
      <c r="BI750" s="48"/>
      <c r="BJ750" s="48"/>
      <c r="BK750" s="48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  <c r="BZ750" s="48"/>
      <c r="CA750" s="48"/>
      <c r="CB750" s="48"/>
      <c r="CC750" s="48"/>
      <c r="CD750" s="48"/>
      <c r="CE750" s="48"/>
      <c r="CF750" s="48"/>
      <c r="CG750" s="48"/>
      <c r="CH750" s="48"/>
      <c r="CI750" s="48"/>
      <c r="CJ750" s="48"/>
      <c r="CK750" s="48"/>
      <c r="CL750" s="48"/>
      <c r="CM750" s="48"/>
      <c r="CN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65"/>
      <c r="BD751" s="48"/>
      <c r="BE751" s="48"/>
      <c r="BF751" s="48"/>
      <c r="BG751" s="48"/>
      <c r="BH751" s="65"/>
      <c r="BI751" s="48"/>
      <c r="BJ751" s="48"/>
      <c r="BK751" s="48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  <c r="CD751" s="48"/>
      <c r="CE751" s="48"/>
      <c r="CF751" s="48"/>
      <c r="CG751" s="48"/>
      <c r="CH751" s="48"/>
      <c r="CI751" s="48"/>
      <c r="CJ751" s="48"/>
      <c r="CK751" s="48"/>
      <c r="CL751" s="48"/>
      <c r="CM751" s="48"/>
      <c r="CN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65"/>
      <c r="BD752" s="48"/>
      <c r="BE752" s="48"/>
      <c r="BF752" s="48"/>
      <c r="BG752" s="48"/>
      <c r="BH752" s="65"/>
      <c r="BI752" s="48"/>
      <c r="BJ752" s="48"/>
      <c r="BK752" s="48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  <c r="CD752" s="48"/>
      <c r="CE752" s="48"/>
      <c r="CF752" s="48"/>
      <c r="CG752" s="48"/>
      <c r="CH752" s="48"/>
      <c r="CI752" s="48"/>
      <c r="CJ752" s="48"/>
      <c r="CK752" s="48"/>
      <c r="CL752" s="48"/>
      <c r="CM752" s="48"/>
      <c r="CN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65"/>
      <c r="BD753" s="48"/>
      <c r="BE753" s="48"/>
      <c r="BF753" s="48"/>
      <c r="BG753" s="48"/>
      <c r="BH753" s="65"/>
      <c r="BI753" s="48"/>
      <c r="BJ753" s="48"/>
      <c r="BK753" s="48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  <c r="BZ753" s="48"/>
      <c r="CA753" s="48"/>
      <c r="CB753" s="48"/>
      <c r="CC753" s="48"/>
      <c r="CD753" s="48"/>
      <c r="CE753" s="48"/>
      <c r="CF753" s="48"/>
      <c r="CG753" s="48"/>
      <c r="CH753" s="48"/>
      <c r="CI753" s="48"/>
      <c r="CJ753" s="48"/>
      <c r="CK753" s="48"/>
      <c r="CL753" s="48"/>
      <c r="CM753" s="48"/>
      <c r="CN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65"/>
      <c r="BD754" s="48"/>
      <c r="BE754" s="48"/>
      <c r="BF754" s="48"/>
      <c r="BG754" s="48"/>
      <c r="BH754" s="65"/>
      <c r="BI754" s="48"/>
      <c r="BJ754" s="48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65"/>
      <c r="BD755" s="48"/>
      <c r="BE755" s="48"/>
      <c r="BF755" s="48"/>
      <c r="BG755" s="48"/>
      <c r="BH755" s="65"/>
      <c r="BI755" s="48"/>
      <c r="BJ755" s="48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65"/>
      <c r="BD756" s="48"/>
      <c r="BE756" s="48"/>
      <c r="BF756" s="48"/>
      <c r="BG756" s="48"/>
      <c r="BH756" s="65"/>
      <c r="BI756" s="48"/>
      <c r="BJ756" s="48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65"/>
      <c r="BD757" s="48"/>
      <c r="BE757" s="48"/>
      <c r="BF757" s="48"/>
      <c r="BG757" s="48"/>
      <c r="BH757" s="65"/>
      <c r="BI757" s="48"/>
      <c r="BJ757" s="48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65"/>
      <c r="BD758" s="48"/>
      <c r="BE758" s="48"/>
      <c r="BF758" s="48"/>
      <c r="BG758" s="48"/>
      <c r="BH758" s="65"/>
      <c r="BI758" s="48"/>
      <c r="BJ758" s="48"/>
      <c r="BK758" s="48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  <c r="BZ758" s="48"/>
      <c r="CA758" s="48"/>
      <c r="CB758" s="48"/>
      <c r="CC758" s="48"/>
      <c r="CD758" s="48"/>
      <c r="CE758" s="48"/>
      <c r="CF758" s="48"/>
      <c r="CG758" s="48"/>
      <c r="CH758" s="48"/>
      <c r="CI758" s="48"/>
      <c r="CJ758" s="48"/>
      <c r="CK758" s="48"/>
      <c r="CL758" s="48"/>
      <c r="CM758" s="48"/>
      <c r="CN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65"/>
      <c r="BD759" s="48"/>
      <c r="BE759" s="48"/>
      <c r="BF759" s="48"/>
      <c r="BG759" s="48"/>
      <c r="BH759" s="65"/>
      <c r="BI759" s="48"/>
      <c r="BJ759" s="48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  <c r="CD759" s="48"/>
      <c r="CE759" s="48"/>
      <c r="CF759" s="48"/>
      <c r="CG759" s="48"/>
      <c r="CH759" s="48"/>
      <c r="CI759" s="48"/>
      <c r="CJ759" s="48"/>
      <c r="CK759" s="48"/>
      <c r="CL759" s="48"/>
      <c r="CM759" s="48"/>
      <c r="CN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65"/>
      <c r="BD760" s="48"/>
      <c r="BE760" s="48"/>
      <c r="BF760" s="48"/>
      <c r="BG760" s="48"/>
      <c r="BH760" s="65"/>
      <c r="BI760" s="48"/>
      <c r="BJ760" s="48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65"/>
      <c r="BD761" s="48"/>
      <c r="BE761" s="48"/>
      <c r="BF761" s="48"/>
      <c r="BG761" s="48"/>
      <c r="BH761" s="65"/>
      <c r="BI761" s="48"/>
      <c r="BJ761" s="48"/>
      <c r="BK761" s="48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  <c r="BZ761" s="48"/>
      <c r="CA761" s="48"/>
      <c r="CB761" s="48"/>
      <c r="CC761" s="48"/>
      <c r="CD761" s="48"/>
      <c r="CE761" s="48"/>
      <c r="CF761" s="48"/>
      <c r="CG761" s="48"/>
      <c r="CH761" s="48"/>
      <c r="CI761" s="48"/>
      <c r="CJ761" s="48"/>
      <c r="CK761" s="48"/>
      <c r="CL761" s="48"/>
      <c r="CM761" s="48"/>
      <c r="CN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65"/>
      <c r="BD762" s="48"/>
      <c r="BE762" s="48"/>
      <c r="BF762" s="48"/>
      <c r="BG762" s="48"/>
      <c r="BH762" s="65"/>
      <c r="BI762" s="48"/>
      <c r="BJ762" s="48"/>
      <c r="BK762" s="48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  <c r="BZ762" s="48"/>
      <c r="CA762" s="48"/>
      <c r="CB762" s="48"/>
      <c r="CC762" s="48"/>
      <c r="CD762" s="48"/>
      <c r="CE762" s="48"/>
      <c r="CF762" s="48"/>
      <c r="CG762" s="48"/>
      <c r="CH762" s="48"/>
      <c r="CI762" s="48"/>
      <c r="CJ762" s="48"/>
      <c r="CK762" s="48"/>
      <c r="CL762" s="48"/>
      <c r="CM762" s="48"/>
      <c r="CN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65"/>
      <c r="BD763" s="48"/>
      <c r="BE763" s="48"/>
      <c r="BF763" s="48"/>
      <c r="BG763" s="48"/>
      <c r="BH763" s="65"/>
      <c r="BI763" s="48"/>
      <c r="BJ763" s="48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65"/>
      <c r="BD764" s="48"/>
      <c r="BE764" s="48"/>
      <c r="BF764" s="48"/>
      <c r="BG764" s="48"/>
      <c r="BH764" s="65"/>
      <c r="BI764" s="48"/>
      <c r="BJ764" s="48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  <c r="CD764" s="48"/>
      <c r="CE764" s="48"/>
      <c r="CF764" s="48"/>
      <c r="CG764" s="48"/>
      <c r="CH764" s="48"/>
      <c r="CI764" s="48"/>
      <c r="CJ764" s="48"/>
      <c r="CK764" s="48"/>
      <c r="CL764" s="48"/>
      <c r="CM764" s="48"/>
      <c r="CN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65"/>
      <c r="BD765" s="48"/>
      <c r="BE765" s="48"/>
      <c r="BF765" s="48"/>
      <c r="BG765" s="48"/>
      <c r="BH765" s="65"/>
      <c r="BI765" s="48"/>
      <c r="BJ765" s="48"/>
      <c r="BK765" s="48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  <c r="BZ765" s="48"/>
      <c r="CA765" s="48"/>
      <c r="CB765" s="48"/>
      <c r="CC765" s="48"/>
      <c r="CD765" s="48"/>
      <c r="CE765" s="48"/>
      <c r="CF765" s="48"/>
      <c r="CG765" s="48"/>
      <c r="CH765" s="48"/>
      <c r="CI765" s="48"/>
      <c r="CJ765" s="48"/>
      <c r="CK765" s="48"/>
      <c r="CL765" s="48"/>
      <c r="CM765" s="48"/>
      <c r="CN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65"/>
      <c r="BD766" s="48"/>
      <c r="BE766" s="48"/>
      <c r="BF766" s="48"/>
      <c r="BG766" s="48"/>
      <c r="BH766" s="65"/>
      <c r="BI766" s="48"/>
      <c r="BJ766" s="48"/>
      <c r="BK766" s="48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  <c r="CD766" s="48"/>
      <c r="CE766" s="48"/>
      <c r="CF766" s="48"/>
      <c r="CG766" s="48"/>
      <c r="CH766" s="48"/>
      <c r="CI766" s="48"/>
      <c r="CJ766" s="48"/>
      <c r="CK766" s="48"/>
      <c r="CL766" s="48"/>
      <c r="CM766" s="48"/>
      <c r="CN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65"/>
      <c r="BD767" s="48"/>
      <c r="BE767" s="48"/>
      <c r="BF767" s="48"/>
      <c r="BG767" s="48"/>
      <c r="BH767" s="65"/>
      <c r="BI767" s="48"/>
      <c r="BJ767" s="48"/>
      <c r="BK767" s="48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  <c r="BZ767" s="48"/>
      <c r="CA767" s="48"/>
      <c r="CB767" s="48"/>
      <c r="CC767" s="48"/>
      <c r="CD767" s="48"/>
      <c r="CE767" s="48"/>
      <c r="CF767" s="48"/>
      <c r="CG767" s="48"/>
      <c r="CH767" s="48"/>
      <c r="CI767" s="48"/>
      <c r="CJ767" s="48"/>
      <c r="CK767" s="48"/>
      <c r="CL767" s="48"/>
      <c r="CM767" s="48"/>
      <c r="CN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65"/>
      <c r="BD768" s="48"/>
      <c r="BE768" s="48"/>
      <c r="BF768" s="48"/>
      <c r="BG768" s="48"/>
      <c r="BH768" s="65"/>
      <c r="BI768" s="48"/>
      <c r="BJ768" s="48"/>
      <c r="BK768" s="48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  <c r="BZ768" s="48"/>
      <c r="CA768" s="48"/>
      <c r="CB768" s="48"/>
      <c r="CC768" s="48"/>
      <c r="CD768" s="48"/>
      <c r="CE768" s="48"/>
      <c r="CF768" s="48"/>
      <c r="CG768" s="48"/>
      <c r="CH768" s="48"/>
      <c r="CI768" s="48"/>
      <c r="CJ768" s="48"/>
      <c r="CK768" s="48"/>
      <c r="CL768" s="48"/>
      <c r="CM768" s="48"/>
      <c r="CN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65"/>
      <c r="BD769" s="48"/>
      <c r="BE769" s="48"/>
      <c r="BF769" s="48"/>
      <c r="BG769" s="48"/>
      <c r="BH769" s="65"/>
      <c r="BI769" s="48"/>
      <c r="BJ769" s="48"/>
      <c r="BK769" s="48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  <c r="CD769" s="48"/>
      <c r="CE769" s="48"/>
      <c r="CF769" s="48"/>
      <c r="CG769" s="48"/>
      <c r="CH769" s="48"/>
      <c r="CI769" s="48"/>
      <c r="CJ769" s="48"/>
      <c r="CK769" s="48"/>
      <c r="CL769" s="48"/>
      <c r="CM769" s="48"/>
      <c r="CN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65"/>
      <c r="BD770" s="48"/>
      <c r="BE770" s="48"/>
      <c r="BF770" s="48"/>
      <c r="BG770" s="48"/>
      <c r="BH770" s="65"/>
      <c r="BI770" s="48"/>
      <c r="BJ770" s="48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  <c r="CD770" s="48"/>
      <c r="CE770" s="48"/>
      <c r="CF770" s="48"/>
      <c r="CG770" s="48"/>
      <c r="CH770" s="48"/>
      <c r="CI770" s="48"/>
      <c r="CJ770" s="48"/>
      <c r="CK770" s="48"/>
      <c r="CL770" s="48"/>
      <c r="CM770" s="48"/>
      <c r="CN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65"/>
      <c r="BD771" s="48"/>
      <c r="BE771" s="48"/>
      <c r="BF771" s="48"/>
      <c r="BG771" s="48"/>
      <c r="BH771" s="65"/>
      <c r="BI771" s="48"/>
      <c r="BJ771" s="48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  <c r="CD771" s="48"/>
      <c r="CE771" s="48"/>
      <c r="CF771" s="48"/>
      <c r="CG771" s="48"/>
      <c r="CH771" s="48"/>
      <c r="CI771" s="48"/>
      <c r="CJ771" s="48"/>
      <c r="CK771" s="48"/>
      <c r="CL771" s="48"/>
      <c r="CM771" s="48"/>
      <c r="CN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65"/>
      <c r="BD772" s="48"/>
      <c r="BE772" s="48"/>
      <c r="BF772" s="48"/>
      <c r="BG772" s="48"/>
      <c r="BH772" s="65"/>
      <c r="BI772" s="48"/>
      <c r="BJ772" s="48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65"/>
      <c r="BD773" s="48"/>
      <c r="BE773" s="48"/>
      <c r="BF773" s="48"/>
      <c r="BG773" s="48"/>
      <c r="BH773" s="65"/>
      <c r="BI773" s="48"/>
      <c r="BJ773" s="48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  <c r="CD773" s="48"/>
      <c r="CE773" s="48"/>
      <c r="CF773" s="48"/>
      <c r="CG773" s="48"/>
      <c r="CH773" s="48"/>
      <c r="CI773" s="48"/>
      <c r="CJ773" s="48"/>
      <c r="CK773" s="48"/>
      <c r="CL773" s="48"/>
      <c r="CM773" s="48"/>
      <c r="CN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65"/>
      <c r="BD774" s="48"/>
      <c r="BE774" s="48"/>
      <c r="BF774" s="48"/>
      <c r="BG774" s="48"/>
      <c r="BH774" s="65"/>
      <c r="BI774" s="48"/>
      <c r="BJ774" s="48"/>
      <c r="BK774" s="48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  <c r="BZ774" s="48"/>
      <c r="CA774" s="48"/>
      <c r="CB774" s="48"/>
      <c r="CC774" s="48"/>
      <c r="CD774" s="48"/>
      <c r="CE774" s="48"/>
      <c r="CF774" s="48"/>
      <c r="CG774" s="48"/>
      <c r="CH774" s="48"/>
      <c r="CI774" s="48"/>
      <c r="CJ774" s="48"/>
      <c r="CK774" s="48"/>
      <c r="CL774" s="48"/>
      <c r="CM774" s="48"/>
      <c r="CN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65"/>
      <c r="BD775" s="48"/>
      <c r="BE775" s="48"/>
      <c r="BF775" s="48"/>
      <c r="BG775" s="48"/>
      <c r="BH775" s="65"/>
      <c r="BI775" s="48"/>
      <c r="BJ775" s="48"/>
      <c r="BK775" s="48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  <c r="CD775" s="48"/>
      <c r="CE775" s="48"/>
      <c r="CF775" s="48"/>
      <c r="CG775" s="48"/>
      <c r="CH775" s="48"/>
      <c r="CI775" s="48"/>
      <c r="CJ775" s="48"/>
      <c r="CK775" s="48"/>
      <c r="CL775" s="48"/>
      <c r="CM775" s="48"/>
      <c r="CN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65"/>
      <c r="BD776" s="48"/>
      <c r="BE776" s="48"/>
      <c r="BF776" s="48"/>
      <c r="BG776" s="48"/>
      <c r="BH776" s="65"/>
      <c r="BI776" s="48"/>
      <c r="BJ776" s="48"/>
      <c r="BK776" s="48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  <c r="BZ776" s="48"/>
      <c r="CA776" s="48"/>
      <c r="CB776" s="48"/>
      <c r="CC776" s="48"/>
      <c r="CD776" s="48"/>
      <c r="CE776" s="48"/>
      <c r="CF776" s="48"/>
      <c r="CG776" s="48"/>
      <c r="CH776" s="48"/>
      <c r="CI776" s="48"/>
      <c r="CJ776" s="48"/>
      <c r="CK776" s="48"/>
      <c r="CL776" s="48"/>
      <c r="CM776" s="48"/>
      <c r="CN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65"/>
      <c r="BD777" s="48"/>
      <c r="BE777" s="48"/>
      <c r="BF777" s="48"/>
      <c r="BG777" s="48"/>
      <c r="BH777" s="65"/>
      <c r="BI777" s="48"/>
      <c r="BJ777" s="48"/>
      <c r="BK777" s="48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  <c r="BZ777" s="48"/>
      <c r="CA777" s="48"/>
      <c r="CB777" s="48"/>
      <c r="CC777" s="48"/>
      <c r="CD777" s="48"/>
      <c r="CE777" s="48"/>
      <c r="CF777" s="48"/>
      <c r="CG777" s="48"/>
      <c r="CH777" s="48"/>
      <c r="CI777" s="48"/>
      <c r="CJ777" s="48"/>
      <c r="CK777" s="48"/>
      <c r="CL777" s="48"/>
      <c r="CM777" s="48"/>
      <c r="CN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65"/>
      <c r="BD778" s="48"/>
      <c r="BE778" s="48"/>
      <c r="BF778" s="48"/>
      <c r="BG778" s="48"/>
      <c r="BH778" s="65"/>
      <c r="BI778" s="48"/>
      <c r="BJ778" s="48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65"/>
      <c r="BD779" s="48"/>
      <c r="BE779" s="48"/>
      <c r="BF779" s="48"/>
      <c r="BG779" s="48"/>
      <c r="BH779" s="65"/>
      <c r="BI779" s="48"/>
      <c r="BJ779" s="48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  <c r="CD779" s="48"/>
      <c r="CE779" s="48"/>
      <c r="CF779" s="48"/>
      <c r="CG779" s="48"/>
      <c r="CH779" s="48"/>
      <c r="CI779" s="48"/>
      <c r="CJ779" s="48"/>
      <c r="CK779" s="48"/>
      <c r="CL779" s="48"/>
      <c r="CM779" s="48"/>
      <c r="CN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65"/>
      <c r="BD780" s="48"/>
      <c r="BE780" s="48"/>
      <c r="BF780" s="48"/>
      <c r="BG780" s="48"/>
      <c r="BH780" s="65"/>
      <c r="BI780" s="48"/>
      <c r="BJ780" s="48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  <c r="BZ780" s="48"/>
      <c r="CA780" s="48"/>
      <c r="CB780" s="48"/>
      <c r="CC780" s="48"/>
      <c r="CD780" s="48"/>
      <c r="CE780" s="48"/>
      <c r="CF780" s="48"/>
      <c r="CG780" s="48"/>
      <c r="CH780" s="48"/>
      <c r="CI780" s="48"/>
      <c r="CJ780" s="48"/>
      <c r="CK780" s="48"/>
      <c r="CL780" s="48"/>
      <c r="CM780" s="48"/>
      <c r="CN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65"/>
      <c r="BD781" s="48"/>
      <c r="BE781" s="48"/>
      <c r="BF781" s="48"/>
      <c r="BG781" s="48"/>
      <c r="BH781" s="65"/>
      <c r="BI781" s="48"/>
      <c r="BJ781" s="48"/>
      <c r="BK781" s="48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  <c r="CD781" s="48"/>
      <c r="CE781" s="48"/>
      <c r="CF781" s="48"/>
      <c r="CG781" s="48"/>
      <c r="CH781" s="48"/>
      <c r="CI781" s="48"/>
      <c r="CJ781" s="48"/>
      <c r="CK781" s="48"/>
      <c r="CL781" s="48"/>
      <c r="CM781" s="48"/>
      <c r="CN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65"/>
      <c r="BD782" s="48"/>
      <c r="BE782" s="48"/>
      <c r="BF782" s="48"/>
      <c r="BG782" s="48"/>
      <c r="BH782" s="65"/>
      <c r="BI782" s="48"/>
      <c r="BJ782" s="48"/>
      <c r="BK782" s="48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48"/>
      <c r="CA782" s="48"/>
      <c r="CB782" s="48"/>
      <c r="CC782" s="48"/>
      <c r="CD782" s="48"/>
      <c r="CE782" s="48"/>
      <c r="CF782" s="48"/>
      <c r="CG782" s="48"/>
      <c r="CH782" s="48"/>
      <c r="CI782" s="48"/>
      <c r="CJ782" s="48"/>
      <c r="CK782" s="48"/>
      <c r="CL782" s="48"/>
      <c r="CM782" s="48"/>
      <c r="CN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65"/>
      <c r="BD783" s="48"/>
      <c r="BE783" s="48"/>
      <c r="BF783" s="48"/>
      <c r="BG783" s="48"/>
      <c r="BH783" s="65"/>
      <c r="BI783" s="48"/>
      <c r="BJ783" s="48"/>
      <c r="BK783" s="48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  <c r="BZ783" s="48"/>
      <c r="CA783" s="48"/>
      <c r="CB783" s="48"/>
      <c r="CC783" s="48"/>
      <c r="CD783" s="48"/>
      <c r="CE783" s="48"/>
      <c r="CF783" s="48"/>
      <c r="CG783" s="48"/>
      <c r="CH783" s="48"/>
      <c r="CI783" s="48"/>
      <c r="CJ783" s="48"/>
      <c r="CK783" s="48"/>
      <c r="CL783" s="48"/>
      <c r="CM783" s="48"/>
      <c r="CN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65"/>
      <c r="BD784" s="48"/>
      <c r="BE784" s="48"/>
      <c r="BF784" s="48"/>
      <c r="BG784" s="48"/>
      <c r="BH784" s="65"/>
      <c r="BI784" s="48"/>
      <c r="BJ784" s="48"/>
      <c r="BK784" s="48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  <c r="CD784" s="48"/>
      <c r="CE784" s="48"/>
      <c r="CF784" s="48"/>
      <c r="CG784" s="48"/>
      <c r="CH784" s="48"/>
      <c r="CI784" s="48"/>
      <c r="CJ784" s="48"/>
      <c r="CK784" s="48"/>
      <c r="CL784" s="48"/>
      <c r="CM784" s="48"/>
      <c r="CN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65"/>
      <c r="BD785" s="48"/>
      <c r="BE785" s="48"/>
      <c r="BF785" s="48"/>
      <c r="BG785" s="48"/>
      <c r="BH785" s="65"/>
      <c r="BI785" s="48"/>
      <c r="BJ785" s="48"/>
      <c r="BK785" s="48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  <c r="BZ785" s="48"/>
      <c r="CA785" s="48"/>
      <c r="CB785" s="48"/>
      <c r="CC785" s="48"/>
      <c r="CD785" s="48"/>
      <c r="CE785" s="48"/>
      <c r="CF785" s="48"/>
      <c r="CG785" s="48"/>
      <c r="CH785" s="48"/>
      <c r="CI785" s="48"/>
      <c r="CJ785" s="48"/>
      <c r="CK785" s="48"/>
      <c r="CL785" s="48"/>
      <c r="CM785" s="48"/>
      <c r="CN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65"/>
      <c r="BD786" s="48"/>
      <c r="BE786" s="48"/>
      <c r="BF786" s="48"/>
      <c r="BG786" s="48"/>
      <c r="BH786" s="65"/>
      <c r="BI786" s="48"/>
      <c r="BJ786" s="48"/>
      <c r="BK786" s="48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  <c r="BZ786" s="48"/>
      <c r="CA786" s="48"/>
      <c r="CB786" s="48"/>
      <c r="CC786" s="48"/>
      <c r="CD786" s="48"/>
      <c r="CE786" s="48"/>
      <c r="CF786" s="48"/>
      <c r="CG786" s="48"/>
      <c r="CH786" s="48"/>
      <c r="CI786" s="48"/>
      <c r="CJ786" s="48"/>
      <c r="CK786" s="48"/>
      <c r="CL786" s="48"/>
      <c r="CM786" s="48"/>
      <c r="CN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65"/>
      <c r="BD787" s="48"/>
      <c r="BE787" s="48"/>
      <c r="BF787" s="48"/>
      <c r="BG787" s="48"/>
      <c r="BH787" s="65"/>
      <c r="BI787" s="48"/>
      <c r="BJ787" s="48"/>
      <c r="BK787" s="48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  <c r="CD787" s="48"/>
      <c r="CE787" s="48"/>
      <c r="CF787" s="48"/>
      <c r="CG787" s="48"/>
      <c r="CH787" s="48"/>
      <c r="CI787" s="48"/>
      <c r="CJ787" s="48"/>
      <c r="CK787" s="48"/>
      <c r="CL787" s="48"/>
      <c r="CM787" s="48"/>
      <c r="CN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65"/>
      <c r="BD788" s="48"/>
      <c r="BE788" s="48"/>
      <c r="BF788" s="48"/>
      <c r="BG788" s="48"/>
      <c r="BH788" s="65"/>
      <c r="BI788" s="48"/>
      <c r="BJ788" s="48"/>
      <c r="BK788" s="48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  <c r="BZ788" s="48"/>
      <c r="CA788" s="48"/>
      <c r="CB788" s="48"/>
      <c r="CC788" s="48"/>
      <c r="CD788" s="48"/>
      <c r="CE788" s="48"/>
      <c r="CF788" s="48"/>
      <c r="CG788" s="48"/>
      <c r="CH788" s="48"/>
      <c r="CI788" s="48"/>
      <c r="CJ788" s="48"/>
      <c r="CK788" s="48"/>
      <c r="CL788" s="48"/>
      <c r="CM788" s="48"/>
      <c r="CN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65"/>
      <c r="BD789" s="48"/>
      <c r="BE789" s="48"/>
      <c r="BF789" s="48"/>
      <c r="BG789" s="48"/>
      <c r="BH789" s="65"/>
      <c r="BI789" s="48"/>
      <c r="BJ789" s="48"/>
      <c r="BK789" s="48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  <c r="BZ789" s="48"/>
      <c r="CA789" s="48"/>
      <c r="CB789" s="48"/>
      <c r="CC789" s="48"/>
      <c r="CD789" s="48"/>
      <c r="CE789" s="48"/>
      <c r="CF789" s="48"/>
      <c r="CG789" s="48"/>
      <c r="CH789" s="48"/>
      <c r="CI789" s="48"/>
      <c r="CJ789" s="48"/>
      <c r="CK789" s="48"/>
      <c r="CL789" s="48"/>
      <c r="CM789" s="48"/>
      <c r="CN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65"/>
      <c r="BD790" s="48"/>
      <c r="BE790" s="48"/>
      <c r="BF790" s="48"/>
      <c r="BG790" s="48"/>
      <c r="BH790" s="65"/>
      <c r="BI790" s="48"/>
      <c r="BJ790" s="48"/>
      <c r="BK790" s="48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  <c r="CD790" s="48"/>
      <c r="CE790" s="48"/>
      <c r="CF790" s="48"/>
      <c r="CG790" s="48"/>
      <c r="CH790" s="48"/>
      <c r="CI790" s="48"/>
      <c r="CJ790" s="48"/>
      <c r="CK790" s="48"/>
      <c r="CL790" s="48"/>
      <c r="CM790" s="48"/>
      <c r="CN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65"/>
      <c r="BD791" s="48"/>
      <c r="BE791" s="48"/>
      <c r="BF791" s="48"/>
      <c r="BG791" s="48"/>
      <c r="BH791" s="65"/>
      <c r="BI791" s="48"/>
      <c r="BJ791" s="48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  <c r="CD791" s="48"/>
      <c r="CE791" s="48"/>
      <c r="CF791" s="48"/>
      <c r="CG791" s="48"/>
      <c r="CH791" s="48"/>
      <c r="CI791" s="48"/>
      <c r="CJ791" s="48"/>
      <c r="CK791" s="48"/>
      <c r="CL791" s="48"/>
      <c r="CM791" s="48"/>
      <c r="CN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65"/>
      <c r="BD792" s="48"/>
      <c r="BE792" s="48"/>
      <c r="BF792" s="48"/>
      <c r="BG792" s="48"/>
      <c r="BH792" s="65"/>
      <c r="BI792" s="48"/>
      <c r="BJ792" s="48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  <c r="CD792" s="48"/>
      <c r="CE792" s="48"/>
      <c r="CF792" s="48"/>
      <c r="CG792" s="48"/>
      <c r="CH792" s="48"/>
      <c r="CI792" s="48"/>
      <c r="CJ792" s="48"/>
      <c r="CK792" s="48"/>
      <c r="CL792" s="48"/>
      <c r="CM792" s="48"/>
      <c r="CN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65"/>
      <c r="BD793" s="48"/>
      <c r="BE793" s="48"/>
      <c r="BF793" s="48"/>
      <c r="BG793" s="48"/>
      <c r="BH793" s="65"/>
      <c r="BI793" s="48"/>
      <c r="BJ793" s="48"/>
      <c r="BK793" s="48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  <c r="CD793" s="48"/>
      <c r="CE793" s="48"/>
      <c r="CF793" s="48"/>
      <c r="CG793" s="48"/>
      <c r="CH793" s="48"/>
      <c r="CI793" s="48"/>
      <c r="CJ793" s="48"/>
      <c r="CK793" s="48"/>
      <c r="CL793" s="48"/>
      <c r="CM793" s="48"/>
      <c r="CN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65"/>
      <c r="BD794" s="48"/>
      <c r="BE794" s="48"/>
      <c r="BF794" s="48"/>
      <c r="BG794" s="48"/>
      <c r="BH794" s="65"/>
      <c r="BI794" s="48"/>
      <c r="BJ794" s="48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  <c r="CD794" s="48"/>
      <c r="CE794" s="48"/>
      <c r="CF794" s="48"/>
      <c r="CG794" s="48"/>
      <c r="CH794" s="48"/>
      <c r="CI794" s="48"/>
      <c r="CJ794" s="48"/>
      <c r="CK794" s="48"/>
      <c r="CL794" s="48"/>
      <c r="CM794" s="48"/>
      <c r="CN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65"/>
      <c r="BD795" s="48"/>
      <c r="BE795" s="48"/>
      <c r="BF795" s="48"/>
      <c r="BG795" s="48"/>
      <c r="BH795" s="65"/>
      <c r="BI795" s="48"/>
      <c r="BJ795" s="48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  <c r="CD795" s="48"/>
      <c r="CE795" s="48"/>
      <c r="CF795" s="48"/>
      <c r="CG795" s="48"/>
      <c r="CH795" s="48"/>
      <c r="CI795" s="48"/>
      <c r="CJ795" s="48"/>
      <c r="CK795" s="48"/>
      <c r="CL795" s="48"/>
      <c r="CM795" s="48"/>
      <c r="CN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65"/>
      <c r="BD796" s="48"/>
      <c r="BE796" s="48"/>
      <c r="BF796" s="48"/>
      <c r="BG796" s="48"/>
      <c r="BH796" s="65"/>
      <c r="BI796" s="48"/>
      <c r="BJ796" s="48"/>
      <c r="BK796" s="48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  <c r="CD796" s="48"/>
      <c r="CE796" s="48"/>
      <c r="CF796" s="48"/>
      <c r="CG796" s="48"/>
      <c r="CH796" s="48"/>
      <c r="CI796" s="48"/>
      <c r="CJ796" s="48"/>
      <c r="CK796" s="48"/>
      <c r="CL796" s="48"/>
      <c r="CM796" s="48"/>
      <c r="CN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65"/>
      <c r="BD797" s="48"/>
      <c r="BE797" s="48"/>
      <c r="BF797" s="48"/>
      <c r="BG797" s="48"/>
      <c r="BH797" s="65"/>
      <c r="BI797" s="48"/>
      <c r="BJ797" s="48"/>
      <c r="BK797" s="48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  <c r="BZ797" s="48"/>
      <c r="CA797" s="48"/>
      <c r="CB797" s="48"/>
      <c r="CC797" s="48"/>
      <c r="CD797" s="48"/>
      <c r="CE797" s="48"/>
      <c r="CF797" s="48"/>
      <c r="CG797" s="48"/>
      <c r="CH797" s="48"/>
      <c r="CI797" s="48"/>
      <c r="CJ797" s="48"/>
      <c r="CK797" s="48"/>
      <c r="CL797" s="48"/>
      <c r="CM797" s="48"/>
      <c r="CN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65"/>
      <c r="BD798" s="48"/>
      <c r="BE798" s="48"/>
      <c r="BF798" s="48"/>
      <c r="BG798" s="48"/>
      <c r="BH798" s="65"/>
      <c r="BI798" s="48"/>
      <c r="BJ798" s="48"/>
      <c r="BK798" s="48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  <c r="BZ798" s="48"/>
      <c r="CA798" s="48"/>
      <c r="CB798" s="48"/>
      <c r="CC798" s="48"/>
      <c r="CD798" s="48"/>
      <c r="CE798" s="48"/>
      <c r="CF798" s="48"/>
      <c r="CG798" s="48"/>
      <c r="CH798" s="48"/>
      <c r="CI798" s="48"/>
      <c r="CJ798" s="48"/>
      <c r="CK798" s="48"/>
      <c r="CL798" s="48"/>
      <c r="CM798" s="48"/>
      <c r="CN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65"/>
      <c r="BD799" s="48"/>
      <c r="BE799" s="48"/>
      <c r="BF799" s="48"/>
      <c r="BG799" s="48"/>
      <c r="BH799" s="65"/>
      <c r="BI799" s="48"/>
      <c r="BJ799" s="48"/>
      <c r="BK799" s="48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  <c r="CD799" s="48"/>
      <c r="CE799" s="48"/>
      <c r="CF799" s="48"/>
      <c r="CG799" s="48"/>
      <c r="CH799" s="48"/>
      <c r="CI799" s="48"/>
      <c r="CJ799" s="48"/>
      <c r="CK799" s="48"/>
      <c r="CL799" s="48"/>
      <c r="CM799" s="48"/>
      <c r="CN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65"/>
      <c r="BD800" s="48"/>
      <c r="BE800" s="48"/>
      <c r="BF800" s="48"/>
      <c r="BG800" s="48"/>
      <c r="BH800" s="65"/>
      <c r="BI800" s="48"/>
      <c r="BJ800" s="48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  <c r="BZ800" s="48"/>
      <c r="CA800" s="48"/>
      <c r="CB800" s="48"/>
      <c r="CC800" s="48"/>
      <c r="CD800" s="48"/>
      <c r="CE800" s="48"/>
      <c r="CF800" s="48"/>
      <c r="CG800" s="48"/>
      <c r="CH800" s="48"/>
      <c r="CI800" s="48"/>
      <c r="CJ800" s="48"/>
      <c r="CK800" s="48"/>
      <c r="CL800" s="48"/>
      <c r="CM800" s="48"/>
      <c r="CN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65"/>
      <c r="BD801" s="48"/>
      <c r="BE801" s="48"/>
      <c r="BF801" s="48"/>
      <c r="BG801" s="48"/>
      <c r="BH801" s="65"/>
      <c r="BI801" s="48"/>
      <c r="BJ801" s="48"/>
      <c r="BK801" s="48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  <c r="BZ801" s="48"/>
      <c r="CA801" s="48"/>
      <c r="CB801" s="48"/>
      <c r="CC801" s="48"/>
      <c r="CD801" s="48"/>
      <c r="CE801" s="48"/>
      <c r="CF801" s="48"/>
      <c r="CG801" s="48"/>
      <c r="CH801" s="48"/>
      <c r="CI801" s="48"/>
      <c r="CJ801" s="48"/>
      <c r="CK801" s="48"/>
      <c r="CL801" s="48"/>
      <c r="CM801" s="48"/>
      <c r="CN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65"/>
      <c r="BD802" s="48"/>
      <c r="BE802" s="48"/>
      <c r="BF802" s="48"/>
      <c r="BG802" s="48"/>
      <c r="BH802" s="65"/>
      <c r="BI802" s="48"/>
      <c r="BJ802" s="48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65"/>
      <c r="BD803" s="48"/>
      <c r="BE803" s="48"/>
      <c r="BF803" s="48"/>
      <c r="BG803" s="48"/>
      <c r="BH803" s="65"/>
      <c r="BI803" s="48"/>
      <c r="BJ803" s="48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  <c r="CD803" s="48"/>
      <c r="CE803" s="48"/>
      <c r="CF803" s="48"/>
      <c r="CG803" s="48"/>
      <c r="CH803" s="48"/>
      <c r="CI803" s="48"/>
      <c r="CJ803" s="48"/>
      <c r="CK803" s="48"/>
      <c r="CL803" s="48"/>
      <c r="CM803" s="48"/>
      <c r="CN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65"/>
      <c r="BD804" s="48"/>
      <c r="BE804" s="48"/>
      <c r="BF804" s="48"/>
      <c r="BG804" s="48"/>
      <c r="BH804" s="65"/>
      <c r="BI804" s="48"/>
      <c r="BJ804" s="48"/>
      <c r="BK804" s="48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  <c r="BZ804" s="48"/>
      <c r="CA804" s="48"/>
      <c r="CB804" s="48"/>
      <c r="CC804" s="48"/>
      <c r="CD804" s="48"/>
      <c r="CE804" s="48"/>
      <c r="CF804" s="48"/>
      <c r="CG804" s="48"/>
      <c r="CH804" s="48"/>
      <c r="CI804" s="48"/>
      <c r="CJ804" s="48"/>
      <c r="CK804" s="48"/>
      <c r="CL804" s="48"/>
      <c r="CM804" s="48"/>
      <c r="CN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65"/>
      <c r="BD805" s="48"/>
      <c r="BE805" s="48"/>
      <c r="BF805" s="48"/>
      <c r="BG805" s="48"/>
      <c r="BH805" s="65"/>
      <c r="BI805" s="48"/>
      <c r="BJ805" s="48"/>
      <c r="BK805" s="48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  <c r="CD805" s="48"/>
      <c r="CE805" s="48"/>
      <c r="CF805" s="48"/>
      <c r="CG805" s="48"/>
      <c r="CH805" s="48"/>
      <c r="CI805" s="48"/>
      <c r="CJ805" s="48"/>
      <c r="CK805" s="48"/>
      <c r="CL805" s="48"/>
      <c r="CM805" s="48"/>
      <c r="CN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65"/>
      <c r="BD806" s="48"/>
      <c r="BE806" s="48"/>
      <c r="BF806" s="48"/>
      <c r="BG806" s="48"/>
      <c r="BH806" s="65"/>
      <c r="BI806" s="48"/>
      <c r="BJ806" s="48"/>
      <c r="BK806" s="48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  <c r="BZ806" s="48"/>
      <c r="CA806" s="48"/>
      <c r="CB806" s="48"/>
      <c r="CC806" s="48"/>
      <c r="CD806" s="48"/>
      <c r="CE806" s="48"/>
      <c r="CF806" s="48"/>
      <c r="CG806" s="48"/>
      <c r="CH806" s="48"/>
      <c r="CI806" s="48"/>
      <c r="CJ806" s="48"/>
      <c r="CK806" s="48"/>
      <c r="CL806" s="48"/>
      <c r="CM806" s="48"/>
      <c r="CN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65"/>
      <c r="BD807" s="48"/>
      <c r="BE807" s="48"/>
      <c r="BF807" s="48"/>
      <c r="BG807" s="48"/>
      <c r="BH807" s="65"/>
      <c r="BI807" s="48"/>
      <c r="BJ807" s="48"/>
      <c r="BK807" s="48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  <c r="BZ807" s="48"/>
      <c r="CA807" s="48"/>
      <c r="CB807" s="48"/>
      <c r="CC807" s="48"/>
      <c r="CD807" s="48"/>
      <c r="CE807" s="48"/>
      <c r="CF807" s="48"/>
      <c r="CG807" s="48"/>
      <c r="CH807" s="48"/>
      <c r="CI807" s="48"/>
      <c r="CJ807" s="48"/>
      <c r="CK807" s="48"/>
      <c r="CL807" s="48"/>
      <c r="CM807" s="48"/>
      <c r="CN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65"/>
      <c r="BD808" s="48"/>
      <c r="BE808" s="48"/>
      <c r="BF808" s="48"/>
      <c r="BG808" s="48"/>
      <c r="BH808" s="65"/>
      <c r="BI808" s="48"/>
      <c r="BJ808" s="48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65"/>
      <c r="BD809" s="48"/>
      <c r="BE809" s="48"/>
      <c r="BF809" s="48"/>
      <c r="BG809" s="48"/>
      <c r="BH809" s="65"/>
      <c r="BI809" s="48"/>
      <c r="BJ809" s="48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65"/>
      <c r="BD810" s="48"/>
      <c r="BE810" s="48"/>
      <c r="BF810" s="48"/>
      <c r="BG810" s="48"/>
      <c r="BH810" s="65"/>
      <c r="BI810" s="48"/>
      <c r="BJ810" s="48"/>
      <c r="BK810" s="48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  <c r="BZ810" s="48"/>
      <c r="CA810" s="48"/>
      <c r="CB810" s="48"/>
      <c r="CC810" s="48"/>
      <c r="CD810" s="48"/>
      <c r="CE810" s="48"/>
      <c r="CF810" s="48"/>
      <c r="CG810" s="48"/>
      <c r="CH810" s="48"/>
      <c r="CI810" s="48"/>
      <c r="CJ810" s="48"/>
      <c r="CK810" s="48"/>
      <c r="CL810" s="48"/>
      <c r="CM810" s="48"/>
      <c r="CN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65"/>
      <c r="BD811" s="48"/>
      <c r="BE811" s="48"/>
      <c r="BF811" s="48"/>
      <c r="BG811" s="48"/>
      <c r="BH811" s="65"/>
      <c r="BI811" s="48"/>
      <c r="BJ811" s="48"/>
      <c r="BK811" s="48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  <c r="CD811" s="48"/>
      <c r="CE811" s="48"/>
      <c r="CF811" s="48"/>
      <c r="CG811" s="48"/>
      <c r="CH811" s="48"/>
      <c r="CI811" s="48"/>
      <c r="CJ811" s="48"/>
      <c r="CK811" s="48"/>
      <c r="CL811" s="48"/>
      <c r="CM811" s="48"/>
      <c r="CN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65"/>
      <c r="BD812" s="48"/>
      <c r="BE812" s="48"/>
      <c r="BF812" s="48"/>
      <c r="BG812" s="48"/>
      <c r="BH812" s="65"/>
      <c r="BI812" s="48"/>
      <c r="BJ812" s="48"/>
      <c r="BK812" s="48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  <c r="BZ812" s="48"/>
      <c r="CA812" s="48"/>
      <c r="CB812" s="48"/>
      <c r="CC812" s="48"/>
      <c r="CD812" s="48"/>
      <c r="CE812" s="48"/>
      <c r="CF812" s="48"/>
      <c r="CG812" s="48"/>
      <c r="CH812" s="48"/>
      <c r="CI812" s="48"/>
      <c r="CJ812" s="48"/>
      <c r="CK812" s="48"/>
      <c r="CL812" s="48"/>
      <c r="CM812" s="48"/>
      <c r="CN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65"/>
      <c r="BD813" s="48"/>
      <c r="BE813" s="48"/>
      <c r="BF813" s="48"/>
      <c r="BG813" s="48"/>
      <c r="BH813" s="65"/>
      <c r="BI813" s="48"/>
      <c r="BJ813" s="48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  <c r="BZ813" s="48"/>
      <c r="CA813" s="48"/>
      <c r="CB813" s="48"/>
      <c r="CC813" s="48"/>
      <c r="CD813" s="48"/>
      <c r="CE813" s="48"/>
      <c r="CF813" s="48"/>
      <c r="CG813" s="48"/>
      <c r="CH813" s="48"/>
      <c r="CI813" s="48"/>
      <c r="CJ813" s="48"/>
      <c r="CK813" s="48"/>
      <c r="CL813" s="48"/>
      <c r="CM813" s="48"/>
      <c r="CN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65"/>
      <c r="BD814" s="48"/>
      <c r="BE814" s="48"/>
      <c r="BF814" s="48"/>
      <c r="BG814" s="48"/>
      <c r="BH814" s="65"/>
      <c r="BI814" s="48"/>
      <c r="BJ814" s="48"/>
      <c r="BK814" s="48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  <c r="CD814" s="48"/>
      <c r="CE814" s="48"/>
      <c r="CF814" s="48"/>
      <c r="CG814" s="48"/>
      <c r="CH814" s="48"/>
      <c r="CI814" s="48"/>
      <c r="CJ814" s="48"/>
      <c r="CK814" s="48"/>
      <c r="CL814" s="48"/>
      <c r="CM814" s="48"/>
      <c r="CN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65"/>
      <c r="BD815" s="48"/>
      <c r="BE815" s="48"/>
      <c r="BF815" s="48"/>
      <c r="BG815" s="48"/>
      <c r="BH815" s="65"/>
      <c r="BI815" s="48"/>
      <c r="BJ815" s="48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  <c r="CD815" s="48"/>
      <c r="CE815" s="48"/>
      <c r="CF815" s="48"/>
      <c r="CG815" s="48"/>
      <c r="CH815" s="48"/>
      <c r="CI815" s="48"/>
      <c r="CJ815" s="48"/>
      <c r="CK815" s="48"/>
      <c r="CL815" s="48"/>
      <c r="CM815" s="48"/>
      <c r="CN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65"/>
      <c r="BD816" s="48"/>
      <c r="BE816" s="48"/>
      <c r="BF816" s="48"/>
      <c r="BG816" s="48"/>
      <c r="BH816" s="65"/>
      <c r="BI816" s="48"/>
      <c r="BJ816" s="48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65"/>
      <c r="BD817" s="48"/>
      <c r="BE817" s="48"/>
      <c r="BF817" s="48"/>
      <c r="BG817" s="48"/>
      <c r="BH817" s="65"/>
      <c r="BI817" s="48"/>
      <c r="BJ817" s="48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65"/>
      <c r="BD818" s="48"/>
      <c r="BE818" s="48"/>
      <c r="BF818" s="48"/>
      <c r="BG818" s="48"/>
      <c r="BH818" s="65"/>
      <c r="BI818" s="48"/>
      <c r="BJ818" s="48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  <c r="CD818" s="48"/>
      <c r="CE818" s="48"/>
      <c r="CF818" s="48"/>
      <c r="CG818" s="48"/>
      <c r="CH818" s="48"/>
      <c r="CI818" s="48"/>
      <c r="CJ818" s="48"/>
      <c r="CK818" s="48"/>
      <c r="CL818" s="48"/>
      <c r="CM818" s="48"/>
      <c r="CN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65"/>
      <c r="BD819" s="48"/>
      <c r="BE819" s="48"/>
      <c r="BF819" s="48"/>
      <c r="BG819" s="48"/>
      <c r="BH819" s="65"/>
      <c r="BI819" s="48"/>
      <c r="BJ819" s="48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  <c r="CD819" s="48"/>
      <c r="CE819" s="48"/>
      <c r="CF819" s="48"/>
      <c r="CG819" s="48"/>
      <c r="CH819" s="48"/>
      <c r="CI819" s="48"/>
      <c r="CJ819" s="48"/>
      <c r="CK819" s="48"/>
      <c r="CL819" s="48"/>
      <c r="CM819" s="48"/>
      <c r="CN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65"/>
      <c r="BD820" s="48"/>
      <c r="BE820" s="48"/>
      <c r="BF820" s="48"/>
      <c r="BG820" s="48"/>
      <c r="BH820" s="65"/>
      <c r="BI820" s="48"/>
      <c r="BJ820" s="48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65"/>
      <c r="BD821" s="48"/>
      <c r="BE821" s="48"/>
      <c r="BF821" s="48"/>
      <c r="BG821" s="48"/>
      <c r="BH821" s="65"/>
      <c r="BI821" s="48"/>
      <c r="BJ821" s="48"/>
      <c r="BK821" s="48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  <c r="BZ821" s="48"/>
      <c r="CA821" s="48"/>
      <c r="CB821" s="48"/>
      <c r="CC821" s="48"/>
      <c r="CD821" s="48"/>
      <c r="CE821" s="48"/>
      <c r="CF821" s="48"/>
      <c r="CG821" s="48"/>
      <c r="CH821" s="48"/>
      <c r="CI821" s="48"/>
      <c r="CJ821" s="48"/>
      <c r="CK821" s="48"/>
      <c r="CL821" s="48"/>
      <c r="CM821" s="48"/>
      <c r="CN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65"/>
      <c r="BD822" s="48"/>
      <c r="BE822" s="48"/>
      <c r="BF822" s="48"/>
      <c r="BG822" s="48"/>
      <c r="BH822" s="65"/>
      <c r="BI822" s="48"/>
      <c r="BJ822" s="48"/>
      <c r="BK822" s="48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48"/>
      <c r="CA822" s="48"/>
      <c r="CB822" s="48"/>
      <c r="CC822" s="48"/>
      <c r="CD822" s="48"/>
      <c r="CE822" s="48"/>
      <c r="CF822" s="48"/>
      <c r="CG822" s="48"/>
      <c r="CH822" s="48"/>
      <c r="CI822" s="48"/>
      <c r="CJ822" s="48"/>
      <c r="CK822" s="48"/>
      <c r="CL822" s="48"/>
      <c r="CM822" s="48"/>
      <c r="CN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65"/>
      <c r="BD823" s="48"/>
      <c r="BE823" s="48"/>
      <c r="BF823" s="48"/>
      <c r="BG823" s="48"/>
      <c r="BH823" s="65"/>
      <c r="BI823" s="48"/>
      <c r="BJ823" s="48"/>
      <c r="BK823" s="48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  <c r="CD823" s="48"/>
      <c r="CE823" s="48"/>
      <c r="CF823" s="48"/>
      <c r="CG823" s="48"/>
      <c r="CH823" s="48"/>
      <c r="CI823" s="48"/>
      <c r="CJ823" s="48"/>
      <c r="CK823" s="48"/>
      <c r="CL823" s="48"/>
      <c r="CM823" s="48"/>
      <c r="CN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65"/>
      <c r="BD824" s="48"/>
      <c r="BE824" s="48"/>
      <c r="BF824" s="48"/>
      <c r="BG824" s="48"/>
      <c r="BH824" s="65"/>
      <c r="BI824" s="48"/>
      <c r="BJ824" s="48"/>
      <c r="BK824" s="48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  <c r="BZ824" s="48"/>
      <c r="CA824" s="48"/>
      <c r="CB824" s="48"/>
      <c r="CC824" s="48"/>
      <c r="CD824" s="48"/>
      <c r="CE824" s="48"/>
      <c r="CF824" s="48"/>
      <c r="CG824" s="48"/>
      <c r="CH824" s="48"/>
      <c r="CI824" s="48"/>
      <c r="CJ824" s="48"/>
      <c r="CK824" s="48"/>
      <c r="CL824" s="48"/>
      <c r="CM824" s="48"/>
      <c r="CN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65"/>
      <c r="BD825" s="48"/>
      <c r="BE825" s="48"/>
      <c r="BF825" s="48"/>
      <c r="BG825" s="48"/>
      <c r="BH825" s="65"/>
      <c r="BI825" s="48"/>
      <c r="BJ825" s="48"/>
      <c r="BK825" s="48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  <c r="BZ825" s="48"/>
      <c r="CA825" s="48"/>
      <c r="CB825" s="48"/>
      <c r="CC825" s="48"/>
      <c r="CD825" s="48"/>
      <c r="CE825" s="48"/>
      <c r="CF825" s="48"/>
      <c r="CG825" s="48"/>
      <c r="CH825" s="48"/>
      <c r="CI825" s="48"/>
      <c r="CJ825" s="48"/>
      <c r="CK825" s="48"/>
      <c r="CL825" s="48"/>
      <c r="CM825" s="48"/>
      <c r="CN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65"/>
      <c r="BD826" s="48"/>
      <c r="BE826" s="48"/>
      <c r="BF826" s="48"/>
      <c r="BG826" s="48"/>
      <c r="BH826" s="65"/>
      <c r="BI826" s="48"/>
      <c r="BJ826" s="48"/>
      <c r="BK826" s="48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  <c r="CD826" s="48"/>
      <c r="CE826" s="48"/>
      <c r="CF826" s="48"/>
      <c r="CG826" s="48"/>
      <c r="CH826" s="48"/>
      <c r="CI826" s="48"/>
      <c r="CJ826" s="48"/>
      <c r="CK826" s="48"/>
      <c r="CL826" s="48"/>
      <c r="CM826" s="48"/>
      <c r="CN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65"/>
      <c r="BD827" s="48"/>
      <c r="BE827" s="48"/>
      <c r="BF827" s="48"/>
      <c r="BG827" s="48"/>
      <c r="BH827" s="65"/>
      <c r="BI827" s="48"/>
      <c r="BJ827" s="48"/>
      <c r="BK827" s="48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  <c r="BZ827" s="48"/>
      <c r="CA827" s="48"/>
      <c r="CB827" s="48"/>
      <c r="CC827" s="48"/>
      <c r="CD827" s="48"/>
      <c r="CE827" s="48"/>
      <c r="CF827" s="48"/>
      <c r="CG827" s="48"/>
      <c r="CH827" s="48"/>
      <c r="CI827" s="48"/>
      <c r="CJ827" s="48"/>
      <c r="CK827" s="48"/>
      <c r="CL827" s="48"/>
      <c r="CM827" s="48"/>
      <c r="CN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65"/>
      <c r="BD828" s="48"/>
      <c r="BE828" s="48"/>
      <c r="BF828" s="48"/>
      <c r="BG828" s="48"/>
      <c r="BH828" s="65"/>
      <c r="BI828" s="48"/>
      <c r="BJ828" s="48"/>
      <c r="BK828" s="48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  <c r="BZ828" s="48"/>
      <c r="CA828" s="48"/>
      <c r="CB828" s="48"/>
      <c r="CC828" s="48"/>
      <c r="CD828" s="48"/>
      <c r="CE828" s="48"/>
      <c r="CF828" s="48"/>
      <c r="CG828" s="48"/>
      <c r="CH828" s="48"/>
      <c r="CI828" s="48"/>
      <c r="CJ828" s="48"/>
      <c r="CK828" s="48"/>
      <c r="CL828" s="48"/>
      <c r="CM828" s="48"/>
      <c r="CN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65"/>
      <c r="BD829" s="48"/>
      <c r="BE829" s="48"/>
      <c r="BF829" s="48"/>
      <c r="BG829" s="48"/>
      <c r="BH829" s="65"/>
      <c r="BI829" s="48"/>
      <c r="BJ829" s="48"/>
      <c r="BK829" s="48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  <c r="CD829" s="48"/>
      <c r="CE829" s="48"/>
      <c r="CF829" s="48"/>
      <c r="CG829" s="48"/>
      <c r="CH829" s="48"/>
      <c r="CI829" s="48"/>
      <c r="CJ829" s="48"/>
      <c r="CK829" s="48"/>
      <c r="CL829" s="48"/>
      <c r="CM829" s="48"/>
      <c r="CN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65"/>
      <c r="BD830" s="48"/>
      <c r="BE830" s="48"/>
      <c r="BF830" s="48"/>
      <c r="BG830" s="48"/>
      <c r="BH830" s="65"/>
      <c r="BI830" s="48"/>
      <c r="BJ830" s="48"/>
      <c r="BK830" s="48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  <c r="BZ830" s="48"/>
      <c r="CA830" s="48"/>
      <c r="CB830" s="48"/>
      <c r="CC830" s="48"/>
      <c r="CD830" s="48"/>
      <c r="CE830" s="48"/>
      <c r="CF830" s="48"/>
      <c r="CG830" s="48"/>
      <c r="CH830" s="48"/>
      <c r="CI830" s="48"/>
      <c r="CJ830" s="48"/>
      <c r="CK830" s="48"/>
      <c r="CL830" s="48"/>
      <c r="CM830" s="48"/>
      <c r="CN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65"/>
      <c r="BD831" s="48"/>
      <c r="BE831" s="48"/>
      <c r="BF831" s="48"/>
      <c r="BG831" s="48"/>
      <c r="BH831" s="65"/>
      <c r="BI831" s="48"/>
      <c r="BJ831" s="48"/>
      <c r="BK831" s="48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  <c r="BZ831" s="48"/>
      <c r="CA831" s="48"/>
      <c r="CB831" s="48"/>
      <c r="CC831" s="48"/>
      <c r="CD831" s="48"/>
      <c r="CE831" s="48"/>
      <c r="CF831" s="48"/>
      <c r="CG831" s="48"/>
      <c r="CH831" s="48"/>
      <c r="CI831" s="48"/>
      <c r="CJ831" s="48"/>
      <c r="CK831" s="48"/>
      <c r="CL831" s="48"/>
      <c r="CM831" s="48"/>
      <c r="CN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65"/>
      <c r="BD832" s="48"/>
      <c r="BE832" s="48"/>
      <c r="BF832" s="48"/>
      <c r="BG832" s="48"/>
      <c r="BH832" s="65"/>
      <c r="BI832" s="48"/>
      <c r="BJ832" s="48"/>
      <c r="BK832" s="48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  <c r="CD832" s="48"/>
      <c r="CE832" s="48"/>
      <c r="CF832" s="48"/>
      <c r="CG832" s="48"/>
      <c r="CH832" s="48"/>
      <c r="CI832" s="48"/>
      <c r="CJ832" s="48"/>
      <c r="CK832" s="48"/>
      <c r="CL832" s="48"/>
      <c r="CM832" s="48"/>
      <c r="CN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65"/>
      <c r="BD833" s="48"/>
      <c r="BE833" s="48"/>
      <c r="BF833" s="48"/>
      <c r="BG833" s="48"/>
      <c r="BH833" s="65"/>
      <c r="BI833" s="48"/>
      <c r="BJ833" s="48"/>
      <c r="BK833" s="48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  <c r="BZ833" s="48"/>
      <c r="CA833" s="48"/>
      <c r="CB833" s="48"/>
      <c r="CC833" s="48"/>
      <c r="CD833" s="48"/>
      <c r="CE833" s="48"/>
      <c r="CF833" s="48"/>
      <c r="CG833" s="48"/>
      <c r="CH833" s="48"/>
      <c r="CI833" s="48"/>
      <c r="CJ833" s="48"/>
      <c r="CK833" s="48"/>
      <c r="CL833" s="48"/>
      <c r="CM833" s="48"/>
      <c r="CN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65"/>
      <c r="BD834" s="48"/>
      <c r="BE834" s="48"/>
      <c r="BF834" s="48"/>
      <c r="BG834" s="48"/>
      <c r="BH834" s="65"/>
      <c r="BI834" s="48"/>
      <c r="BJ834" s="48"/>
      <c r="BK834" s="48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  <c r="BZ834" s="48"/>
      <c r="CA834" s="48"/>
      <c r="CB834" s="48"/>
      <c r="CC834" s="48"/>
      <c r="CD834" s="48"/>
      <c r="CE834" s="48"/>
      <c r="CF834" s="48"/>
      <c r="CG834" s="48"/>
      <c r="CH834" s="48"/>
      <c r="CI834" s="48"/>
      <c r="CJ834" s="48"/>
      <c r="CK834" s="48"/>
      <c r="CL834" s="48"/>
      <c r="CM834" s="48"/>
      <c r="CN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65"/>
      <c r="BD835" s="48"/>
      <c r="BE835" s="48"/>
      <c r="BF835" s="48"/>
      <c r="BG835" s="48"/>
      <c r="BH835" s="65"/>
      <c r="BI835" s="48"/>
      <c r="BJ835" s="48"/>
      <c r="BK835" s="48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  <c r="CD835" s="48"/>
      <c r="CE835" s="48"/>
      <c r="CF835" s="48"/>
      <c r="CG835" s="48"/>
      <c r="CH835" s="48"/>
      <c r="CI835" s="48"/>
      <c r="CJ835" s="48"/>
      <c r="CK835" s="48"/>
      <c r="CL835" s="48"/>
      <c r="CM835" s="48"/>
      <c r="CN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65"/>
      <c r="BD836" s="48"/>
      <c r="BE836" s="48"/>
      <c r="BF836" s="48"/>
      <c r="BG836" s="48"/>
      <c r="BH836" s="65"/>
      <c r="BI836" s="48"/>
      <c r="BJ836" s="48"/>
      <c r="BK836" s="48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  <c r="BZ836" s="48"/>
      <c r="CA836" s="48"/>
      <c r="CB836" s="48"/>
      <c r="CC836" s="48"/>
      <c r="CD836" s="48"/>
      <c r="CE836" s="48"/>
      <c r="CF836" s="48"/>
      <c r="CG836" s="48"/>
      <c r="CH836" s="48"/>
      <c r="CI836" s="48"/>
      <c r="CJ836" s="48"/>
      <c r="CK836" s="48"/>
      <c r="CL836" s="48"/>
      <c r="CM836" s="48"/>
      <c r="CN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65"/>
      <c r="BD837" s="48"/>
      <c r="BE837" s="48"/>
      <c r="BF837" s="48"/>
      <c r="BG837" s="48"/>
      <c r="BH837" s="65"/>
      <c r="BI837" s="48"/>
      <c r="BJ837" s="48"/>
      <c r="BK837" s="48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  <c r="BZ837" s="48"/>
      <c r="CA837" s="48"/>
      <c r="CB837" s="48"/>
      <c r="CC837" s="48"/>
      <c r="CD837" s="48"/>
      <c r="CE837" s="48"/>
      <c r="CF837" s="48"/>
      <c r="CG837" s="48"/>
      <c r="CH837" s="48"/>
      <c r="CI837" s="48"/>
      <c r="CJ837" s="48"/>
      <c r="CK837" s="48"/>
      <c r="CL837" s="48"/>
      <c r="CM837" s="48"/>
      <c r="CN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65"/>
      <c r="BD838" s="48"/>
      <c r="BE838" s="48"/>
      <c r="BF838" s="48"/>
      <c r="BG838" s="48"/>
      <c r="BH838" s="65"/>
      <c r="BI838" s="48"/>
      <c r="BJ838" s="48"/>
      <c r="BK838" s="48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  <c r="CD838" s="48"/>
      <c r="CE838" s="48"/>
      <c r="CF838" s="48"/>
      <c r="CG838" s="48"/>
      <c r="CH838" s="48"/>
      <c r="CI838" s="48"/>
      <c r="CJ838" s="48"/>
      <c r="CK838" s="48"/>
      <c r="CL838" s="48"/>
      <c r="CM838" s="48"/>
      <c r="CN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65"/>
      <c r="BD839" s="48"/>
      <c r="BE839" s="48"/>
      <c r="BF839" s="48"/>
      <c r="BG839" s="48"/>
      <c r="BH839" s="65"/>
      <c r="BI839" s="48"/>
      <c r="BJ839" s="48"/>
      <c r="BK839" s="48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  <c r="BZ839" s="48"/>
      <c r="CA839" s="48"/>
      <c r="CB839" s="48"/>
      <c r="CC839" s="48"/>
      <c r="CD839" s="48"/>
      <c r="CE839" s="48"/>
      <c r="CF839" s="48"/>
      <c r="CG839" s="48"/>
      <c r="CH839" s="48"/>
      <c r="CI839" s="48"/>
      <c r="CJ839" s="48"/>
      <c r="CK839" s="48"/>
      <c r="CL839" s="48"/>
      <c r="CM839" s="48"/>
      <c r="CN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65"/>
      <c r="BD840" s="48"/>
      <c r="BE840" s="48"/>
      <c r="BF840" s="48"/>
      <c r="BG840" s="48"/>
      <c r="BH840" s="65"/>
      <c r="BI840" s="48"/>
      <c r="BJ840" s="48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  <c r="CD840" s="48"/>
      <c r="CE840" s="48"/>
      <c r="CF840" s="48"/>
      <c r="CG840" s="48"/>
      <c r="CH840" s="48"/>
      <c r="CI840" s="48"/>
      <c r="CJ840" s="48"/>
      <c r="CK840" s="48"/>
      <c r="CL840" s="48"/>
      <c r="CM840" s="48"/>
      <c r="CN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65"/>
      <c r="BD841" s="48"/>
      <c r="BE841" s="48"/>
      <c r="BF841" s="48"/>
      <c r="BG841" s="48"/>
      <c r="BH841" s="65"/>
      <c r="BI841" s="48"/>
      <c r="BJ841" s="48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65"/>
      <c r="BD842" s="48"/>
      <c r="BE842" s="48"/>
      <c r="BF842" s="48"/>
      <c r="BG842" s="48"/>
      <c r="BH842" s="65"/>
      <c r="BI842" s="48"/>
      <c r="BJ842" s="48"/>
      <c r="BK842" s="48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  <c r="BZ842" s="48"/>
      <c r="CA842" s="48"/>
      <c r="CB842" s="48"/>
      <c r="CC842" s="48"/>
      <c r="CD842" s="48"/>
      <c r="CE842" s="48"/>
      <c r="CF842" s="48"/>
      <c r="CG842" s="48"/>
      <c r="CH842" s="48"/>
      <c r="CI842" s="48"/>
      <c r="CJ842" s="48"/>
      <c r="CK842" s="48"/>
      <c r="CL842" s="48"/>
      <c r="CM842" s="48"/>
      <c r="CN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65"/>
      <c r="BD843" s="48"/>
      <c r="BE843" s="48"/>
      <c r="BF843" s="48"/>
      <c r="BG843" s="48"/>
      <c r="BH843" s="65"/>
      <c r="BI843" s="48"/>
      <c r="BJ843" s="48"/>
      <c r="BK843" s="48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  <c r="BZ843" s="48"/>
      <c r="CA843" s="48"/>
      <c r="CB843" s="48"/>
      <c r="CC843" s="48"/>
      <c r="CD843" s="48"/>
      <c r="CE843" s="48"/>
      <c r="CF843" s="48"/>
      <c r="CG843" s="48"/>
      <c r="CH843" s="48"/>
      <c r="CI843" s="48"/>
      <c r="CJ843" s="48"/>
      <c r="CK843" s="48"/>
      <c r="CL843" s="48"/>
      <c r="CM843" s="48"/>
      <c r="CN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65"/>
      <c r="BD844" s="48"/>
      <c r="BE844" s="48"/>
      <c r="BF844" s="48"/>
      <c r="BG844" s="48"/>
      <c r="BH844" s="65"/>
      <c r="BI844" s="48"/>
      <c r="BJ844" s="48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65"/>
      <c r="BD845" s="48"/>
      <c r="BE845" s="48"/>
      <c r="BF845" s="48"/>
      <c r="BG845" s="48"/>
      <c r="BH845" s="65"/>
      <c r="BI845" s="48"/>
      <c r="BJ845" s="48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  <c r="CD845" s="48"/>
      <c r="CE845" s="48"/>
      <c r="CF845" s="48"/>
      <c r="CG845" s="48"/>
      <c r="CH845" s="48"/>
      <c r="CI845" s="48"/>
      <c r="CJ845" s="48"/>
      <c r="CK845" s="48"/>
      <c r="CL845" s="48"/>
      <c r="CM845" s="48"/>
      <c r="CN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65"/>
      <c r="BD846" s="48"/>
      <c r="BE846" s="48"/>
      <c r="BF846" s="48"/>
      <c r="BG846" s="48"/>
      <c r="BH846" s="65"/>
      <c r="BI846" s="48"/>
      <c r="BJ846" s="48"/>
      <c r="BK846" s="48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  <c r="BZ846" s="48"/>
      <c r="CA846" s="48"/>
      <c r="CB846" s="48"/>
      <c r="CC846" s="48"/>
      <c r="CD846" s="48"/>
      <c r="CE846" s="48"/>
      <c r="CF846" s="48"/>
      <c r="CG846" s="48"/>
      <c r="CH846" s="48"/>
      <c r="CI846" s="48"/>
      <c r="CJ846" s="48"/>
      <c r="CK846" s="48"/>
      <c r="CL846" s="48"/>
      <c r="CM846" s="48"/>
      <c r="CN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65"/>
      <c r="BD847" s="48"/>
      <c r="BE847" s="48"/>
      <c r="BF847" s="48"/>
      <c r="BG847" s="48"/>
      <c r="BH847" s="65"/>
      <c r="BI847" s="48"/>
      <c r="BJ847" s="48"/>
      <c r="BK847" s="48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  <c r="CD847" s="48"/>
      <c r="CE847" s="48"/>
      <c r="CF847" s="48"/>
      <c r="CG847" s="48"/>
      <c r="CH847" s="48"/>
      <c r="CI847" s="48"/>
      <c r="CJ847" s="48"/>
      <c r="CK847" s="48"/>
      <c r="CL847" s="48"/>
      <c r="CM847" s="48"/>
      <c r="CN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65"/>
      <c r="BD848" s="48"/>
      <c r="BE848" s="48"/>
      <c r="BF848" s="48"/>
      <c r="BG848" s="48"/>
      <c r="BH848" s="65"/>
      <c r="BI848" s="48"/>
      <c r="BJ848" s="48"/>
      <c r="BK848" s="48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  <c r="BZ848" s="48"/>
      <c r="CA848" s="48"/>
      <c r="CB848" s="48"/>
      <c r="CC848" s="48"/>
      <c r="CD848" s="48"/>
      <c r="CE848" s="48"/>
      <c r="CF848" s="48"/>
      <c r="CG848" s="48"/>
      <c r="CH848" s="48"/>
      <c r="CI848" s="48"/>
      <c r="CJ848" s="48"/>
      <c r="CK848" s="48"/>
      <c r="CL848" s="48"/>
      <c r="CM848" s="48"/>
      <c r="CN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65"/>
      <c r="BD849" s="48"/>
      <c r="BE849" s="48"/>
      <c r="BF849" s="48"/>
      <c r="BG849" s="48"/>
      <c r="BH849" s="65"/>
      <c r="BI849" s="48"/>
      <c r="BJ849" s="48"/>
      <c r="BK849" s="48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  <c r="BZ849" s="48"/>
      <c r="CA849" s="48"/>
      <c r="CB849" s="48"/>
      <c r="CC849" s="48"/>
      <c r="CD849" s="48"/>
      <c r="CE849" s="48"/>
      <c r="CF849" s="48"/>
      <c r="CG849" s="48"/>
      <c r="CH849" s="48"/>
      <c r="CI849" s="48"/>
      <c r="CJ849" s="48"/>
      <c r="CK849" s="48"/>
      <c r="CL849" s="48"/>
      <c r="CM849" s="48"/>
      <c r="CN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65"/>
      <c r="BD850" s="48"/>
      <c r="BE850" s="48"/>
      <c r="BF850" s="48"/>
      <c r="BG850" s="48"/>
      <c r="BH850" s="65"/>
      <c r="BI850" s="48"/>
      <c r="BJ850" s="48"/>
      <c r="BK850" s="48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  <c r="CD850" s="48"/>
      <c r="CE850" s="48"/>
      <c r="CF850" s="48"/>
      <c r="CG850" s="48"/>
      <c r="CH850" s="48"/>
      <c r="CI850" s="48"/>
      <c r="CJ850" s="48"/>
      <c r="CK850" s="48"/>
      <c r="CL850" s="48"/>
      <c r="CM850" s="48"/>
      <c r="CN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65"/>
      <c r="BD851" s="48"/>
      <c r="BE851" s="48"/>
      <c r="BF851" s="48"/>
      <c r="BG851" s="48"/>
      <c r="BH851" s="65"/>
      <c r="BI851" s="48"/>
      <c r="BJ851" s="48"/>
      <c r="BK851" s="48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  <c r="BZ851" s="48"/>
      <c r="CA851" s="48"/>
      <c r="CB851" s="48"/>
      <c r="CC851" s="48"/>
      <c r="CD851" s="48"/>
      <c r="CE851" s="48"/>
      <c r="CF851" s="48"/>
      <c r="CG851" s="48"/>
      <c r="CH851" s="48"/>
      <c r="CI851" s="48"/>
      <c r="CJ851" s="48"/>
      <c r="CK851" s="48"/>
      <c r="CL851" s="48"/>
      <c r="CM851" s="48"/>
      <c r="CN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65"/>
      <c r="BD852" s="48"/>
      <c r="BE852" s="48"/>
      <c r="BF852" s="48"/>
      <c r="BG852" s="48"/>
      <c r="BH852" s="65"/>
      <c r="BI852" s="48"/>
      <c r="BJ852" s="48"/>
      <c r="BK852" s="48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  <c r="BZ852" s="48"/>
      <c r="CA852" s="48"/>
      <c r="CB852" s="48"/>
      <c r="CC852" s="48"/>
      <c r="CD852" s="48"/>
      <c r="CE852" s="48"/>
      <c r="CF852" s="48"/>
      <c r="CG852" s="48"/>
      <c r="CH852" s="48"/>
      <c r="CI852" s="48"/>
      <c r="CJ852" s="48"/>
      <c r="CK852" s="48"/>
      <c r="CL852" s="48"/>
      <c r="CM852" s="48"/>
      <c r="CN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65"/>
      <c r="BD853" s="48"/>
      <c r="BE853" s="48"/>
      <c r="BF853" s="48"/>
      <c r="BG853" s="48"/>
      <c r="BH853" s="65"/>
      <c r="BI853" s="48"/>
      <c r="BJ853" s="48"/>
      <c r="BK853" s="48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  <c r="CD853" s="48"/>
      <c r="CE853" s="48"/>
      <c r="CF853" s="48"/>
      <c r="CG853" s="48"/>
      <c r="CH853" s="48"/>
      <c r="CI853" s="48"/>
      <c r="CJ853" s="48"/>
      <c r="CK853" s="48"/>
      <c r="CL853" s="48"/>
      <c r="CM853" s="48"/>
      <c r="CN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65"/>
      <c r="BD854" s="48"/>
      <c r="BE854" s="48"/>
      <c r="BF854" s="48"/>
      <c r="BG854" s="48"/>
      <c r="BH854" s="65"/>
      <c r="BI854" s="48"/>
      <c r="BJ854" s="48"/>
      <c r="BK854" s="48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  <c r="BZ854" s="48"/>
      <c r="CA854" s="48"/>
      <c r="CB854" s="48"/>
      <c r="CC854" s="48"/>
      <c r="CD854" s="48"/>
      <c r="CE854" s="48"/>
      <c r="CF854" s="48"/>
      <c r="CG854" s="48"/>
      <c r="CH854" s="48"/>
      <c r="CI854" s="48"/>
      <c r="CJ854" s="48"/>
      <c r="CK854" s="48"/>
      <c r="CL854" s="48"/>
      <c r="CM854" s="48"/>
      <c r="CN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65"/>
      <c r="BD855" s="48"/>
      <c r="BE855" s="48"/>
      <c r="BF855" s="48"/>
      <c r="BG855" s="48"/>
      <c r="BH855" s="65"/>
      <c r="BI855" s="48"/>
      <c r="BJ855" s="48"/>
      <c r="BK855" s="48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  <c r="BZ855" s="48"/>
      <c r="CA855" s="48"/>
      <c r="CB855" s="48"/>
      <c r="CC855" s="48"/>
      <c r="CD855" s="48"/>
      <c r="CE855" s="48"/>
      <c r="CF855" s="48"/>
      <c r="CG855" s="48"/>
      <c r="CH855" s="48"/>
      <c r="CI855" s="48"/>
      <c r="CJ855" s="48"/>
      <c r="CK855" s="48"/>
      <c r="CL855" s="48"/>
      <c r="CM855" s="48"/>
      <c r="CN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65"/>
      <c r="BD856" s="48"/>
      <c r="BE856" s="48"/>
      <c r="BF856" s="48"/>
      <c r="BG856" s="48"/>
      <c r="BH856" s="65"/>
      <c r="BI856" s="48"/>
      <c r="BJ856" s="48"/>
      <c r="BK856" s="48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  <c r="CD856" s="48"/>
      <c r="CE856" s="48"/>
      <c r="CF856" s="48"/>
      <c r="CG856" s="48"/>
      <c r="CH856" s="48"/>
      <c r="CI856" s="48"/>
      <c r="CJ856" s="48"/>
      <c r="CK856" s="48"/>
      <c r="CL856" s="48"/>
      <c r="CM856" s="48"/>
      <c r="CN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65"/>
      <c r="BD857" s="48"/>
      <c r="BE857" s="48"/>
      <c r="BF857" s="48"/>
      <c r="BG857" s="48"/>
      <c r="BH857" s="65"/>
      <c r="BI857" s="48"/>
      <c r="BJ857" s="48"/>
      <c r="BK857" s="48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  <c r="BZ857" s="48"/>
      <c r="CA857" s="48"/>
      <c r="CB857" s="48"/>
      <c r="CC857" s="48"/>
      <c r="CD857" s="48"/>
      <c r="CE857" s="48"/>
      <c r="CF857" s="48"/>
      <c r="CG857" s="48"/>
      <c r="CH857" s="48"/>
      <c r="CI857" s="48"/>
      <c r="CJ857" s="48"/>
      <c r="CK857" s="48"/>
      <c r="CL857" s="48"/>
      <c r="CM857" s="48"/>
      <c r="CN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65"/>
      <c r="BD858" s="48"/>
      <c r="BE858" s="48"/>
      <c r="BF858" s="48"/>
      <c r="BG858" s="48"/>
      <c r="BH858" s="65"/>
      <c r="BI858" s="48"/>
      <c r="BJ858" s="48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  <c r="CD858" s="48"/>
      <c r="CE858" s="48"/>
      <c r="CF858" s="48"/>
      <c r="CG858" s="48"/>
      <c r="CH858" s="48"/>
      <c r="CI858" s="48"/>
      <c r="CJ858" s="48"/>
      <c r="CK858" s="48"/>
      <c r="CL858" s="48"/>
      <c r="CM858" s="48"/>
      <c r="CN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65"/>
      <c r="BD859" s="48"/>
      <c r="BE859" s="48"/>
      <c r="BF859" s="48"/>
      <c r="BG859" s="48"/>
      <c r="BH859" s="65"/>
      <c r="BI859" s="48"/>
      <c r="BJ859" s="48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65"/>
      <c r="BD860" s="48"/>
      <c r="BE860" s="48"/>
      <c r="BF860" s="48"/>
      <c r="BG860" s="48"/>
      <c r="BH860" s="65"/>
      <c r="BI860" s="48"/>
      <c r="BJ860" s="48"/>
      <c r="BK860" s="48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  <c r="BZ860" s="48"/>
      <c r="CA860" s="48"/>
      <c r="CB860" s="48"/>
      <c r="CC860" s="48"/>
      <c r="CD860" s="48"/>
      <c r="CE860" s="48"/>
      <c r="CF860" s="48"/>
      <c r="CG860" s="48"/>
      <c r="CH860" s="48"/>
      <c r="CI860" s="48"/>
      <c r="CJ860" s="48"/>
      <c r="CK860" s="48"/>
      <c r="CL860" s="48"/>
      <c r="CM860" s="48"/>
      <c r="CN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65"/>
      <c r="BD861" s="48"/>
      <c r="BE861" s="48"/>
      <c r="BF861" s="48"/>
      <c r="BG861" s="48"/>
      <c r="BH861" s="65"/>
      <c r="BI861" s="48"/>
      <c r="BJ861" s="48"/>
      <c r="BK861" s="48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  <c r="BZ861" s="48"/>
      <c r="CA861" s="48"/>
      <c r="CB861" s="48"/>
      <c r="CC861" s="48"/>
      <c r="CD861" s="48"/>
      <c r="CE861" s="48"/>
      <c r="CF861" s="48"/>
      <c r="CG861" s="48"/>
      <c r="CH861" s="48"/>
      <c r="CI861" s="48"/>
      <c r="CJ861" s="48"/>
      <c r="CK861" s="48"/>
      <c r="CL861" s="48"/>
      <c r="CM861" s="48"/>
      <c r="CN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65"/>
      <c r="BD862" s="48"/>
      <c r="BE862" s="48"/>
      <c r="BF862" s="48"/>
      <c r="BG862" s="48"/>
      <c r="BH862" s="65"/>
      <c r="BI862" s="48"/>
      <c r="BJ862" s="48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65"/>
      <c r="BD863" s="48"/>
      <c r="BE863" s="48"/>
      <c r="BF863" s="48"/>
      <c r="BG863" s="48"/>
      <c r="BH863" s="65"/>
      <c r="BI863" s="48"/>
      <c r="BJ863" s="48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  <c r="CD863" s="48"/>
      <c r="CE863" s="48"/>
      <c r="CF863" s="48"/>
      <c r="CG863" s="48"/>
      <c r="CH863" s="48"/>
      <c r="CI863" s="48"/>
      <c r="CJ863" s="48"/>
      <c r="CK863" s="48"/>
      <c r="CL863" s="48"/>
      <c r="CM863" s="48"/>
      <c r="CN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65"/>
      <c r="BD864" s="48"/>
      <c r="BE864" s="48"/>
      <c r="BF864" s="48"/>
      <c r="BG864" s="48"/>
      <c r="BH864" s="65"/>
      <c r="BI864" s="48"/>
      <c r="BJ864" s="48"/>
      <c r="BK864" s="48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  <c r="BZ864" s="48"/>
      <c r="CA864" s="48"/>
      <c r="CB864" s="48"/>
      <c r="CC864" s="48"/>
      <c r="CD864" s="48"/>
      <c r="CE864" s="48"/>
      <c r="CF864" s="48"/>
      <c r="CG864" s="48"/>
      <c r="CH864" s="48"/>
      <c r="CI864" s="48"/>
      <c r="CJ864" s="48"/>
      <c r="CK864" s="48"/>
      <c r="CL864" s="48"/>
      <c r="CM864" s="48"/>
      <c r="CN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65"/>
      <c r="BD865" s="48"/>
      <c r="BE865" s="48"/>
      <c r="BF865" s="48"/>
      <c r="BG865" s="48"/>
      <c r="BH865" s="65"/>
      <c r="BI865" s="48"/>
      <c r="BJ865" s="48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65"/>
      <c r="BD866" s="48"/>
      <c r="BE866" s="48"/>
      <c r="BF866" s="48"/>
      <c r="BG866" s="48"/>
      <c r="BH866" s="65"/>
      <c r="BI866" s="48"/>
      <c r="BJ866" s="48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  <c r="CD866" s="48"/>
      <c r="CE866" s="48"/>
      <c r="CF866" s="48"/>
      <c r="CG866" s="48"/>
      <c r="CH866" s="48"/>
      <c r="CI866" s="48"/>
      <c r="CJ866" s="48"/>
      <c r="CK866" s="48"/>
      <c r="CL866" s="48"/>
      <c r="CM866" s="48"/>
      <c r="CN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65"/>
      <c r="BD867" s="48"/>
      <c r="BE867" s="48"/>
      <c r="BF867" s="48"/>
      <c r="BG867" s="48"/>
      <c r="BH867" s="65"/>
      <c r="BI867" s="48"/>
      <c r="BJ867" s="48"/>
      <c r="BK867" s="48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  <c r="BZ867" s="48"/>
      <c r="CA867" s="48"/>
      <c r="CB867" s="48"/>
      <c r="CC867" s="48"/>
      <c r="CD867" s="48"/>
      <c r="CE867" s="48"/>
      <c r="CF867" s="48"/>
      <c r="CG867" s="48"/>
      <c r="CH867" s="48"/>
      <c r="CI867" s="48"/>
      <c r="CJ867" s="48"/>
      <c r="CK867" s="48"/>
      <c r="CL867" s="48"/>
      <c r="CM867" s="48"/>
      <c r="CN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65"/>
      <c r="BD868" s="48"/>
      <c r="BE868" s="48"/>
      <c r="BF868" s="48"/>
      <c r="BG868" s="48"/>
      <c r="BH868" s="65"/>
      <c r="BI868" s="48"/>
      <c r="BJ868" s="48"/>
      <c r="BK868" s="48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  <c r="CD868" s="48"/>
      <c r="CE868" s="48"/>
      <c r="CF868" s="48"/>
      <c r="CG868" s="48"/>
      <c r="CH868" s="48"/>
      <c r="CI868" s="48"/>
      <c r="CJ868" s="48"/>
      <c r="CK868" s="48"/>
      <c r="CL868" s="48"/>
      <c r="CM868" s="48"/>
      <c r="CN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65"/>
      <c r="BD869" s="48"/>
      <c r="BE869" s="48"/>
      <c r="BF869" s="48"/>
      <c r="BG869" s="48"/>
      <c r="BH869" s="65"/>
      <c r="BI869" s="48"/>
      <c r="BJ869" s="48"/>
      <c r="BK869" s="48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  <c r="BZ869" s="48"/>
      <c r="CA869" s="48"/>
      <c r="CB869" s="48"/>
      <c r="CC869" s="48"/>
      <c r="CD869" s="48"/>
      <c r="CE869" s="48"/>
      <c r="CF869" s="48"/>
      <c r="CG869" s="48"/>
      <c r="CH869" s="48"/>
      <c r="CI869" s="48"/>
      <c r="CJ869" s="48"/>
      <c r="CK869" s="48"/>
      <c r="CL869" s="48"/>
      <c r="CM869" s="48"/>
      <c r="CN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65"/>
      <c r="BD870" s="48"/>
      <c r="BE870" s="48"/>
      <c r="BF870" s="48"/>
      <c r="BG870" s="48"/>
      <c r="BH870" s="65"/>
      <c r="BI870" s="48"/>
      <c r="BJ870" s="48"/>
      <c r="BK870" s="48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  <c r="BZ870" s="48"/>
      <c r="CA870" s="48"/>
      <c r="CB870" s="48"/>
      <c r="CC870" s="48"/>
      <c r="CD870" s="48"/>
      <c r="CE870" s="48"/>
      <c r="CF870" s="48"/>
      <c r="CG870" s="48"/>
      <c r="CH870" s="48"/>
      <c r="CI870" s="48"/>
      <c r="CJ870" s="48"/>
      <c r="CK870" s="48"/>
      <c r="CL870" s="48"/>
      <c r="CM870" s="48"/>
      <c r="CN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65"/>
      <c r="BD871" s="48"/>
      <c r="BE871" s="48"/>
      <c r="BF871" s="48"/>
      <c r="BG871" s="48"/>
      <c r="BH871" s="65"/>
      <c r="BI871" s="48"/>
      <c r="BJ871" s="48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65"/>
      <c r="BD872" s="48"/>
      <c r="BE872" s="48"/>
      <c r="BF872" s="48"/>
      <c r="BG872" s="48"/>
      <c r="BH872" s="65"/>
      <c r="BI872" s="48"/>
      <c r="BJ872" s="48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  <c r="CD872" s="48"/>
      <c r="CE872" s="48"/>
      <c r="CF872" s="48"/>
      <c r="CG872" s="48"/>
      <c r="CH872" s="48"/>
      <c r="CI872" s="48"/>
      <c r="CJ872" s="48"/>
      <c r="CK872" s="48"/>
      <c r="CL872" s="48"/>
      <c r="CM872" s="48"/>
      <c r="CN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65"/>
      <c r="BD873" s="48"/>
      <c r="BE873" s="48"/>
      <c r="BF873" s="48"/>
      <c r="BG873" s="48"/>
      <c r="BH873" s="65"/>
      <c r="BI873" s="48"/>
      <c r="BJ873" s="48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  <c r="CD873" s="48"/>
      <c r="CE873" s="48"/>
      <c r="CF873" s="48"/>
      <c r="CG873" s="48"/>
      <c r="CH873" s="48"/>
      <c r="CI873" s="48"/>
      <c r="CJ873" s="48"/>
      <c r="CK873" s="48"/>
      <c r="CL873" s="48"/>
      <c r="CM873" s="48"/>
      <c r="CN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65"/>
      <c r="BD874" s="48"/>
      <c r="BE874" s="48"/>
      <c r="BF874" s="48"/>
      <c r="BG874" s="48"/>
      <c r="BH874" s="65"/>
      <c r="BI874" s="48"/>
      <c r="BJ874" s="48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65"/>
      <c r="BD875" s="48"/>
      <c r="BE875" s="48"/>
      <c r="BF875" s="48"/>
      <c r="BG875" s="48"/>
      <c r="BH875" s="65"/>
      <c r="BI875" s="48"/>
      <c r="BJ875" s="48"/>
      <c r="BK875" s="48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  <c r="BZ875" s="48"/>
      <c r="CA875" s="48"/>
      <c r="CB875" s="48"/>
      <c r="CC875" s="48"/>
      <c r="CD875" s="48"/>
      <c r="CE875" s="48"/>
      <c r="CF875" s="48"/>
      <c r="CG875" s="48"/>
      <c r="CH875" s="48"/>
      <c r="CI875" s="48"/>
      <c r="CJ875" s="48"/>
      <c r="CK875" s="48"/>
      <c r="CL875" s="48"/>
      <c r="CM875" s="48"/>
      <c r="CN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65"/>
      <c r="BD876" s="48"/>
      <c r="BE876" s="48"/>
      <c r="BF876" s="48"/>
      <c r="BG876" s="48"/>
      <c r="BH876" s="65"/>
      <c r="BI876" s="48"/>
      <c r="BJ876" s="48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  <c r="CD876" s="48"/>
      <c r="CE876" s="48"/>
      <c r="CF876" s="48"/>
      <c r="CG876" s="48"/>
      <c r="CH876" s="48"/>
      <c r="CI876" s="48"/>
      <c r="CJ876" s="48"/>
      <c r="CK876" s="48"/>
      <c r="CL876" s="48"/>
      <c r="CM876" s="48"/>
      <c r="CN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65"/>
      <c r="BD877" s="48"/>
      <c r="BE877" s="48"/>
      <c r="BF877" s="48"/>
      <c r="BG877" s="48"/>
      <c r="BH877" s="65"/>
      <c r="BI877" s="48"/>
      <c r="BJ877" s="48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65"/>
      <c r="BD878" s="48"/>
      <c r="BE878" s="48"/>
      <c r="BF878" s="48"/>
      <c r="BG878" s="48"/>
      <c r="BH878" s="65"/>
      <c r="BI878" s="48"/>
      <c r="BJ878" s="48"/>
      <c r="BK878" s="48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  <c r="BZ878" s="48"/>
      <c r="CA878" s="48"/>
      <c r="CB878" s="48"/>
      <c r="CC878" s="48"/>
      <c r="CD878" s="48"/>
      <c r="CE878" s="48"/>
      <c r="CF878" s="48"/>
      <c r="CG878" s="48"/>
      <c r="CH878" s="48"/>
      <c r="CI878" s="48"/>
      <c r="CJ878" s="48"/>
      <c r="CK878" s="48"/>
      <c r="CL878" s="48"/>
      <c r="CM878" s="48"/>
      <c r="CN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65"/>
      <c r="BD879" s="48"/>
      <c r="BE879" s="48"/>
      <c r="BF879" s="48"/>
      <c r="BG879" s="48"/>
      <c r="BH879" s="65"/>
      <c r="BI879" s="48"/>
      <c r="BJ879" s="48"/>
      <c r="BK879" s="48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  <c r="BZ879" s="48"/>
      <c r="CA879" s="48"/>
      <c r="CB879" s="48"/>
      <c r="CC879" s="48"/>
      <c r="CD879" s="48"/>
      <c r="CE879" s="48"/>
      <c r="CF879" s="48"/>
      <c r="CG879" s="48"/>
      <c r="CH879" s="48"/>
      <c r="CI879" s="48"/>
      <c r="CJ879" s="48"/>
      <c r="CK879" s="48"/>
      <c r="CL879" s="48"/>
      <c r="CM879" s="48"/>
      <c r="CN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65"/>
      <c r="BD880" s="48"/>
      <c r="BE880" s="48"/>
      <c r="BF880" s="48"/>
      <c r="BG880" s="48"/>
      <c r="BH880" s="65"/>
      <c r="BI880" s="48"/>
      <c r="BJ880" s="48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65"/>
      <c r="BD881" s="48"/>
      <c r="BE881" s="48"/>
      <c r="BF881" s="48"/>
      <c r="BG881" s="48"/>
      <c r="BH881" s="65"/>
      <c r="BI881" s="48"/>
      <c r="BJ881" s="48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  <c r="CD881" s="48"/>
      <c r="CE881" s="48"/>
      <c r="CF881" s="48"/>
      <c r="CG881" s="48"/>
      <c r="CH881" s="48"/>
      <c r="CI881" s="48"/>
      <c r="CJ881" s="48"/>
      <c r="CK881" s="48"/>
      <c r="CL881" s="48"/>
      <c r="CM881" s="48"/>
      <c r="CN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65"/>
      <c r="BD882" s="48"/>
      <c r="BE882" s="48"/>
      <c r="BF882" s="48"/>
      <c r="BG882" s="48"/>
      <c r="BH882" s="65"/>
      <c r="BI882" s="48"/>
      <c r="BJ882" s="48"/>
      <c r="BK882" s="48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  <c r="BZ882" s="48"/>
      <c r="CA882" s="48"/>
      <c r="CB882" s="48"/>
      <c r="CC882" s="48"/>
      <c r="CD882" s="48"/>
      <c r="CE882" s="48"/>
      <c r="CF882" s="48"/>
      <c r="CG882" s="48"/>
      <c r="CH882" s="48"/>
      <c r="CI882" s="48"/>
      <c r="CJ882" s="48"/>
      <c r="CK882" s="48"/>
      <c r="CL882" s="48"/>
      <c r="CM882" s="48"/>
      <c r="CN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65"/>
      <c r="BD883" s="48"/>
      <c r="BE883" s="48"/>
      <c r="BF883" s="48"/>
      <c r="BG883" s="48"/>
      <c r="BH883" s="65"/>
      <c r="BI883" s="48"/>
      <c r="BJ883" s="48"/>
      <c r="BK883" s="48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  <c r="CD883" s="48"/>
      <c r="CE883" s="48"/>
      <c r="CF883" s="48"/>
      <c r="CG883" s="48"/>
      <c r="CH883" s="48"/>
      <c r="CI883" s="48"/>
      <c r="CJ883" s="48"/>
      <c r="CK883" s="48"/>
      <c r="CL883" s="48"/>
      <c r="CM883" s="48"/>
      <c r="CN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65"/>
      <c r="BD884" s="48"/>
      <c r="BE884" s="48"/>
      <c r="BF884" s="48"/>
      <c r="BG884" s="48"/>
      <c r="BH884" s="65"/>
      <c r="BI884" s="48"/>
      <c r="BJ884" s="48"/>
      <c r="BK884" s="48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  <c r="BZ884" s="48"/>
      <c r="CA884" s="48"/>
      <c r="CB884" s="48"/>
      <c r="CC884" s="48"/>
      <c r="CD884" s="48"/>
      <c r="CE884" s="48"/>
      <c r="CF884" s="48"/>
      <c r="CG884" s="48"/>
      <c r="CH884" s="48"/>
      <c r="CI884" s="48"/>
      <c r="CJ884" s="48"/>
      <c r="CK884" s="48"/>
      <c r="CL884" s="48"/>
      <c r="CM884" s="48"/>
      <c r="CN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65"/>
      <c r="BD885" s="48"/>
      <c r="BE885" s="48"/>
      <c r="BF885" s="48"/>
      <c r="BG885" s="48"/>
      <c r="BH885" s="65"/>
      <c r="BI885" s="48"/>
      <c r="BJ885" s="48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  <c r="CD885" s="48"/>
      <c r="CE885" s="48"/>
      <c r="CF885" s="48"/>
      <c r="CG885" s="48"/>
      <c r="CH885" s="48"/>
      <c r="CI885" s="48"/>
      <c r="CJ885" s="48"/>
      <c r="CK885" s="48"/>
      <c r="CL885" s="48"/>
      <c r="CM885" s="48"/>
      <c r="CN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65"/>
      <c r="BD886" s="48"/>
      <c r="BE886" s="48"/>
      <c r="BF886" s="48"/>
      <c r="BG886" s="48"/>
      <c r="BH886" s="65"/>
      <c r="BI886" s="48"/>
      <c r="BJ886" s="48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65"/>
      <c r="BD887" s="48"/>
      <c r="BE887" s="48"/>
      <c r="BF887" s="48"/>
      <c r="BG887" s="48"/>
      <c r="BH887" s="65"/>
      <c r="BI887" s="48"/>
      <c r="BJ887" s="48"/>
      <c r="BK887" s="48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  <c r="BZ887" s="48"/>
      <c r="CA887" s="48"/>
      <c r="CB887" s="48"/>
      <c r="CC887" s="48"/>
      <c r="CD887" s="48"/>
      <c r="CE887" s="48"/>
      <c r="CF887" s="48"/>
      <c r="CG887" s="48"/>
      <c r="CH887" s="48"/>
      <c r="CI887" s="48"/>
      <c r="CJ887" s="48"/>
      <c r="CK887" s="48"/>
      <c r="CL887" s="48"/>
      <c r="CM887" s="48"/>
      <c r="CN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65"/>
      <c r="BD888" s="48"/>
      <c r="BE888" s="48"/>
      <c r="BF888" s="48"/>
      <c r="BG888" s="48"/>
      <c r="BH888" s="65"/>
      <c r="BI888" s="48"/>
      <c r="BJ888" s="48"/>
      <c r="BK888" s="48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  <c r="BZ888" s="48"/>
      <c r="CA888" s="48"/>
      <c r="CB888" s="48"/>
      <c r="CC888" s="48"/>
      <c r="CD888" s="48"/>
      <c r="CE888" s="48"/>
      <c r="CF888" s="48"/>
      <c r="CG888" s="48"/>
      <c r="CH888" s="48"/>
      <c r="CI888" s="48"/>
      <c r="CJ888" s="48"/>
      <c r="CK888" s="48"/>
      <c r="CL888" s="48"/>
      <c r="CM888" s="48"/>
      <c r="CN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65"/>
      <c r="BD889" s="48"/>
      <c r="BE889" s="48"/>
      <c r="BF889" s="48"/>
      <c r="BG889" s="48"/>
      <c r="BH889" s="65"/>
      <c r="BI889" s="48"/>
      <c r="BJ889" s="48"/>
      <c r="BK889" s="48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  <c r="CD889" s="48"/>
      <c r="CE889" s="48"/>
      <c r="CF889" s="48"/>
      <c r="CG889" s="48"/>
      <c r="CH889" s="48"/>
      <c r="CI889" s="48"/>
      <c r="CJ889" s="48"/>
      <c r="CK889" s="48"/>
      <c r="CL889" s="48"/>
      <c r="CM889" s="48"/>
      <c r="CN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65"/>
      <c r="BD890" s="48"/>
      <c r="BE890" s="48"/>
      <c r="BF890" s="48"/>
      <c r="BG890" s="48"/>
      <c r="BH890" s="65"/>
      <c r="BI890" s="48"/>
      <c r="BJ890" s="48"/>
      <c r="BK890" s="48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  <c r="BZ890" s="48"/>
      <c r="CA890" s="48"/>
      <c r="CB890" s="48"/>
      <c r="CC890" s="48"/>
      <c r="CD890" s="48"/>
      <c r="CE890" s="48"/>
      <c r="CF890" s="48"/>
      <c r="CG890" s="48"/>
      <c r="CH890" s="48"/>
      <c r="CI890" s="48"/>
      <c r="CJ890" s="48"/>
      <c r="CK890" s="48"/>
      <c r="CL890" s="48"/>
      <c r="CM890" s="48"/>
      <c r="CN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65"/>
      <c r="BD891" s="48"/>
      <c r="BE891" s="48"/>
      <c r="BF891" s="48"/>
      <c r="BG891" s="48"/>
      <c r="BH891" s="65"/>
      <c r="BI891" s="48"/>
      <c r="BJ891" s="48"/>
      <c r="BK891" s="48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  <c r="BZ891" s="48"/>
      <c r="CA891" s="48"/>
      <c r="CB891" s="48"/>
      <c r="CC891" s="48"/>
      <c r="CD891" s="48"/>
      <c r="CE891" s="48"/>
      <c r="CF891" s="48"/>
      <c r="CG891" s="48"/>
      <c r="CH891" s="48"/>
      <c r="CI891" s="48"/>
      <c r="CJ891" s="48"/>
      <c r="CK891" s="48"/>
      <c r="CL891" s="48"/>
      <c r="CM891" s="48"/>
      <c r="CN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65"/>
      <c r="BD892" s="48"/>
      <c r="BE892" s="48"/>
      <c r="BF892" s="48"/>
      <c r="BG892" s="48"/>
      <c r="BH892" s="65"/>
      <c r="BI892" s="48"/>
      <c r="BJ892" s="48"/>
      <c r="BK892" s="48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  <c r="CD892" s="48"/>
      <c r="CE892" s="48"/>
      <c r="CF892" s="48"/>
      <c r="CG892" s="48"/>
      <c r="CH892" s="48"/>
      <c r="CI892" s="48"/>
      <c r="CJ892" s="48"/>
      <c r="CK892" s="48"/>
      <c r="CL892" s="48"/>
      <c r="CM892" s="48"/>
      <c r="CN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65"/>
      <c r="BD893" s="48"/>
      <c r="BE893" s="48"/>
      <c r="BF893" s="48"/>
      <c r="BG893" s="48"/>
      <c r="BH893" s="65"/>
      <c r="BI893" s="48"/>
      <c r="BJ893" s="48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  <c r="CD893" s="48"/>
      <c r="CE893" s="48"/>
      <c r="CF893" s="48"/>
      <c r="CG893" s="48"/>
      <c r="CH893" s="48"/>
      <c r="CI893" s="48"/>
      <c r="CJ893" s="48"/>
      <c r="CK893" s="48"/>
      <c r="CL893" s="48"/>
      <c r="CM893" s="48"/>
      <c r="CN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65"/>
      <c r="BD894" s="48"/>
      <c r="BE894" s="48"/>
      <c r="BF894" s="48"/>
      <c r="BG894" s="48"/>
      <c r="BH894" s="65"/>
      <c r="BI894" s="48"/>
      <c r="BJ894" s="48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  <c r="CD894" s="48"/>
      <c r="CE894" s="48"/>
      <c r="CF894" s="48"/>
      <c r="CG894" s="48"/>
      <c r="CH894" s="48"/>
      <c r="CI894" s="48"/>
      <c r="CJ894" s="48"/>
      <c r="CK894" s="48"/>
      <c r="CL894" s="48"/>
      <c r="CM894" s="48"/>
      <c r="CN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65"/>
      <c r="BD895" s="48"/>
      <c r="BE895" s="48"/>
      <c r="BF895" s="48"/>
      <c r="BG895" s="48"/>
      <c r="BH895" s="65"/>
      <c r="BI895" s="48"/>
      <c r="BJ895" s="48"/>
      <c r="BK895" s="48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  <c r="CD895" s="48"/>
      <c r="CE895" s="48"/>
      <c r="CF895" s="48"/>
      <c r="CG895" s="48"/>
      <c r="CH895" s="48"/>
      <c r="CI895" s="48"/>
      <c r="CJ895" s="48"/>
      <c r="CK895" s="48"/>
      <c r="CL895" s="48"/>
      <c r="CM895" s="48"/>
      <c r="CN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65"/>
      <c r="BD896" s="48"/>
      <c r="BE896" s="48"/>
      <c r="BF896" s="48"/>
      <c r="BG896" s="48"/>
      <c r="BH896" s="65"/>
      <c r="BI896" s="48"/>
      <c r="BJ896" s="48"/>
      <c r="BK896" s="48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  <c r="BZ896" s="48"/>
      <c r="CA896" s="48"/>
      <c r="CB896" s="48"/>
      <c r="CC896" s="48"/>
      <c r="CD896" s="48"/>
      <c r="CE896" s="48"/>
      <c r="CF896" s="48"/>
      <c r="CG896" s="48"/>
      <c r="CH896" s="48"/>
      <c r="CI896" s="48"/>
      <c r="CJ896" s="48"/>
      <c r="CK896" s="48"/>
      <c r="CL896" s="48"/>
      <c r="CM896" s="48"/>
      <c r="CN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65"/>
      <c r="BD897" s="48"/>
      <c r="BE897" s="48"/>
      <c r="BF897" s="48"/>
      <c r="BG897" s="48"/>
      <c r="BH897" s="65"/>
      <c r="BI897" s="48"/>
      <c r="BJ897" s="48"/>
      <c r="BK897" s="48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  <c r="BZ897" s="48"/>
      <c r="CA897" s="48"/>
      <c r="CB897" s="48"/>
      <c r="CC897" s="48"/>
      <c r="CD897" s="48"/>
      <c r="CE897" s="48"/>
      <c r="CF897" s="48"/>
      <c r="CG897" s="48"/>
      <c r="CH897" s="48"/>
      <c r="CI897" s="48"/>
      <c r="CJ897" s="48"/>
      <c r="CK897" s="48"/>
      <c r="CL897" s="48"/>
      <c r="CM897" s="48"/>
      <c r="CN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65"/>
      <c r="BD898" s="48"/>
      <c r="BE898" s="48"/>
      <c r="BF898" s="48"/>
      <c r="BG898" s="48"/>
      <c r="BH898" s="65"/>
      <c r="BI898" s="48"/>
      <c r="BJ898" s="48"/>
      <c r="BK898" s="48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  <c r="CD898" s="48"/>
      <c r="CE898" s="48"/>
      <c r="CF898" s="48"/>
      <c r="CG898" s="48"/>
      <c r="CH898" s="48"/>
      <c r="CI898" s="48"/>
      <c r="CJ898" s="48"/>
      <c r="CK898" s="48"/>
      <c r="CL898" s="48"/>
      <c r="CM898" s="48"/>
      <c r="CN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65"/>
      <c r="BD899" s="48"/>
      <c r="BE899" s="48"/>
      <c r="BF899" s="48"/>
      <c r="BG899" s="48"/>
      <c r="BH899" s="65"/>
      <c r="BI899" s="48"/>
      <c r="BJ899" s="48"/>
      <c r="BK899" s="48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  <c r="BZ899" s="48"/>
      <c r="CA899" s="48"/>
      <c r="CB899" s="48"/>
      <c r="CC899" s="48"/>
      <c r="CD899" s="48"/>
      <c r="CE899" s="48"/>
      <c r="CF899" s="48"/>
      <c r="CG899" s="48"/>
      <c r="CH899" s="48"/>
      <c r="CI899" s="48"/>
      <c r="CJ899" s="48"/>
      <c r="CK899" s="48"/>
      <c r="CL899" s="48"/>
      <c r="CM899" s="48"/>
      <c r="CN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65"/>
      <c r="BD900" s="48"/>
      <c r="BE900" s="48"/>
      <c r="BF900" s="48"/>
      <c r="BG900" s="48"/>
      <c r="BH900" s="65"/>
      <c r="BI900" s="48"/>
      <c r="BJ900" s="48"/>
      <c r="BK900" s="48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  <c r="BZ900" s="48"/>
      <c r="CA900" s="48"/>
      <c r="CB900" s="48"/>
      <c r="CC900" s="48"/>
      <c r="CD900" s="48"/>
      <c r="CE900" s="48"/>
      <c r="CF900" s="48"/>
      <c r="CG900" s="48"/>
      <c r="CH900" s="48"/>
      <c r="CI900" s="48"/>
      <c r="CJ900" s="48"/>
      <c r="CK900" s="48"/>
      <c r="CL900" s="48"/>
      <c r="CM900" s="48"/>
      <c r="CN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65"/>
      <c r="BD901" s="48"/>
      <c r="BE901" s="48"/>
      <c r="BF901" s="48"/>
      <c r="BG901" s="48"/>
      <c r="BH901" s="65"/>
      <c r="BI901" s="48"/>
      <c r="BJ901" s="48"/>
      <c r="BK901" s="48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  <c r="CD901" s="48"/>
      <c r="CE901" s="48"/>
      <c r="CF901" s="48"/>
      <c r="CG901" s="48"/>
      <c r="CH901" s="48"/>
      <c r="CI901" s="48"/>
      <c r="CJ901" s="48"/>
      <c r="CK901" s="48"/>
      <c r="CL901" s="48"/>
      <c r="CM901" s="48"/>
      <c r="CN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65"/>
      <c r="BD902" s="48"/>
      <c r="BE902" s="48"/>
      <c r="BF902" s="48"/>
      <c r="BG902" s="48"/>
      <c r="BH902" s="65"/>
      <c r="BI902" s="48"/>
      <c r="BJ902" s="48"/>
      <c r="BK902" s="48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48"/>
      <c r="CA902" s="48"/>
      <c r="CB902" s="48"/>
      <c r="CC902" s="48"/>
      <c r="CD902" s="48"/>
      <c r="CE902" s="48"/>
      <c r="CF902" s="48"/>
      <c r="CG902" s="48"/>
      <c r="CH902" s="48"/>
      <c r="CI902" s="48"/>
      <c r="CJ902" s="48"/>
      <c r="CK902" s="48"/>
      <c r="CL902" s="48"/>
      <c r="CM902" s="48"/>
      <c r="CN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65"/>
      <c r="BD903" s="48"/>
      <c r="BE903" s="48"/>
      <c r="BF903" s="48"/>
      <c r="BG903" s="48"/>
      <c r="BH903" s="65"/>
      <c r="BI903" s="48"/>
      <c r="BJ903" s="48"/>
      <c r="BK903" s="48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  <c r="BZ903" s="48"/>
      <c r="CA903" s="48"/>
      <c r="CB903" s="48"/>
      <c r="CC903" s="48"/>
      <c r="CD903" s="48"/>
      <c r="CE903" s="48"/>
      <c r="CF903" s="48"/>
      <c r="CG903" s="48"/>
      <c r="CH903" s="48"/>
      <c r="CI903" s="48"/>
      <c r="CJ903" s="48"/>
      <c r="CK903" s="48"/>
      <c r="CL903" s="48"/>
      <c r="CM903" s="48"/>
      <c r="CN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65"/>
      <c r="BD904" s="48"/>
      <c r="BE904" s="48"/>
      <c r="BF904" s="48"/>
      <c r="BG904" s="48"/>
      <c r="BH904" s="65"/>
      <c r="BI904" s="48"/>
      <c r="BJ904" s="48"/>
      <c r="BK904" s="48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  <c r="CD904" s="48"/>
      <c r="CE904" s="48"/>
      <c r="CF904" s="48"/>
      <c r="CG904" s="48"/>
      <c r="CH904" s="48"/>
      <c r="CI904" s="48"/>
      <c r="CJ904" s="48"/>
      <c r="CK904" s="48"/>
      <c r="CL904" s="48"/>
      <c r="CM904" s="48"/>
      <c r="CN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65"/>
      <c r="BD905" s="48"/>
      <c r="BE905" s="48"/>
      <c r="BF905" s="48"/>
      <c r="BG905" s="48"/>
      <c r="BH905" s="65"/>
      <c r="BI905" s="48"/>
      <c r="BJ905" s="48"/>
      <c r="BK905" s="48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  <c r="BZ905" s="48"/>
      <c r="CA905" s="48"/>
      <c r="CB905" s="48"/>
      <c r="CC905" s="48"/>
      <c r="CD905" s="48"/>
      <c r="CE905" s="48"/>
      <c r="CF905" s="48"/>
      <c r="CG905" s="48"/>
      <c r="CH905" s="48"/>
      <c r="CI905" s="48"/>
      <c r="CJ905" s="48"/>
      <c r="CK905" s="48"/>
      <c r="CL905" s="48"/>
      <c r="CM905" s="48"/>
      <c r="CN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65"/>
      <c r="BD906" s="48"/>
      <c r="BE906" s="48"/>
      <c r="BF906" s="48"/>
      <c r="BG906" s="48"/>
      <c r="BH906" s="65"/>
      <c r="BI906" s="48"/>
      <c r="BJ906" s="48"/>
      <c r="BK906" s="48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  <c r="BZ906" s="48"/>
      <c r="CA906" s="48"/>
      <c r="CB906" s="48"/>
      <c r="CC906" s="48"/>
      <c r="CD906" s="48"/>
      <c r="CE906" s="48"/>
      <c r="CF906" s="48"/>
      <c r="CG906" s="48"/>
      <c r="CH906" s="48"/>
      <c r="CI906" s="48"/>
      <c r="CJ906" s="48"/>
      <c r="CK906" s="48"/>
      <c r="CL906" s="48"/>
      <c r="CM906" s="48"/>
      <c r="CN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65"/>
      <c r="BD907" s="48"/>
      <c r="BE907" s="48"/>
      <c r="BF907" s="48"/>
      <c r="BG907" s="48"/>
      <c r="BH907" s="65"/>
      <c r="BI907" s="48"/>
      <c r="BJ907" s="48"/>
      <c r="BK907" s="48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  <c r="CD907" s="48"/>
      <c r="CE907" s="48"/>
      <c r="CF907" s="48"/>
      <c r="CG907" s="48"/>
      <c r="CH907" s="48"/>
      <c r="CI907" s="48"/>
      <c r="CJ907" s="48"/>
      <c r="CK907" s="48"/>
      <c r="CL907" s="48"/>
      <c r="CM907" s="48"/>
      <c r="CN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65"/>
      <c r="BD908" s="48"/>
      <c r="BE908" s="48"/>
      <c r="BF908" s="48"/>
      <c r="BG908" s="48"/>
      <c r="BH908" s="65"/>
      <c r="BI908" s="48"/>
      <c r="BJ908" s="48"/>
      <c r="BK908" s="48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  <c r="BZ908" s="48"/>
      <c r="CA908" s="48"/>
      <c r="CB908" s="48"/>
      <c r="CC908" s="48"/>
      <c r="CD908" s="48"/>
      <c r="CE908" s="48"/>
      <c r="CF908" s="48"/>
      <c r="CG908" s="48"/>
      <c r="CH908" s="48"/>
      <c r="CI908" s="48"/>
      <c r="CJ908" s="48"/>
      <c r="CK908" s="48"/>
      <c r="CL908" s="48"/>
      <c r="CM908" s="48"/>
      <c r="CN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65"/>
      <c r="BD909" s="48"/>
      <c r="BE909" s="48"/>
      <c r="BF909" s="48"/>
      <c r="BG909" s="48"/>
      <c r="BH909" s="65"/>
      <c r="BI909" s="48"/>
      <c r="BJ909" s="48"/>
      <c r="BK909" s="48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  <c r="BZ909" s="48"/>
      <c r="CA909" s="48"/>
      <c r="CB909" s="48"/>
      <c r="CC909" s="48"/>
      <c r="CD909" s="48"/>
      <c r="CE909" s="48"/>
      <c r="CF909" s="48"/>
      <c r="CG909" s="48"/>
      <c r="CH909" s="48"/>
      <c r="CI909" s="48"/>
      <c r="CJ909" s="48"/>
      <c r="CK909" s="48"/>
      <c r="CL909" s="48"/>
      <c r="CM909" s="48"/>
      <c r="CN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65"/>
      <c r="BD910" s="48"/>
      <c r="BE910" s="48"/>
      <c r="BF910" s="48"/>
      <c r="BG910" s="48"/>
      <c r="BH910" s="65"/>
      <c r="BI910" s="48"/>
      <c r="BJ910" s="48"/>
      <c r="BK910" s="48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  <c r="CD910" s="48"/>
      <c r="CE910" s="48"/>
      <c r="CF910" s="48"/>
      <c r="CG910" s="48"/>
      <c r="CH910" s="48"/>
      <c r="CI910" s="48"/>
      <c r="CJ910" s="48"/>
      <c r="CK910" s="48"/>
      <c r="CL910" s="48"/>
      <c r="CM910" s="48"/>
      <c r="CN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65"/>
      <c r="BD911" s="48"/>
      <c r="BE911" s="48"/>
      <c r="BF911" s="48"/>
      <c r="BG911" s="48"/>
      <c r="BH911" s="65"/>
      <c r="BI911" s="48"/>
      <c r="BJ911" s="48"/>
      <c r="BK911" s="48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  <c r="BZ911" s="48"/>
      <c r="CA911" s="48"/>
      <c r="CB911" s="48"/>
      <c r="CC911" s="48"/>
      <c r="CD911" s="48"/>
      <c r="CE911" s="48"/>
      <c r="CF911" s="48"/>
      <c r="CG911" s="48"/>
      <c r="CH911" s="48"/>
      <c r="CI911" s="48"/>
      <c r="CJ911" s="48"/>
      <c r="CK911" s="48"/>
      <c r="CL911" s="48"/>
      <c r="CM911" s="48"/>
      <c r="CN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65"/>
      <c r="BD912" s="48"/>
      <c r="BE912" s="48"/>
      <c r="BF912" s="48"/>
      <c r="BG912" s="48"/>
      <c r="BH912" s="65"/>
      <c r="BI912" s="48"/>
      <c r="BJ912" s="48"/>
      <c r="BK912" s="48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  <c r="BZ912" s="48"/>
      <c r="CA912" s="48"/>
      <c r="CB912" s="48"/>
      <c r="CC912" s="48"/>
      <c r="CD912" s="48"/>
      <c r="CE912" s="48"/>
      <c r="CF912" s="48"/>
      <c r="CG912" s="48"/>
      <c r="CH912" s="48"/>
      <c r="CI912" s="48"/>
      <c r="CJ912" s="48"/>
      <c r="CK912" s="48"/>
      <c r="CL912" s="48"/>
      <c r="CM912" s="48"/>
      <c r="CN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65"/>
      <c r="BD913" s="48"/>
      <c r="BE913" s="48"/>
      <c r="BF913" s="48"/>
      <c r="BG913" s="48"/>
      <c r="BH913" s="65"/>
      <c r="BI913" s="48"/>
      <c r="BJ913" s="48"/>
      <c r="BK913" s="48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  <c r="CD913" s="48"/>
      <c r="CE913" s="48"/>
      <c r="CF913" s="48"/>
      <c r="CG913" s="48"/>
      <c r="CH913" s="48"/>
      <c r="CI913" s="48"/>
      <c r="CJ913" s="48"/>
      <c r="CK913" s="48"/>
      <c r="CL913" s="48"/>
      <c r="CM913" s="48"/>
      <c r="CN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65"/>
      <c r="BD914" s="48"/>
      <c r="BE914" s="48"/>
      <c r="BF914" s="48"/>
      <c r="BG914" s="48"/>
      <c r="BH914" s="65"/>
      <c r="BI914" s="48"/>
      <c r="BJ914" s="48"/>
      <c r="BK914" s="48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  <c r="BZ914" s="48"/>
      <c r="CA914" s="48"/>
      <c r="CB914" s="48"/>
      <c r="CC914" s="48"/>
      <c r="CD914" s="48"/>
      <c r="CE914" s="48"/>
      <c r="CF914" s="48"/>
      <c r="CG914" s="48"/>
      <c r="CH914" s="48"/>
      <c r="CI914" s="48"/>
      <c r="CJ914" s="48"/>
      <c r="CK914" s="48"/>
      <c r="CL914" s="48"/>
      <c r="CM914" s="48"/>
      <c r="CN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65"/>
      <c r="BD915" s="48"/>
      <c r="BE915" s="48"/>
      <c r="BF915" s="48"/>
      <c r="BG915" s="48"/>
      <c r="BH915" s="65"/>
      <c r="BI915" s="48"/>
      <c r="BJ915" s="48"/>
      <c r="BK915" s="48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  <c r="BZ915" s="48"/>
      <c r="CA915" s="48"/>
      <c r="CB915" s="48"/>
      <c r="CC915" s="48"/>
      <c r="CD915" s="48"/>
      <c r="CE915" s="48"/>
      <c r="CF915" s="48"/>
      <c r="CG915" s="48"/>
      <c r="CH915" s="48"/>
      <c r="CI915" s="48"/>
      <c r="CJ915" s="48"/>
      <c r="CK915" s="48"/>
      <c r="CL915" s="48"/>
      <c r="CM915" s="48"/>
      <c r="CN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65"/>
      <c r="BD916" s="48"/>
      <c r="BE916" s="48"/>
      <c r="BF916" s="48"/>
      <c r="BG916" s="48"/>
      <c r="BH916" s="65"/>
      <c r="BI916" s="48"/>
      <c r="BJ916" s="48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  <c r="CD916" s="48"/>
      <c r="CE916" s="48"/>
      <c r="CF916" s="48"/>
      <c r="CG916" s="48"/>
      <c r="CH916" s="48"/>
      <c r="CI916" s="48"/>
      <c r="CJ916" s="48"/>
      <c r="CK916" s="48"/>
      <c r="CL916" s="48"/>
      <c r="CM916" s="48"/>
      <c r="CN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65"/>
      <c r="BD917" s="48"/>
      <c r="BE917" s="48"/>
      <c r="BF917" s="48"/>
      <c r="BG917" s="48"/>
      <c r="BH917" s="65"/>
      <c r="BI917" s="48"/>
      <c r="BJ917" s="48"/>
      <c r="BK917" s="48"/>
      <c r="BL917" s="48"/>
      <c r="BM917" s="48"/>
      <c r="BN917" s="48"/>
      <c r="BO917" s="48"/>
      <c r="BP917" s="48"/>
      <c r="BQ917" s="48"/>
      <c r="BR917" s="48"/>
      <c r="BS917" s="48"/>
      <c r="BT917" s="48"/>
      <c r="BU917" s="48"/>
      <c r="BV917" s="48"/>
      <c r="BW917" s="48"/>
      <c r="BX917" s="48"/>
      <c r="BY917" s="48"/>
      <c r="BZ917" s="48"/>
      <c r="CA917" s="48"/>
      <c r="CB917" s="48"/>
      <c r="CC917" s="48"/>
      <c r="CD917" s="48"/>
      <c r="CE917" s="48"/>
      <c r="CF917" s="48"/>
      <c r="CG917" s="48"/>
      <c r="CH917" s="48"/>
      <c r="CI917" s="48"/>
      <c r="CJ917" s="48"/>
      <c r="CK917" s="48"/>
      <c r="CL917" s="48"/>
      <c r="CM917" s="48"/>
      <c r="CN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65"/>
      <c r="BD918" s="48"/>
      <c r="BE918" s="48"/>
      <c r="BF918" s="48"/>
      <c r="BG918" s="48"/>
      <c r="BH918" s="65"/>
      <c r="BI918" s="48"/>
      <c r="BJ918" s="48"/>
      <c r="BK918" s="48"/>
      <c r="BL918" s="48"/>
      <c r="BM918" s="48"/>
      <c r="BN918" s="48"/>
      <c r="BO918" s="48"/>
      <c r="BP918" s="48"/>
      <c r="BQ918" s="48"/>
      <c r="BR918" s="48"/>
      <c r="BS918" s="48"/>
      <c r="BT918" s="48"/>
      <c r="BU918" s="48"/>
      <c r="BV918" s="48"/>
      <c r="BW918" s="48"/>
      <c r="BX918" s="48"/>
      <c r="BY918" s="48"/>
      <c r="BZ918" s="48"/>
      <c r="CA918" s="48"/>
      <c r="CB918" s="48"/>
      <c r="CC918" s="48"/>
      <c r="CD918" s="48"/>
      <c r="CE918" s="48"/>
      <c r="CF918" s="48"/>
      <c r="CG918" s="48"/>
      <c r="CH918" s="48"/>
      <c r="CI918" s="48"/>
      <c r="CJ918" s="48"/>
      <c r="CK918" s="48"/>
      <c r="CL918" s="48"/>
      <c r="CM918" s="48"/>
      <c r="CN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65"/>
      <c r="BD919" s="48"/>
      <c r="BE919" s="48"/>
      <c r="BF919" s="48"/>
      <c r="BG919" s="48"/>
      <c r="BH919" s="65"/>
      <c r="BI919" s="48"/>
      <c r="BJ919" s="48"/>
      <c r="BK919" s="48"/>
      <c r="BL919" s="48"/>
      <c r="BM919" s="48"/>
      <c r="BN919" s="48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  <c r="CD919" s="48"/>
      <c r="CE919" s="48"/>
      <c r="CF919" s="48"/>
      <c r="CG919" s="48"/>
      <c r="CH919" s="48"/>
      <c r="CI919" s="48"/>
      <c r="CJ919" s="48"/>
      <c r="CK919" s="48"/>
      <c r="CL919" s="48"/>
      <c r="CM919" s="48"/>
      <c r="CN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65"/>
      <c r="BD920" s="48"/>
      <c r="BE920" s="48"/>
      <c r="BF920" s="48"/>
      <c r="BG920" s="48"/>
      <c r="BH920" s="65"/>
      <c r="BI920" s="48"/>
      <c r="BJ920" s="48"/>
      <c r="BK920" s="48"/>
      <c r="BL920" s="48"/>
      <c r="BM920" s="48"/>
      <c r="BN920" s="48"/>
      <c r="BO920" s="48"/>
      <c r="BP920" s="48"/>
      <c r="BQ920" s="48"/>
      <c r="BR920" s="48"/>
      <c r="BS920" s="48"/>
      <c r="BT920" s="48"/>
      <c r="BU920" s="48"/>
      <c r="BV920" s="48"/>
      <c r="BW920" s="48"/>
      <c r="BX920" s="48"/>
      <c r="BY920" s="48"/>
      <c r="BZ920" s="48"/>
      <c r="CA920" s="48"/>
      <c r="CB920" s="48"/>
      <c r="CC920" s="48"/>
      <c r="CD920" s="48"/>
      <c r="CE920" s="48"/>
      <c r="CF920" s="48"/>
      <c r="CG920" s="48"/>
      <c r="CH920" s="48"/>
      <c r="CI920" s="48"/>
      <c r="CJ920" s="48"/>
      <c r="CK920" s="48"/>
      <c r="CL920" s="48"/>
      <c r="CM920" s="48"/>
      <c r="CN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65"/>
      <c r="BD921" s="48"/>
      <c r="BE921" s="48"/>
      <c r="BF921" s="48"/>
      <c r="BG921" s="48"/>
      <c r="BH921" s="65"/>
      <c r="BI921" s="48"/>
      <c r="BJ921" s="48"/>
      <c r="BK921" s="48"/>
      <c r="BL921" s="48"/>
      <c r="BM921" s="48"/>
      <c r="BN921" s="48"/>
      <c r="BO921" s="48"/>
      <c r="BP921" s="48"/>
      <c r="BQ921" s="48"/>
      <c r="BR921" s="48"/>
      <c r="BS921" s="48"/>
      <c r="BT921" s="48"/>
      <c r="BU921" s="48"/>
      <c r="BV921" s="48"/>
      <c r="BW921" s="48"/>
      <c r="BX921" s="48"/>
      <c r="BY921" s="48"/>
      <c r="BZ921" s="48"/>
      <c r="CA921" s="48"/>
      <c r="CB921" s="48"/>
      <c r="CC921" s="48"/>
      <c r="CD921" s="48"/>
      <c r="CE921" s="48"/>
      <c r="CF921" s="48"/>
      <c r="CG921" s="48"/>
      <c r="CH921" s="48"/>
      <c r="CI921" s="48"/>
      <c r="CJ921" s="48"/>
      <c r="CK921" s="48"/>
      <c r="CL921" s="48"/>
      <c r="CM921" s="48"/>
      <c r="CN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65"/>
      <c r="BD922" s="48"/>
      <c r="BE922" s="48"/>
      <c r="BF922" s="48"/>
      <c r="BG922" s="48"/>
      <c r="BH922" s="65"/>
      <c r="BI922" s="48"/>
      <c r="BJ922" s="48"/>
      <c r="BK922" s="48"/>
      <c r="BL922" s="48"/>
      <c r="BM922" s="48"/>
      <c r="BN922" s="48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  <c r="CD922" s="48"/>
      <c r="CE922" s="48"/>
      <c r="CF922" s="48"/>
      <c r="CG922" s="48"/>
      <c r="CH922" s="48"/>
      <c r="CI922" s="48"/>
      <c r="CJ922" s="48"/>
      <c r="CK922" s="48"/>
      <c r="CL922" s="48"/>
      <c r="CM922" s="48"/>
      <c r="CN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65"/>
      <c r="BD923" s="48"/>
      <c r="BE923" s="48"/>
      <c r="BF923" s="48"/>
      <c r="BG923" s="48"/>
      <c r="BH923" s="65"/>
      <c r="BI923" s="48"/>
      <c r="BJ923" s="48"/>
      <c r="BK923" s="48"/>
      <c r="BL923" s="48"/>
      <c r="BM923" s="48"/>
      <c r="BN923" s="48"/>
      <c r="BO923" s="48"/>
      <c r="BP923" s="48"/>
      <c r="BQ923" s="48"/>
      <c r="BR923" s="48"/>
      <c r="BS923" s="48"/>
      <c r="BT923" s="48"/>
      <c r="BU923" s="48"/>
      <c r="BV923" s="48"/>
      <c r="BW923" s="48"/>
      <c r="BX923" s="48"/>
      <c r="BY923" s="48"/>
      <c r="BZ923" s="48"/>
      <c r="CA923" s="48"/>
      <c r="CB923" s="48"/>
      <c r="CC923" s="48"/>
      <c r="CD923" s="48"/>
      <c r="CE923" s="48"/>
      <c r="CF923" s="48"/>
      <c r="CG923" s="48"/>
      <c r="CH923" s="48"/>
      <c r="CI923" s="48"/>
      <c r="CJ923" s="48"/>
      <c r="CK923" s="48"/>
      <c r="CL923" s="48"/>
      <c r="CM923" s="48"/>
      <c r="CN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65"/>
      <c r="BD924" s="48"/>
      <c r="BE924" s="48"/>
      <c r="BF924" s="48"/>
      <c r="BG924" s="48"/>
      <c r="BH924" s="65"/>
      <c r="BI924" s="48"/>
      <c r="BJ924" s="48"/>
      <c r="BK924" s="48"/>
      <c r="BL924" s="48"/>
      <c r="BM924" s="48"/>
      <c r="BN924" s="48"/>
      <c r="BO924" s="48"/>
      <c r="BP924" s="48"/>
      <c r="BQ924" s="48"/>
      <c r="BR924" s="48"/>
      <c r="BS924" s="48"/>
      <c r="BT924" s="48"/>
      <c r="BU924" s="48"/>
      <c r="BV924" s="48"/>
      <c r="BW924" s="48"/>
      <c r="BX924" s="48"/>
      <c r="BY924" s="48"/>
      <c r="BZ924" s="48"/>
      <c r="CA924" s="48"/>
      <c r="CB924" s="48"/>
      <c r="CC924" s="48"/>
      <c r="CD924" s="48"/>
      <c r="CE924" s="48"/>
      <c r="CF924" s="48"/>
      <c r="CG924" s="48"/>
      <c r="CH924" s="48"/>
      <c r="CI924" s="48"/>
      <c r="CJ924" s="48"/>
      <c r="CK924" s="48"/>
      <c r="CL924" s="48"/>
      <c r="CM924" s="48"/>
      <c r="CN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65"/>
      <c r="BD925" s="48"/>
      <c r="BE925" s="48"/>
      <c r="BF925" s="48"/>
      <c r="BG925" s="48"/>
      <c r="BH925" s="65"/>
      <c r="BI925" s="48"/>
      <c r="BJ925" s="48"/>
      <c r="BK925" s="48"/>
      <c r="BL925" s="48"/>
      <c r="BM925" s="48"/>
      <c r="BN925" s="48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  <c r="CD925" s="48"/>
      <c r="CE925" s="48"/>
      <c r="CF925" s="48"/>
      <c r="CG925" s="48"/>
      <c r="CH925" s="48"/>
      <c r="CI925" s="48"/>
      <c r="CJ925" s="48"/>
      <c r="CK925" s="48"/>
      <c r="CL925" s="48"/>
      <c r="CM925" s="48"/>
      <c r="CN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65"/>
      <c r="BD926" s="48"/>
      <c r="BE926" s="48"/>
      <c r="BF926" s="48"/>
      <c r="BG926" s="48"/>
      <c r="BH926" s="65"/>
      <c r="BI926" s="48"/>
      <c r="BJ926" s="48"/>
      <c r="BK926" s="48"/>
      <c r="BL926" s="48"/>
      <c r="BM926" s="48"/>
      <c r="BN926" s="48"/>
      <c r="BO926" s="48"/>
      <c r="BP926" s="48"/>
      <c r="BQ926" s="48"/>
      <c r="BR926" s="48"/>
      <c r="BS926" s="48"/>
      <c r="BT926" s="48"/>
      <c r="BU926" s="48"/>
      <c r="BV926" s="48"/>
      <c r="BW926" s="48"/>
      <c r="BX926" s="48"/>
      <c r="BY926" s="48"/>
      <c r="BZ926" s="48"/>
      <c r="CA926" s="48"/>
      <c r="CB926" s="48"/>
      <c r="CC926" s="48"/>
      <c r="CD926" s="48"/>
      <c r="CE926" s="48"/>
      <c r="CF926" s="48"/>
      <c r="CG926" s="48"/>
      <c r="CH926" s="48"/>
      <c r="CI926" s="48"/>
      <c r="CJ926" s="48"/>
      <c r="CK926" s="48"/>
      <c r="CL926" s="48"/>
      <c r="CM926" s="48"/>
      <c r="CN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65"/>
      <c r="BD927" s="48"/>
      <c r="BE927" s="48"/>
      <c r="BF927" s="48"/>
      <c r="BG927" s="48"/>
      <c r="BH927" s="65"/>
      <c r="BI927" s="48"/>
      <c r="BJ927" s="48"/>
      <c r="BK927" s="48"/>
      <c r="BL927" s="48"/>
      <c r="BM927" s="48"/>
      <c r="BN927" s="48"/>
      <c r="BO927" s="48"/>
      <c r="BP927" s="48"/>
      <c r="BQ927" s="48"/>
      <c r="BR927" s="48"/>
      <c r="BS927" s="48"/>
      <c r="BT927" s="48"/>
      <c r="BU927" s="48"/>
      <c r="BV927" s="48"/>
      <c r="BW927" s="48"/>
      <c r="BX927" s="48"/>
      <c r="BY927" s="48"/>
      <c r="BZ927" s="48"/>
      <c r="CA927" s="48"/>
      <c r="CB927" s="48"/>
      <c r="CC927" s="48"/>
      <c r="CD927" s="48"/>
      <c r="CE927" s="48"/>
      <c r="CF927" s="48"/>
      <c r="CG927" s="48"/>
      <c r="CH927" s="48"/>
      <c r="CI927" s="48"/>
      <c r="CJ927" s="48"/>
      <c r="CK927" s="48"/>
      <c r="CL927" s="48"/>
      <c r="CM927" s="48"/>
      <c r="CN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65"/>
      <c r="BD928" s="48"/>
      <c r="BE928" s="48"/>
      <c r="BF928" s="48"/>
      <c r="BG928" s="48"/>
      <c r="BH928" s="65"/>
      <c r="BI928" s="48"/>
      <c r="BJ928" s="48"/>
      <c r="BK928" s="48"/>
      <c r="BL928" s="48"/>
      <c r="BM928" s="48"/>
      <c r="BN928" s="48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  <c r="CD928" s="48"/>
      <c r="CE928" s="48"/>
      <c r="CF928" s="48"/>
      <c r="CG928" s="48"/>
      <c r="CH928" s="48"/>
      <c r="CI928" s="48"/>
      <c r="CJ928" s="48"/>
      <c r="CK928" s="48"/>
      <c r="CL928" s="48"/>
      <c r="CM928" s="48"/>
      <c r="CN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65"/>
      <c r="BD929" s="48"/>
      <c r="BE929" s="48"/>
      <c r="BF929" s="48"/>
      <c r="BG929" s="48"/>
      <c r="BH929" s="65"/>
      <c r="BI929" s="48"/>
      <c r="BJ929" s="48"/>
      <c r="BK929" s="48"/>
      <c r="BL929" s="48"/>
      <c r="BM929" s="48"/>
      <c r="BN929" s="48"/>
      <c r="BO929" s="48"/>
      <c r="BP929" s="48"/>
      <c r="BQ929" s="48"/>
      <c r="BR929" s="48"/>
      <c r="BS929" s="48"/>
      <c r="BT929" s="48"/>
      <c r="BU929" s="48"/>
      <c r="BV929" s="48"/>
      <c r="BW929" s="48"/>
      <c r="BX929" s="48"/>
      <c r="BY929" s="48"/>
      <c r="BZ929" s="48"/>
      <c r="CA929" s="48"/>
      <c r="CB929" s="48"/>
      <c r="CC929" s="48"/>
      <c r="CD929" s="48"/>
      <c r="CE929" s="48"/>
      <c r="CF929" s="48"/>
      <c r="CG929" s="48"/>
      <c r="CH929" s="48"/>
      <c r="CI929" s="48"/>
      <c r="CJ929" s="48"/>
      <c r="CK929" s="48"/>
      <c r="CL929" s="48"/>
      <c r="CM929" s="48"/>
      <c r="CN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65"/>
      <c r="BD930" s="48"/>
      <c r="BE930" s="48"/>
      <c r="BF930" s="48"/>
      <c r="BG930" s="48"/>
      <c r="BH930" s="65"/>
      <c r="BI930" s="48"/>
      <c r="BJ930" s="48"/>
      <c r="BK930" s="48"/>
      <c r="BL930" s="48"/>
      <c r="BM930" s="48"/>
      <c r="BN930" s="48"/>
      <c r="BO930" s="48"/>
      <c r="BP930" s="48"/>
      <c r="BQ930" s="48"/>
      <c r="BR930" s="48"/>
      <c r="BS930" s="48"/>
      <c r="BT930" s="48"/>
      <c r="BU930" s="48"/>
      <c r="BV930" s="48"/>
      <c r="BW930" s="48"/>
      <c r="BX930" s="48"/>
      <c r="BY930" s="48"/>
      <c r="BZ930" s="48"/>
      <c r="CA930" s="48"/>
      <c r="CB930" s="48"/>
      <c r="CC930" s="48"/>
      <c r="CD930" s="48"/>
      <c r="CE930" s="48"/>
      <c r="CF930" s="48"/>
      <c r="CG930" s="48"/>
      <c r="CH930" s="48"/>
      <c r="CI930" s="48"/>
      <c r="CJ930" s="48"/>
      <c r="CK930" s="48"/>
      <c r="CL930" s="48"/>
      <c r="CM930" s="48"/>
      <c r="CN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65"/>
      <c r="BD931" s="48"/>
      <c r="BE931" s="48"/>
      <c r="BF931" s="48"/>
      <c r="BG931" s="48"/>
      <c r="BH931" s="65"/>
      <c r="BI931" s="48"/>
      <c r="BJ931" s="48"/>
      <c r="BK931" s="48"/>
      <c r="BL931" s="48"/>
      <c r="BM931" s="48"/>
      <c r="BN931" s="48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  <c r="CD931" s="48"/>
      <c r="CE931" s="48"/>
      <c r="CF931" s="48"/>
      <c r="CG931" s="48"/>
      <c r="CH931" s="48"/>
      <c r="CI931" s="48"/>
      <c r="CJ931" s="48"/>
      <c r="CK931" s="48"/>
      <c r="CL931" s="48"/>
      <c r="CM931" s="48"/>
      <c r="CN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65"/>
      <c r="BD932" s="48"/>
      <c r="BE932" s="48"/>
      <c r="BF932" s="48"/>
      <c r="BG932" s="48"/>
      <c r="BH932" s="65"/>
      <c r="BI932" s="48"/>
      <c r="BJ932" s="48"/>
      <c r="BK932" s="48"/>
      <c r="BL932" s="48"/>
      <c r="BM932" s="48"/>
      <c r="BN932" s="48"/>
      <c r="BO932" s="48"/>
      <c r="BP932" s="48"/>
      <c r="BQ932" s="48"/>
      <c r="BR932" s="48"/>
      <c r="BS932" s="48"/>
      <c r="BT932" s="48"/>
      <c r="BU932" s="48"/>
      <c r="BV932" s="48"/>
      <c r="BW932" s="48"/>
      <c r="BX932" s="48"/>
      <c r="BY932" s="48"/>
      <c r="BZ932" s="48"/>
      <c r="CA932" s="48"/>
      <c r="CB932" s="48"/>
      <c r="CC932" s="48"/>
      <c r="CD932" s="48"/>
      <c r="CE932" s="48"/>
      <c r="CF932" s="48"/>
      <c r="CG932" s="48"/>
      <c r="CH932" s="48"/>
      <c r="CI932" s="48"/>
      <c r="CJ932" s="48"/>
      <c r="CK932" s="48"/>
      <c r="CL932" s="48"/>
      <c r="CM932" s="48"/>
      <c r="CN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65"/>
      <c r="BD933" s="48"/>
      <c r="BE933" s="48"/>
      <c r="BF933" s="48"/>
      <c r="BG933" s="48"/>
      <c r="BH933" s="65"/>
      <c r="BI933" s="48"/>
      <c r="BJ933" s="48"/>
      <c r="BK933" s="48"/>
      <c r="BL933" s="48"/>
      <c r="BM933" s="48"/>
      <c r="BN933" s="48"/>
      <c r="BO933" s="48"/>
      <c r="BP933" s="48"/>
      <c r="BQ933" s="48"/>
      <c r="BR933" s="48"/>
      <c r="BS933" s="48"/>
      <c r="BT933" s="48"/>
      <c r="BU933" s="48"/>
      <c r="BV933" s="48"/>
      <c r="BW933" s="48"/>
      <c r="BX933" s="48"/>
      <c r="BY933" s="48"/>
      <c r="BZ933" s="48"/>
      <c r="CA933" s="48"/>
      <c r="CB933" s="48"/>
      <c r="CC933" s="48"/>
      <c r="CD933" s="48"/>
      <c r="CE933" s="48"/>
      <c r="CF933" s="48"/>
      <c r="CG933" s="48"/>
      <c r="CH933" s="48"/>
      <c r="CI933" s="48"/>
      <c r="CJ933" s="48"/>
      <c r="CK933" s="48"/>
      <c r="CL933" s="48"/>
      <c r="CM933" s="48"/>
      <c r="CN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65"/>
      <c r="BD934" s="48"/>
      <c r="BE934" s="48"/>
      <c r="BF934" s="48"/>
      <c r="BG934" s="48"/>
      <c r="BH934" s="65"/>
      <c r="BI934" s="48"/>
      <c r="BJ934" s="48"/>
      <c r="BK934" s="48"/>
      <c r="BL934" s="48"/>
      <c r="BM934" s="48"/>
      <c r="BN934" s="48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  <c r="CD934" s="48"/>
      <c r="CE934" s="48"/>
      <c r="CF934" s="48"/>
      <c r="CG934" s="48"/>
      <c r="CH934" s="48"/>
      <c r="CI934" s="48"/>
      <c r="CJ934" s="48"/>
      <c r="CK934" s="48"/>
      <c r="CL934" s="48"/>
      <c r="CM934" s="48"/>
      <c r="CN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65"/>
      <c r="BD935" s="48"/>
      <c r="BE935" s="48"/>
      <c r="BF935" s="48"/>
      <c r="BG935" s="48"/>
      <c r="BH935" s="65"/>
      <c r="BI935" s="48"/>
      <c r="BJ935" s="48"/>
      <c r="BK935" s="48"/>
      <c r="BL935" s="48"/>
      <c r="BM935" s="48"/>
      <c r="BN935" s="48"/>
      <c r="BO935" s="48"/>
      <c r="BP935" s="48"/>
      <c r="BQ935" s="48"/>
      <c r="BR935" s="48"/>
      <c r="BS935" s="48"/>
      <c r="BT935" s="48"/>
      <c r="BU935" s="48"/>
      <c r="BV935" s="48"/>
      <c r="BW935" s="48"/>
      <c r="BX935" s="48"/>
      <c r="BY935" s="48"/>
      <c r="BZ935" s="48"/>
      <c r="CA935" s="48"/>
      <c r="CB935" s="48"/>
      <c r="CC935" s="48"/>
      <c r="CD935" s="48"/>
      <c r="CE935" s="48"/>
      <c r="CF935" s="48"/>
      <c r="CG935" s="48"/>
      <c r="CH935" s="48"/>
      <c r="CI935" s="48"/>
      <c r="CJ935" s="48"/>
      <c r="CK935" s="48"/>
      <c r="CL935" s="48"/>
      <c r="CM935" s="48"/>
      <c r="CN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65"/>
      <c r="BD936" s="48"/>
      <c r="BE936" s="48"/>
      <c r="BF936" s="48"/>
      <c r="BG936" s="48"/>
      <c r="BH936" s="65"/>
      <c r="BI936" s="48"/>
      <c r="BJ936" s="48"/>
      <c r="BK936" s="48"/>
      <c r="BL936" s="48"/>
      <c r="BM936" s="48"/>
      <c r="BN936" s="48"/>
      <c r="BO936" s="48"/>
      <c r="BP936" s="48"/>
      <c r="BQ936" s="48"/>
      <c r="BR936" s="48"/>
      <c r="BS936" s="48"/>
      <c r="BT936" s="48"/>
      <c r="BU936" s="48"/>
      <c r="BV936" s="48"/>
      <c r="BW936" s="48"/>
      <c r="BX936" s="48"/>
      <c r="BY936" s="48"/>
      <c r="BZ936" s="48"/>
      <c r="CA936" s="48"/>
      <c r="CB936" s="48"/>
      <c r="CC936" s="48"/>
      <c r="CD936" s="48"/>
      <c r="CE936" s="48"/>
      <c r="CF936" s="48"/>
      <c r="CG936" s="48"/>
      <c r="CH936" s="48"/>
      <c r="CI936" s="48"/>
      <c r="CJ936" s="48"/>
      <c r="CK936" s="48"/>
      <c r="CL936" s="48"/>
      <c r="CM936" s="48"/>
      <c r="CN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65"/>
      <c r="BD937" s="48"/>
      <c r="BE937" s="48"/>
      <c r="BF937" s="48"/>
      <c r="BG937" s="48"/>
      <c r="BH937" s="65"/>
      <c r="BI937" s="48"/>
      <c r="BJ937" s="48"/>
      <c r="BK937" s="48"/>
      <c r="BL937" s="48"/>
      <c r="BM937" s="48"/>
      <c r="BN937" s="48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  <c r="CD937" s="48"/>
      <c r="CE937" s="48"/>
      <c r="CF937" s="48"/>
      <c r="CG937" s="48"/>
      <c r="CH937" s="48"/>
      <c r="CI937" s="48"/>
      <c r="CJ937" s="48"/>
      <c r="CK937" s="48"/>
      <c r="CL937" s="48"/>
      <c r="CM937" s="48"/>
      <c r="CN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65"/>
      <c r="BD938" s="48"/>
      <c r="BE938" s="48"/>
      <c r="BF938" s="48"/>
      <c r="BG938" s="48"/>
      <c r="BH938" s="65"/>
      <c r="BI938" s="48"/>
      <c r="BJ938" s="48"/>
      <c r="BK938" s="48"/>
      <c r="BL938" s="48"/>
      <c r="BM938" s="48"/>
      <c r="BN938" s="48"/>
      <c r="BO938" s="48"/>
      <c r="BP938" s="48"/>
      <c r="BQ938" s="48"/>
      <c r="BR938" s="48"/>
      <c r="BS938" s="48"/>
      <c r="BT938" s="48"/>
      <c r="BU938" s="48"/>
      <c r="BV938" s="48"/>
      <c r="BW938" s="48"/>
      <c r="BX938" s="48"/>
      <c r="BY938" s="48"/>
      <c r="BZ938" s="48"/>
      <c r="CA938" s="48"/>
      <c r="CB938" s="48"/>
      <c r="CC938" s="48"/>
      <c r="CD938" s="48"/>
      <c r="CE938" s="48"/>
      <c r="CF938" s="48"/>
      <c r="CG938" s="48"/>
      <c r="CH938" s="48"/>
      <c r="CI938" s="48"/>
      <c r="CJ938" s="48"/>
      <c r="CK938" s="48"/>
      <c r="CL938" s="48"/>
      <c r="CM938" s="48"/>
      <c r="CN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65"/>
      <c r="BD939" s="48"/>
      <c r="BE939" s="48"/>
      <c r="BF939" s="48"/>
      <c r="BG939" s="48"/>
      <c r="BH939" s="65"/>
      <c r="BI939" s="48"/>
      <c r="BJ939" s="48"/>
      <c r="BK939" s="48"/>
      <c r="BL939" s="48"/>
      <c r="BM939" s="48"/>
      <c r="BN939" s="48"/>
      <c r="BO939" s="48"/>
      <c r="BP939" s="48"/>
      <c r="BQ939" s="48"/>
      <c r="BR939" s="48"/>
      <c r="BS939" s="48"/>
      <c r="BT939" s="48"/>
      <c r="BU939" s="48"/>
      <c r="BV939" s="48"/>
      <c r="BW939" s="48"/>
      <c r="BX939" s="48"/>
      <c r="BY939" s="48"/>
      <c r="BZ939" s="48"/>
      <c r="CA939" s="48"/>
      <c r="CB939" s="48"/>
      <c r="CC939" s="48"/>
      <c r="CD939" s="48"/>
      <c r="CE939" s="48"/>
      <c r="CF939" s="48"/>
      <c r="CG939" s="48"/>
      <c r="CH939" s="48"/>
      <c r="CI939" s="48"/>
      <c r="CJ939" s="48"/>
      <c r="CK939" s="48"/>
      <c r="CL939" s="48"/>
      <c r="CM939" s="48"/>
      <c r="CN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65"/>
      <c r="BD940" s="48"/>
      <c r="BE940" s="48"/>
      <c r="BF940" s="48"/>
      <c r="BG940" s="48"/>
      <c r="BH940" s="65"/>
      <c r="BI940" s="48"/>
      <c r="BJ940" s="48"/>
      <c r="BK940" s="48"/>
      <c r="BL940" s="48"/>
      <c r="BM940" s="48"/>
      <c r="BN940" s="48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  <c r="CD940" s="48"/>
      <c r="CE940" s="48"/>
      <c r="CF940" s="48"/>
      <c r="CG940" s="48"/>
      <c r="CH940" s="48"/>
      <c r="CI940" s="48"/>
      <c r="CJ940" s="48"/>
      <c r="CK940" s="48"/>
      <c r="CL940" s="48"/>
      <c r="CM940" s="48"/>
      <c r="CN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65"/>
      <c r="BD941" s="48"/>
      <c r="BE941" s="48"/>
      <c r="BF941" s="48"/>
      <c r="BG941" s="48"/>
      <c r="BH941" s="65"/>
      <c r="BI941" s="48"/>
      <c r="BJ941" s="48"/>
      <c r="BK941" s="48"/>
      <c r="BL941" s="48"/>
      <c r="BM941" s="48"/>
      <c r="BN941" s="48"/>
      <c r="BO941" s="48"/>
      <c r="BP941" s="48"/>
      <c r="BQ941" s="48"/>
      <c r="BR941" s="48"/>
      <c r="BS941" s="48"/>
      <c r="BT941" s="48"/>
      <c r="BU941" s="48"/>
      <c r="BV941" s="48"/>
      <c r="BW941" s="48"/>
      <c r="BX941" s="48"/>
      <c r="BY941" s="48"/>
      <c r="BZ941" s="48"/>
      <c r="CA941" s="48"/>
      <c r="CB941" s="48"/>
      <c r="CC941" s="48"/>
      <c r="CD941" s="48"/>
      <c r="CE941" s="48"/>
      <c r="CF941" s="48"/>
      <c r="CG941" s="48"/>
      <c r="CH941" s="48"/>
      <c r="CI941" s="48"/>
      <c r="CJ941" s="48"/>
      <c r="CK941" s="48"/>
      <c r="CL941" s="48"/>
      <c r="CM941" s="48"/>
      <c r="CN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65"/>
      <c r="BD942" s="48"/>
      <c r="BE942" s="48"/>
      <c r="BF942" s="48"/>
      <c r="BG942" s="48"/>
      <c r="BH942" s="65"/>
      <c r="BI942" s="48"/>
      <c r="BJ942" s="48"/>
      <c r="BK942" s="48"/>
      <c r="BL942" s="48"/>
      <c r="BM942" s="48"/>
      <c r="BN942" s="48"/>
      <c r="BO942" s="48"/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48"/>
      <c r="CA942" s="48"/>
      <c r="CB942" s="48"/>
      <c r="CC942" s="48"/>
      <c r="CD942" s="48"/>
      <c r="CE942" s="48"/>
      <c r="CF942" s="48"/>
      <c r="CG942" s="48"/>
      <c r="CH942" s="48"/>
      <c r="CI942" s="48"/>
      <c r="CJ942" s="48"/>
      <c r="CK942" s="48"/>
      <c r="CL942" s="48"/>
      <c r="CM942" s="48"/>
      <c r="CN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65"/>
      <c r="BD943" s="48"/>
      <c r="BE943" s="48"/>
      <c r="BF943" s="48"/>
      <c r="BG943" s="48"/>
      <c r="BH943" s="65"/>
      <c r="BI943" s="48"/>
      <c r="BJ943" s="48"/>
      <c r="BK943" s="48"/>
      <c r="BL943" s="48"/>
      <c r="BM943" s="48"/>
      <c r="BN943" s="48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  <c r="CD943" s="48"/>
      <c r="CE943" s="48"/>
      <c r="CF943" s="48"/>
      <c r="CG943" s="48"/>
      <c r="CH943" s="48"/>
      <c r="CI943" s="48"/>
      <c r="CJ943" s="48"/>
      <c r="CK943" s="48"/>
      <c r="CL943" s="48"/>
      <c r="CM943" s="48"/>
      <c r="CN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65"/>
      <c r="BD944" s="48"/>
      <c r="BE944" s="48"/>
      <c r="BF944" s="48"/>
      <c r="BG944" s="48"/>
      <c r="BH944" s="65"/>
      <c r="BI944" s="48"/>
      <c r="BJ944" s="48"/>
      <c r="BK944" s="48"/>
      <c r="BL944" s="48"/>
      <c r="BM944" s="48"/>
      <c r="BN944" s="48"/>
      <c r="BO944" s="48"/>
      <c r="BP944" s="48"/>
      <c r="BQ944" s="48"/>
      <c r="BR944" s="48"/>
      <c r="BS944" s="48"/>
      <c r="BT944" s="48"/>
      <c r="BU944" s="48"/>
      <c r="BV944" s="48"/>
      <c r="BW944" s="48"/>
      <c r="BX944" s="48"/>
      <c r="BY944" s="48"/>
      <c r="BZ944" s="48"/>
      <c r="CA944" s="48"/>
      <c r="CB944" s="48"/>
      <c r="CC944" s="48"/>
      <c r="CD944" s="48"/>
      <c r="CE944" s="48"/>
      <c r="CF944" s="48"/>
      <c r="CG944" s="48"/>
      <c r="CH944" s="48"/>
      <c r="CI944" s="48"/>
      <c r="CJ944" s="48"/>
      <c r="CK944" s="48"/>
      <c r="CL944" s="48"/>
      <c r="CM944" s="48"/>
      <c r="CN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65"/>
      <c r="BD945" s="48"/>
      <c r="BE945" s="48"/>
      <c r="BF945" s="48"/>
      <c r="BG945" s="48"/>
      <c r="BH945" s="65"/>
      <c r="BI945" s="48"/>
      <c r="BJ945" s="48"/>
      <c r="BK945" s="48"/>
      <c r="BL945" s="48"/>
      <c r="BM945" s="48"/>
      <c r="BN945" s="48"/>
      <c r="BO945" s="48"/>
      <c r="BP945" s="48"/>
      <c r="BQ945" s="48"/>
      <c r="BR945" s="48"/>
      <c r="BS945" s="48"/>
      <c r="BT945" s="48"/>
      <c r="BU945" s="48"/>
      <c r="BV945" s="48"/>
      <c r="BW945" s="48"/>
      <c r="BX945" s="48"/>
      <c r="BY945" s="48"/>
      <c r="BZ945" s="48"/>
      <c r="CA945" s="48"/>
      <c r="CB945" s="48"/>
      <c r="CC945" s="48"/>
      <c r="CD945" s="48"/>
      <c r="CE945" s="48"/>
      <c r="CF945" s="48"/>
      <c r="CG945" s="48"/>
      <c r="CH945" s="48"/>
      <c r="CI945" s="48"/>
      <c r="CJ945" s="48"/>
      <c r="CK945" s="48"/>
      <c r="CL945" s="48"/>
      <c r="CM945" s="48"/>
      <c r="CN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65"/>
      <c r="BD946" s="48"/>
      <c r="BE946" s="48"/>
      <c r="BF946" s="48"/>
      <c r="BG946" s="48"/>
      <c r="BH946" s="65"/>
      <c r="BI946" s="48"/>
      <c r="BJ946" s="48"/>
      <c r="BK946" s="48"/>
      <c r="BL946" s="48"/>
      <c r="BM946" s="48"/>
      <c r="BN946" s="48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  <c r="CD946" s="48"/>
      <c r="CE946" s="48"/>
      <c r="CF946" s="48"/>
      <c r="CG946" s="48"/>
      <c r="CH946" s="48"/>
      <c r="CI946" s="48"/>
      <c r="CJ946" s="48"/>
      <c r="CK946" s="48"/>
      <c r="CL946" s="48"/>
      <c r="CM946" s="48"/>
      <c r="CN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65"/>
      <c r="BD947" s="48"/>
      <c r="BE947" s="48"/>
      <c r="BF947" s="48"/>
      <c r="BG947" s="48"/>
      <c r="BH947" s="65"/>
      <c r="BI947" s="48"/>
      <c r="BJ947" s="48"/>
      <c r="BK947" s="48"/>
      <c r="BL947" s="48"/>
      <c r="BM947" s="48"/>
      <c r="BN947" s="48"/>
      <c r="BO947" s="48"/>
      <c r="BP947" s="48"/>
      <c r="BQ947" s="48"/>
      <c r="BR947" s="48"/>
      <c r="BS947" s="48"/>
      <c r="BT947" s="48"/>
      <c r="BU947" s="48"/>
      <c r="BV947" s="48"/>
      <c r="BW947" s="48"/>
      <c r="BX947" s="48"/>
      <c r="BY947" s="48"/>
      <c r="BZ947" s="48"/>
      <c r="CA947" s="48"/>
      <c r="CB947" s="48"/>
      <c r="CC947" s="48"/>
      <c r="CD947" s="48"/>
      <c r="CE947" s="48"/>
      <c r="CF947" s="48"/>
      <c r="CG947" s="48"/>
      <c r="CH947" s="48"/>
      <c r="CI947" s="48"/>
      <c r="CJ947" s="48"/>
      <c r="CK947" s="48"/>
      <c r="CL947" s="48"/>
      <c r="CM947" s="48"/>
      <c r="CN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65"/>
      <c r="BD948" s="48"/>
      <c r="BE948" s="48"/>
      <c r="BF948" s="48"/>
      <c r="BG948" s="48"/>
      <c r="BH948" s="65"/>
      <c r="BI948" s="48"/>
      <c r="BJ948" s="48"/>
      <c r="BK948" s="48"/>
      <c r="BL948" s="48"/>
      <c r="BM948" s="48"/>
      <c r="BN948" s="48"/>
      <c r="BO948" s="48"/>
      <c r="BP948" s="48"/>
      <c r="BQ948" s="48"/>
      <c r="BR948" s="48"/>
      <c r="BS948" s="48"/>
      <c r="BT948" s="48"/>
      <c r="BU948" s="48"/>
      <c r="BV948" s="48"/>
      <c r="BW948" s="48"/>
      <c r="BX948" s="48"/>
      <c r="BY948" s="48"/>
      <c r="BZ948" s="48"/>
      <c r="CA948" s="48"/>
      <c r="CB948" s="48"/>
      <c r="CC948" s="48"/>
      <c r="CD948" s="48"/>
      <c r="CE948" s="48"/>
      <c r="CF948" s="48"/>
      <c r="CG948" s="48"/>
      <c r="CH948" s="48"/>
      <c r="CI948" s="48"/>
      <c r="CJ948" s="48"/>
      <c r="CK948" s="48"/>
      <c r="CL948" s="48"/>
      <c r="CM948" s="48"/>
      <c r="CN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65"/>
      <c r="BD949" s="48"/>
      <c r="BE949" s="48"/>
      <c r="BF949" s="48"/>
      <c r="BG949" s="48"/>
      <c r="BH949" s="65"/>
      <c r="BI949" s="48"/>
      <c r="BJ949" s="48"/>
      <c r="BK949" s="48"/>
      <c r="BL949" s="48"/>
      <c r="BM949" s="48"/>
      <c r="BN949" s="48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  <c r="CD949" s="48"/>
      <c r="CE949" s="48"/>
      <c r="CF949" s="48"/>
      <c r="CG949" s="48"/>
      <c r="CH949" s="48"/>
      <c r="CI949" s="48"/>
      <c r="CJ949" s="48"/>
      <c r="CK949" s="48"/>
      <c r="CL949" s="48"/>
      <c r="CM949" s="48"/>
      <c r="CN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65"/>
      <c r="BD950" s="48"/>
      <c r="BE950" s="48"/>
      <c r="BF950" s="48"/>
      <c r="BG950" s="48"/>
      <c r="BH950" s="65"/>
      <c r="BI950" s="48"/>
      <c r="BJ950" s="48"/>
      <c r="BK950" s="48"/>
      <c r="BL950" s="48"/>
      <c r="BM950" s="48"/>
      <c r="BN950" s="48"/>
      <c r="BO950" s="48"/>
      <c r="BP950" s="48"/>
      <c r="BQ950" s="48"/>
      <c r="BR950" s="48"/>
      <c r="BS950" s="48"/>
      <c r="BT950" s="48"/>
      <c r="BU950" s="48"/>
      <c r="BV950" s="48"/>
      <c r="BW950" s="48"/>
      <c r="BX950" s="48"/>
      <c r="BY950" s="48"/>
      <c r="BZ950" s="48"/>
      <c r="CA950" s="48"/>
      <c r="CB950" s="48"/>
      <c r="CC950" s="48"/>
      <c r="CD950" s="48"/>
      <c r="CE950" s="48"/>
      <c r="CF950" s="48"/>
      <c r="CG950" s="48"/>
      <c r="CH950" s="48"/>
      <c r="CI950" s="48"/>
      <c r="CJ950" s="48"/>
      <c r="CK950" s="48"/>
      <c r="CL950" s="48"/>
      <c r="CM950" s="48"/>
      <c r="CN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65"/>
      <c r="BD951" s="48"/>
      <c r="BE951" s="48"/>
      <c r="BF951" s="48"/>
      <c r="BG951" s="48"/>
      <c r="BH951" s="65"/>
      <c r="BI951" s="48"/>
      <c r="BJ951" s="48"/>
      <c r="BK951" s="48"/>
      <c r="BL951" s="48"/>
      <c r="BM951" s="48"/>
      <c r="BN951" s="48"/>
      <c r="BO951" s="48"/>
      <c r="BP951" s="48"/>
      <c r="BQ951" s="48"/>
      <c r="BR951" s="48"/>
      <c r="BS951" s="48"/>
      <c r="BT951" s="48"/>
      <c r="BU951" s="48"/>
      <c r="BV951" s="48"/>
      <c r="BW951" s="48"/>
      <c r="BX951" s="48"/>
      <c r="BY951" s="48"/>
      <c r="BZ951" s="48"/>
      <c r="CA951" s="48"/>
      <c r="CB951" s="48"/>
      <c r="CC951" s="48"/>
      <c r="CD951" s="48"/>
      <c r="CE951" s="48"/>
      <c r="CF951" s="48"/>
      <c r="CG951" s="48"/>
      <c r="CH951" s="48"/>
      <c r="CI951" s="48"/>
      <c r="CJ951" s="48"/>
      <c r="CK951" s="48"/>
      <c r="CL951" s="48"/>
      <c r="CM951" s="48"/>
      <c r="CN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65"/>
      <c r="BD952" s="48"/>
      <c r="BE952" s="48"/>
      <c r="BF952" s="48"/>
      <c r="BG952" s="48"/>
      <c r="BH952" s="65"/>
      <c r="BI952" s="48"/>
      <c r="BJ952" s="48"/>
      <c r="BK952" s="48"/>
      <c r="BL952" s="48"/>
      <c r="BM952" s="48"/>
      <c r="BN952" s="48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  <c r="CD952" s="48"/>
      <c r="CE952" s="48"/>
      <c r="CF952" s="48"/>
      <c r="CG952" s="48"/>
      <c r="CH952" s="48"/>
      <c r="CI952" s="48"/>
      <c r="CJ952" s="48"/>
      <c r="CK952" s="48"/>
      <c r="CL952" s="48"/>
      <c r="CM952" s="48"/>
      <c r="CN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65"/>
      <c r="BD953" s="48"/>
      <c r="BE953" s="48"/>
      <c r="BF953" s="48"/>
      <c r="BG953" s="48"/>
      <c r="BH953" s="65"/>
      <c r="BI953" s="48"/>
      <c r="BJ953" s="48"/>
      <c r="BK953" s="48"/>
      <c r="BL953" s="48"/>
      <c r="BM953" s="48"/>
      <c r="BN953" s="48"/>
      <c r="BO953" s="48"/>
      <c r="BP953" s="48"/>
      <c r="BQ953" s="48"/>
      <c r="BR953" s="48"/>
      <c r="BS953" s="48"/>
      <c r="BT953" s="48"/>
      <c r="BU953" s="48"/>
      <c r="BV953" s="48"/>
      <c r="BW953" s="48"/>
      <c r="BX953" s="48"/>
      <c r="BY953" s="48"/>
      <c r="BZ953" s="48"/>
      <c r="CA953" s="48"/>
      <c r="CB953" s="48"/>
      <c r="CC953" s="48"/>
      <c r="CD953" s="48"/>
      <c r="CE953" s="48"/>
      <c r="CF953" s="48"/>
      <c r="CG953" s="48"/>
      <c r="CH953" s="48"/>
      <c r="CI953" s="48"/>
      <c r="CJ953" s="48"/>
      <c r="CK953" s="48"/>
      <c r="CL953" s="48"/>
      <c r="CM953" s="48"/>
      <c r="CN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65"/>
      <c r="BD954" s="48"/>
      <c r="BE954" s="48"/>
      <c r="BF954" s="48"/>
      <c r="BG954" s="48"/>
      <c r="BH954" s="65"/>
      <c r="BI954" s="48"/>
      <c r="BJ954" s="48"/>
      <c r="BK954" s="48"/>
      <c r="BL954" s="48"/>
      <c r="BM954" s="48"/>
      <c r="BN954" s="48"/>
      <c r="BO954" s="48"/>
      <c r="BP954" s="48"/>
      <c r="BQ954" s="48"/>
      <c r="BR954" s="48"/>
      <c r="BS954" s="48"/>
      <c r="BT954" s="48"/>
      <c r="BU954" s="48"/>
      <c r="BV954" s="48"/>
      <c r="BW954" s="48"/>
      <c r="BX954" s="48"/>
      <c r="BY954" s="48"/>
      <c r="BZ954" s="48"/>
      <c r="CA954" s="48"/>
      <c r="CB954" s="48"/>
      <c r="CC954" s="48"/>
      <c r="CD954" s="48"/>
      <c r="CE954" s="48"/>
      <c r="CF954" s="48"/>
      <c r="CG954" s="48"/>
      <c r="CH954" s="48"/>
      <c r="CI954" s="48"/>
      <c r="CJ954" s="48"/>
      <c r="CK954" s="48"/>
      <c r="CL954" s="48"/>
      <c r="CM954" s="48"/>
      <c r="CN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65"/>
      <c r="BD955" s="48"/>
      <c r="BE955" s="48"/>
      <c r="BF955" s="48"/>
      <c r="BG955" s="48"/>
      <c r="BH955" s="65"/>
      <c r="BI955" s="48"/>
      <c r="BJ955" s="48"/>
      <c r="BK955" s="48"/>
      <c r="BL955" s="48"/>
      <c r="BM955" s="48"/>
      <c r="BN955" s="48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  <c r="CD955" s="48"/>
      <c r="CE955" s="48"/>
      <c r="CF955" s="48"/>
      <c r="CG955" s="48"/>
      <c r="CH955" s="48"/>
      <c r="CI955" s="48"/>
      <c r="CJ955" s="48"/>
      <c r="CK955" s="48"/>
      <c r="CL955" s="48"/>
      <c r="CM955" s="48"/>
      <c r="CN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65"/>
      <c r="BD956" s="48"/>
      <c r="BE956" s="48"/>
      <c r="BF956" s="48"/>
      <c r="BG956" s="48"/>
      <c r="BH956" s="65"/>
      <c r="BI956" s="48"/>
      <c r="BJ956" s="48"/>
      <c r="BK956" s="48"/>
      <c r="BL956" s="48"/>
      <c r="BM956" s="48"/>
      <c r="BN956" s="48"/>
      <c r="BO956" s="48"/>
      <c r="BP956" s="48"/>
      <c r="BQ956" s="48"/>
      <c r="BR956" s="48"/>
      <c r="BS956" s="48"/>
      <c r="BT956" s="48"/>
      <c r="BU956" s="48"/>
      <c r="BV956" s="48"/>
      <c r="BW956" s="48"/>
      <c r="BX956" s="48"/>
      <c r="BY956" s="48"/>
      <c r="BZ956" s="48"/>
      <c r="CA956" s="48"/>
      <c r="CB956" s="48"/>
      <c r="CC956" s="48"/>
      <c r="CD956" s="48"/>
      <c r="CE956" s="48"/>
      <c r="CF956" s="48"/>
      <c r="CG956" s="48"/>
      <c r="CH956" s="48"/>
      <c r="CI956" s="48"/>
      <c r="CJ956" s="48"/>
      <c r="CK956" s="48"/>
      <c r="CL956" s="48"/>
      <c r="CM956" s="48"/>
      <c r="CN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65"/>
      <c r="BD957" s="48"/>
      <c r="BE957" s="48"/>
      <c r="BF957" s="48"/>
      <c r="BG957" s="48"/>
      <c r="BH957" s="65"/>
      <c r="BI957" s="48"/>
      <c r="BJ957" s="48"/>
      <c r="BK957" s="48"/>
      <c r="BL957" s="48"/>
      <c r="BM957" s="48"/>
      <c r="BN957" s="48"/>
      <c r="BO957" s="48"/>
      <c r="BP957" s="48"/>
      <c r="BQ957" s="48"/>
      <c r="BR957" s="48"/>
      <c r="BS957" s="48"/>
      <c r="BT957" s="48"/>
      <c r="BU957" s="48"/>
      <c r="BV957" s="48"/>
      <c r="BW957" s="48"/>
      <c r="BX957" s="48"/>
      <c r="BY957" s="48"/>
      <c r="BZ957" s="48"/>
      <c r="CA957" s="48"/>
      <c r="CB957" s="48"/>
      <c r="CC957" s="48"/>
      <c r="CD957" s="48"/>
      <c r="CE957" s="48"/>
      <c r="CF957" s="48"/>
      <c r="CG957" s="48"/>
      <c r="CH957" s="48"/>
      <c r="CI957" s="48"/>
      <c r="CJ957" s="48"/>
      <c r="CK957" s="48"/>
      <c r="CL957" s="48"/>
      <c r="CM957" s="48"/>
      <c r="CN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65"/>
      <c r="BD958" s="48"/>
      <c r="BE958" s="48"/>
      <c r="BF958" s="48"/>
      <c r="BG958" s="48"/>
      <c r="BH958" s="65"/>
      <c r="BI958" s="48"/>
      <c r="BJ958" s="48"/>
      <c r="BK958" s="48"/>
      <c r="BL958" s="48"/>
      <c r="BM958" s="48"/>
      <c r="BN958" s="48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  <c r="CD958" s="48"/>
      <c r="CE958" s="48"/>
      <c r="CF958" s="48"/>
      <c r="CG958" s="48"/>
      <c r="CH958" s="48"/>
      <c r="CI958" s="48"/>
      <c r="CJ958" s="48"/>
      <c r="CK958" s="48"/>
      <c r="CL958" s="48"/>
      <c r="CM958" s="48"/>
      <c r="CN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65"/>
      <c r="BD959" s="48"/>
      <c r="BE959" s="48"/>
      <c r="BF959" s="48"/>
      <c r="BG959" s="48"/>
      <c r="BH959" s="65"/>
      <c r="BI959" s="48"/>
      <c r="BJ959" s="48"/>
      <c r="BK959" s="48"/>
      <c r="BL959" s="48"/>
      <c r="BM959" s="48"/>
      <c r="BN959" s="48"/>
      <c r="BO959" s="48"/>
      <c r="BP959" s="48"/>
      <c r="BQ959" s="48"/>
      <c r="BR959" s="48"/>
      <c r="BS959" s="48"/>
      <c r="BT959" s="48"/>
      <c r="BU959" s="48"/>
      <c r="BV959" s="48"/>
      <c r="BW959" s="48"/>
      <c r="BX959" s="48"/>
      <c r="BY959" s="48"/>
      <c r="BZ959" s="48"/>
      <c r="CA959" s="48"/>
      <c r="CB959" s="48"/>
      <c r="CC959" s="48"/>
      <c r="CD959" s="48"/>
      <c r="CE959" s="48"/>
      <c r="CF959" s="48"/>
      <c r="CG959" s="48"/>
      <c r="CH959" s="48"/>
      <c r="CI959" s="48"/>
      <c r="CJ959" s="48"/>
      <c r="CK959" s="48"/>
      <c r="CL959" s="48"/>
      <c r="CM959" s="48"/>
      <c r="CN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65"/>
      <c r="BD960" s="48"/>
      <c r="BE960" s="48"/>
      <c r="BF960" s="48"/>
      <c r="BG960" s="48"/>
      <c r="BH960" s="65"/>
      <c r="BI960" s="48"/>
      <c r="BJ960" s="48"/>
      <c r="BK960" s="48"/>
      <c r="BL960" s="48"/>
      <c r="BM960" s="48"/>
      <c r="BN960" s="48"/>
      <c r="BO960" s="48"/>
      <c r="BP960" s="48"/>
      <c r="BQ960" s="48"/>
      <c r="BR960" s="48"/>
      <c r="BS960" s="48"/>
      <c r="BT960" s="48"/>
      <c r="BU960" s="48"/>
      <c r="BV960" s="48"/>
      <c r="BW960" s="48"/>
      <c r="BX960" s="48"/>
      <c r="BY960" s="48"/>
      <c r="BZ960" s="48"/>
      <c r="CA960" s="48"/>
      <c r="CB960" s="48"/>
      <c r="CC960" s="48"/>
      <c r="CD960" s="48"/>
      <c r="CE960" s="48"/>
      <c r="CF960" s="48"/>
      <c r="CG960" s="48"/>
      <c r="CH960" s="48"/>
      <c r="CI960" s="48"/>
      <c r="CJ960" s="48"/>
      <c r="CK960" s="48"/>
      <c r="CL960" s="48"/>
      <c r="CM960" s="48"/>
      <c r="CN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65"/>
      <c r="BD961" s="48"/>
      <c r="BE961" s="48"/>
      <c r="BF961" s="48"/>
      <c r="BG961" s="48"/>
      <c r="BH961" s="65"/>
      <c r="BI961" s="48"/>
      <c r="BJ961" s="48"/>
      <c r="BK961" s="48"/>
      <c r="BL961" s="48"/>
      <c r="BM961" s="48"/>
      <c r="BN961" s="48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  <c r="CD961" s="48"/>
      <c r="CE961" s="48"/>
      <c r="CF961" s="48"/>
      <c r="CG961" s="48"/>
      <c r="CH961" s="48"/>
      <c r="CI961" s="48"/>
      <c r="CJ961" s="48"/>
      <c r="CK961" s="48"/>
      <c r="CL961" s="48"/>
      <c r="CM961" s="48"/>
      <c r="CN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65"/>
      <c r="BD962" s="48"/>
      <c r="BE962" s="48"/>
      <c r="BF962" s="48"/>
      <c r="BG962" s="48"/>
      <c r="BH962" s="65"/>
      <c r="BI962" s="48"/>
      <c r="BJ962" s="48"/>
      <c r="BK962" s="48"/>
      <c r="BL962" s="48"/>
      <c r="BM962" s="48"/>
      <c r="BN962" s="48"/>
      <c r="BO962" s="48"/>
      <c r="BP962" s="48"/>
      <c r="BQ962" s="48"/>
      <c r="BR962" s="48"/>
      <c r="BS962" s="48"/>
      <c r="BT962" s="48"/>
      <c r="BU962" s="48"/>
      <c r="BV962" s="48"/>
      <c r="BW962" s="48"/>
      <c r="BX962" s="48"/>
      <c r="BY962" s="48"/>
      <c r="BZ962" s="48"/>
      <c r="CA962" s="48"/>
      <c r="CB962" s="48"/>
      <c r="CC962" s="48"/>
      <c r="CD962" s="48"/>
      <c r="CE962" s="48"/>
      <c r="CF962" s="48"/>
      <c r="CG962" s="48"/>
      <c r="CH962" s="48"/>
      <c r="CI962" s="48"/>
      <c r="CJ962" s="48"/>
      <c r="CK962" s="48"/>
      <c r="CL962" s="48"/>
      <c r="CM962" s="48"/>
      <c r="CN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65"/>
      <c r="BD963" s="48"/>
      <c r="BE963" s="48"/>
      <c r="BF963" s="48"/>
      <c r="BG963" s="48"/>
      <c r="BH963" s="65"/>
      <c r="BI963" s="48"/>
      <c r="BJ963" s="48"/>
      <c r="BK963" s="48"/>
      <c r="BL963" s="48"/>
      <c r="BM963" s="48"/>
      <c r="BN963" s="48"/>
      <c r="BO963" s="48"/>
      <c r="BP963" s="48"/>
      <c r="BQ963" s="48"/>
      <c r="BR963" s="48"/>
      <c r="BS963" s="48"/>
      <c r="BT963" s="48"/>
      <c r="BU963" s="48"/>
      <c r="BV963" s="48"/>
      <c r="BW963" s="48"/>
      <c r="BX963" s="48"/>
      <c r="BY963" s="48"/>
      <c r="BZ963" s="48"/>
      <c r="CA963" s="48"/>
      <c r="CB963" s="48"/>
      <c r="CC963" s="48"/>
      <c r="CD963" s="48"/>
      <c r="CE963" s="48"/>
      <c r="CF963" s="48"/>
      <c r="CG963" s="48"/>
      <c r="CH963" s="48"/>
      <c r="CI963" s="48"/>
      <c r="CJ963" s="48"/>
      <c r="CK963" s="48"/>
      <c r="CL963" s="48"/>
      <c r="CM963" s="48"/>
      <c r="CN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65"/>
      <c r="BD964" s="48"/>
      <c r="BE964" s="48"/>
      <c r="BF964" s="48"/>
      <c r="BG964" s="48"/>
      <c r="BH964" s="65"/>
      <c r="BI964" s="48"/>
      <c r="BJ964" s="48"/>
      <c r="BK964" s="48"/>
      <c r="BL964" s="48"/>
      <c r="BM964" s="48"/>
      <c r="BN964" s="48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  <c r="CD964" s="48"/>
      <c r="CE964" s="48"/>
      <c r="CF964" s="48"/>
      <c r="CG964" s="48"/>
      <c r="CH964" s="48"/>
      <c r="CI964" s="48"/>
      <c r="CJ964" s="48"/>
      <c r="CK964" s="48"/>
      <c r="CL964" s="48"/>
      <c r="CM964" s="48"/>
      <c r="CN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65"/>
      <c r="BD965" s="48"/>
      <c r="BE965" s="48"/>
      <c r="BF965" s="48"/>
      <c r="BG965" s="48"/>
      <c r="BH965" s="65"/>
      <c r="BI965" s="48"/>
      <c r="BJ965" s="48"/>
      <c r="BK965" s="48"/>
      <c r="BL965" s="48"/>
      <c r="BM965" s="48"/>
      <c r="BN965" s="48"/>
      <c r="BO965" s="48"/>
      <c r="BP965" s="48"/>
      <c r="BQ965" s="48"/>
      <c r="BR965" s="48"/>
      <c r="BS965" s="48"/>
      <c r="BT965" s="48"/>
      <c r="BU965" s="48"/>
      <c r="BV965" s="48"/>
      <c r="BW965" s="48"/>
      <c r="BX965" s="48"/>
      <c r="BY965" s="48"/>
      <c r="BZ965" s="48"/>
      <c r="CA965" s="48"/>
      <c r="CB965" s="48"/>
      <c r="CC965" s="48"/>
      <c r="CD965" s="48"/>
      <c r="CE965" s="48"/>
      <c r="CF965" s="48"/>
      <c r="CG965" s="48"/>
      <c r="CH965" s="48"/>
      <c r="CI965" s="48"/>
      <c r="CJ965" s="48"/>
      <c r="CK965" s="48"/>
      <c r="CL965" s="48"/>
      <c r="CM965" s="48"/>
      <c r="CN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65"/>
      <c r="BD966" s="48"/>
      <c r="BE966" s="48"/>
      <c r="BF966" s="48"/>
      <c r="BG966" s="48"/>
      <c r="BH966" s="65"/>
      <c r="BI966" s="48"/>
      <c r="BJ966" s="48"/>
      <c r="BK966" s="48"/>
      <c r="BL966" s="48"/>
      <c r="BM966" s="48"/>
      <c r="BN966" s="48"/>
      <c r="BO966" s="48"/>
      <c r="BP966" s="48"/>
      <c r="BQ966" s="48"/>
      <c r="BR966" s="48"/>
      <c r="BS966" s="48"/>
      <c r="BT966" s="48"/>
      <c r="BU966" s="48"/>
      <c r="BV966" s="48"/>
      <c r="BW966" s="48"/>
      <c r="BX966" s="48"/>
      <c r="BY966" s="48"/>
      <c r="BZ966" s="48"/>
      <c r="CA966" s="48"/>
      <c r="CB966" s="48"/>
      <c r="CC966" s="48"/>
      <c r="CD966" s="48"/>
      <c r="CE966" s="48"/>
      <c r="CF966" s="48"/>
      <c r="CG966" s="48"/>
      <c r="CH966" s="48"/>
      <c r="CI966" s="48"/>
      <c r="CJ966" s="48"/>
      <c r="CK966" s="48"/>
      <c r="CL966" s="48"/>
      <c r="CM966" s="48"/>
      <c r="CN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65"/>
      <c r="BD967" s="48"/>
      <c r="BE967" s="48"/>
      <c r="BF967" s="48"/>
      <c r="BG967" s="48"/>
      <c r="BH967" s="65"/>
      <c r="BI967" s="48"/>
      <c r="BJ967" s="48"/>
      <c r="BK967" s="48"/>
      <c r="BL967" s="48"/>
      <c r="BM967" s="48"/>
      <c r="BN967" s="48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  <c r="CD967" s="48"/>
      <c r="CE967" s="48"/>
      <c r="CF967" s="48"/>
      <c r="CG967" s="48"/>
      <c r="CH967" s="48"/>
      <c r="CI967" s="48"/>
      <c r="CJ967" s="48"/>
      <c r="CK967" s="48"/>
      <c r="CL967" s="48"/>
      <c r="CM967" s="48"/>
      <c r="CN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65"/>
      <c r="BD968" s="48"/>
      <c r="BE968" s="48"/>
      <c r="BF968" s="48"/>
      <c r="BG968" s="48"/>
      <c r="BH968" s="65"/>
      <c r="BI968" s="48"/>
      <c r="BJ968" s="48"/>
      <c r="BK968" s="48"/>
      <c r="BL968" s="48"/>
      <c r="BM968" s="48"/>
      <c r="BN968" s="48"/>
      <c r="BO968" s="48"/>
      <c r="BP968" s="48"/>
      <c r="BQ968" s="48"/>
      <c r="BR968" s="48"/>
      <c r="BS968" s="48"/>
      <c r="BT968" s="48"/>
      <c r="BU968" s="48"/>
      <c r="BV968" s="48"/>
      <c r="BW968" s="48"/>
      <c r="BX968" s="48"/>
      <c r="BY968" s="48"/>
      <c r="BZ968" s="48"/>
      <c r="CA968" s="48"/>
      <c r="CB968" s="48"/>
      <c r="CC968" s="48"/>
      <c r="CD968" s="48"/>
      <c r="CE968" s="48"/>
      <c r="CF968" s="48"/>
      <c r="CG968" s="48"/>
      <c r="CH968" s="48"/>
      <c r="CI968" s="48"/>
      <c r="CJ968" s="48"/>
      <c r="CK968" s="48"/>
      <c r="CL968" s="48"/>
      <c r="CM968" s="48"/>
      <c r="CN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65"/>
      <c r="BD969" s="48"/>
      <c r="BE969" s="48"/>
      <c r="BF969" s="48"/>
      <c r="BG969" s="48"/>
      <c r="BH969" s="65"/>
      <c r="BI969" s="48"/>
      <c r="BJ969" s="48"/>
      <c r="BK969" s="48"/>
      <c r="BL969" s="48"/>
      <c r="BM969" s="48"/>
      <c r="BN969" s="48"/>
      <c r="BO969" s="48"/>
      <c r="BP969" s="48"/>
      <c r="BQ969" s="48"/>
      <c r="BR969" s="48"/>
      <c r="BS969" s="48"/>
      <c r="BT969" s="48"/>
      <c r="BU969" s="48"/>
      <c r="BV969" s="48"/>
      <c r="BW969" s="48"/>
      <c r="BX969" s="48"/>
      <c r="BY969" s="48"/>
      <c r="BZ969" s="48"/>
      <c r="CA969" s="48"/>
      <c r="CB969" s="48"/>
      <c r="CC969" s="48"/>
      <c r="CD969" s="48"/>
      <c r="CE969" s="48"/>
      <c r="CF969" s="48"/>
      <c r="CG969" s="48"/>
      <c r="CH969" s="48"/>
      <c r="CI969" s="48"/>
      <c r="CJ969" s="48"/>
      <c r="CK969" s="48"/>
      <c r="CL969" s="48"/>
      <c r="CM969" s="48"/>
      <c r="CN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65"/>
      <c r="BD970" s="48"/>
      <c r="BE970" s="48"/>
      <c r="BF970" s="48"/>
      <c r="BG970" s="48"/>
      <c r="BH970" s="65"/>
      <c r="BI970" s="48"/>
      <c r="BJ970" s="48"/>
      <c r="BK970" s="48"/>
      <c r="BL970" s="48"/>
      <c r="BM970" s="48"/>
      <c r="BN970" s="48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  <c r="CD970" s="48"/>
      <c r="CE970" s="48"/>
      <c r="CF970" s="48"/>
      <c r="CG970" s="48"/>
      <c r="CH970" s="48"/>
      <c r="CI970" s="48"/>
      <c r="CJ970" s="48"/>
      <c r="CK970" s="48"/>
      <c r="CL970" s="48"/>
      <c r="CM970" s="48"/>
      <c r="CN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65"/>
      <c r="BD971" s="48"/>
      <c r="BE971" s="48"/>
      <c r="BF971" s="48"/>
      <c r="BG971" s="48"/>
      <c r="BH971" s="65"/>
      <c r="BI971" s="48"/>
      <c r="BJ971" s="48"/>
      <c r="BK971" s="48"/>
      <c r="BL971" s="48"/>
      <c r="BM971" s="48"/>
      <c r="BN971" s="48"/>
      <c r="BO971" s="48"/>
      <c r="BP971" s="48"/>
      <c r="BQ971" s="48"/>
      <c r="BR971" s="48"/>
      <c r="BS971" s="48"/>
      <c r="BT971" s="48"/>
      <c r="BU971" s="48"/>
      <c r="BV971" s="48"/>
      <c r="BW971" s="48"/>
      <c r="BX971" s="48"/>
      <c r="BY971" s="48"/>
      <c r="BZ971" s="48"/>
      <c r="CA971" s="48"/>
      <c r="CB971" s="48"/>
      <c r="CC971" s="48"/>
      <c r="CD971" s="48"/>
      <c r="CE971" s="48"/>
      <c r="CF971" s="48"/>
      <c r="CG971" s="48"/>
      <c r="CH971" s="48"/>
      <c r="CI971" s="48"/>
      <c r="CJ971" s="48"/>
      <c r="CK971" s="48"/>
      <c r="CL971" s="48"/>
      <c r="CM971" s="48"/>
      <c r="CN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65"/>
      <c r="BD972" s="48"/>
      <c r="BE972" s="48"/>
      <c r="BF972" s="48"/>
      <c r="BG972" s="48"/>
      <c r="BH972" s="65"/>
      <c r="BI972" s="48"/>
      <c r="BJ972" s="48"/>
      <c r="BK972" s="48"/>
      <c r="BL972" s="48"/>
      <c r="BM972" s="48"/>
      <c r="BN972" s="48"/>
      <c r="BO972" s="48"/>
      <c r="BP972" s="48"/>
      <c r="BQ972" s="48"/>
      <c r="BR972" s="48"/>
      <c r="BS972" s="48"/>
      <c r="BT972" s="48"/>
      <c r="BU972" s="48"/>
      <c r="BV972" s="48"/>
      <c r="BW972" s="48"/>
      <c r="BX972" s="48"/>
      <c r="BY972" s="48"/>
      <c r="BZ972" s="48"/>
      <c r="CA972" s="48"/>
      <c r="CB972" s="48"/>
      <c r="CC972" s="48"/>
      <c r="CD972" s="48"/>
      <c r="CE972" s="48"/>
      <c r="CF972" s="48"/>
      <c r="CG972" s="48"/>
      <c r="CH972" s="48"/>
      <c r="CI972" s="48"/>
      <c r="CJ972" s="48"/>
      <c r="CK972" s="48"/>
      <c r="CL972" s="48"/>
      <c r="CM972" s="48"/>
      <c r="CN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65"/>
      <c r="BD973" s="48"/>
      <c r="BE973" s="48"/>
      <c r="BF973" s="48"/>
      <c r="BG973" s="48"/>
      <c r="BH973" s="65"/>
      <c r="BI973" s="48"/>
      <c r="BJ973" s="48"/>
      <c r="BK973" s="48"/>
      <c r="BL973" s="48"/>
      <c r="BM973" s="48"/>
      <c r="BN973" s="48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  <c r="CD973" s="48"/>
      <c r="CE973" s="48"/>
      <c r="CF973" s="48"/>
      <c r="CG973" s="48"/>
      <c r="CH973" s="48"/>
      <c r="CI973" s="48"/>
      <c r="CJ973" s="48"/>
      <c r="CK973" s="48"/>
      <c r="CL973" s="48"/>
      <c r="CM973" s="48"/>
      <c r="CN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65"/>
      <c r="BD974" s="48"/>
      <c r="BE974" s="48"/>
      <c r="BF974" s="48"/>
      <c r="BG974" s="48"/>
      <c r="BH974" s="65"/>
      <c r="BI974" s="48"/>
      <c r="BJ974" s="48"/>
      <c r="BK974" s="48"/>
      <c r="BL974" s="48"/>
      <c r="BM974" s="48"/>
      <c r="BN974" s="48"/>
      <c r="BO974" s="48"/>
      <c r="BP974" s="48"/>
      <c r="BQ974" s="48"/>
      <c r="BR974" s="48"/>
      <c r="BS974" s="48"/>
      <c r="BT974" s="48"/>
      <c r="BU974" s="48"/>
      <c r="BV974" s="48"/>
      <c r="BW974" s="48"/>
      <c r="BX974" s="48"/>
      <c r="BY974" s="48"/>
      <c r="BZ974" s="48"/>
      <c r="CA974" s="48"/>
      <c r="CB974" s="48"/>
      <c r="CC974" s="48"/>
      <c r="CD974" s="48"/>
      <c r="CE974" s="48"/>
      <c r="CF974" s="48"/>
      <c r="CG974" s="48"/>
      <c r="CH974" s="48"/>
      <c r="CI974" s="48"/>
      <c r="CJ974" s="48"/>
      <c r="CK974" s="48"/>
      <c r="CL974" s="48"/>
      <c r="CM974" s="48"/>
      <c r="CN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65"/>
      <c r="BD975" s="48"/>
      <c r="BE975" s="48"/>
      <c r="BF975" s="48"/>
      <c r="BG975" s="48"/>
      <c r="BH975" s="65"/>
      <c r="BI975" s="48"/>
      <c r="BJ975" s="48"/>
      <c r="BK975" s="48"/>
      <c r="BL975" s="48"/>
      <c r="BM975" s="48"/>
      <c r="BN975" s="48"/>
      <c r="BO975" s="48"/>
      <c r="BP975" s="48"/>
      <c r="BQ975" s="48"/>
      <c r="BR975" s="48"/>
      <c r="BS975" s="48"/>
      <c r="BT975" s="48"/>
      <c r="BU975" s="48"/>
      <c r="BV975" s="48"/>
      <c r="BW975" s="48"/>
      <c r="BX975" s="48"/>
      <c r="BY975" s="48"/>
      <c r="BZ975" s="48"/>
      <c r="CA975" s="48"/>
      <c r="CB975" s="48"/>
      <c r="CC975" s="48"/>
      <c r="CD975" s="48"/>
      <c r="CE975" s="48"/>
      <c r="CF975" s="48"/>
      <c r="CG975" s="48"/>
      <c r="CH975" s="48"/>
      <c r="CI975" s="48"/>
      <c r="CJ975" s="48"/>
      <c r="CK975" s="48"/>
      <c r="CL975" s="48"/>
      <c r="CM975" s="48"/>
      <c r="CN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65"/>
      <c r="BD976" s="48"/>
      <c r="BE976" s="48"/>
      <c r="BF976" s="48"/>
      <c r="BG976" s="48"/>
      <c r="BH976" s="65"/>
      <c r="BI976" s="48"/>
      <c r="BJ976" s="48"/>
      <c r="BK976" s="48"/>
      <c r="BL976" s="48"/>
      <c r="BM976" s="48"/>
      <c r="BN976" s="48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  <c r="CD976" s="48"/>
      <c r="CE976" s="48"/>
      <c r="CF976" s="48"/>
      <c r="CG976" s="48"/>
      <c r="CH976" s="48"/>
      <c r="CI976" s="48"/>
      <c r="CJ976" s="48"/>
      <c r="CK976" s="48"/>
      <c r="CL976" s="48"/>
      <c r="CM976" s="48"/>
      <c r="CN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65"/>
      <c r="BD977" s="48"/>
      <c r="BE977" s="48"/>
      <c r="BF977" s="48"/>
      <c r="BG977" s="48"/>
      <c r="BH977" s="65"/>
      <c r="BI977" s="48"/>
      <c r="BJ977" s="48"/>
      <c r="BK977" s="48"/>
      <c r="BL977" s="48"/>
      <c r="BM977" s="48"/>
      <c r="BN977" s="48"/>
      <c r="BO977" s="48"/>
      <c r="BP977" s="48"/>
      <c r="BQ977" s="48"/>
      <c r="BR977" s="48"/>
      <c r="BS977" s="48"/>
      <c r="BT977" s="48"/>
      <c r="BU977" s="48"/>
      <c r="BV977" s="48"/>
      <c r="BW977" s="48"/>
      <c r="BX977" s="48"/>
      <c r="BY977" s="48"/>
      <c r="BZ977" s="48"/>
      <c r="CA977" s="48"/>
      <c r="CB977" s="48"/>
      <c r="CC977" s="48"/>
      <c r="CD977" s="48"/>
      <c r="CE977" s="48"/>
      <c r="CF977" s="48"/>
      <c r="CG977" s="48"/>
      <c r="CH977" s="48"/>
      <c r="CI977" s="48"/>
      <c r="CJ977" s="48"/>
      <c r="CK977" s="48"/>
      <c r="CL977" s="48"/>
      <c r="CM977" s="48"/>
      <c r="CN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65"/>
      <c r="BD978" s="48"/>
      <c r="BE978" s="48"/>
      <c r="BF978" s="48"/>
      <c r="BG978" s="48"/>
      <c r="BH978" s="65"/>
      <c r="BI978" s="48"/>
      <c r="BJ978" s="48"/>
      <c r="BK978" s="48"/>
      <c r="BL978" s="48"/>
      <c r="BM978" s="48"/>
      <c r="BN978" s="48"/>
      <c r="BO978" s="48"/>
      <c r="BP978" s="48"/>
      <c r="BQ978" s="48"/>
      <c r="BR978" s="48"/>
      <c r="BS978" s="48"/>
      <c r="BT978" s="48"/>
      <c r="BU978" s="48"/>
      <c r="BV978" s="48"/>
      <c r="BW978" s="48"/>
      <c r="BX978" s="48"/>
      <c r="BY978" s="48"/>
      <c r="BZ978" s="48"/>
      <c r="CA978" s="48"/>
      <c r="CB978" s="48"/>
      <c r="CC978" s="48"/>
      <c r="CD978" s="48"/>
      <c r="CE978" s="48"/>
      <c r="CF978" s="48"/>
      <c r="CG978" s="48"/>
      <c r="CH978" s="48"/>
      <c r="CI978" s="48"/>
      <c r="CJ978" s="48"/>
      <c r="CK978" s="48"/>
      <c r="CL978" s="48"/>
      <c r="CM978" s="48"/>
      <c r="CN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65"/>
      <c r="BD979" s="48"/>
      <c r="BE979" s="48"/>
      <c r="BF979" s="48"/>
      <c r="BG979" s="48"/>
      <c r="BH979" s="65"/>
      <c r="BI979" s="48"/>
      <c r="BJ979" s="48"/>
      <c r="BK979" s="48"/>
      <c r="BL979" s="48"/>
      <c r="BM979" s="48"/>
      <c r="BN979" s="48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  <c r="CD979" s="48"/>
      <c r="CE979" s="48"/>
      <c r="CF979" s="48"/>
      <c r="CG979" s="48"/>
      <c r="CH979" s="48"/>
      <c r="CI979" s="48"/>
      <c r="CJ979" s="48"/>
      <c r="CK979" s="48"/>
      <c r="CL979" s="48"/>
      <c r="CM979" s="48"/>
      <c r="CN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65"/>
      <c r="BD980" s="48"/>
      <c r="BE980" s="48"/>
      <c r="BF980" s="48"/>
      <c r="BG980" s="48"/>
      <c r="BH980" s="65"/>
      <c r="BI980" s="48"/>
      <c r="BJ980" s="48"/>
      <c r="BK980" s="48"/>
      <c r="BL980" s="48"/>
      <c r="BM980" s="48"/>
      <c r="BN980" s="48"/>
      <c r="BO980" s="48"/>
      <c r="BP980" s="48"/>
      <c r="BQ980" s="48"/>
      <c r="BR980" s="48"/>
      <c r="BS980" s="48"/>
      <c r="BT980" s="48"/>
      <c r="BU980" s="48"/>
      <c r="BV980" s="48"/>
      <c r="BW980" s="48"/>
      <c r="BX980" s="48"/>
      <c r="BY980" s="48"/>
      <c r="BZ980" s="48"/>
      <c r="CA980" s="48"/>
      <c r="CB980" s="48"/>
      <c r="CC980" s="48"/>
      <c r="CD980" s="48"/>
      <c r="CE980" s="48"/>
      <c r="CF980" s="48"/>
      <c r="CG980" s="48"/>
      <c r="CH980" s="48"/>
      <c r="CI980" s="48"/>
      <c r="CJ980" s="48"/>
      <c r="CK980" s="48"/>
      <c r="CL980" s="48"/>
      <c r="CM980" s="48"/>
      <c r="CN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65"/>
      <c r="BD981" s="48"/>
      <c r="BE981" s="48"/>
      <c r="BF981" s="48"/>
      <c r="BG981" s="48"/>
      <c r="BH981" s="65"/>
      <c r="BI981" s="48"/>
      <c r="BJ981" s="48"/>
      <c r="BK981" s="48"/>
      <c r="BL981" s="48"/>
      <c r="BM981" s="48"/>
      <c r="BN981" s="48"/>
      <c r="BO981" s="48"/>
      <c r="BP981" s="48"/>
      <c r="BQ981" s="48"/>
      <c r="BR981" s="48"/>
      <c r="BS981" s="48"/>
      <c r="BT981" s="48"/>
      <c r="BU981" s="48"/>
      <c r="BV981" s="48"/>
      <c r="BW981" s="48"/>
      <c r="BX981" s="48"/>
      <c r="BY981" s="48"/>
      <c r="BZ981" s="48"/>
      <c r="CA981" s="48"/>
      <c r="CB981" s="48"/>
      <c r="CC981" s="48"/>
      <c r="CD981" s="48"/>
      <c r="CE981" s="48"/>
      <c r="CF981" s="48"/>
      <c r="CG981" s="48"/>
      <c r="CH981" s="48"/>
      <c r="CI981" s="48"/>
      <c r="CJ981" s="48"/>
      <c r="CK981" s="48"/>
      <c r="CL981" s="48"/>
      <c r="CM981" s="48"/>
      <c r="CN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65"/>
      <c r="BD982" s="48"/>
      <c r="BE982" s="48"/>
      <c r="BF982" s="48"/>
      <c r="BG982" s="48"/>
      <c r="BH982" s="65"/>
      <c r="BI982" s="48"/>
      <c r="BJ982" s="48"/>
      <c r="BK982" s="48"/>
      <c r="BL982" s="48"/>
      <c r="BM982" s="48"/>
      <c r="BN982" s="48"/>
      <c r="BO982" s="48"/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48"/>
      <c r="CA982" s="48"/>
      <c r="CB982" s="48"/>
      <c r="CC982" s="48"/>
      <c r="CD982" s="48"/>
      <c r="CE982" s="48"/>
      <c r="CF982" s="48"/>
      <c r="CG982" s="48"/>
      <c r="CH982" s="48"/>
      <c r="CI982" s="48"/>
      <c r="CJ982" s="48"/>
      <c r="CK982" s="48"/>
      <c r="CL982" s="48"/>
      <c r="CM982" s="48"/>
      <c r="CN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65"/>
      <c r="BD983" s="48"/>
      <c r="BE983" s="48"/>
      <c r="BF983" s="48"/>
      <c r="BG983" s="48"/>
      <c r="BH983" s="65"/>
      <c r="BI983" s="48"/>
      <c r="BJ983" s="48"/>
      <c r="BK983" s="48"/>
      <c r="BL983" s="48"/>
      <c r="BM983" s="48"/>
      <c r="BN983" s="48"/>
      <c r="BO983" s="48"/>
      <c r="BP983" s="48"/>
      <c r="BQ983" s="48"/>
      <c r="BR983" s="48"/>
      <c r="BS983" s="48"/>
      <c r="BT983" s="48"/>
      <c r="BU983" s="48"/>
      <c r="BV983" s="48"/>
      <c r="BW983" s="48"/>
      <c r="BX983" s="48"/>
      <c r="BY983" s="48"/>
      <c r="BZ983" s="48"/>
      <c r="CA983" s="48"/>
      <c r="CB983" s="48"/>
      <c r="CC983" s="48"/>
      <c r="CD983" s="48"/>
      <c r="CE983" s="48"/>
      <c r="CF983" s="48"/>
      <c r="CG983" s="48"/>
      <c r="CH983" s="48"/>
      <c r="CI983" s="48"/>
      <c r="CJ983" s="48"/>
      <c r="CK983" s="48"/>
      <c r="CL983" s="48"/>
      <c r="CM983" s="48"/>
      <c r="CN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65"/>
      <c r="BD984" s="48"/>
      <c r="BE984" s="48"/>
      <c r="BF984" s="48"/>
      <c r="BG984" s="48"/>
      <c r="BH984" s="65"/>
      <c r="BI984" s="48"/>
      <c r="BJ984" s="48"/>
      <c r="BK984" s="48"/>
      <c r="BL984" s="48"/>
      <c r="BM984" s="48"/>
      <c r="BN984" s="48"/>
      <c r="BO984" s="48"/>
      <c r="BP984" s="48"/>
      <c r="BQ984" s="48"/>
      <c r="BR984" s="48"/>
      <c r="BS984" s="48"/>
      <c r="BT984" s="48"/>
      <c r="BU984" s="48"/>
      <c r="BV984" s="48"/>
      <c r="BW984" s="48"/>
      <c r="BX984" s="48"/>
      <c r="BY984" s="48"/>
      <c r="BZ984" s="48"/>
      <c r="CA984" s="48"/>
      <c r="CB984" s="48"/>
      <c r="CC984" s="48"/>
      <c r="CD984" s="48"/>
      <c r="CE984" s="48"/>
      <c r="CF984" s="48"/>
      <c r="CG984" s="48"/>
      <c r="CH984" s="48"/>
      <c r="CI984" s="48"/>
      <c r="CJ984" s="48"/>
      <c r="CK984" s="48"/>
      <c r="CL984" s="48"/>
      <c r="CM984" s="48"/>
      <c r="CN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65"/>
      <c r="BD985" s="48"/>
      <c r="BE985" s="48"/>
      <c r="BF985" s="48"/>
      <c r="BG985" s="48"/>
      <c r="BH985" s="65"/>
      <c r="BI985" s="48"/>
      <c r="BJ985" s="48"/>
      <c r="BK985" s="48"/>
      <c r="BL985" s="48"/>
      <c r="BM985" s="48"/>
      <c r="BN985" s="48"/>
      <c r="BO985" s="48"/>
      <c r="BP985" s="48"/>
      <c r="BQ985" s="48"/>
      <c r="BR985" s="48"/>
      <c r="BS985" s="48"/>
      <c r="BT985" s="48"/>
      <c r="BU985" s="48"/>
      <c r="BV985" s="48"/>
      <c r="BW985" s="48"/>
      <c r="BX985" s="48"/>
      <c r="BY985" s="48"/>
      <c r="BZ985" s="48"/>
      <c r="CA985" s="48"/>
      <c r="CB985" s="48"/>
      <c r="CC985" s="48"/>
      <c r="CD985" s="48"/>
      <c r="CE985" s="48"/>
      <c r="CF985" s="48"/>
      <c r="CG985" s="48"/>
      <c r="CH985" s="48"/>
      <c r="CI985" s="48"/>
      <c r="CJ985" s="48"/>
      <c r="CK985" s="48"/>
      <c r="CL985" s="48"/>
      <c r="CM985" s="48"/>
      <c r="CN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65"/>
      <c r="BD986" s="48"/>
      <c r="BE986" s="48"/>
      <c r="BF986" s="48"/>
      <c r="BG986" s="48"/>
      <c r="BH986" s="65"/>
      <c r="BI986" s="48"/>
      <c r="BJ986" s="48"/>
      <c r="BK986" s="48"/>
      <c r="BL986" s="48"/>
      <c r="BM986" s="48"/>
      <c r="BN986" s="48"/>
      <c r="BO986" s="48"/>
      <c r="BP986" s="48"/>
      <c r="BQ986" s="48"/>
      <c r="BR986" s="48"/>
      <c r="BS986" s="48"/>
      <c r="BT986" s="48"/>
      <c r="BU986" s="48"/>
      <c r="BV986" s="48"/>
      <c r="BW986" s="48"/>
      <c r="BX986" s="48"/>
      <c r="BY986" s="48"/>
      <c r="BZ986" s="48"/>
      <c r="CA986" s="48"/>
      <c r="CB986" s="48"/>
      <c r="CC986" s="48"/>
      <c r="CD986" s="48"/>
      <c r="CE986" s="48"/>
      <c r="CF986" s="48"/>
      <c r="CG986" s="48"/>
      <c r="CH986" s="48"/>
      <c r="CI986" s="48"/>
      <c r="CJ986" s="48"/>
      <c r="CK986" s="48"/>
      <c r="CL986" s="48"/>
      <c r="CM986" s="48"/>
      <c r="CN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65"/>
      <c r="BD987" s="48"/>
      <c r="BE987" s="48"/>
      <c r="BF987" s="48"/>
      <c r="BG987" s="48"/>
      <c r="BH987" s="65"/>
      <c r="BI987" s="48"/>
      <c r="BJ987" s="48"/>
      <c r="BK987" s="48"/>
      <c r="BL987" s="48"/>
      <c r="BM987" s="48"/>
      <c r="BN987" s="48"/>
      <c r="BO987" s="48"/>
      <c r="BP987" s="48"/>
      <c r="BQ987" s="48"/>
      <c r="BR987" s="48"/>
      <c r="BS987" s="48"/>
      <c r="BT987" s="48"/>
      <c r="BU987" s="48"/>
      <c r="BV987" s="48"/>
      <c r="BW987" s="48"/>
      <c r="BX987" s="48"/>
      <c r="BY987" s="48"/>
      <c r="BZ987" s="48"/>
      <c r="CA987" s="48"/>
      <c r="CB987" s="48"/>
      <c r="CC987" s="48"/>
      <c r="CD987" s="48"/>
      <c r="CE987" s="48"/>
      <c r="CF987" s="48"/>
      <c r="CG987" s="48"/>
      <c r="CH987" s="48"/>
      <c r="CI987" s="48"/>
      <c r="CJ987" s="48"/>
      <c r="CK987" s="48"/>
      <c r="CL987" s="48"/>
      <c r="CM987" s="48"/>
      <c r="CN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65"/>
      <c r="BD988" s="48"/>
      <c r="BE988" s="48"/>
      <c r="BF988" s="48"/>
      <c r="BG988" s="48"/>
      <c r="BH988" s="65"/>
      <c r="BI988" s="48"/>
      <c r="BJ988" s="48"/>
      <c r="BK988" s="48"/>
      <c r="BL988" s="48"/>
      <c r="BM988" s="48"/>
      <c r="BN988" s="48"/>
      <c r="BO988" s="48"/>
      <c r="BP988" s="48"/>
      <c r="BQ988" s="48"/>
      <c r="BR988" s="48"/>
      <c r="BS988" s="48"/>
      <c r="BT988" s="48"/>
      <c r="BU988" s="48"/>
      <c r="BV988" s="48"/>
      <c r="BW988" s="48"/>
      <c r="BX988" s="48"/>
      <c r="BY988" s="48"/>
      <c r="BZ988" s="48"/>
      <c r="CA988" s="48"/>
      <c r="CB988" s="48"/>
      <c r="CC988" s="48"/>
      <c r="CD988" s="48"/>
      <c r="CE988" s="48"/>
      <c r="CF988" s="48"/>
      <c r="CG988" s="48"/>
      <c r="CH988" s="48"/>
      <c r="CI988" s="48"/>
      <c r="CJ988" s="48"/>
      <c r="CK988" s="48"/>
      <c r="CL988" s="48"/>
      <c r="CM988" s="48"/>
      <c r="CN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65"/>
      <c r="BD989" s="48"/>
      <c r="BE989" s="48"/>
      <c r="BF989" s="48"/>
      <c r="BG989" s="48"/>
      <c r="BH989" s="65"/>
      <c r="BI989" s="48"/>
      <c r="BJ989" s="48"/>
      <c r="BK989" s="48"/>
      <c r="BL989" s="48"/>
      <c r="BM989" s="48"/>
      <c r="BN989" s="48"/>
      <c r="BO989" s="48"/>
      <c r="BP989" s="48"/>
      <c r="BQ989" s="48"/>
      <c r="BR989" s="48"/>
      <c r="BS989" s="48"/>
      <c r="BT989" s="48"/>
      <c r="BU989" s="48"/>
      <c r="BV989" s="48"/>
      <c r="BW989" s="48"/>
      <c r="BX989" s="48"/>
      <c r="BY989" s="48"/>
      <c r="BZ989" s="48"/>
      <c r="CA989" s="48"/>
      <c r="CB989" s="48"/>
      <c r="CC989" s="48"/>
      <c r="CD989" s="48"/>
      <c r="CE989" s="48"/>
      <c r="CF989" s="48"/>
      <c r="CG989" s="48"/>
      <c r="CH989" s="48"/>
      <c r="CI989" s="48"/>
      <c r="CJ989" s="48"/>
      <c r="CK989" s="48"/>
      <c r="CL989" s="48"/>
      <c r="CM989" s="48"/>
      <c r="CN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65"/>
      <c r="BD990" s="48"/>
      <c r="BE990" s="48"/>
      <c r="BF990" s="48"/>
      <c r="BG990" s="48"/>
      <c r="BH990" s="65"/>
      <c r="BI990" s="48"/>
      <c r="BJ990" s="48"/>
      <c r="BK990" s="48"/>
      <c r="BL990" s="48"/>
      <c r="BM990" s="48"/>
      <c r="BN990" s="48"/>
      <c r="BO990" s="48"/>
      <c r="BP990" s="48"/>
      <c r="BQ990" s="48"/>
      <c r="BR990" s="48"/>
      <c r="BS990" s="48"/>
      <c r="BT990" s="48"/>
      <c r="BU990" s="48"/>
      <c r="BV990" s="48"/>
      <c r="BW990" s="48"/>
      <c r="BX990" s="48"/>
      <c r="BY990" s="48"/>
      <c r="BZ990" s="48"/>
      <c r="CA990" s="48"/>
      <c r="CB990" s="48"/>
      <c r="CC990" s="48"/>
      <c r="CD990" s="48"/>
      <c r="CE990" s="48"/>
      <c r="CF990" s="48"/>
      <c r="CG990" s="48"/>
      <c r="CH990" s="48"/>
      <c r="CI990" s="48"/>
      <c r="CJ990" s="48"/>
      <c r="CK990" s="48"/>
      <c r="CL990" s="48"/>
      <c r="CM990" s="48"/>
      <c r="CN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65"/>
      <c r="BD991" s="48"/>
      <c r="BE991" s="48"/>
      <c r="BF991" s="48"/>
      <c r="BG991" s="48"/>
      <c r="BH991" s="65"/>
      <c r="BI991" s="48"/>
      <c r="BJ991" s="48"/>
      <c r="BK991" s="48"/>
      <c r="BL991" s="48"/>
      <c r="BM991" s="48"/>
      <c r="BN991" s="48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  <c r="CD991" s="48"/>
      <c r="CE991" s="48"/>
      <c r="CF991" s="48"/>
      <c r="CG991" s="48"/>
      <c r="CH991" s="48"/>
      <c r="CI991" s="48"/>
      <c r="CJ991" s="48"/>
      <c r="CK991" s="48"/>
      <c r="CL991" s="48"/>
      <c r="CM991" s="48"/>
      <c r="CN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65"/>
      <c r="BD992" s="48"/>
      <c r="BE992" s="48"/>
      <c r="BF992" s="48"/>
      <c r="BG992" s="48"/>
      <c r="BH992" s="65"/>
      <c r="BI992" s="48"/>
      <c r="BJ992" s="48"/>
      <c r="BK992" s="48"/>
      <c r="BL992" s="48"/>
      <c r="BM992" s="48"/>
      <c r="BN992" s="48"/>
      <c r="BO992" s="48"/>
      <c r="BP992" s="48"/>
      <c r="BQ992" s="48"/>
      <c r="BR992" s="48"/>
      <c r="BS992" s="48"/>
      <c r="BT992" s="48"/>
      <c r="BU992" s="48"/>
      <c r="BV992" s="48"/>
      <c r="BW992" s="48"/>
      <c r="BX992" s="48"/>
      <c r="BY992" s="48"/>
      <c r="BZ992" s="48"/>
      <c r="CA992" s="48"/>
      <c r="CB992" s="48"/>
      <c r="CC992" s="48"/>
      <c r="CD992" s="48"/>
      <c r="CE992" s="48"/>
      <c r="CF992" s="48"/>
      <c r="CG992" s="48"/>
      <c r="CH992" s="48"/>
      <c r="CI992" s="48"/>
      <c r="CJ992" s="48"/>
      <c r="CK992" s="48"/>
      <c r="CL992" s="48"/>
      <c r="CM992" s="48"/>
      <c r="CN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65"/>
      <c r="BD993" s="48"/>
      <c r="BE993" s="48"/>
      <c r="BF993" s="48"/>
      <c r="BG993" s="48"/>
      <c r="BH993" s="65"/>
      <c r="BI993" s="48"/>
      <c r="BJ993" s="48"/>
      <c r="BK993" s="48"/>
      <c r="BL993" s="48"/>
      <c r="BM993" s="48"/>
      <c r="BN993" s="48"/>
      <c r="BO993" s="48"/>
      <c r="BP993" s="48"/>
      <c r="BQ993" s="48"/>
      <c r="BR993" s="48"/>
      <c r="BS993" s="48"/>
      <c r="BT993" s="48"/>
      <c r="BU993" s="48"/>
      <c r="BV993" s="48"/>
      <c r="BW993" s="48"/>
      <c r="BX993" s="48"/>
      <c r="BY993" s="48"/>
      <c r="BZ993" s="48"/>
      <c r="CA993" s="48"/>
      <c r="CB993" s="48"/>
      <c r="CC993" s="48"/>
      <c r="CD993" s="48"/>
      <c r="CE993" s="48"/>
      <c r="CF993" s="48"/>
      <c r="CG993" s="48"/>
      <c r="CH993" s="48"/>
      <c r="CI993" s="48"/>
      <c r="CJ993" s="48"/>
      <c r="CK993" s="48"/>
      <c r="CL993" s="48"/>
      <c r="CM993" s="48"/>
      <c r="CN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65"/>
      <c r="BD994" s="48"/>
      <c r="BE994" s="48"/>
      <c r="BF994" s="48"/>
      <c r="BG994" s="48"/>
      <c r="BH994" s="65"/>
      <c r="BI994" s="48"/>
      <c r="BJ994" s="48"/>
      <c r="BK994" s="48"/>
      <c r="BL994" s="48"/>
      <c r="BM994" s="48"/>
      <c r="BN994" s="48"/>
      <c r="BO994" s="48"/>
      <c r="BP994" s="48"/>
      <c r="BQ994" s="48"/>
      <c r="BR994" s="48"/>
      <c r="BS994" s="48"/>
      <c r="BT994" s="48"/>
      <c r="BU994" s="48"/>
      <c r="BV994" s="48"/>
      <c r="BW994" s="48"/>
      <c r="BX994" s="48"/>
      <c r="BY994" s="48"/>
      <c r="BZ994" s="48"/>
      <c r="CA994" s="48"/>
      <c r="CB994" s="48"/>
      <c r="CC994" s="48"/>
      <c r="CD994" s="48"/>
      <c r="CE994" s="48"/>
      <c r="CF994" s="48"/>
      <c r="CG994" s="48"/>
      <c r="CH994" s="48"/>
      <c r="CI994" s="48"/>
      <c r="CJ994" s="48"/>
      <c r="CK994" s="48"/>
      <c r="CL994" s="48"/>
      <c r="CM994" s="48"/>
      <c r="CN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65"/>
      <c r="BD995" s="48"/>
      <c r="BE995" s="48"/>
      <c r="BF995" s="48"/>
      <c r="BG995" s="48"/>
      <c r="BH995" s="65"/>
      <c r="BI995" s="48"/>
      <c r="BJ995" s="48"/>
      <c r="BK995" s="48"/>
      <c r="BL995" s="48"/>
      <c r="BM995" s="48"/>
      <c r="BN995" s="48"/>
      <c r="BO995" s="48"/>
      <c r="BP995" s="48"/>
      <c r="BQ995" s="48"/>
      <c r="BR995" s="48"/>
      <c r="BS995" s="48"/>
      <c r="BT995" s="48"/>
      <c r="BU995" s="48"/>
      <c r="BV995" s="48"/>
      <c r="BW995" s="48"/>
      <c r="BX995" s="48"/>
      <c r="BY995" s="48"/>
      <c r="BZ995" s="48"/>
      <c r="CA995" s="48"/>
      <c r="CB995" s="48"/>
      <c r="CC995" s="48"/>
      <c r="CD995" s="48"/>
      <c r="CE995" s="48"/>
      <c r="CF995" s="48"/>
      <c r="CG995" s="48"/>
      <c r="CH995" s="48"/>
      <c r="CI995" s="48"/>
      <c r="CJ995" s="48"/>
      <c r="CK995" s="48"/>
      <c r="CL995" s="48"/>
      <c r="CM995" s="48"/>
      <c r="CN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65"/>
      <c r="BD996" s="48"/>
      <c r="BE996" s="48"/>
      <c r="BF996" s="48"/>
      <c r="BG996" s="48"/>
      <c r="BH996" s="65"/>
      <c r="BI996" s="48"/>
      <c r="BJ996" s="48"/>
      <c r="BK996" s="48"/>
      <c r="BL996" s="48"/>
      <c r="BM996" s="48"/>
      <c r="BN996" s="48"/>
      <c r="BO996" s="48"/>
      <c r="BP996" s="48"/>
      <c r="BQ996" s="48"/>
      <c r="BR996" s="48"/>
      <c r="BS996" s="48"/>
      <c r="BT996" s="48"/>
      <c r="BU996" s="48"/>
      <c r="BV996" s="48"/>
      <c r="BW996" s="48"/>
      <c r="BX996" s="48"/>
      <c r="BY996" s="48"/>
      <c r="BZ996" s="48"/>
      <c r="CA996" s="48"/>
      <c r="CB996" s="48"/>
      <c r="CC996" s="48"/>
      <c r="CD996" s="48"/>
      <c r="CE996" s="48"/>
      <c r="CF996" s="48"/>
      <c r="CG996" s="48"/>
      <c r="CH996" s="48"/>
      <c r="CI996" s="48"/>
      <c r="CJ996" s="48"/>
      <c r="CK996" s="48"/>
      <c r="CL996" s="48"/>
      <c r="CM996" s="48"/>
      <c r="CN996" s="48"/>
    </row>
  </sheetData>
  <mergeCells count="96">
    <mergeCell ref="BP29:BT29"/>
    <mergeCell ref="BU29:BY29"/>
    <mergeCell ref="AG29:AK29"/>
    <mergeCell ref="AL29:AP29"/>
    <mergeCell ref="AQ29:AU29"/>
    <mergeCell ref="AV29:AZ29"/>
    <mergeCell ref="BA29:BE29"/>
    <mergeCell ref="BF29:BJ29"/>
    <mergeCell ref="BK29:BO29"/>
    <mergeCell ref="BP42:BS42"/>
    <mergeCell ref="BU42:BX42"/>
    <mergeCell ref="BZ42:CC42"/>
    <mergeCell ref="CE42:CH42"/>
    <mergeCell ref="CJ42:CM42"/>
    <mergeCell ref="AG42:AJ42"/>
    <mergeCell ref="AL42:AO42"/>
    <mergeCell ref="AQ42:AT42"/>
    <mergeCell ref="AV42:AY42"/>
    <mergeCell ref="BA42:BD42"/>
    <mergeCell ref="BF42:BI42"/>
    <mergeCell ref="BK42:BN42"/>
    <mergeCell ref="B41:B43"/>
    <mergeCell ref="C42:F42"/>
    <mergeCell ref="H42:K42"/>
    <mergeCell ref="M42:P42"/>
    <mergeCell ref="R42:U42"/>
    <mergeCell ref="W42:Z42"/>
    <mergeCell ref="AB42:AE42"/>
    <mergeCell ref="B54:B56"/>
    <mergeCell ref="C55:F55"/>
    <mergeCell ref="H55:K55"/>
    <mergeCell ref="M55:P55"/>
    <mergeCell ref="R55:U55"/>
    <mergeCell ref="W55:Z55"/>
    <mergeCell ref="AB55:AE55"/>
    <mergeCell ref="BP55:BS55"/>
    <mergeCell ref="BU55:BX55"/>
    <mergeCell ref="BZ55:CC55"/>
    <mergeCell ref="CE55:CH55"/>
    <mergeCell ref="CJ55:CM55"/>
    <mergeCell ref="AG55:AJ55"/>
    <mergeCell ref="AL55:AO55"/>
    <mergeCell ref="AQ55:AT55"/>
    <mergeCell ref="AV55:AY55"/>
    <mergeCell ref="BA55:BD55"/>
    <mergeCell ref="BF55:BI55"/>
    <mergeCell ref="BK55:BN55"/>
    <mergeCell ref="BK2:BO2"/>
    <mergeCell ref="BP2:BT2"/>
    <mergeCell ref="BU2:BY2"/>
    <mergeCell ref="BZ2:CD2"/>
    <mergeCell ref="CE2:CI2"/>
    <mergeCell ref="CJ2:CN2"/>
    <mergeCell ref="AB2:AF2"/>
    <mergeCell ref="AG2:AK2"/>
    <mergeCell ref="AL2:AP2"/>
    <mergeCell ref="AQ2:AU2"/>
    <mergeCell ref="AV2:AZ2"/>
    <mergeCell ref="BA2:BE2"/>
    <mergeCell ref="BF2:BJ2"/>
    <mergeCell ref="A1:A2"/>
    <mergeCell ref="B2:B3"/>
    <mergeCell ref="C2:G2"/>
    <mergeCell ref="H2:L2"/>
    <mergeCell ref="M2:Q2"/>
    <mergeCell ref="R2:V2"/>
    <mergeCell ref="W2:AA2"/>
    <mergeCell ref="BP16:BT16"/>
    <mergeCell ref="BU16:BY16"/>
    <mergeCell ref="BZ16:CD16"/>
    <mergeCell ref="CE16:CI16"/>
    <mergeCell ref="CJ16:CN16"/>
    <mergeCell ref="AG16:AK16"/>
    <mergeCell ref="AL16:AP16"/>
    <mergeCell ref="AQ16:AU16"/>
    <mergeCell ref="AV16:AZ16"/>
    <mergeCell ref="BA16:BE16"/>
    <mergeCell ref="BF16:BJ16"/>
    <mergeCell ref="BK16:BO16"/>
    <mergeCell ref="B16:B17"/>
    <mergeCell ref="C16:G16"/>
    <mergeCell ref="H16:L16"/>
    <mergeCell ref="M16:Q16"/>
    <mergeCell ref="R16:V16"/>
    <mergeCell ref="W16:AA16"/>
    <mergeCell ref="AB16:AF16"/>
    <mergeCell ref="BZ29:CD29"/>
    <mergeCell ref="CE29:CI29"/>
    <mergeCell ref="CJ29:CN29"/>
    <mergeCell ref="B29:B30"/>
    <mergeCell ref="C29:G29"/>
    <mergeCell ref="H29:L29"/>
    <mergeCell ref="M29:Q29"/>
    <mergeCell ref="R29:V29"/>
    <mergeCell ref="W29:AA29"/>
    <mergeCell ref="AB29:AF29"/>
  </mergeCells>
  <hyperlinks>
    <hyperlink display="Home" location="Home!A1" ref="A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57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</cols>
  <sheetData>
    <row r="1" ht="21.0" customHeight="1">
      <c r="A1" s="90" t="s">
        <v>22</v>
      </c>
      <c r="B1" s="91" t="s">
        <v>49</v>
      </c>
      <c r="C1" s="92"/>
      <c r="D1" s="93">
        <v>2010.0</v>
      </c>
      <c r="E1" s="93">
        <v>2012.0</v>
      </c>
      <c r="F1" s="93">
        <v>2014.0</v>
      </c>
      <c r="G1" s="93">
        <v>2016.0</v>
      </c>
      <c r="H1" s="93">
        <v>2018.0</v>
      </c>
      <c r="I1" s="93">
        <v>2020.0</v>
      </c>
      <c r="J1" s="93">
        <v>2022.0</v>
      </c>
      <c r="K1" s="93">
        <v>2024.0</v>
      </c>
      <c r="L1" s="94"/>
      <c r="M1" s="95"/>
      <c r="N1" s="96"/>
      <c r="O1" s="96"/>
      <c r="P1" s="97"/>
      <c r="Q1" s="98"/>
      <c r="R1" s="96"/>
      <c r="S1" s="96"/>
      <c r="T1" s="96"/>
      <c r="U1" s="93">
        <v>2010.0</v>
      </c>
      <c r="V1" s="93">
        <v>2012.0</v>
      </c>
      <c r="W1" s="93">
        <v>2014.0</v>
      </c>
      <c r="X1" s="93">
        <v>2016.0</v>
      </c>
      <c r="Y1" s="93">
        <v>2018.0</v>
      </c>
      <c r="Z1" s="93">
        <v>2020.0</v>
      </c>
      <c r="AA1" s="93">
        <v>2022.0</v>
      </c>
      <c r="AB1" s="93">
        <v>2024.0</v>
      </c>
      <c r="AC1" s="96"/>
      <c r="AD1" s="96"/>
      <c r="AE1" s="96"/>
      <c r="AF1" s="96"/>
      <c r="AG1" s="97"/>
      <c r="AH1" s="98"/>
      <c r="AI1" s="96"/>
      <c r="AJ1" s="96"/>
      <c r="AK1" s="96"/>
      <c r="AL1" s="93">
        <v>2010.0</v>
      </c>
      <c r="AM1" s="93">
        <v>2012.0</v>
      </c>
      <c r="AN1" s="93">
        <v>2014.0</v>
      </c>
      <c r="AO1" s="93">
        <v>2016.0</v>
      </c>
      <c r="AP1" s="93">
        <v>2018.0</v>
      </c>
      <c r="AQ1" s="93">
        <v>2020.0</v>
      </c>
      <c r="AR1" s="93">
        <v>2022.0</v>
      </c>
      <c r="AS1" s="93">
        <v>2024.0</v>
      </c>
      <c r="AT1" s="96"/>
      <c r="AU1" s="96"/>
      <c r="AV1" s="96"/>
      <c r="AW1" s="96"/>
      <c r="AX1" s="97"/>
      <c r="AY1" s="98"/>
      <c r="AZ1" s="96"/>
      <c r="BA1" s="96"/>
      <c r="BB1" s="96"/>
      <c r="BC1" s="93">
        <v>2010.0</v>
      </c>
      <c r="BD1" s="93">
        <v>2012.0</v>
      </c>
      <c r="BE1" s="93">
        <v>2014.0</v>
      </c>
      <c r="BF1" s="93">
        <v>2016.0</v>
      </c>
      <c r="BG1" s="93">
        <v>2018.0</v>
      </c>
      <c r="BH1" s="93">
        <v>2020.0</v>
      </c>
      <c r="BI1" s="93">
        <v>2022.0</v>
      </c>
      <c r="BJ1" s="93">
        <v>2024.0</v>
      </c>
      <c r="BK1" s="96"/>
      <c r="BL1" s="96"/>
      <c r="BM1" s="96"/>
      <c r="BN1" s="96"/>
      <c r="BO1" s="97"/>
      <c r="BP1" s="98"/>
      <c r="BQ1" s="96"/>
      <c r="BR1" s="96"/>
      <c r="BS1" s="96"/>
      <c r="BT1" s="93">
        <v>2010.0</v>
      </c>
      <c r="BU1" s="93">
        <v>2012.0</v>
      </c>
      <c r="BV1" s="93">
        <v>2014.0</v>
      </c>
      <c r="BW1" s="93">
        <v>2016.0</v>
      </c>
      <c r="BX1" s="93">
        <v>2018.0</v>
      </c>
      <c r="BY1" s="93">
        <v>2020.0</v>
      </c>
      <c r="BZ1" s="93">
        <v>2022.0</v>
      </c>
      <c r="CA1" s="93">
        <v>2024.0</v>
      </c>
      <c r="CB1" s="96"/>
      <c r="CC1" s="96"/>
      <c r="CD1" s="96"/>
      <c r="CE1" s="96"/>
      <c r="CF1" s="97"/>
      <c r="CG1" s="98"/>
      <c r="CH1" s="96"/>
      <c r="CI1" s="96"/>
      <c r="CJ1" s="96"/>
      <c r="CK1" s="93">
        <v>2010.0</v>
      </c>
      <c r="CL1" s="93">
        <v>2012.0</v>
      </c>
      <c r="CM1" s="93">
        <v>2014.0</v>
      </c>
      <c r="CN1" s="93">
        <v>2016.0</v>
      </c>
      <c r="CO1" s="93">
        <v>2018.0</v>
      </c>
      <c r="CP1" s="93">
        <v>2020.0</v>
      </c>
      <c r="CQ1" s="93">
        <v>2022.0</v>
      </c>
      <c r="CR1" s="93">
        <v>2024.0</v>
      </c>
      <c r="CS1" s="96"/>
      <c r="CT1" s="96"/>
      <c r="CU1" s="96"/>
      <c r="CV1" s="96"/>
      <c r="CW1" s="97"/>
      <c r="CX1" s="98"/>
      <c r="CY1" s="96"/>
      <c r="CZ1" s="96"/>
      <c r="DA1" s="96"/>
      <c r="DB1" s="93">
        <v>2010.0</v>
      </c>
      <c r="DC1" s="93">
        <v>2012.0</v>
      </c>
      <c r="DD1" s="93">
        <v>2014.0</v>
      </c>
      <c r="DE1" s="93">
        <v>2016.0</v>
      </c>
      <c r="DF1" s="93">
        <v>2018.0</v>
      </c>
      <c r="DG1" s="93">
        <v>2020.0</v>
      </c>
      <c r="DH1" s="93">
        <v>2022.0</v>
      </c>
      <c r="DI1" s="93">
        <v>2024.0</v>
      </c>
      <c r="DJ1" s="96"/>
      <c r="DK1" s="96"/>
      <c r="DL1" s="96"/>
      <c r="DM1" s="96"/>
      <c r="DN1" s="97"/>
      <c r="DO1" s="98"/>
      <c r="DP1" s="96"/>
      <c r="DQ1" s="96"/>
      <c r="DR1" s="96"/>
      <c r="DS1" s="93">
        <v>2010.0</v>
      </c>
      <c r="DT1" s="93">
        <v>2012.0</v>
      </c>
      <c r="DU1" s="93">
        <v>2014.0</v>
      </c>
      <c r="DV1" s="93">
        <v>2016.0</v>
      </c>
      <c r="DW1" s="93">
        <v>2018.0</v>
      </c>
      <c r="DX1" s="93">
        <v>2020.0</v>
      </c>
      <c r="DY1" s="93">
        <v>2022.0</v>
      </c>
      <c r="DZ1" s="93">
        <v>2024.0</v>
      </c>
      <c r="EA1" s="96"/>
      <c r="EB1" s="96"/>
      <c r="EC1" s="96"/>
      <c r="ED1" s="96"/>
      <c r="EE1" s="97"/>
      <c r="EF1" s="98"/>
      <c r="EG1" s="96"/>
      <c r="EH1" s="96"/>
      <c r="EI1" s="96"/>
      <c r="EJ1" s="93">
        <v>2010.0</v>
      </c>
      <c r="EK1" s="93">
        <v>2012.0</v>
      </c>
      <c r="EL1" s="93">
        <v>2014.0</v>
      </c>
      <c r="EM1" s="93">
        <v>2016.0</v>
      </c>
      <c r="EN1" s="93">
        <v>2018.0</v>
      </c>
      <c r="EO1" s="93">
        <v>2020.0</v>
      </c>
      <c r="EP1" s="93">
        <v>2022.0</v>
      </c>
      <c r="EQ1" s="93">
        <v>2024.0</v>
      </c>
      <c r="ER1" s="96"/>
      <c r="ES1" s="96"/>
      <c r="ET1" s="96"/>
      <c r="EU1" s="96"/>
      <c r="EV1" s="97"/>
      <c r="EW1" s="98"/>
      <c r="EX1" s="96"/>
      <c r="EY1" s="96"/>
      <c r="EZ1" s="96"/>
      <c r="FA1" s="93">
        <v>2010.0</v>
      </c>
      <c r="FB1" s="93">
        <v>2012.0</v>
      </c>
      <c r="FC1" s="93">
        <v>2014.0</v>
      </c>
      <c r="FD1" s="93">
        <v>2016.0</v>
      </c>
      <c r="FE1" s="93">
        <v>2018.0</v>
      </c>
      <c r="FF1" s="93">
        <v>2020.0</v>
      </c>
      <c r="FG1" s="93">
        <v>2022.0</v>
      </c>
      <c r="FH1" s="93">
        <v>2024.0</v>
      </c>
      <c r="FI1" s="96"/>
      <c r="FJ1" s="96"/>
      <c r="FK1" s="96"/>
      <c r="FL1" s="96"/>
      <c r="FM1" s="97"/>
      <c r="FN1" s="98"/>
      <c r="FO1" s="96"/>
      <c r="FP1" s="96"/>
      <c r="FQ1" s="96"/>
      <c r="FR1" s="93">
        <v>2010.0</v>
      </c>
      <c r="FS1" s="93">
        <v>2012.0</v>
      </c>
      <c r="FT1" s="93">
        <v>2014.0</v>
      </c>
      <c r="FU1" s="93">
        <v>2016.0</v>
      </c>
      <c r="FV1" s="93">
        <v>2018.0</v>
      </c>
      <c r="FW1" s="93">
        <v>2020.0</v>
      </c>
      <c r="FX1" s="93">
        <v>2022.0</v>
      </c>
      <c r="FY1" s="93">
        <v>2024.0</v>
      </c>
      <c r="FZ1" s="96"/>
      <c r="GA1" s="96"/>
      <c r="GB1" s="96"/>
      <c r="GC1" s="96"/>
      <c r="GD1" s="97"/>
      <c r="GE1" s="98"/>
      <c r="GF1" s="96"/>
      <c r="GG1" s="96"/>
      <c r="GH1" s="96"/>
      <c r="GI1" s="93">
        <v>2010.0</v>
      </c>
      <c r="GJ1" s="93">
        <v>2012.0</v>
      </c>
      <c r="GK1" s="93">
        <v>2014.0</v>
      </c>
      <c r="GL1" s="93">
        <v>2016.0</v>
      </c>
      <c r="GM1" s="93">
        <v>2018.0</v>
      </c>
      <c r="GN1" s="93">
        <v>2020.0</v>
      </c>
      <c r="GO1" s="93">
        <v>2022.0</v>
      </c>
      <c r="GP1" s="93">
        <v>2024.0</v>
      </c>
      <c r="GQ1" s="96"/>
      <c r="GR1" s="96"/>
      <c r="GS1" s="96"/>
      <c r="GT1" s="96"/>
      <c r="GU1" s="97"/>
      <c r="GV1" s="98"/>
      <c r="GW1" s="96"/>
      <c r="GX1" s="96"/>
      <c r="GY1" s="96"/>
      <c r="GZ1" s="93">
        <v>2010.0</v>
      </c>
      <c r="HA1" s="93">
        <v>2012.0</v>
      </c>
      <c r="HB1" s="93">
        <v>2014.0</v>
      </c>
      <c r="HC1" s="93">
        <v>2016.0</v>
      </c>
      <c r="HD1" s="93">
        <v>2018.0</v>
      </c>
      <c r="HE1" s="93">
        <v>2020.0</v>
      </c>
      <c r="HF1" s="93">
        <v>2022.0</v>
      </c>
      <c r="HG1" s="93">
        <v>2024.0</v>
      </c>
      <c r="HH1" s="96"/>
      <c r="HI1" s="96"/>
      <c r="HJ1" s="96"/>
      <c r="HK1" s="96"/>
      <c r="HL1" s="97"/>
      <c r="HM1" s="98"/>
      <c r="HN1" s="96"/>
      <c r="HO1" s="96"/>
      <c r="HP1" s="96"/>
      <c r="HQ1" s="93">
        <v>2010.0</v>
      </c>
      <c r="HR1" s="93">
        <v>2012.0</v>
      </c>
      <c r="HS1" s="93">
        <v>2014.0</v>
      </c>
      <c r="HT1" s="93">
        <v>2016.0</v>
      </c>
      <c r="HU1" s="93">
        <v>2018.0</v>
      </c>
      <c r="HV1" s="93">
        <v>2020.0</v>
      </c>
      <c r="HW1" s="93">
        <v>2022.0</v>
      </c>
      <c r="HX1" s="93">
        <v>2024.0</v>
      </c>
      <c r="HY1" s="96"/>
      <c r="HZ1" s="96"/>
      <c r="IA1" s="96"/>
      <c r="IB1" s="96"/>
      <c r="IC1" s="97"/>
      <c r="ID1" s="98"/>
      <c r="IE1" s="96"/>
      <c r="IF1" s="96"/>
      <c r="IG1" s="96"/>
      <c r="IH1" s="93">
        <v>2010.0</v>
      </c>
      <c r="II1" s="93">
        <v>2012.0</v>
      </c>
      <c r="IJ1" s="93">
        <v>2014.0</v>
      </c>
      <c r="IK1" s="93">
        <v>2016.0</v>
      </c>
      <c r="IL1" s="93">
        <v>2018.0</v>
      </c>
      <c r="IM1" s="93">
        <v>2020.0</v>
      </c>
      <c r="IN1" s="93">
        <v>2022.0</v>
      </c>
      <c r="IO1" s="93">
        <v>2024.0</v>
      </c>
      <c r="IP1" s="96"/>
      <c r="IQ1" s="96"/>
      <c r="IR1" s="96"/>
      <c r="IS1" s="96"/>
      <c r="IT1" s="97"/>
      <c r="IU1" s="98"/>
      <c r="IV1" s="96"/>
      <c r="IW1" s="96"/>
      <c r="IX1" s="96"/>
      <c r="IY1" s="93">
        <v>2010.0</v>
      </c>
      <c r="IZ1" s="93">
        <v>2012.0</v>
      </c>
      <c r="JA1" s="93">
        <v>2014.0</v>
      </c>
      <c r="JB1" s="93">
        <v>2016.0</v>
      </c>
      <c r="JC1" s="93">
        <v>2018.0</v>
      </c>
      <c r="JD1" s="93">
        <v>2020.0</v>
      </c>
      <c r="JE1" s="93">
        <v>2022.0</v>
      </c>
      <c r="JF1" s="93">
        <v>2024.0</v>
      </c>
      <c r="JG1" s="96"/>
      <c r="JH1" s="96"/>
      <c r="JI1" s="96"/>
      <c r="JJ1" s="96"/>
      <c r="JK1" s="97"/>
      <c r="JL1" s="98"/>
      <c r="JM1" s="96"/>
      <c r="JN1" s="96"/>
      <c r="JO1" s="96"/>
      <c r="JP1" s="93">
        <v>2010.0</v>
      </c>
      <c r="JQ1" s="93">
        <v>2012.0</v>
      </c>
      <c r="JR1" s="93">
        <v>2014.0</v>
      </c>
      <c r="JS1" s="93">
        <v>2016.0</v>
      </c>
      <c r="JT1" s="93">
        <v>2018.0</v>
      </c>
      <c r="JU1" s="93">
        <v>2020.0</v>
      </c>
      <c r="JV1" s="93">
        <v>2022.0</v>
      </c>
      <c r="JW1" s="93">
        <v>2024.0</v>
      </c>
      <c r="JX1" s="96"/>
      <c r="JY1" s="96"/>
      <c r="JZ1" s="96"/>
      <c r="KA1" s="96"/>
      <c r="KB1" s="97"/>
      <c r="KC1" s="98"/>
      <c r="KD1" s="96"/>
      <c r="KE1" s="96"/>
      <c r="KF1" s="96"/>
      <c r="KG1" s="93">
        <v>2010.0</v>
      </c>
      <c r="KH1" s="93">
        <v>2012.0</v>
      </c>
      <c r="KI1" s="93">
        <v>2014.0</v>
      </c>
      <c r="KJ1" s="93">
        <v>2016.0</v>
      </c>
      <c r="KK1" s="93">
        <v>2018.0</v>
      </c>
      <c r="KL1" s="93">
        <v>2020.0</v>
      </c>
      <c r="KM1" s="93">
        <v>2022.0</v>
      </c>
      <c r="KN1" s="93">
        <v>2024.0</v>
      </c>
      <c r="KO1" s="96"/>
      <c r="KP1" s="96"/>
      <c r="KQ1" s="96"/>
      <c r="KR1" s="96"/>
      <c r="KS1" s="97"/>
    </row>
    <row r="2" ht="21.0" customHeight="1">
      <c r="A2" s="34"/>
      <c r="B2" s="99"/>
      <c r="C2" s="100"/>
      <c r="D2" s="101">
        <v>2011.0</v>
      </c>
      <c r="E2" s="101">
        <v>2013.0</v>
      </c>
      <c r="F2" s="101">
        <v>2015.0</v>
      </c>
      <c r="G2" s="101">
        <v>2017.0</v>
      </c>
      <c r="H2" s="101">
        <v>2019.0</v>
      </c>
      <c r="I2" s="101">
        <v>2021.0</v>
      </c>
      <c r="J2" s="101">
        <v>2023.0</v>
      </c>
      <c r="K2" s="101">
        <v>2025.0</v>
      </c>
      <c r="L2" s="102"/>
      <c r="M2" s="103"/>
      <c r="N2" s="96"/>
      <c r="O2" s="96"/>
      <c r="P2" s="97"/>
      <c r="Q2" s="98"/>
      <c r="R2" s="96"/>
      <c r="S2" s="96"/>
      <c r="T2" s="96"/>
      <c r="U2" s="101">
        <v>2011.0</v>
      </c>
      <c r="V2" s="101">
        <v>2013.0</v>
      </c>
      <c r="W2" s="101">
        <v>2015.0</v>
      </c>
      <c r="X2" s="101">
        <v>2017.0</v>
      </c>
      <c r="Y2" s="101">
        <v>2019.0</v>
      </c>
      <c r="Z2" s="101">
        <v>2021.0</v>
      </c>
      <c r="AA2" s="101">
        <v>2023.0</v>
      </c>
      <c r="AB2" s="101">
        <v>2025.0</v>
      </c>
      <c r="AC2" s="96"/>
      <c r="AD2" s="96"/>
      <c r="AE2" s="96"/>
      <c r="AF2" s="96"/>
      <c r="AG2" s="97"/>
      <c r="AH2" s="98"/>
      <c r="AI2" s="96"/>
      <c r="AJ2" s="96"/>
      <c r="AK2" s="96"/>
      <c r="AL2" s="101">
        <v>2011.0</v>
      </c>
      <c r="AM2" s="101">
        <v>2013.0</v>
      </c>
      <c r="AN2" s="101">
        <v>2015.0</v>
      </c>
      <c r="AO2" s="101">
        <v>2017.0</v>
      </c>
      <c r="AP2" s="101">
        <v>2019.0</v>
      </c>
      <c r="AQ2" s="101">
        <v>2021.0</v>
      </c>
      <c r="AR2" s="101">
        <v>2023.0</v>
      </c>
      <c r="AS2" s="101">
        <v>2025.0</v>
      </c>
      <c r="AT2" s="96"/>
      <c r="AU2" s="96"/>
      <c r="AV2" s="96"/>
      <c r="AW2" s="96"/>
      <c r="AX2" s="97"/>
      <c r="AY2" s="98"/>
      <c r="AZ2" s="96"/>
      <c r="BA2" s="96"/>
      <c r="BB2" s="96"/>
      <c r="BC2" s="101">
        <v>2011.0</v>
      </c>
      <c r="BD2" s="101">
        <v>2013.0</v>
      </c>
      <c r="BE2" s="101">
        <v>2015.0</v>
      </c>
      <c r="BF2" s="101">
        <v>2017.0</v>
      </c>
      <c r="BG2" s="101">
        <v>2019.0</v>
      </c>
      <c r="BH2" s="101">
        <v>2021.0</v>
      </c>
      <c r="BI2" s="101">
        <v>2023.0</v>
      </c>
      <c r="BJ2" s="101">
        <v>2025.0</v>
      </c>
      <c r="BK2" s="96"/>
      <c r="BL2" s="96"/>
      <c r="BM2" s="96"/>
      <c r="BN2" s="96"/>
      <c r="BO2" s="97"/>
      <c r="BP2" s="98"/>
      <c r="BQ2" s="96"/>
      <c r="BR2" s="96"/>
      <c r="BS2" s="96"/>
      <c r="BT2" s="101">
        <v>2011.0</v>
      </c>
      <c r="BU2" s="101">
        <v>2013.0</v>
      </c>
      <c r="BV2" s="101">
        <v>2015.0</v>
      </c>
      <c r="BW2" s="101">
        <v>2017.0</v>
      </c>
      <c r="BX2" s="101">
        <v>2019.0</v>
      </c>
      <c r="BY2" s="101">
        <v>2021.0</v>
      </c>
      <c r="BZ2" s="101">
        <v>2023.0</v>
      </c>
      <c r="CA2" s="101">
        <v>2025.0</v>
      </c>
      <c r="CB2" s="96"/>
      <c r="CC2" s="96"/>
      <c r="CD2" s="96"/>
      <c r="CE2" s="96"/>
      <c r="CF2" s="97"/>
      <c r="CG2" s="98"/>
      <c r="CH2" s="96"/>
      <c r="CI2" s="96"/>
      <c r="CJ2" s="96"/>
      <c r="CK2" s="101">
        <v>2011.0</v>
      </c>
      <c r="CL2" s="101">
        <v>2013.0</v>
      </c>
      <c r="CM2" s="101">
        <v>2015.0</v>
      </c>
      <c r="CN2" s="101">
        <v>2017.0</v>
      </c>
      <c r="CO2" s="101">
        <v>2019.0</v>
      </c>
      <c r="CP2" s="101">
        <v>2021.0</v>
      </c>
      <c r="CQ2" s="101">
        <v>2023.0</v>
      </c>
      <c r="CR2" s="101">
        <v>2025.0</v>
      </c>
      <c r="CS2" s="96"/>
      <c r="CT2" s="96"/>
      <c r="CU2" s="96"/>
      <c r="CV2" s="96"/>
      <c r="CW2" s="97"/>
      <c r="CX2" s="98"/>
      <c r="CY2" s="96"/>
      <c r="CZ2" s="96"/>
      <c r="DA2" s="96"/>
      <c r="DB2" s="101">
        <v>2011.0</v>
      </c>
      <c r="DC2" s="101">
        <v>2013.0</v>
      </c>
      <c r="DD2" s="101">
        <v>2015.0</v>
      </c>
      <c r="DE2" s="101">
        <v>2017.0</v>
      </c>
      <c r="DF2" s="101">
        <v>2019.0</v>
      </c>
      <c r="DG2" s="101">
        <v>2021.0</v>
      </c>
      <c r="DH2" s="101">
        <v>2023.0</v>
      </c>
      <c r="DI2" s="101">
        <v>2025.0</v>
      </c>
      <c r="DJ2" s="96"/>
      <c r="DK2" s="96"/>
      <c r="DL2" s="96"/>
      <c r="DM2" s="96"/>
      <c r="DN2" s="97"/>
      <c r="DO2" s="98"/>
      <c r="DP2" s="96"/>
      <c r="DQ2" s="96"/>
      <c r="DR2" s="96"/>
      <c r="DS2" s="101">
        <v>2011.0</v>
      </c>
      <c r="DT2" s="101">
        <v>2013.0</v>
      </c>
      <c r="DU2" s="101">
        <v>2015.0</v>
      </c>
      <c r="DV2" s="101">
        <v>2017.0</v>
      </c>
      <c r="DW2" s="101">
        <v>2019.0</v>
      </c>
      <c r="DX2" s="101">
        <v>2021.0</v>
      </c>
      <c r="DY2" s="101">
        <v>2023.0</v>
      </c>
      <c r="DZ2" s="101">
        <v>2025.0</v>
      </c>
      <c r="EA2" s="96"/>
      <c r="EB2" s="96"/>
      <c r="EC2" s="96"/>
      <c r="ED2" s="96"/>
      <c r="EE2" s="97"/>
      <c r="EF2" s="98"/>
      <c r="EG2" s="96"/>
      <c r="EH2" s="96"/>
      <c r="EI2" s="96"/>
      <c r="EJ2" s="101">
        <v>2011.0</v>
      </c>
      <c r="EK2" s="101">
        <v>2013.0</v>
      </c>
      <c r="EL2" s="101">
        <v>2015.0</v>
      </c>
      <c r="EM2" s="101">
        <v>2017.0</v>
      </c>
      <c r="EN2" s="101">
        <v>2019.0</v>
      </c>
      <c r="EO2" s="101">
        <v>2021.0</v>
      </c>
      <c r="EP2" s="101">
        <v>2023.0</v>
      </c>
      <c r="EQ2" s="101">
        <v>2025.0</v>
      </c>
      <c r="ER2" s="96"/>
      <c r="ES2" s="96"/>
      <c r="ET2" s="96"/>
      <c r="EU2" s="96"/>
      <c r="EV2" s="97"/>
      <c r="EW2" s="98"/>
      <c r="EX2" s="96"/>
      <c r="EY2" s="96"/>
      <c r="EZ2" s="96"/>
      <c r="FA2" s="101">
        <v>2011.0</v>
      </c>
      <c r="FB2" s="101">
        <v>2013.0</v>
      </c>
      <c r="FC2" s="101">
        <v>2015.0</v>
      </c>
      <c r="FD2" s="101">
        <v>2017.0</v>
      </c>
      <c r="FE2" s="101">
        <v>2019.0</v>
      </c>
      <c r="FF2" s="101">
        <v>2021.0</v>
      </c>
      <c r="FG2" s="101">
        <v>2023.0</v>
      </c>
      <c r="FH2" s="101">
        <v>2025.0</v>
      </c>
      <c r="FI2" s="96"/>
      <c r="FJ2" s="96"/>
      <c r="FK2" s="96"/>
      <c r="FL2" s="96"/>
      <c r="FM2" s="97"/>
      <c r="FN2" s="98"/>
      <c r="FO2" s="96"/>
      <c r="FP2" s="96"/>
      <c r="FQ2" s="96"/>
      <c r="FR2" s="101">
        <v>2011.0</v>
      </c>
      <c r="FS2" s="101">
        <v>2013.0</v>
      </c>
      <c r="FT2" s="101">
        <v>2015.0</v>
      </c>
      <c r="FU2" s="101">
        <v>2017.0</v>
      </c>
      <c r="FV2" s="101">
        <v>2019.0</v>
      </c>
      <c r="FW2" s="101">
        <v>2021.0</v>
      </c>
      <c r="FX2" s="101">
        <v>2023.0</v>
      </c>
      <c r="FY2" s="101">
        <v>2025.0</v>
      </c>
      <c r="FZ2" s="96"/>
      <c r="GA2" s="96"/>
      <c r="GB2" s="96"/>
      <c r="GC2" s="96"/>
      <c r="GD2" s="97"/>
      <c r="GE2" s="98"/>
      <c r="GF2" s="96"/>
      <c r="GG2" s="96"/>
      <c r="GH2" s="96"/>
      <c r="GI2" s="101">
        <v>2011.0</v>
      </c>
      <c r="GJ2" s="101">
        <v>2013.0</v>
      </c>
      <c r="GK2" s="101">
        <v>2015.0</v>
      </c>
      <c r="GL2" s="101">
        <v>2017.0</v>
      </c>
      <c r="GM2" s="101">
        <v>2019.0</v>
      </c>
      <c r="GN2" s="101">
        <v>2021.0</v>
      </c>
      <c r="GO2" s="101">
        <v>2023.0</v>
      </c>
      <c r="GP2" s="101">
        <v>2025.0</v>
      </c>
      <c r="GQ2" s="96"/>
      <c r="GR2" s="96"/>
      <c r="GS2" s="96"/>
      <c r="GT2" s="96"/>
      <c r="GU2" s="97"/>
      <c r="GV2" s="98"/>
      <c r="GW2" s="96"/>
      <c r="GX2" s="96"/>
      <c r="GY2" s="96"/>
      <c r="GZ2" s="101">
        <v>2011.0</v>
      </c>
      <c r="HA2" s="101">
        <v>2013.0</v>
      </c>
      <c r="HB2" s="101">
        <v>2015.0</v>
      </c>
      <c r="HC2" s="101">
        <v>2017.0</v>
      </c>
      <c r="HD2" s="101">
        <v>2019.0</v>
      </c>
      <c r="HE2" s="101">
        <v>2021.0</v>
      </c>
      <c r="HF2" s="101">
        <v>2023.0</v>
      </c>
      <c r="HG2" s="101">
        <v>2025.0</v>
      </c>
      <c r="HH2" s="96"/>
      <c r="HI2" s="96"/>
      <c r="HJ2" s="96"/>
      <c r="HK2" s="96"/>
      <c r="HL2" s="97"/>
      <c r="HM2" s="98"/>
      <c r="HN2" s="96"/>
      <c r="HO2" s="96"/>
      <c r="HP2" s="96"/>
      <c r="HQ2" s="101">
        <v>2011.0</v>
      </c>
      <c r="HR2" s="101">
        <v>2013.0</v>
      </c>
      <c r="HS2" s="101">
        <v>2015.0</v>
      </c>
      <c r="HT2" s="101">
        <v>2017.0</v>
      </c>
      <c r="HU2" s="101">
        <v>2019.0</v>
      </c>
      <c r="HV2" s="101">
        <v>2021.0</v>
      </c>
      <c r="HW2" s="101">
        <v>2023.0</v>
      </c>
      <c r="HX2" s="101">
        <v>2025.0</v>
      </c>
      <c r="HY2" s="96"/>
      <c r="HZ2" s="96"/>
      <c r="IA2" s="96"/>
      <c r="IB2" s="96"/>
      <c r="IC2" s="97"/>
      <c r="ID2" s="98"/>
      <c r="IE2" s="96"/>
      <c r="IF2" s="96"/>
      <c r="IG2" s="96"/>
      <c r="IH2" s="101">
        <v>2011.0</v>
      </c>
      <c r="II2" s="101">
        <v>2013.0</v>
      </c>
      <c r="IJ2" s="101">
        <v>2015.0</v>
      </c>
      <c r="IK2" s="101">
        <v>2017.0</v>
      </c>
      <c r="IL2" s="101">
        <v>2019.0</v>
      </c>
      <c r="IM2" s="101">
        <v>2021.0</v>
      </c>
      <c r="IN2" s="101">
        <v>2023.0</v>
      </c>
      <c r="IO2" s="101">
        <v>2025.0</v>
      </c>
      <c r="IP2" s="96"/>
      <c r="IQ2" s="96"/>
      <c r="IR2" s="96"/>
      <c r="IS2" s="96"/>
      <c r="IT2" s="97"/>
      <c r="IU2" s="98"/>
      <c r="IV2" s="96"/>
      <c r="IW2" s="96"/>
      <c r="IX2" s="96"/>
      <c r="IY2" s="101">
        <v>2011.0</v>
      </c>
      <c r="IZ2" s="101">
        <v>2013.0</v>
      </c>
      <c r="JA2" s="101">
        <v>2015.0</v>
      </c>
      <c r="JB2" s="101">
        <v>2017.0</v>
      </c>
      <c r="JC2" s="101">
        <v>2019.0</v>
      </c>
      <c r="JD2" s="101">
        <v>2021.0</v>
      </c>
      <c r="JE2" s="101">
        <v>2023.0</v>
      </c>
      <c r="JF2" s="101">
        <v>2025.0</v>
      </c>
      <c r="JG2" s="96"/>
      <c r="JH2" s="96"/>
      <c r="JI2" s="96"/>
      <c r="JJ2" s="96"/>
      <c r="JK2" s="97"/>
      <c r="JL2" s="98"/>
      <c r="JM2" s="96"/>
      <c r="JN2" s="96"/>
      <c r="JO2" s="96"/>
      <c r="JP2" s="101">
        <v>2011.0</v>
      </c>
      <c r="JQ2" s="101">
        <v>2013.0</v>
      </c>
      <c r="JR2" s="101">
        <v>2015.0</v>
      </c>
      <c r="JS2" s="101">
        <v>2017.0</v>
      </c>
      <c r="JT2" s="101">
        <v>2019.0</v>
      </c>
      <c r="JU2" s="101">
        <v>2021.0</v>
      </c>
      <c r="JV2" s="101">
        <v>2023.0</v>
      </c>
      <c r="JW2" s="101">
        <v>2025.0</v>
      </c>
      <c r="JX2" s="96"/>
      <c r="JY2" s="96"/>
      <c r="JZ2" s="96"/>
      <c r="KA2" s="96"/>
      <c r="KB2" s="97"/>
      <c r="KC2" s="98"/>
      <c r="KD2" s="96"/>
      <c r="KE2" s="96"/>
      <c r="KF2" s="96"/>
      <c r="KG2" s="101">
        <v>2011.0</v>
      </c>
      <c r="KH2" s="101">
        <v>2013.0</v>
      </c>
      <c r="KI2" s="101">
        <v>2015.0</v>
      </c>
      <c r="KJ2" s="101">
        <v>2017.0</v>
      </c>
      <c r="KK2" s="101">
        <v>2019.0</v>
      </c>
      <c r="KL2" s="101">
        <v>2021.0</v>
      </c>
      <c r="KM2" s="101">
        <v>2023.0</v>
      </c>
      <c r="KN2" s="101">
        <v>2025.0</v>
      </c>
      <c r="KO2" s="96"/>
      <c r="KP2" s="96"/>
      <c r="KQ2" s="96"/>
      <c r="KR2" s="96"/>
      <c r="KS2" s="97"/>
    </row>
    <row r="3">
      <c r="A3" s="104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8"/>
      <c r="R3" s="104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8"/>
      <c r="AI3" s="104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8"/>
      <c r="AZ3" s="104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8"/>
      <c r="BQ3" s="104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8"/>
      <c r="CH3" s="104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8"/>
      <c r="CY3" s="104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8"/>
      <c r="DP3" s="104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7"/>
      <c r="EF3" s="98"/>
      <c r="EG3" s="104"/>
      <c r="EH3" s="97"/>
      <c r="EI3" s="97"/>
      <c r="EJ3" s="97"/>
      <c r="EK3" s="97"/>
      <c r="EL3" s="97"/>
      <c r="EM3" s="97"/>
      <c r="EN3" s="97"/>
      <c r="EO3" s="97"/>
      <c r="EP3" s="97"/>
      <c r="EQ3" s="97"/>
      <c r="ER3" s="97"/>
      <c r="ES3" s="97"/>
      <c r="ET3" s="97"/>
      <c r="EU3" s="97"/>
      <c r="EV3" s="97"/>
      <c r="EW3" s="98"/>
      <c r="EX3" s="104"/>
      <c r="EY3" s="97"/>
      <c r="EZ3" s="97"/>
      <c r="FA3" s="97"/>
      <c r="FB3" s="97"/>
      <c r="FC3" s="97"/>
      <c r="FD3" s="97"/>
      <c r="FE3" s="97"/>
      <c r="FF3" s="97"/>
      <c r="FG3" s="97"/>
      <c r="FH3" s="97"/>
      <c r="FI3" s="97"/>
      <c r="FJ3" s="97"/>
      <c r="FK3" s="97"/>
      <c r="FL3" s="97"/>
      <c r="FM3" s="97"/>
      <c r="FN3" s="98"/>
      <c r="FO3" s="104"/>
      <c r="FP3" s="97"/>
      <c r="FQ3" s="97"/>
      <c r="FR3" s="97"/>
      <c r="FS3" s="97"/>
      <c r="FT3" s="97"/>
      <c r="FU3" s="97"/>
      <c r="FV3" s="97"/>
      <c r="FW3" s="97"/>
      <c r="FX3" s="97"/>
      <c r="FY3" s="97"/>
      <c r="FZ3" s="97"/>
      <c r="GA3" s="97"/>
      <c r="GB3" s="97"/>
      <c r="GC3" s="97"/>
      <c r="GD3" s="97"/>
      <c r="GE3" s="98"/>
      <c r="GF3" s="104"/>
      <c r="GG3" s="97"/>
      <c r="GH3" s="97"/>
      <c r="GI3" s="97"/>
      <c r="GJ3" s="97"/>
      <c r="GK3" s="97"/>
      <c r="GL3" s="97"/>
      <c r="GM3" s="97"/>
      <c r="GN3" s="97"/>
      <c r="GO3" s="97"/>
      <c r="GP3" s="97"/>
      <c r="GQ3" s="97"/>
      <c r="GR3" s="97"/>
      <c r="GS3" s="97"/>
      <c r="GT3" s="97"/>
      <c r="GU3" s="97"/>
      <c r="GV3" s="98"/>
      <c r="GW3" s="104"/>
      <c r="GX3" s="97"/>
      <c r="GY3" s="97"/>
      <c r="GZ3" s="97"/>
      <c r="HA3" s="97"/>
      <c r="HB3" s="97"/>
      <c r="HC3" s="97"/>
      <c r="HD3" s="97"/>
      <c r="HE3" s="97"/>
      <c r="HF3" s="97"/>
      <c r="HG3" s="97"/>
      <c r="HH3" s="97"/>
      <c r="HI3" s="97"/>
      <c r="HJ3" s="97"/>
      <c r="HK3" s="97"/>
      <c r="HL3" s="97"/>
      <c r="HM3" s="98"/>
      <c r="HN3" s="104"/>
      <c r="HO3" s="97"/>
      <c r="HP3" s="97"/>
      <c r="HQ3" s="97"/>
      <c r="HR3" s="97"/>
      <c r="HS3" s="97"/>
      <c r="HT3" s="97"/>
      <c r="HU3" s="97"/>
      <c r="HV3" s="97"/>
      <c r="HW3" s="97"/>
      <c r="HX3" s="97"/>
      <c r="HY3" s="97"/>
      <c r="HZ3" s="97"/>
      <c r="IA3" s="97"/>
      <c r="IB3" s="97"/>
      <c r="IC3" s="97"/>
      <c r="ID3" s="98"/>
      <c r="IE3" s="104"/>
      <c r="IF3" s="97"/>
      <c r="IG3" s="97"/>
      <c r="IH3" s="97"/>
      <c r="II3" s="97"/>
      <c r="IJ3" s="97"/>
      <c r="IK3" s="97"/>
      <c r="IL3" s="97"/>
      <c r="IM3" s="97"/>
      <c r="IN3" s="97"/>
      <c r="IO3" s="97"/>
      <c r="IP3" s="97"/>
      <c r="IQ3" s="97"/>
      <c r="IR3" s="97"/>
      <c r="IS3" s="97"/>
      <c r="IT3" s="97"/>
      <c r="IU3" s="98"/>
      <c r="IV3" s="104"/>
      <c r="IW3" s="97"/>
      <c r="IX3" s="97"/>
      <c r="IY3" s="97"/>
      <c r="IZ3" s="97"/>
      <c r="JA3" s="97"/>
      <c r="JB3" s="97"/>
      <c r="JC3" s="97"/>
      <c r="JD3" s="97"/>
      <c r="JE3" s="97"/>
      <c r="JF3" s="97"/>
      <c r="JG3" s="97"/>
      <c r="JH3" s="97"/>
      <c r="JI3" s="97"/>
      <c r="JJ3" s="97"/>
      <c r="JK3" s="97"/>
      <c r="JL3" s="98"/>
      <c r="JM3" s="104"/>
      <c r="JN3" s="97"/>
      <c r="JO3" s="97"/>
      <c r="JP3" s="97"/>
      <c r="JQ3" s="97"/>
      <c r="JR3" s="97"/>
      <c r="JS3" s="97"/>
      <c r="JT3" s="97"/>
      <c r="JU3" s="97"/>
      <c r="JV3" s="97"/>
      <c r="JW3" s="97"/>
      <c r="JX3" s="97"/>
      <c r="JY3" s="97"/>
      <c r="JZ3" s="97"/>
      <c r="KA3" s="97"/>
      <c r="KB3" s="97"/>
      <c r="KC3" s="98"/>
      <c r="KD3" s="104"/>
      <c r="KE3" s="97"/>
      <c r="KF3" s="97"/>
      <c r="KG3" s="97"/>
      <c r="KH3" s="97"/>
      <c r="KI3" s="97"/>
      <c r="KJ3" s="97"/>
      <c r="KK3" s="97"/>
      <c r="KL3" s="97"/>
      <c r="KM3" s="97"/>
      <c r="KN3" s="97"/>
      <c r="KO3" s="97"/>
      <c r="KP3" s="97"/>
      <c r="KQ3" s="97"/>
      <c r="KR3" s="97"/>
      <c r="KS3" s="97"/>
    </row>
    <row r="4" ht="15.0" customHeight="1">
      <c r="A4" s="105"/>
      <c r="B4" s="106" t="s">
        <v>50</v>
      </c>
      <c r="C4" s="107" t="s">
        <v>51</v>
      </c>
      <c r="D4" s="106"/>
      <c r="E4" s="106"/>
      <c r="F4" s="106"/>
      <c r="G4" s="106" t="s">
        <v>52</v>
      </c>
      <c r="H4" s="106"/>
      <c r="I4" s="108"/>
      <c r="J4" s="109"/>
      <c r="K4" s="109"/>
      <c r="L4" s="109"/>
      <c r="M4" s="109"/>
      <c r="N4" s="109"/>
      <c r="O4" s="109"/>
      <c r="P4" s="110" t="s">
        <v>53</v>
      </c>
      <c r="Q4" s="111"/>
      <c r="R4" s="105"/>
      <c r="S4" s="106" t="s">
        <v>50</v>
      </c>
      <c r="T4" s="107" t="s">
        <v>51</v>
      </c>
      <c r="U4" s="106"/>
      <c r="V4" s="106"/>
      <c r="W4" s="106"/>
      <c r="X4" s="106" t="s">
        <v>52</v>
      </c>
      <c r="Y4" s="106"/>
      <c r="Z4" s="108"/>
      <c r="AA4" s="109"/>
      <c r="AB4" s="109"/>
      <c r="AC4" s="109"/>
      <c r="AD4" s="109"/>
      <c r="AE4" s="109"/>
      <c r="AF4" s="109"/>
      <c r="AG4" s="110" t="s">
        <v>53</v>
      </c>
      <c r="AH4" s="111"/>
      <c r="AI4" s="105"/>
      <c r="AJ4" s="106" t="s">
        <v>50</v>
      </c>
      <c r="AK4" s="107" t="s">
        <v>51</v>
      </c>
      <c r="AL4" s="106"/>
      <c r="AM4" s="106"/>
      <c r="AN4" s="106"/>
      <c r="AO4" s="106" t="s">
        <v>52</v>
      </c>
      <c r="AP4" s="106"/>
      <c r="AQ4" s="108"/>
      <c r="AR4" s="109"/>
      <c r="AS4" s="109"/>
      <c r="AT4" s="109"/>
      <c r="AU4" s="109"/>
      <c r="AV4" s="109"/>
      <c r="AW4" s="109"/>
      <c r="AX4" s="110" t="s">
        <v>53</v>
      </c>
      <c r="AY4" s="111"/>
      <c r="AZ4" s="105"/>
      <c r="BA4" s="106" t="s">
        <v>50</v>
      </c>
      <c r="BB4" s="107" t="s">
        <v>51</v>
      </c>
      <c r="BC4" s="106"/>
      <c r="BD4" s="106"/>
      <c r="BE4" s="106"/>
      <c r="BF4" s="106" t="s">
        <v>52</v>
      </c>
      <c r="BG4" s="106"/>
      <c r="BH4" s="108"/>
      <c r="BI4" s="109"/>
      <c r="BJ4" s="109"/>
      <c r="BK4" s="109"/>
      <c r="BL4" s="109"/>
      <c r="BM4" s="109"/>
      <c r="BN4" s="109"/>
      <c r="BO4" s="110" t="s">
        <v>53</v>
      </c>
      <c r="BP4" s="111"/>
      <c r="BQ4" s="105"/>
      <c r="BR4" s="106" t="s">
        <v>50</v>
      </c>
      <c r="BS4" s="107" t="s">
        <v>51</v>
      </c>
      <c r="BT4" s="106"/>
      <c r="BU4" s="106"/>
      <c r="BV4" s="106"/>
      <c r="BW4" s="106" t="s">
        <v>52</v>
      </c>
      <c r="BX4" s="106"/>
      <c r="BY4" s="108"/>
      <c r="BZ4" s="109"/>
      <c r="CA4" s="109"/>
      <c r="CB4" s="109"/>
      <c r="CC4" s="109"/>
      <c r="CD4" s="109"/>
      <c r="CE4" s="109"/>
      <c r="CF4" s="110" t="s">
        <v>53</v>
      </c>
      <c r="CG4" s="111"/>
      <c r="CH4" s="105"/>
      <c r="CI4" s="106" t="s">
        <v>50</v>
      </c>
      <c r="CJ4" s="107" t="s">
        <v>51</v>
      </c>
      <c r="CK4" s="106"/>
      <c r="CL4" s="106"/>
      <c r="CM4" s="106"/>
      <c r="CN4" s="106" t="s">
        <v>52</v>
      </c>
      <c r="CO4" s="106"/>
      <c r="CP4" s="108"/>
      <c r="CQ4" s="109"/>
      <c r="CR4" s="109"/>
      <c r="CS4" s="109"/>
      <c r="CT4" s="109"/>
      <c r="CU4" s="109"/>
      <c r="CV4" s="109"/>
      <c r="CW4" s="110" t="s">
        <v>53</v>
      </c>
      <c r="CX4" s="111"/>
      <c r="CY4" s="105"/>
      <c r="CZ4" s="106" t="s">
        <v>50</v>
      </c>
      <c r="DA4" s="107" t="s">
        <v>51</v>
      </c>
      <c r="DB4" s="106"/>
      <c r="DC4" s="106"/>
      <c r="DD4" s="106"/>
      <c r="DE4" s="106" t="s">
        <v>52</v>
      </c>
      <c r="DF4" s="106"/>
      <c r="DG4" s="108"/>
      <c r="DH4" s="109"/>
      <c r="DI4" s="109"/>
      <c r="DJ4" s="109"/>
      <c r="DK4" s="109"/>
      <c r="DL4" s="109"/>
      <c r="DM4" s="109"/>
      <c r="DN4" s="110" t="s">
        <v>53</v>
      </c>
      <c r="DO4" s="111"/>
      <c r="DP4" s="105"/>
      <c r="DQ4" s="106" t="s">
        <v>50</v>
      </c>
      <c r="DR4" s="107" t="s">
        <v>51</v>
      </c>
      <c r="DS4" s="106"/>
      <c r="DT4" s="106"/>
      <c r="DU4" s="106"/>
      <c r="DV4" s="106" t="s">
        <v>52</v>
      </c>
      <c r="DW4" s="106"/>
      <c r="DX4" s="108"/>
      <c r="DY4" s="109"/>
      <c r="DZ4" s="109"/>
      <c r="EA4" s="109"/>
      <c r="EB4" s="109"/>
      <c r="EC4" s="109"/>
      <c r="ED4" s="109"/>
      <c r="EE4" s="110" t="s">
        <v>53</v>
      </c>
      <c r="EF4" s="111"/>
      <c r="EG4" s="105"/>
      <c r="EH4" s="106" t="s">
        <v>50</v>
      </c>
      <c r="EI4" s="107" t="s">
        <v>51</v>
      </c>
      <c r="EJ4" s="106"/>
      <c r="EK4" s="106"/>
      <c r="EL4" s="106"/>
      <c r="EM4" s="106" t="s">
        <v>52</v>
      </c>
      <c r="EN4" s="106"/>
      <c r="EO4" s="108"/>
      <c r="EP4" s="109"/>
      <c r="EQ4" s="109"/>
      <c r="ER4" s="109"/>
      <c r="ES4" s="109"/>
      <c r="ET4" s="109"/>
      <c r="EU4" s="109"/>
      <c r="EV4" s="110" t="s">
        <v>53</v>
      </c>
      <c r="EW4" s="111"/>
      <c r="EX4" s="105"/>
      <c r="EY4" s="106" t="s">
        <v>50</v>
      </c>
      <c r="EZ4" s="107" t="s">
        <v>51</v>
      </c>
      <c r="FA4" s="106"/>
      <c r="FB4" s="106"/>
      <c r="FC4" s="106"/>
      <c r="FD4" s="106" t="s">
        <v>52</v>
      </c>
      <c r="FE4" s="106"/>
      <c r="FF4" s="108"/>
      <c r="FG4" s="109"/>
      <c r="FH4" s="109"/>
      <c r="FI4" s="109"/>
      <c r="FJ4" s="109"/>
      <c r="FK4" s="109"/>
      <c r="FL4" s="109"/>
      <c r="FM4" s="110" t="s">
        <v>53</v>
      </c>
      <c r="FN4" s="111"/>
      <c r="FO4" s="105"/>
      <c r="FP4" s="106" t="s">
        <v>50</v>
      </c>
      <c r="FQ4" s="107" t="s">
        <v>51</v>
      </c>
      <c r="FR4" s="106"/>
      <c r="FS4" s="106"/>
      <c r="FT4" s="106"/>
      <c r="FU4" s="106" t="s">
        <v>52</v>
      </c>
      <c r="FV4" s="106"/>
      <c r="FW4" s="108"/>
      <c r="FX4" s="109"/>
      <c r="FY4" s="109"/>
      <c r="FZ4" s="109"/>
      <c r="GA4" s="109"/>
      <c r="GB4" s="109"/>
      <c r="GC4" s="109"/>
      <c r="GD4" s="110" t="s">
        <v>53</v>
      </c>
      <c r="GE4" s="111"/>
      <c r="GF4" s="105"/>
      <c r="GG4" s="106" t="s">
        <v>50</v>
      </c>
      <c r="GH4" s="107" t="s">
        <v>51</v>
      </c>
      <c r="GI4" s="106"/>
      <c r="GJ4" s="106"/>
      <c r="GK4" s="106"/>
      <c r="GL4" s="106" t="s">
        <v>52</v>
      </c>
      <c r="GM4" s="106"/>
      <c r="GN4" s="108"/>
      <c r="GO4" s="109"/>
      <c r="GP4" s="109"/>
      <c r="GQ4" s="109"/>
      <c r="GR4" s="109"/>
      <c r="GS4" s="109"/>
      <c r="GT4" s="109"/>
      <c r="GU4" s="110" t="s">
        <v>53</v>
      </c>
      <c r="GV4" s="111"/>
      <c r="GW4" s="105"/>
      <c r="GX4" s="106" t="s">
        <v>50</v>
      </c>
      <c r="GY4" s="107" t="s">
        <v>51</v>
      </c>
      <c r="GZ4" s="106"/>
      <c r="HA4" s="106"/>
      <c r="HB4" s="106"/>
      <c r="HC4" s="106" t="s">
        <v>52</v>
      </c>
      <c r="HD4" s="106"/>
      <c r="HE4" s="108"/>
      <c r="HF4" s="109"/>
      <c r="HG4" s="109"/>
      <c r="HH4" s="109"/>
      <c r="HI4" s="109"/>
      <c r="HJ4" s="109"/>
      <c r="HK4" s="109"/>
      <c r="HL4" s="110" t="s">
        <v>53</v>
      </c>
      <c r="HM4" s="111"/>
      <c r="HN4" s="105"/>
      <c r="HO4" s="106" t="s">
        <v>50</v>
      </c>
      <c r="HP4" s="107" t="s">
        <v>51</v>
      </c>
      <c r="HQ4" s="106"/>
      <c r="HR4" s="106"/>
      <c r="HS4" s="106"/>
      <c r="HT4" s="106" t="s">
        <v>52</v>
      </c>
      <c r="HU4" s="106"/>
      <c r="HV4" s="108"/>
      <c r="HW4" s="109"/>
      <c r="HX4" s="109"/>
      <c r="HY4" s="109"/>
      <c r="HZ4" s="109"/>
      <c r="IA4" s="109"/>
      <c r="IB4" s="109"/>
      <c r="IC4" s="110" t="s">
        <v>53</v>
      </c>
      <c r="ID4" s="111"/>
      <c r="IE4" s="105"/>
      <c r="IF4" s="106" t="s">
        <v>50</v>
      </c>
      <c r="IG4" s="107" t="s">
        <v>51</v>
      </c>
      <c r="IH4" s="106"/>
      <c r="II4" s="106"/>
      <c r="IJ4" s="106"/>
      <c r="IK4" s="106" t="s">
        <v>52</v>
      </c>
      <c r="IL4" s="106"/>
      <c r="IM4" s="108"/>
      <c r="IN4" s="109"/>
      <c r="IO4" s="109"/>
      <c r="IP4" s="109"/>
      <c r="IQ4" s="109"/>
      <c r="IR4" s="109"/>
      <c r="IS4" s="109"/>
      <c r="IT4" s="110" t="s">
        <v>53</v>
      </c>
      <c r="IU4" s="111"/>
      <c r="IV4" s="105"/>
      <c r="IW4" s="106" t="s">
        <v>50</v>
      </c>
      <c r="IX4" s="107" t="s">
        <v>51</v>
      </c>
      <c r="IY4" s="106"/>
      <c r="IZ4" s="106"/>
      <c r="JA4" s="106"/>
      <c r="JB4" s="106" t="s">
        <v>52</v>
      </c>
      <c r="JC4" s="106"/>
      <c r="JD4" s="108"/>
      <c r="JE4" s="109"/>
      <c r="JF4" s="109"/>
      <c r="JG4" s="109"/>
      <c r="JH4" s="109"/>
      <c r="JI4" s="109"/>
      <c r="JJ4" s="109"/>
      <c r="JK4" s="110" t="s">
        <v>53</v>
      </c>
      <c r="JL4" s="111"/>
      <c r="JM4" s="105"/>
      <c r="JN4" s="106" t="s">
        <v>50</v>
      </c>
      <c r="JO4" s="107" t="s">
        <v>51</v>
      </c>
      <c r="JP4" s="106"/>
      <c r="JQ4" s="106"/>
      <c r="JR4" s="106"/>
      <c r="JS4" s="106" t="s">
        <v>52</v>
      </c>
      <c r="JT4" s="106"/>
      <c r="JU4" s="108"/>
      <c r="JV4" s="109"/>
      <c r="JW4" s="109"/>
      <c r="JX4" s="109"/>
      <c r="JY4" s="109"/>
      <c r="JZ4" s="109"/>
      <c r="KA4" s="109"/>
      <c r="KB4" s="110" t="s">
        <v>53</v>
      </c>
      <c r="KC4" s="111"/>
      <c r="KD4" s="105"/>
      <c r="KE4" s="106" t="s">
        <v>50</v>
      </c>
      <c r="KF4" s="107" t="s">
        <v>51</v>
      </c>
      <c r="KG4" s="106"/>
      <c r="KH4" s="106"/>
      <c r="KI4" s="106"/>
      <c r="KJ4" s="106" t="s">
        <v>52</v>
      </c>
      <c r="KK4" s="106"/>
      <c r="KL4" s="108"/>
      <c r="KM4" s="109"/>
      <c r="KN4" s="109"/>
      <c r="KO4" s="109"/>
      <c r="KP4" s="109"/>
      <c r="KQ4" s="109"/>
      <c r="KR4" s="109"/>
      <c r="KS4" s="110" t="s">
        <v>53</v>
      </c>
    </row>
    <row r="5" ht="15.0" customHeight="1">
      <c r="A5" s="112"/>
      <c r="B5" s="113" t="s">
        <v>54</v>
      </c>
      <c r="C5" s="113" t="s">
        <v>55</v>
      </c>
      <c r="D5" s="113"/>
      <c r="E5" s="113"/>
      <c r="F5" s="113"/>
      <c r="G5" s="113" t="s">
        <v>56</v>
      </c>
      <c r="H5" s="113"/>
      <c r="I5" s="114"/>
      <c r="J5" s="109"/>
      <c r="K5" s="109"/>
      <c r="L5" s="109"/>
      <c r="M5" s="109"/>
      <c r="N5" s="109"/>
      <c r="O5" s="109"/>
      <c r="P5" s="42"/>
      <c r="Q5" s="111"/>
      <c r="R5" s="112"/>
      <c r="S5" s="113" t="s">
        <v>54</v>
      </c>
      <c r="T5" s="113" t="s">
        <v>55</v>
      </c>
      <c r="U5" s="113"/>
      <c r="V5" s="113"/>
      <c r="W5" s="113"/>
      <c r="X5" s="113" t="s">
        <v>56</v>
      </c>
      <c r="Y5" s="113"/>
      <c r="Z5" s="114"/>
      <c r="AA5" s="109"/>
      <c r="AB5" s="109"/>
      <c r="AC5" s="109"/>
      <c r="AD5" s="109"/>
      <c r="AE5" s="109"/>
      <c r="AF5" s="109"/>
      <c r="AG5" s="42"/>
      <c r="AH5" s="111"/>
      <c r="AI5" s="112"/>
      <c r="AJ5" s="113" t="s">
        <v>54</v>
      </c>
      <c r="AK5" s="113" t="s">
        <v>55</v>
      </c>
      <c r="AL5" s="113"/>
      <c r="AM5" s="113"/>
      <c r="AN5" s="113"/>
      <c r="AO5" s="113" t="s">
        <v>56</v>
      </c>
      <c r="AP5" s="113"/>
      <c r="AQ5" s="114"/>
      <c r="AR5" s="109"/>
      <c r="AS5" s="109"/>
      <c r="AT5" s="109"/>
      <c r="AU5" s="109"/>
      <c r="AV5" s="109"/>
      <c r="AW5" s="109"/>
      <c r="AX5" s="42"/>
      <c r="AY5" s="111"/>
      <c r="AZ5" s="112"/>
      <c r="BA5" s="113" t="s">
        <v>54</v>
      </c>
      <c r="BB5" s="113" t="s">
        <v>55</v>
      </c>
      <c r="BC5" s="113"/>
      <c r="BD5" s="113"/>
      <c r="BE5" s="113"/>
      <c r="BF5" s="113" t="s">
        <v>56</v>
      </c>
      <c r="BG5" s="113"/>
      <c r="BH5" s="114"/>
      <c r="BI5" s="109"/>
      <c r="BJ5" s="109"/>
      <c r="BK5" s="109"/>
      <c r="BL5" s="109"/>
      <c r="BM5" s="109"/>
      <c r="BN5" s="109"/>
      <c r="BO5" s="42"/>
      <c r="BP5" s="111"/>
      <c r="BQ5" s="112"/>
      <c r="BR5" s="113" t="s">
        <v>54</v>
      </c>
      <c r="BS5" s="113" t="s">
        <v>55</v>
      </c>
      <c r="BT5" s="113"/>
      <c r="BU5" s="113"/>
      <c r="BV5" s="113"/>
      <c r="BW5" s="113" t="s">
        <v>56</v>
      </c>
      <c r="BX5" s="113"/>
      <c r="BY5" s="114"/>
      <c r="BZ5" s="109"/>
      <c r="CA5" s="109"/>
      <c r="CB5" s="109"/>
      <c r="CC5" s="109"/>
      <c r="CD5" s="109"/>
      <c r="CE5" s="109"/>
      <c r="CF5" s="42"/>
      <c r="CG5" s="111"/>
      <c r="CH5" s="112"/>
      <c r="CI5" s="113" t="s">
        <v>54</v>
      </c>
      <c r="CJ5" s="113" t="s">
        <v>55</v>
      </c>
      <c r="CK5" s="113"/>
      <c r="CL5" s="113"/>
      <c r="CM5" s="113"/>
      <c r="CN5" s="113" t="s">
        <v>56</v>
      </c>
      <c r="CO5" s="113"/>
      <c r="CP5" s="114"/>
      <c r="CQ5" s="109"/>
      <c r="CR5" s="109"/>
      <c r="CS5" s="109"/>
      <c r="CT5" s="109"/>
      <c r="CU5" s="109"/>
      <c r="CV5" s="109"/>
      <c r="CW5" s="42"/>
      <c r="CX5" s="111"/>
      <c r="CY5" s="112"/>
      <c r="CZ5" s="113" t="s">
        <v>54</v>
      </c>
      <c r="DA5" s="113" t="s">
        <v>55</v>
      </c>
      <c r="DB5" s="113"/>
      <c r="DC5" s="113"/>
      <c r="DD5" s="113"/>
      <c r="DE5" s="113" t="s">
        <v>56</v>
      </c>
      <c r="DF5" s="113"/>
      <c r="DG5" s="114"/>
      <c r="DH5" s="109"/>
      <c r="DI5" s="109"/>
      <c r="DJ5" s="109"/>
      <c r="DK5" s="109"/>
      <c r="DL5" s="109"/>
      <c r="DM5" s="109"/>
      <c r="DN5" s="42"/>
      <c r="DO5" s="111"/>
      <c r="DP5" s="112"/>
      <c r="DQ5" s="113" t="s">
        <v>54</v>
      </c>
      <c r="DR5" s="113" t="s">
        <v>55</v>
      </c>
      <c r="DS5" s="113"/>
      <c r="DT5" s="113"/>
      <c r="DU5" s="113"/>
      <c r="DV5" s="113" t="s">
        <v>56</v>
      </c>
      <c r="DW5" s="113"/>
      <c r="DX5" s="114"/>
      <c r="DY5" s="109"/>
      <c r="DZ5" s="109"/>
      <c r="EA5" s="109"/>
      <c r="EB5" s="109"/>
      <c r="EC5" s="109"/>
      <c r="ED5" s="109"/>
      <c r="EE5" s="42"/>
      <c r="EF5" s="111"/>
      <c r="EG5" s="112"/>
      <c r="EH5" s="113" t="s">
        <v>54</v>
      </c>
      <c r="EI5" s="113" t="s">
        <v>55</v>
      </c>
      <c r="EJ5" s="113"/>
      <c r="EK5" s="113"/>
      <c r="EL5" s="113"/>
      <c r="EM5" s="113" t="s">
        <v>56</v>
      </c>
      <c r="EN5" s="113"/>
      <c r="EO5" s="114"/>
      <c r="EP5" s="109"/>
      <c r="EQ5" s="109"/>
      <c r="ER5" s="109"/>
      <c r="ES5" s="109"/>
      <c r="ET5" s="109"/>
      <c r="EU5" s="109"/>
      <c r="EV5" s="42"/>
      <c r="EW5" s="111"/>
      <c r="EX5" s="112"/>
      <c r="EY5" s="113" t="s">
        <v>54</v>
      </c>
      <c r="EZ5" s="113" t="s">
        <v>55</v>
      </c>
      <c r="FA5" s="113"/>
      <c r="FB5" s="113"/>
      <c r="FC5" s="113"/>
      <c r="FD5" s="113" t="s">
        <v>56</v>
      </c>
      <c r="FE5" s="113"/>
      <c r="FF5" s="114"/>
      <c r="FG5" s="109"/>
      <c r="FH5" s="109"/>
      <c r="FI5" s="109"/>
      <c r="FJ5" s="109"/>
      <c r="FK5" s="109"/>
      <c r="FL5" s="109"/>
      <c r="FM5" s="42"/>
      <c r="FN5" s="111"/>
      <c r="FO5" s="112"/>
      <c r="FP5" s="113" t="s">
        <v>54</v>
      </c>
      <c r="FQ5" s="113" t="s">
        <v>55</v>
      </c>
      <c r="FR5" s="113"/>
      <c r="FS5" s="113"/>
      <c r="FT5" s="113"/>
      <c r="FU5" s="113" t="s">
        <v>56</v>
      </c>
      <c r="FV5" s="113"/>
      <c r="FW5" s="114"/>
      <c r="FX5" s="109"/>
      <c r="FY5" s="109"/>
      <c r="FZ5" s="109"/>
      <c r="GA5" s="109"/>
      <c r="GB5" s="109"/>
      <c r="GC5" s="109"/>
      <c r="GD5" s="42"/>
      <c r="GE5" s="111"/>
      <c r="GF5" s="112"/>
      <c r="GG5" s="113" t="s">
        <v>54</v>
      </c>
      <c r="GH5" s="113" t="s">
        <v>55</v>
      </c>
      <c r="GI5" s="113"/>
      <c r="GJ5" s="113"/>
      <c r="GK5" s="113"/>
      <c r="GL5" s="113" t="s">
        <v>56</v>
      </c>
      <c r="GM5" s="113"/>
      <c r="GN5" s="114"/>
      <c r="GO5" s="109"/>
      <c r="GP5" s="109"/>
      <c r="GQ5" s="109"/>
      <c r="GR5" s="109"/>
      <c r="GS5" s="109"/>
      <c r="GT5" s="109"/>
      <c r="GU5" s="42"/>
      <c r="GV5" s="111"/>
      <c r="GW5" s="112"/>
      <c r="GX5" s="113" t="s">
        <v>54</v>
      </c>
      <c r="GY5" s="113" t="s">
        <v>55</v>
      </c>
      <c r="GZ5" s="113"/>
      <c r="HA5" s="113"/>
      <c r="HB5" s="113"/>
      <c r="HC5" s="113" t="s">
        <v>56</v>
      </c>
      <c r="HD5" s="113"/>
      <c r="HE5" s="114"/>
      <c r="HF5" s="109"/>
      <c r="HG5" s="109"/>
      <c r="HH5" s="109"/>
      <c r="HI5" s="109"/>
      <c r="HJ5" s="109"/>
      <c r="HK5" s="109"/>
      <c r="HL5" s="42"/>
      <c r="HM5" s="111"/>
      <c r="HN5" s="112"/>
      <c r="HO5" s="113" t="s">
        <v>54</v>
      </c>
      <c r="HP5" s="113" t="s">
        <v>55</v>
      </c>
      <c r="HQ5" s="113"/>
      <c r="HR5" s="113"/>
      <c r="HS5" s="113"/>
      <c r="HT5" s="113" t="s">
        <v>56</v>
      </c>
      <c r="HU5" s="113"/>
      <c r="HV5" s="114"/>
      <c r="HW5" s="109"/>
      <c r="HX5" s="109"/>
      <c r="HY5" s="109"/>
      <c r="HZ5" s="109"/>
      <c r="IA5" s="109"/>
      <c r="IB5" s="109"/>
      <c r="IC5" s="42"/>
      <c r="ID5" s="111"/>
      <c r="IE5" s="112"/>
      <c r="IF5" s="113" t="s">
        <v>54</v>
      </c>
      <c r="IG5" s="113" t="s">
        <v>55</v>
      </c>
      <c r="IH5" s="113"/>
      <c r="II5" s="113"/>
      <c r="IJ5" s="113"/>
      <c r="IK5" s="113" t="s">
        <v>56</v>
      </c>
      <c r="IL5" s="113"/>
      <c r="IM5" s="114"/>
      <c r="IN5" s="109"/>
      <c r="IO5" s="109"/>
      <c r="IP5" s="109"/>
      <c r="IQ5" s="109"/>
      <c r="IR5" s="109"/>
      <c r="IS5" s="109"/>
      <c r="IT5" s="42"/>
      <c r="IU5" s="111"/>
      <c r="IV5" s="112"/>
      <c r="IW5" s="113" t="s">
        <v>54</v>
      </c>
      <c r="IX5" s="113" t="s">
        <v>55</v>
      </c>
      <c r="IY5" s="113"/>
      <c r="IZ5" s="113"/>
      <c r="JA5" s="113"/>
      <c r="JB5" s="113" t="s">
        <v>56</v>
      </c>
      <c r="JC5" s="113"/>
      <c r="JD5" s="114"/>
      <c r="JE5" s="109"/>
      <c r="JF5" s="109"/>
      <c r="JG5" s="109"/>
      <c r="JH5" s="109"/>
      <c r="JI5" s="109"/>
      <c r="JJ5" s="109"/>
      <c r="JK5" s="42"/>
      <c r="JL5" s="111"/>
      <c r="JM5" s="112"/>
      <c r="JN5" s="113" t="s">
        <v>54</v>
      </c>
      <c r="JO5" s="113" t="s">
        <v>55</v>
      </c>
      <c r="JP5" s="113"/>
      <c r="JQ5" s="113"/>
      <c r="JR5" s="113"/>
      <c r="JS5" s="113" t="s">
        <v>56</v>
      </c>
      <c r="JT5" s="113"/>
      <c r="JU5" s="114"/>
      <c r="JV5" s="109"/>
      <c r="JW5" s="109"/>
      <c r="JX5" s="109"/>
      <c r="JY5" s="109"/>
      <c r="JZ5" s="109"/>
      <c r="KA5" s="109"/>
      <c r="KB5" s="42"/>
      <c r="KC5" s="111"/>
      <c r="KD5" s="112"/>
      <c r="KE5" s="113" t="s">
        <v>54</v>
      </c>
      <c r="KF5" s="113" t="s">
        <v>55</v>
      </c>
      <c r="KG5" s="113"/>
      <c r="KH5" s="113"/>
      <c r="KI5" s="113"/>
      <c r="KJ5" s="113" t="s">
        <v>56</v>
      </c>
      <c r="KK5" s="113"/>
      <c r="KL5" s="114"/>
      <c r="KM5" s="109"/>
      <c r="KN5" s="109"/>
      <c r="KO5" s="109"/>
      <c r="KP5" s="109"/>
      <c r="KQ5" s="109"/>
      <c r="KR5" s="109"/>
      <c r="KS5" s="42"/>
    </row>
    <row r="6" ht="15.0" customHeight="1">
      <c r="A6" s="112"/>
      <c r="B6" s="113" t="s">
        <v>57</v>
      </c>
      <c r="C6" s="113" t="s">
        <v>58</v>
      </c>
      <c r="D6" s="113"/>
      <c r="E6" s="113"/>
      <c r="F6" s="113"/>
      <c r="G6" s="115" t="s">
        <v>59</v>
      </c>
      <c r="H6" s="113"/>
      <c r="I6" s="114"/>
      <c r="J6" s="109"/>
      <c r="K6" s="109"/>
      <c r="L6" s="109"/>
      <c r="M6" s="109"/>
      <c r="N6" s="109"/>
      <c r="O6" s="109"/>
      <c r="P6" s="116">
        <v>2010.0</v>
      </c>
      <c r="Q6" s="111"/>
      <c r="R6" s="112"/>
      <c r="S6" s="113" t="s">
        <v>57</v>
      </c>
      <c r="T6" s="113" t="s">
        <v>58</v>
      </c>
      <c r="U6" s="113"/>
      <c r="V6" s="113"/>
      <c r="W6" s="113"/>
      <c r="X6" s="115" t="s">
        <v>59</v>
      </c>
      <c r="Y6" s="113"/>
      <c r="Z6" s="114"/>
      <c r="AA6" s="109"/>
      <c r="AB6" s="109"/>
      <c r="AC6" s="109"/>
      <c r="AD6" s="109"/>
      <c r="AE6" s="109"/>
      <c r="AF6" s="109"/>
      <c r="AG6" s="116">
        <f>P6+1</f>
        <v>2011</v>
      </c>
      <c r="AH6" s="111"/>
      <c r="AI6" s="112"/>
      <c r="AJ6" s="113" t="s">
        <v>57</v>
      </c>
      <c r="AK6" s="113" t="s">
        <v>58</v>
      </c>
      <c r="AL6" s="113"/>
      <c r="AM6" s="113"/>
      <c r="AN6" s="113"/>
      <c r="AO6" s="115" t="s">
        <v>59</v>
      </c>
      <c r="AP6" s="113"/>
      <c r="AQ6" s="114"/>
      <c r="AR6" s="109"/>
      <c r="AS6" s="109"/>
      <c r="AT6" s="109"/>
      <c r="AU6" s="109"/>
      <c r="AV6" s="109"/>
      <c r="AW6" s="109"/>
      <c r="AX6" s="116">
        <f>AG6+1</f>
        <v>2012</v>
      </c>
      <c r="AY6" s="111"/>
      <c r="AZ6" s="112"/>
      <c r="BA6" s="113" t="s">
        <v>57</v>
      </c>
      <c r="BB6" s="113" t="s">
        <v>58</v>
      </c>
      <c r="BC6" s="113"/>
      <c r="BD6" s="113"/>
      <c r="BE6" s="113"/>
      <c r="BF6" s="115" t="s">
        <v>59</v>
      </c>
      <c r="BG6" s="113"/>
      <c r="BH6" s="114"/>
      <c r="BI6" s="109"/>
      <c r="BJ6" s="109"/>
      <c r="BK6" s="109"/>
      <c r="BL6" s="109"/>
      <c r="BM6" s="109"/>
      <c r="BN6" s="109"/>
      <c r="BO6" s="116">
        <f>AX6+1</f>
        <v>2013</v>
      </c>
      <c r="BP6" s="111"/>
      <c r="BQ6" s="112"/>
      <c r="BR6" s="113" t="s">
        <v>57</v>
      </c>
      <c r="BS6" s="113" t="s">
        <v>58</v>
      </c>
      <c r="BT6" s="113"/>
      <c r="BU6" s="113"/>
      <c r="BV6" s="113"/>
      <c r="BW6" s="115" t="s">
        <v>59</v>
      </c>
      <c r="BX6" s="113"/>
      <c r="BY6" s="114"/>
      <c r="BZ6" s="109"/>
      <c r="CA6" s="109"/>
      <c r="CB6" s="109"/>
      <c r="CC6" s="109"/>
      <c r="CD6" s="109"/>
      <c r="CE6" s="109"/>
      <c r="CF6" s="116">
        <f>BO6+1</f>
        <v>2014</v>
      </c>
      <c r="CG6" s="111"/>
      <c r="CH6" s="112"/>
      <c r="CI6" s="113" t="s">
        <v>57</v>
      </c>
      <c r="CJ6" s="113" t="s">
        <v>58</v>
      </c>
      <c r="CK6" s="113"/>
      <c r="CL6" s="113"/>
      <c r="CM6" s="113"/>
      <c r="CN6" s="115" t="s">
        <v>59</v>
      </c>
      <c r="CO6" s="113"/>
      <c r="CP6" s="114"/>
      <c r="CQ6" s="109"/>
      <c r="CR6" s="109"/>
      <c r="CS6" s="109"/>
      <c r="CT6" s="109"/>
      <c r="CU6" s="109"/>
      <c r="CV6" s="109"/>
      <c r="CW6" s="116">
        <f>CF6+1</f>
        <v>2015</v>
      </c>
      <c r="CX6" s="111"/>
      <c r="CY6" s="112"/>
      <c r="CZ6" s="113" t="s">
        <v>57</v>
      </c>
      <c r="DA6" s="113" t="s">
        <v>58</v>
      </c>
      <c r="DB6" s="113"/>
      <c r="DC6" s="113"/>
      <c r="DD6" s="113"/>
      <c r="DE6" s="115" t="s">
        <v>59</v>
      </c>
      <c r="DF6" s="113"/>
      <c r="DG6" s="114"/>
      <c r="DH6" s="109"/>
      <c r="DI6" s="109"/>
      <c r="DJ6" s="109"/>
      <c r="DK6" s="109"/>
      <c r="DL6" s="109"/>
      <c r="DM6" s="109"/>
      <c r="DN6" s="116">
        <f>CW6+1</f>
        <v>2016</v>
      </c>
      <c r="DO6" s="111"/>
      <c r="DP6" s="112"/>
      <c r="DQ6" s="113" t="s">
        <v>57</v>
      </c>
      <c r="DR6" s="113" t="s">
        <v>58</v>
      </c>
      <c r="DS6" s="113"/>
      <c r="DT6" s="113"/>
      <c r="DU6" s="113"/>
      <c r="DV6" s="115" t="s">
        <v>59</v>
      </c>
      <c r="DW6" s="113"/>
      <c r="DX6" s="114"/>
      <c r="DY6" s="109"/>
      <c r="DZ6" s="109"/>
      <c r="EA6" s="109"/>
      <c r="EB6" s="109"/>
      <c r="EC6" s="109"/>
      <c r="ED6" s="109"/>
      <c r="EE6" s="116">
        <f>DN6+1</f>
        <v>2017</v>
      </c>
      <c r="EF6" s="111"/>
      <c r="EG6" s="112"/>
      <c r="EH6" s="113" t="s">
        <v>57</v>
      </c>
      <c r="EI6" s="113" t="s">
        <v>58</v>
      </c>
      <c r="EJ6" s="113"/>
      <c r="EK6" s="113"/>
      <c r="EL6" s="113"/>
      <c r="EM6" s="115" t="s">
        <v>59</v>
      </c>
      <c r="EN6" s="113"/>
      <c r="EO6" s="114"/>
      <c r="EP6" s="109"/>
      <c r="EQ6" s="109"/>
      <c r="ER6" s="109"/>
      <c r="ES6" s="109"/>
      <c r="ET6" s="109"/>
      <c r="EU6" s="109"/>
      <c r="EV6" s="116">
        <f>EE6+1</f>
        <v>2018</v>
      </c>
      <c r="EW6" s="111"/>
      <c r="EX6" s="112"/>
      <c r="EY6" s="113" t="s">
        <v>57</v>
      </c>
      <c r="EZ6" s="113" t="s">
        <v>58</v>
      </c>
      <c r="FA6" s="113"/>
      <c r="FB6" s="113"/>
      <c r="FC6" s="113"/>
      <c r="FD6" s="115" t="s">
        <v>59</v>
      </c>
      <c r="FE6" s="113"/>
      <c r="FF6" s="114"/>
      <c r="FG6" s="109"/>
      <c r="FH6" s="109"/>
      <c r="FI6" s="109"/>
      <c r="FJ6" s="109"/>
      <c r="FK6" s="109"/>
      <c r="FL6" s="109"/>
      <c r="FM6" s="116">
        <f>EV6+1</f>
        <v>2019</v>
      </c>
      <c r="FN6" s="111"/>
      <c r="FO6" s="112"/>
      <c r="FP6" s="113" t="s">
        <v>57</v>
      </c>
      <c r="FQ6" s="113" t="s">
        <v>58</v>
      </c>
      <c r="FR6" s="113"/>
      <c r="FS6" s="113"/>
      <c r="FT6" s="113"/>
      <c r="FU6" s="115" t="s">
        <v>59</v>
      </c>
      <c r="FV6" s="113"/>
      <c r="FW6" s="114"/>
      <c r="FX6" s="109"/>
      <c r="FY6" s="109"/>
      <c r="FZ6" s="109"/>
      <c r="GA6" s="109"/>
      <c r="GB6" s="109"/>
      <c r="GC6" s="109"/>
      <c r="GD6" s="116">
        <f>FM6+1</f>
        <v>2020</v>
      </c>
      <c r="GE6" s="111"/>
      <c r="GF6" s="112"/>
      <c r="GG6" s="113" t="s">
        <v>57</v>
      </c>
      <c r="GH6" s="113" t="s">
        <v>58</v>
      </c>
      <c r="GI6" s="113"/>
      <c r="GJ6" s="113"/>
      <c r="GK6" s="113"/>
      <c r="GL6" s="115" t="s">
        <v>59</v>
      </c>
      <c r="GM6" s="113"/>
      <c r="GN6" s="114"/>
      <c r="GO6" s="109"/>
      <c r="GP6" s="109"/>
      <c r="GQ6" s="109"/>
      <c r="GR6" s="109"/>
      <c r="GS6" s="109"/>
      <c r="GT6" s="109"/>
      <c r="GU6" s="116">
        <f>GD6+1</f>
        <v>2021</v>
      </c>
      <c r="GV6" s="111"/>
      <c r="GW6" s="112"/>
      <c r="GX6" s="113" t="s">
        <v>57</v>
      </c>
      <c r="GY6" s="113" t="s">
        <v>58</v>
      </c>
      <c r="GZ6" s="113"/>
      <c r="HA6" s="113"/>
      <c r="HB6" s="113"/>
      <c r="HC6" s="115" t="s">
        <v>59</v>
      </c>
      <c r="HD6" s="113"/>
      <c r="HE6" s="114"/>
      <c r="HF6" s="109"/>
      <c r="HG6" s="109"/>
      <c r="HH6" s="109"/>
      <c r="HI6" s="109"/>
      <c r="HJ6" s="109"/>
      <c r="HK6" s="109"/>
      <c r="HL6" s="116">
        <f>GU6+1</f>
        <v>2022</v>
      </c>
      <c r="HM6" s="111"/>
      <c r="HN6" s="112"/>
      <c r="HO6" s="113" t="s">
        <v>57</v>
      </c>
      <c r="HP6" s="113" t="s">
        <v>58</v>
      </c>
      <c r="HQ6" s="113"/>
      <c r="HR6" s="113"/>
      <c r="HS6" s="113"/>
      <c r="HT6" s="115" t="s">
        <v>59</v>
      </c>
      <c r="HU6" s="113"/>
      <c r="HV6" s="114"/>
      <c r="HW6" s="109"/>
      <c r="HX6" s="109"/>
      <c r="HY6" s="109"/>
      <c r="HZ6" s="109"/>
      <c r="IA6" s="109"/>
      <c r="IB6" s="109"/>
      <c r="IC6" s="116">
        <f>HL6+1</f>
        <v>2023</v>
      </c>
      <c r="ID6" s="111"/>
      <c r="IE6" s="112"/>
      <c r="IF6" s="113" t="s">
        <v>57</v>
      </c>
      <c r="IG6" s="113" t="s">
        <v>58</v>
      </c>
      <c r="IH6" s="113"/>
      <c r="II6" s="113"/>
      <c r="IJ6" s="113"/>
      <c r="IK6" s="115" t="s">
        <v>59</v>
      </c>
      <c r="IL6" s="113"/>
      <c r="IM6" s="114"/>
      <c r="IN6" s="109"/>
      <c r="IO6" s="109"/>
      <c r="IP6" s="109"/>
      <c r="IQ6" s="109"/>
      <c r="IR6" s="109"/>
      <c r="IS6" s="109"/>
      <c r="IT6" s="116">
        <f>IC6+1</f>
        <v>2024</v>
      </c>
      <c r="IU6" s="111"/>
      <c r="IV6" s="112"/>
      <c r="IW6" s="113" t="s">
        <v>57</v>
      </c>
      <c r="IX6" s="113" t="s">
        <v>58</v>
      </c>
      <c r="IY6" s="113"/>
      <c r="IZ6" s="113"/>
      <c r="JA6" s="113"/>
      <c r="JB6" s="115" t="s">
        <v>59</v>
      </c>
      <c r="JC6" s="113"/>
      <c r="JD6" s="114"/>
      <c r="JE6" s="109"/>
      <c r="JF6" s="109"/>
      <c r="JG6" s="109"/>
      <c r="JH6" s="109"/>
      <c r="JI6" s="109"/>
      <c r="JJ6" s="109"/>
      <c r="JK6" s="116">
        <f>IT6+1</f>
        <v>2025</v>
      </c>
      <c r="JL6" s="111"/>
      <c r="JM6" s="112"/>
      <c r="JN6" s="113" t="s">
        <v>57</v>
      </c>
      <c r="JO6" s="113" t="s">
        <v>58</v>
      </c>
      <c r="JP6" s="113"/>
      <c r="JQ6" s="113"/>
      <c r="JR6" s="113"/>
      <c r="JS6" s="115" t="s">
        <v>59</v>
      </c>
      <c r="JT6" s="113"/>
      <c r="JU6" s="114"/>
      <c r="JV6" s="109"/>
      <c r="JW6" s="109"/>
      <c r="JX6" s="109"/>
      <c r="JY6" s="109"/>
      <c r="JZ6" s="109"/>
      <c r="KA6" s="109"/>
      <c r="KB6" s="116">
        <f>JK6+1</f>
        <v>2026</v>
      </c>
      <c r="KC6" s="111"/>
      <c r="KD6" s="112"/>
      <c r="KE6" s="113" t="s">
        <v>57</v>
      </c>
      <c r="KF6" s="113" t="s">
        <v>58</v>
      </c>
      <c r="KG6" s="113"/>
      <c r="KH6" s="113"/>
      <c r="KI6" s="113"/>
      <c r="KJ6" s="115" t="s">
        <v>59</v>
      </c>
      <c r="KK6" s="113"/>
      <c r="KL6" s="114"/>
      <c r="KM6" s="109"/>
      <c r="KN6" s="109"/>
      <c r="KO6" s="109"/>
      <c r="KP6" s="109"/>
      <c r="KQ6" s="109"/>
      <c r="KR6" s="109"/>
      <c r="KS6" s="116">
        <f>KB6+1</f>
        <v>2027</v>
      </c>
    </row>
    <row r="7" ht="15.0" customHeight="1">
      <c r="A7" s="112"/>
      <c r="B7" s="113" t="s">
        <v>60</v>
      </c>
      <c r="C7" s="113" t="s">
        <v>61</v>
      </c>
      <c r="D7" s="113"/>
      <c r="E7" s="113"/>
      <c r="F7" s="113"/>
      <c r="G7" s="117" t="str">
        <f>"Tahun "&amp;P$6</f>
        <v>Tahun 2010</v>
      </c>
      <c r="H7" s="113"/>
      <c r="I7" s="114"/>
      <c r="J7" s="109"/>
      <c r="K7" s="109"/>
      <c r="L7" s="109"/>
      <c r="M7" s="109"/>
      <c r="N7" s="109"/>
      <c r="O7" s="109"/>
      <c r="P7" s="42"/>
      <c r="Q7" s="111"/>
      <c r="R7" s="112"/>
      <c r="S7" s="113" t="s">
        <v>60</v>
      </c>
      <c r="T7" s="113" t="s">
        <v>61</v>
      </c>
      <c r="U7" s="113"/>
      <c r="V7" s="113"/>
      <c r="W7" s="113"/>
      <c r="X7" s="117" t="str">
        <f>"Tahun "&amp;AG$6</f>
        <v>Tahun 2011</v>
      </c>
      <c r="Y7" s="113"/>
      <c r="Z7" s="114"/>
      <c r="AA7" s="109"/>
      <c r="AB7" s="109"/>
      <c r="AC7" s="109"/>
      <c r="AD7" s="109"/>
      <c r="AE7" s="109"/>
      <c r="AF7" s="109"/>
      <c r="AG7" s="42"/>
      <c r="AH7" s="111"/>
      <c r="AI7" s="112"/>
      <c r="AJ7" s="113" t="s">
        <v>60</v>
      </c>
      <c r="AK7" s="113" t="s">
        <v>61</v>
      </c>
      <c r="AL7" s="113"/>
      <c r="AM7" s="113"/>
      <c r="AN7" s="113"/>
      <c r="AO7" s="117" t="str">
        <f>"Tahun "&amp;AX$6</f>
        <v>Tahun 2012</v>
      </c>
      <c r="AP7" s="113"/>
      <c r="AQ7" s="114"/>
      <c r="AR7" s="109"/>
      <c r="AS7" s="109"/>
      <c r="AT7" s="109"/>
      <c r="AU7" s="109"/>
      <c r="AV7" s="109"/>
      <c r="AW7" s="109"/>
      <c r="AX7" s="42"/>
      <c r="AY7" s="111"/>
      <c r="AZ7" s="112"/>
      <c r="BA7" s="113" t="s">
        <v>60</v>
      </c>
      <c r="BB7" s="113" t="s">
        <v>61</v>
      </c>
      <c r="BC7" s="113"/>
      <c r="BD7" s="113"/>
      <c r="BE7" s="113"/>
      <c r="BF7" s="117" t="str">
        <f>"Tahun "&amp;BO$6</f>
        <v>Tahun 2013</v>
      </c>
      <c r="BG7" s="113"/>
      <c r="BH7" s="114"/>
      <c r="BI7" s="109"/>
      <c r="BJ7" s="109"/>
      <c r="BK7" s="109"/>
      <c r="BL7" s="109"/>
      <c r="BM7" s="109"/>
      <c r="BN7" s="109"/>
      <c r="BO7" s="42"/>
      <c r="BP7" s="111"/>
      <c r="BQ7" s="112"/>
      <c r="BR7" s="113" t="s">
        <v>60</v>
      </c>
      <c r="BS7" s="113" t="s">
        <v>61</v>
      </c>
      <c r="BT7" s="113"/>
      <c r="BU7" s="113"/>
      <c r="BV7" s="113"/>
      <c r="BW7" s="117" t="str">
        <f>"Tahun "&amp;CF$6</f>
        <v>Tahun 2014</v>
      </c>
      <c r="BX7" s="113"/>
      <c r="BY7" s="114"/>
      <c r="BZ7" s="109"/>
      <c r="CA7" s="109"/>
      <c r="CB7" s="109"/>
      <c r="CC7" s="109"/>
      <c r="CD7" s="109"/>
      <c r="CE7" s="109"/>
      <c r="CF7" s="42"/>
      <c r="CG7" s="111"/>
      <c r="CH7" s="112"/>
      <c r="CI7" s="113" t="s">
        <v>60</v>
      </c>
      <c r="CJ7" s="113" t="s">
        <v>61</v>
      </c>
      <c r="CK7" s="113"/>
      <c r="CL7" s="113"/>
      <c r="CM7" s="113"/>
      <c r="CN7" s="117" t="str">
        <f>"Tahun "&amp;CW$6</f>
        <v>Tahun 2015</v>
      </c>
      <c r="CO7" s="113"/>
      <c r="CP7" s="114"/>
      <c r="CQ7" s="109"/>
      <c r="CR7" s="109"/>
      <c r="CS7" s="109"/>
      <c r="CT7" s="109"/>
      <c r="CU7" s="109"/>
      <c r="CV7" s="109"/>
      <c r="CW7" s="42"/>
      <c r="CX7" s="111"/>
      <c r="CY7" s="112"/>
      <c r="CZ7" s="113" t="s">
        <v>60</v>
      </c>
      <c r="DA7" s="113" t="s">
        <v>61</v>
      </c>
      <c r="DB7" s="113"/>
      <c r="DC7" s="113"/>
      <c r="DD7" s="113"/>
      <c r="DE7" s="117" t="str">
        <f>"Tahun "&amp;DN$6</f>
        <v>Tahun 2016</v>
      </c>
      <c r="DF7" s="113"/>
      <c r="DG7" s="114"/>
      <c r="DH7" s="109"/>
      <c r="DI7" s="109"/>
      <c r="DJ7" s="109"/>
      <c r="DK7" s="109"/>
      <c r="DL7" s="109"/>
      <c r="DM7" s="109"/>
      <c r="DN7" s="42"/>
      <c r="DO7" s="111"/>
      <c r="DP7" s="112"/>
      <c r="DQ7" s="113" t="s">
        <v>60</v>
      </c>
      <c r="DR7" s="113" t="s">
        <v>61</v>
      </c>
      <c r="DS7" s="113"/>
      <c r="DT7" s="113"/>
      <c r="DU7" s="113"/>
      <c r="DV7" s="117" t="str">
        <f>"Tahun "&amp;EE$6</f>
        <v>Tahun 2017</v>
      </c>
      <c r="DW7" s="113"/>
      <c r="DX7" s="114"/>
      <c r="DY7" s="109"/>
      <c r="DZ7" s="109"/>
      <c r="EA7" s="109"/>
      <c r="EB7" s="109"/>
      <c r="EC7" s="109"/>
      <c r="ED7" s="109"/>
      <c r="EE7" s="42"/>
      <c r="EF7" s="111"/>
      <c r="EG7" s="112"/>
      <c r="EH7" s="113" t="s">
        <v>60</v>
      </c>
      <c r="EI7" s="113" t="s">
        <v>61</v>
      </c>
      <c r="EJ7" s="113"/>
      <c r="EK7" s="113"/>
      <c r="EL7" s="113"/>
      <c r="EM7" s="117" t="str">
        <f>"Tahun "&amp;EV$6</f>
        <v>Tahun 2018</v>
      </c>
      <c r="EN7" s="113"/>
      <c r="EO7" s="114"/>
      <c r="EP7" s="109"/>
      <c r="EQ7" s="109"/>
      <c r="ER7" s="109"/>
      <c r="ES7" s="109"/>
      <c r="ET7" s="109"/>
      <c r="EU7" s="109"/>
      <c r="EV7" s="42"/>
      <c r="EW7" s="111"/>
      <c r="EX7" s="112"/>
      <c r="EY7" s="113" t="s">
        <v>60</v>
      </c>
      <c r="EZ7" s="113" t="s">
        <v>61</v>
      </c>
      <c r="FA7" s="113"/>
      <c r="FB7" s="113"/>
      <c r="FC7" s="113"/>
      <c r="FD7" s="117" t="str">
        <f>"Tahun "&amp;FM$6</f>
        <v>Tahun 2019</v>
      </c>
      <c r="FE7" s="113"/>
      <c r="FF7" s="114"/>
      <c r="FG7" s="109"/>
      <c r="FH7" s="109"/>
      <c r="FI7" s="109"/>
      <c r="FJ7" s="109"/>
      <c r="FK7" s="109"/>
      <c r="FL7" s="109"/>
      <c r="FM7" s="42"/>
      <c r="FN7" s="111"/>
      <c r="FO7" s="112"/>
      <c r="FP7" s="113" t="s">
        <v>60</v>
      </c>
      <c r="FQ7" s="113" t="s">
        <v>61</v>
      </c>
      <c r="FR7" s="113"/>
      <c r="FS7" s="113"/>
      <c r="FT7" s="113"/>
      <c r="FU7" s="117" t="str">
        <f>"Tahun "&amp;GD$6</f>
        <v>Tahun 2020</v>
      </c>
      <c r="FV7" s="113"/>
      <c r="FW7" s="114"/>
      <c r="FX7" s="109"/>
      <c r="FY7" s="109"/>
      <c r="FZ7" s="109"/>
      <c r="GA7" s="109"/>
      <c r="GB7" s="109"/>
      <c r="GC7" s="109"/>
      <c r="GD7" s="42"/>
      <c r="GE7" s="111"/>
      <c r="GF7" s="112"/>
      <c r="GG7" s="113" t="s">
        <v>60</v>
      </c>
      <c r="GH7" s="113" t="s">
        <v>61</v>
      </c>
      <c r="GI7" s="113"/>
      <c r="GJ7" s="113"/>
      <c r="GK7" s="113"/>
      <c r="GL7" s="117" t="str">
        <f>"Tahun "&amp;GU$6</f>
        <v>Tahun 2021</v>
      </c>
      <c r="GM7" s="113"/>
      <c r="GN7" s="114"/>
      <c r="GO7" s="109"/>
      <c r="GP7" s="109"/>
      <c r="GQ7" s="109"/>
      <c r="GR7" s="109"/>
      <c r="GS7" s="109"/>
      <c r="GT7" s="109"/>
      <c r="GU7" s="42"/>
      <c r="GV7" s="111"/>
      <c r="GW7" s="112"/>
      <c r="GX7" s="113" t="s">
        <v>60</v>
      </c>
      <c r="GY7" s="113" t="s">
        <v>61</v>
      </c>
      <c r="GZ7" s="113"/>
      <c r="HA7" s="113"/>
      <c r="HB7" s="113"/>
      <c r="HC7" s="117" t="str">
        <f>"Tahun "&amp;HL$6</f>
        <v>Tahun 2022</v>
      </c>
      <c r="HD7" s="113"/>
      <c r="HE7" s="114"/>
      <c r="HF7" s="109"/>
      <c r="HG7" s="109"/>
      <c r="HH7" s="109"/>
      <c r="HI7" s="109"/>
      <c r="HJ7" s="109"/>
      <c r="HK7" s="109"/>
      <c r="HL7" s="42"/>
      <c r="HM7" s="111"/>
      <c r="HN7" s="112"/>
      <c r="HO7" s="113" t="s">
        <v>60</v>
      </c>
      <c r="HP7" s="113" t="s">
        <v>61</v>
      </c>
      <c r="HQ7" s="113"/>
      <c r="HR7" s="113"/>
      <c r="HS7" s="113"/>
      <c r="HT7" s="117" t="str">
        <f>"Tahun "&amp;IC$6</f>
        <v>Tahun 2023</v>
      </c>
      <c r="HU7" s="113"/>
      <c r="HV7" s="114"/>
      <c r="HW7" s="109"/>
      <c r="HX7" s="109"/>
      <c r="HY7" s="109"/>
      <c r="HZ7" s="109"/>
      <c r="IA7" s="109"/>
      <c r="IB7" s="109"/>
      <c r="IC7" s="42"/>
      <c r="ID7" s="111"/>
      <c r="IE7" s="112"/>
      <c r="IF7" s="113" t="s">
        <v>60</v>
      </c>
      <c r="IG7" s="113" t="s">
        <v>61</v>
      </c>
      <c r="IH7" s="113"/>
      <c r="II7" s="113"/>
      <c r="IJ7" s="113"/>
      <c r="IK7" s="117" t="str">
        <f>"Tahun "&amp;IT$6</f>
        <v>Tahun 2024</v>
      </c>
      <c r="IL7" s="113"/>
      <c r="IM7" s="114"/>
      <c r="IN7" s="109"/>
      <c r="IO7" s="109"/>
      <c r="IP7" s="109"/>
      <c r="IQ7" s="109"/>
      <c r="IR7" s="109"/>
      <c r="IS7" s="109"/>
      <c r="IT7" s="42"/>
      <c r="IU7" s="111"/>
      <c r="IV7" s="112"/>
      <c r="IW7" s="113" t="s">
        <v>60</v>
      </c>
      <c r="IX7" s="113" t="s">
        <v>61</v>
      </c>
      <c r="IY7" s="113"/>
      <c r="IZ7" s="113"/>
      <c r="JA7" s="113"/>
      <c r="JB7" s="117" t="str">
        <f>"Tahun "&amp;JK$6</f>
        <v>Tahun 2025</v>
      </c>
      <c r="JC7" s="113"/>
      <c r="JD7" s="114"/>
      <c r="JE7" s="109"/>
      <c r="JF7" s="109"/>
      <c r="JG7" s="109"/>
      <c r="JH7" s="109"/>
      <c r="JI7" s="109"/>
      <c r="JJ7" s="109"/>
      <c r="JK7" s="42"/>
      <c r="JL7" s="111"/>
      <c r="JM7" s="112"/>
      <c r="JN7" s="113" t="s">
        <v>60</v>
      </c>
      <c r="JO7" s="113" t="s">
        <v>61</v>
      </c>
      <c r="JP7" s="113"/>
      <c r="JQ7" s="113"/>
      <c r="JR7" s="113"/>
      <c r="JS7" s="117" t="str">
        <f>"Tahun "&amp;KB$6</f>
        <v>Tahun 2026</v>
      </c>
      <c r="JT7" s="113"/>
      <c r="JU7" s="114"/>
      <c r="JV7" s="109"/>
      <c r="JW7" s="109"/>
      <c r="JX7" s="109"/>
      <c r="JY7" s="109"/>
      <c r="JZ7" s="109"/>
      <c r="KA7" s="109"/>
      <c r="KB7" s="42"/>
      <c r="KC7" s="111"/>
      <c r="KD7" s="112"/>
      <c r="KE7" s="113" t="s">
        <v>60</v>
      </c>
      <c r="KF7" s="113" t="s">
        <v>61</v>
      </c>
      <c r="KG7" s="113"/>
      <c r="KH7" s="113"/>
      <c r="KI7" s="113"/>
      <c r="KJ7" s="117" t="str">
        <f>"Tahun "&amp;KS$6</f>
        <v>Tahun 2027</v>
      </c>
      <c r="KK7" s="113"/>
      <c r="KL7" s="114"/>
      <c r="KM7" s="109"/>
      <c r="KN7" s="109"/>
      <c r="KO7" s="109"/>
      <c r="KP7" s="109"/>
      <c r="KQ7" s="109"/>
      <c r="KR7" s="109"/>
      <c r="KS7" s="42"/>
    </row>
    <row r="8">
      <c r="A8" s="118"/>
      <c r="B8" s="119" t="s">
        <v>62</v>
      </c>
      <c r="C8" s="119" t="s">
        <v>63</v>
      </c>
      <c r="D8" s="119"/>
      <c r="E8" s="119"/>
      <c r="F8" s="119"/>
      <c r="G8" s="119"/>
      <c r="H8" s="119"/>
      <c r="I8" s="120"/>
      <c r="J8" s="109"/>
      <c r="K8" s="109"/>
      <c r="L8" s="109"/>
      <c r="M8" s="109"/>
      <c r="N8" s="109"/>
      <c r="O8" s="109"/>
      <c r="P8" s="109"/>
      <c r="Q8" s="111"/>
      <c r="R8" s="118"/>
      <c r="S8" s="119" t="s">
        <v>62</v>
      </c>
      <c r="T8" s="119" t="s">
        <v>63</v>
      </c>
      <c r="U8" s="119"/>
      <c r="V8" s="119"/>
      <c r="W8" s="119"/>
      <c r="X8" s="119"/>
      <c r="Y8" s="119"/>
      <c r="Z8" s="120"/>
      <c r="AA8" s="109"/>
      <c r="AB8" s="109"/>
      <c r="AC8" s="109"/>
      <c r="AD8" s="109"/>
      <c r="AE8" s="109"/>
      <c r="AF8" s="109"/>
      <c r="AG8" s="109"/>
      <c r="AH8" s="111"/>
      <c r="AI8" s="118"/>
      <c r="AJ8" s="119" t="s">
        <v>62</v>
      </c>
      <c r="AK8" s="119" t="s">
        <v>63</v>
      </c>
      <c r="AL8" s="119"/>
      <c r="AM8" s="119"/>
      <c r="AN8" s="119"/>
      <c r="AO8" s="119"/>
      <c r="AP8" s="119"/>
      <c r="AQ8" s="120"/>
      <c r="AR8" s="109"/>
      <c r="AS8" s="109"/>
      <c r="AT8" s="109"/>
      <c r="AU8" s="109"/>
      <c r="AV8" s="109"/>
      <c r="AW8" s="109"/>
      <c r="AX8" s="109"/>
      <c r="AY8" s="111"/>
      <c r="AZ8" s="118"/>
      <c r="BA8" s="119" t="s">
        <v>62</v>
      </c>
      <c r="BB8" s="119" t="s">
        <v>63</v>
      </c>
      <c r="BC8" s="119"/>
      <c r="BD8" s="119"/>
      <c r="BE8" s="119"/>
      <c r="BF8" s="119"/>
      <c r="BG8" s="119"/>
      <c r="BH8" s="120"/>
      <c r="BI8" s="109"/>
      <c r="BJ8" s="109"/>
      <c r="BK8" s="109"/>
      <c r="BL8" s="109"/>
      <c r="BM8" s="109"/>
      <c r="BN8" s="109"/>
      <c r="BO8" s="109"/>
      <c r="BP8" s="111"/>
      <c r="BQ8" s="118"/>
      <c r="BR8" s="119" t="s">
        <v>62</v>
      </c>
      <c r="BS8" s="119" t="s">
        <v>63</v>
      </c>
      <c r="BT8" s="119"/>
      <c r="BU8" s="119"/>
      <c r="BV8" s="119"/>
      <c r="BW8" s="119"/>
      <c r="BX8" s="119"/>
      <c r="BY8" s="120"/>
      <c r="BZ8" s="109"/>
      <c r="CA8" s="109"/>
      <c r="CB8" s="109"/>
      <c r="CC8" s="109"/>
      <c r="CD8" s="109"/>
      <c r="CE8" s="109"/>
      <c r="CF8" s="109"/>
      <c r="CG8" s="111"/>
      <c r="CH8" s="118"/>
      <c r="CI8" s="119" t="s">
        <v>62</v>
      </c>
      <c r="CJ8" s="119" t="s">
        <v>63</v>
      </c>
      <c r="CK8" s="119"/>
      <c r="CL8" s="119"/>
      <c r="CM8" s="119"/>
      <c r="CN8" s="119"/>
      <c r="CO8" s="119"/>
      <c r="CP8" s="120"/>
      <c r="CQ8" s="109"/>
      <c r="CR8" s="109"/>
      <c r="CS8" s="109"/>
      <c r="CT8" s="109"/>
      <c r="CU8" s="109"/>
      <c r="CV8" s="109"/>
      <c r="CW8" s="109"/>
      <c r="CX8" s="111"/>
      <c r="CY8" s="118"/>
      <c r="CZ8" s="119" t="s">
        <v>62</v>
      </c>
      <c r="DA8" s="119" t="s">
        <v>63</v>
      </c>
      <c r="DB8" s="119"/>
      <c r="DC8" s="119"/>
      <c r="DD8" s="119"/>
      <c r="DE8" s="119"/>
      <c r="DF8" s="119"/>
      <c r="DG8" s="120"/>
      <c r="DH8" s="109"/>
      <c r="DI8" s="109"/>
      <c r="DJ8" s="109"/>
      <c r="DK8" s="109"/>
      <c r="DL8" s="109"/>
      <c r="DM8" s="109"/>
      <c r="DN8" s="109"/>
      <c r="DO8" s="111"/>
      <c r="DP8" s="118"/>
      <c r="DQ8" s="119" t="s">
        <v>62</v>
      </c>
      <c r="DR8" s="119" t="s">
        <v>63</v>
      </c>
      <c r="DS8" s="119"/>
      <c r="DT8" s="119"/>
      <c r="DU8" s="119"/>
      <c r="DV8" s="119"/>
      <c r="DW8" s="119"/>
      <c r="DX8" s="120"/>
      <c r="DY8" s="109"/>
      <c r="DZ8" s="109"/>
      <c r="EA8" s="109"/>
      <c r="EB8" s="109"/>
      <c r="EC8" s="109"/>
      <c r="ED8" s="109"/>
      <c r="EE8" s="109"/>
      <c r="EF8" s="111"/>
      <c r="EG8" s="118"/>
      <c r="EH8" s="119" t="s">
        <v>62</v>
      </c>
      <c r="EI8" s="119" t="s">
        <v>63</v>
      </c>
      <c r="EJ8" s="119"/>
      <c r="EK8" s="119"/>
      <c r="EL8" s="119"/>
      <c r="EM8" s="119"/>
      <c r="EN8" s="119"/>
      <c r="EO8" s="120"/>
      <c r="EP8" s="109"/>
      <c r="EQ8" s="109"/>
      <c r="ER8" s="109"/>
      <c r="ES8" s="109"/>
      <c r="ET8" s="109"/>
      <c r="EU8" s="109"/>
      <c r="EV8" s="109"/>
      <c r="EW8" s="111"/>
      <c r="EX8" s="118"/>
      <c r="EY8" s="119" t="s">
        <v>62</v>
      </c>
      <c r="EZ8" s="119" t="s">
        <v>63</v>
      </c>
      <c r="FA8" s="119"/>
      <c r="FB8" s="119"/>
      <c r="FC8" s="119"/>
      <c r="FD8" s="119"/>
      <c r="FE8" s="119"/>
      <c r="FF8" s="120"/>
      <c r="FG8" s="109"/>
      <c r="FH8" s="109"/>
      <c r="FI8" s="109"/>
      <c r="FJ8" s="109"/>
      <c r="FK8" s="109"/>
      <c r="FL8" s="109"/>
      <c r="FM8" s="109"/>
      <c r="FN8" s="111"/>
      <c r="FO8" s="118"/>
      <c r="FP8" s="119" t="s">
        <v>62</v>
      </c>
      <c r="FQ8" s="119" t="s">
        <v>63</v>
      </c>
      <c r="FR8" s="119"/>
      <c r="FS8" s="119"/>
      <c r="FT8" s="119"/>
      <c r="FU8" s="119"/>
      <c r="FV8" s="119"/>
      <c r="FW8" s="120"/>
      <c r="FX8" s="109"/>
      <c r="FY8" s="109"/>
      <c r="FZ8" s="109"/>
      <c r="GA8" s="109"/>
      <c r="GB8" s="109"/>
      <c r="GC8" s="109"/>
      <c r="GD8" s="109"/>
      <c r="GE8" s="111"/>
      <c r="GF8" s="118"/>
      <c r="GG8" s="119" t="s">
        <v>62</v>
      </c>
      <c r="GH8" s="119" t="s">
        <v>63</v>
      </c>
      <c r="GI8" s="119"/>
      <c r="GJ8" s="119"/>
      <c r="GK8" s="119"/>
      <c r="GL8" s="119"/>
      <c r="GM8" s="119"/>
      <c r="GN8" s="120"/>
      <c r="GO8" s="109"/>
      <c r="GP8" s="109"/>
      <c r="GQ8" s="109"/>
      <c r="GR8" s="109"/>
      <c r="GS8" s="109"/>
      <c r="GT8" s="109"/>
      <c r="GU8" s="109"/>
      <c r="GV8" s="111"/>
      <c r="GW8" s="118"/>
      <c r="GX8" s="119" t="s">
        <v>62</v>
      </c>
      <c r="GY8" s="119" t="s">
        <v>63</v>
      </c>
      <c r="GZ8" s="119"/>
      <c r="HA8" s="119"/>
      <c r="HB8" s="119"/>
      <c r="HC8" s="119"/>
      <c r="HD8" s="119"/>
      <c r="HE8" s="120"/>
      <c r="HF8" s="109"/>
      <c r="HG8" s="109"/>
      <c r="HH8" s="109"/>
      <c r="HI8" s="109"/>
      <c r="HJ8" s="109"/>
      <c r="HK8" s="109"/>
      <c r="HL8" s="109"/>
      <c r="HM8" s="111"/>
      <c r="HN8" s="118"/>
      <c r="HO8" s="119" t="s">
        <v>62</v>
      </c>
      <c r="HP8" s="119" t="s">
        <v>63</v>
      </c>
      <c r="HQ8" s="119"/>
      <c r="HR8" s="119"/>
      <c r="HS8" s="119"/>
      <c r="HT8" s="119"/>
      <c r="HU8" s="119"/>
      <c r="HV8" s="120"/>
      <c r="HW8" s="109"/>
      <c r="HX8" s="109"/>
      <c r="HY8" s="109"/>
      <c r="HZ8" s="109"/>
      <c r="IA8" s="109"/>
      <c r="IB8" s="109"/>
      <c r="IC8" s="109"/>
      <c r="ID8" s="111"/>
      <c r="IE8" s="118"/>
      <c r="IF8" s="119" t="s">
        <v>62</v>
      </c>
      <c r="IG8" s="119" t="s">
        <v>63</v>
      </c>
      <c r="IH8" s="119"/>
      <c r="II8" s="119"/>
      <c r="IJ8" s="119"/>
      <c r="IK8" s="119"/>
      <c r="IL8" s="119"/>
      <c r="IM8" s="120"/>
      <c r="IN8" s="109"/>
      <c r="IO8" s="109"/>
      <c r="IP8" s="109"/>
      <c r="IQ8" s="109"/>
      <c r="IR8" s="109"/>
      <c r="IS8" s="109"/>
      <c r="IT8" s="109"/>
      <c r="IU8" s="111"/>
      <c r="IV8" s="118"/>
      <c r="IW8" s="119" t="s">
        <v>62</v>
      </c>
      <c r="IX8" s="119" t="s">
        <v>63</v>
      </c>
      <c r="IY8" s="119"/>
      <c r="IZ8" s="119"/>
      <c r="JA8" s="119"/>
      <c r="JB8" s="119"/>
      <c r="JC8" s="119"/>
      <c r="JD8" s="120"/>
      <c r="JE8" s="109"/>
      <c r="JF8" s="109"/>
      <c r="JG8" s="109"/>
      <c r="JH8" s="109"/>
      <c r="JI8" s="109"/>
      <c r="JJ8" s="109"/>
      <c r="JK8" s="109"/>
      <c r="JL8" s="111"/>
      <c r="JM8" s="118"/>
      <c r="JN8" s="119" t="s">
        <v>62</v>
      </c>
      <c r="JO8" s="119" t="s">
        <v>63</v>
      </c>
      <c r="JP8" s="119"/>
      <c r="JQ8" s="119"/>
      <c r="JR8" s="119"/>
      <c r="JS8" s="119"/>
      <c r="JT8" s="119"/>
      <c r="JU8" s="120"/>
      <c r="JV8" s="109"/>
      <c r="JW8" s="109"/>
      <c r="JX8" s="109"/>
      <c r="JY8" s="109"/>
      <c r="JZ8" s="109"/>
      <c r="KA8" s="109"/>
      <c r="KB8" s="109"/>
      <c r="KC8" s="111"/>
      <c r="KD8" s="118"/>
      <c r="KE8" s="119" t="s">
        <v>62</v>
      </c>
      <c r="KF8" s="119" t="s">
        <v>63</v>
      </c>
      <c r="KG8" s="119"/>
      <c r="KH8" s="119"/>
      <c r="KI8" s="119"/>
      <c r="KJ8" s="119"/>
      <c r="KK8" s="119"/>
      <c r="KL8" s="120"/>
      <c r="KM8" s="109"/>
      <c r="KN8" s="109"/>
      <c r="KO8" s="109"/>
      <c r="KP8" s="109"/>
      <c r="KQ8" s="109"/>
      <c r="KR8" s="109"/>
      <c r="KS8" s="109"/>
    </row>
    <row r="9">
      <c r="A9" s="104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8"/>
      <c r="R9" s="104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8"/>
      <c r="AI9" s="104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8"/>
      <c r="AZ9" s="104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8"/>
      <c r="BQ9" s="104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8"/>
      <c r="CH9" s="104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8"/>
      <c r="CY9" s="104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  <c r="DL9" s="97"/>
      <c r="DM9" s="97"/>
      <c r="DN9" s="97"/>
      <c r="DO9" s="98"/>
      <c r="DP9" s="104"/>
      <c r="DQ9" s="97"/>
      <c r="DR9" s="97"/>
      <c r="DS9" s="97"/>
      <c r="DT9" s="97"/>
      <c r="DU9" s="97"/>
      <c r="DV9" s="97"/>
      <c r="DW9" s="97"/>
      <c r="DX9" s="97"/>
      <c r="DY9" s="97"/>
      <c r="DZ9" s="97"/>
      <c r="EA9" s="97"/>
      <c r="EB9" s="97"/>
      <c r="EC9" s="97"/>
      <c r="ED9" s="97"/>
      <c r="EE9" s="97"/>
      <c r="EF9" s="98"/>
      <c r="EG9" s="104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7"/>
      <c r="EW9" s="98"/>
      <c r="EX9" s="104"/>
      <c r="EY9" s="97"/>
      <c r="EZ9" s="97"/>
      <c r="FA9" s="97"/>
      <c r="FB9" s="97"/>
      <c r="FC9" s="97"/>
      <c r="FD9" s="97"/>
      <c r="FE9" s="97"/>
      <c r="FF9" s="97"/>
      <c r="FG9" s="97"/>
      <c r="FH9" s="97"/>
      <c r="FI9" s="97"/>
      <c r="FJ9" s="97"/>
      <c r="FK9" s="97"/>
      <c r="FL9" s="97"/>
      <c r="FM9" s="97"/>
      <c r="FN9" s="98"/>
      <c r="FO9" s="104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B9" s="97"/>
      <c r="GC9" s="97"/>
      <c r="GD9" s="97"/>
      <c r="GE9" s="98"/>
      <c r="GF9" s="104"/>
      <c r="GG9" s="97"/>
      <c r="GH9" s="97"/>
      <c r="GI9" s="97"/>
      <c r="GJ9" s="97"/>
      <c r="GK9" s="97"/>
      <c r="GL9" s="97"/>
      <c r="GM9" s="97"/>
      <c r="GN9" s="97"/>
      <c r="GO9" s="97"/>
      <c r="GP9" s="97"/>
      <c r="GQ9" s="97"/>
      <c r="GR9" s="97"/>
      <c r="GS9" s="97"/>
      <c r="GT9" s="97"/>
      <c r="GU9" s="97"/>
      <c r="GV9" s="98"/>
      <c r="GW9" s="104"/>
      <c r="GX9" s="97"/>
      <c r="GY9" s="97"/>
      <c r="GZ9" s="97"/>
      <c r="HA9" s="97"/>
      <c r="HB9" s="97"/>
      <c r="HC9" s="97"/>
      <c r="HD9" s="97"/>
      <c r="HE9" s="97"/>
      <c r="HF9" s="97"/>
      <c r="HG9" s="97"/>
      <c r="HH9" s="97"/>
      <c r="HI9" s="97"/>
      <c r="HJ9" s="97"/>
      <c r="HK9" s="97"/>
      <c r="HL9" s="97"/>
      <c r="HM9" s="98"/>
      <c r="HN9" s="104"/>
      <c r="HO9" s="97"/>
      <c r="HP9" s="97"/>
      <c r="HQ9" s="97"/>
      <c r="HR9" s="97"/>
      <c r="HS9" s="97"/>
      <c r="HT9" s="97"/>
      <c r="HU9" s="97"/>
      <c r="HV9" s="97"/>
      <c r="HW9" s="97"/>
      <c r="HX9" s="97"/>
      <c r="HY9" s="97"/>
      <c r="HZ9" s="97"/>
      <c r="IA9" s="97"/>
      <c r="IB9" s="97"/>
      <c r="IC9" s="97"/>
      <c r="ID9" s="98"/>
      <c r="IE9" s="104"/>
      <c r="IF9" s="97"/>
      <c r="IG9" s="97"/>
      <c r="IH9" s="97"/>
      <c r="II9" s="97"/>
      <c r="IJ9" s="97"/>
      <c r="IK9" s="97"/>
      <c r="IL9" s="97"/>
      <c r="IM9" s="97"/>
      <c r="IN9" s="97"/>
      <c r="IO9" s="97"/>
      <c r="IP9" s="97"/>
      <c r="IQ9" s="97"/>
      <c r="IR9" s="97"/>
      <c r="IS9" s="97"/>
      <c r="IT9" s="97"/>
      <c r="IU9" s="98"/>
      <c r="IV9" s="104"/>
      <c r="IW9" s="97"/>
      <c r="IX9" s="97"/>
      <c r="IY9" s="97"/>
      <c r="IZ9" s="97"/>
      <c r="JA9" s="97"/>
      <c r="JB9" s="97"/>
      <c r="JC9" s="97"/>
      <c r="JD9" s="97"/>
      <c r="JE9" s="97"/>
      <c r="JF9" s="97"/>
      <c r="JG9" s="97"/>
      <c r="JH9" s="97"/>
      <c r="JI9" s="97"/>
      <c r="JJ9" s="97"/>
      <c r="JK9" s="97"/>
      <c r="JL9" s="98"/>
      <c r="JM9" s="104"/>
      <c r="JN9" s="97"/>
      <c r="JO9" s="97"/>
      <c r="JP9" s="97"/>
      <c r="JQ9" s="97"/>
      <c r="JR9" s="97"/>
      <c r="JS9" s="97"/>
      <c r="JT9" s="97"/>
      <c r="JU9" s="97"/>
      <c r="JV9" s="97"/>
      <c r="JW9" s="97"/>
      <c r="JX9" s="97"/>
      <c r="JY9" s="97"/>
      <c r="JZ9" s="97"/>
      <c r="KA9" s="97"/>
      <c r="KB9" s="97"/>
      <c r="KC9" s="98"/>
      <c r="KD9" s="104"/>
      <c r="KE9" s="97"/>
      <c r="KF9" s="97"/>
      <c r="KG9" s="97"/>
      <c r="KH9" s="97"/>
      <c r="KI9" s="97"/>
      <c r="KJ9" s="97"/>
      <c r="KK9" s="97"/>
      <c r="KL9" s="97"/>
      <c r="KM9" s="97"/>
      <c r="KN9" s="97"/>
      <c r="KO9" s="97"/>
      <c r="KP9" s="97"/>
      <c r="KQ9" s="97"/>
      <c r="KR9" s="97"/>
      <c r="KS9" s="97"/>
    </row>
    <row r="10" ht="33.75" customHeight="1">
      <c r="A10" s="121" t="s">
        <v>64</v>
      </c>
      <c r="B10" s="122" t="s">
        <v>65</v>
      </c>
      <c r="C10" s="123" t="s">
        <v>66</v>
      </c>
      <c r="D10" s="124"/>
      <c r="E10" s="124"/>
      <c r="F10" s="124"/>
      <c r="G10" s="125"/>
      <c r="H10" s="123" t="s">
        <v>67</v>
      </c>
      <c r="I10" s="125"/>
      <c r="J10" s="123" t="s">
        <v>68</v>
      </c>
      <c r="K10" s="124"/>
      <c r="L10" s="125"/>
      <c r="M10" s="122" t="s">
        <v>69</v>
      </c>
      <c r="N10" s="126" t="s">
        <v>70</v>
      </c>
      <c r="O10" s="125"/>
      <c r="P10" s="127" t="s">
        <v>71</v>
      </c>
      <c r="Q10" s="128"/>
      <c r="R10" s="129" t="s">
        <v>64</v>
      </c>
      <c r="S10" s="122" t="s">
        <v>65</v>
      </c>
      <c r="T10" s="123" t="s">
        <v>66</v>
      </c>
      <c r="U10" s="124"/>
      <c r="V10" s="124"/>
      <c r="W10" s="124"/>
      <c r="X10" s="125"/>
      <c r="Y10" s="123" t="s">
        <v>67</v>
      </c>
      <c r="Z10" s="125"/>
      <c r="AA10" s="123" t="s">
        <v>68</v>
      </c>
      <c r="AB10" s="124"/>
      <c r="AC10" s="125"/>
      <c r="AD10" s="122" t="s">
        <v>69</v>
      </c>
      <c r="AE10" s="126" t="s">
        <v>70</v>
      </c>
      <c r="AF10" s="125"/>
      <c r="AG10" s="130" t="s">
        <v>71</v>
      </c>
      <c r="AH10" s="128"/>
      <c r="AI10" s="129" t="s">
        <v>64</v>
      </c>
      <c r="AJ10" s="122" t="s">
        <v>65</v>
      </c>
      <c r="AK10" s="123" t="s">
        <v>66</v>
      </c>
      <c r="AL10" s="124"/>
      <c r="AM10" s="124"/>
      <c r="AN10" s="124"/>
      <c r="AO10" s="125"/>
      <c r="AP10" s="123" t="s">
        <v>67</v>
      </c>
      <c r="AQ10" s="125"/>
      <c r="AR10" s="123" t="s">
        <v>68</v>
      </c>
      <c r="AS10" s="124"/>
      <c r="AT10" s="125"/>
      <c r="AU10" s="122" t="s">
        <v>69</v>
      </c>
      <c r="AV10" s="126" t="s">
        <v>70</v>
      </c>
      <c r="AW10" s="125"/>
      <c r="AX10" s="130" t="s">
        <v>71</v>
      </c>
      <c r="AY10" s="128"/>
      <c r="AZ10" s="129" t="s">
        <v>64</v>
      </c>
      <c r="BA10" s="122" t="s">
        <v>65</v>
      </c>
      <c r="BB10" s="123" t="s">
        <v>66</v>
      </c>
      <c r="BC10" s="124"/>
      <c r="BD10" s="124"/>
      <c r="BE10" s="124"/>
      <c r="BF10" s="125"/>
      <c r="BG10" s="123" t="s">
        <v>67</v>
      </c>
      <c r="BH10" s="125"/>
      <c r="BI10" s="123" t="s">
        <v>68</v>
      </c>
      <c r="BJ10" s="124"/>
      <c r="BK10" s="125"/>
      <c r="BL10" s="122" t="s">
        <v>69</v>
      </c>
      <c r="BM10" s="126" t="s">
        <v>70</v>
      </c>
      <c r="BN10" s="125"/>
      <c r="BO10" s="130" t="s">
        <v>71</v>
      </c>
      <c r="BP10" s="128"/>
      <c r="BQ10" s="129" t="s">
        <v>64</v>
      </c>
      <c r="BR10" s="122" t="s">
        <v>65</v>
      </c>
      <c r="BS10" s="123" t="s">
        <v>66</v>
      </c>
      <c r="BT10" s="124"/>
      <c r="BU10" s="124"/>
      <c r="BV10" s="124"/>
      <c r="BW10" s="125"/>
      <c r="BX10" s="123" t="s">
        <v>67</v>
      </c>
      <c r="BY10" s="125"/>
      <c r="BZ10" s="123" t="s">
        <v>68</v>
      </c>
      <c r="CA10" s="124"/>
      <c r="CB10" s="125"/>
      <c r="CC10" s="122" t="s">
        <v>69</v>
      </c>
      <c r="CD10" s="126" t="s">
        <v>70</v>
      </c>
      <c r="CE10" s="125"/>
      <c r="CF10" s="130" t="s">
        <v>71</v>
      </c>
      <c r="CG10" s="128"/>
      <c r="CH10" s="129" t="s">
        <v>64</v>
      </c>
      <c r="CI10" s="122" t="s">
        <v>65</v>
      </c>
      <c r="CJ10" s="123" t="s">
        <v>66</v>
      </c>
      <c r="CK10" s="124"/>
      <c r="CL10" s="124"/>
      <c r="CM10" s="124"/>
      <c r="CN10" s="125"/>
      <c r="CO10" s="123" t="s">
        <v>67</v>
      </c>
      <c r="CP10" s="125"/>
      <c r="CQ10" s="123" t="s">
        <v>68</v>
      </c>
      <c r="CR10" s="124"/>
      <c r="CS10" s="125"/>
      <c r="CT10" s="122" t="s">
        <v>69</v>
      </c>
      <c r="CU10" s="126" t="s">
        <v>70</v>
      </c>
      <c r="CV10" s="125"/>
      <c r="CW10" s="130" t="s">
        <v>71</v>
      </c>
      <c r="CX10" s="128"/>
      <c r="CY10" s="129" t="s">
        <v>64</v>
      </c>
      <c r="CZ10" s="122" t="s">
        <v>65</v>
      </c>
      <c r="DA10" s="123" t="s">
        <v>66</v>
      </c>
      <c r="DB10" s="124"/>
      <c r="DC10" s="124"/>
      <c r="DD10" s="124"/>
      <c r="DE10" s="125"/>
      <c r="DF10" s="123" t="s">
        <v>67</v>
      </c>
      <c r="DG10" s="125"/>
      <c r="DH10" s="123" t="s">
        <v>68</v>
      </c>
      <c r="DI10" s="124"/>
      <c r="DJ10" s="125"/>
      <c r="DK10" s="122" t="s">
        <v>69</v>
      </c>
      <c r="DL10" s="126" t="s">
        <v>70</v>
      </c>
      <c r="DM10" s="125"/>
      <c r="DN10" s="130" t="s">
        <v>71</v>
      </c>
      <c r="DO10" s="128"/>
      <c r="DP10" s="129" t="s">
        <v>64</v>
      </c>
      <c r="DQ10" s="122" t="s">
        <v>65</v>
      </c>
      <c r="DR10" s="123" t="s">
        <v>66</v>
      </c>
      <c r="DS10" s="124"/>
      <c r="DT10" s="124"/>
      <c r="DU10" s="124"/>
      <c r="DV10" s="125"/>
      <c r="DW10" s="123" t="s">
        <v>67</v>
      </c>
      <c r="DX10" s="125"/>
      <c r="DY10" s="123" t="s">
        <v>68</v>
      </c>
      <c r="DZ10" s="124"/>
      <c r="EA10" s="125"/>
      <c r="EB10" s="122" t="s">
        <v>69</v>
      </c>
      <c r="EC10" s="126" t="s">
        <v>70</v>
      </c>
      <c r="ED10" s="125"/>
      <c r="EE10" s="130" t="s">
        <v>71</v>
      </c>
      <c r="EF10" s="128"/>
      <c r="EG10" s="129" t="s">
        <v>64</v>
      </c>
      <c r="EH10" s="122" t="s">
        <v>65</v>
      </c>
      <c r="EI10" s="123" t="s">
        <v>66</v>
      </c>
      <c r="EJ10" s="124"/>
      <c r="EK10" s="124"/>
      <c r="EL10" s="124"/>
      <c r="EM10" s="125"/>
      <c r="EN10" s="123" t="s">
        <v>67</v>
      </c>
      <c r="EO10" s="125"/>
      <c r="EP10" s="123" t="s">
        <v>68</v>
      </c>
      <c r="EQ10" s="124"/>
      <c r="ER10" s="125"/>
      <c r="ES10" s="122" t="s">
        <v>69</v>
      </c>
      <c r="ET10" s="126" t="s">
        <v>70</v>
      </c>
      <c r="EU10" s="125"/>
      <c r="EV10" s="130" t="s">
        <v>71</v>
      </c>
      <c r="EW10" s="128"/>
      <c r="EX10" s="129" t="s">
        <v>64</v>
      </c>
      <c r="EY10" s="122" t="s">
        <v>65</v>
      </c>
      <c r="EZ10" s="123" t="s">
        <v>66</v>
      </c>
      <c r="FA10" s="124"/>
      <c r="FB10" s="124"/>
      <c r="FC10" s="124"/>
      <c r="FD10" s="125"/>
      <c r="FE10" s="123" t="s">
        <v>67</v>
      </c>
      <c r="FF10" s="125"/>
      <c r="FG10" s="123" t="s">
        <v>68</v>
      </c>
      <c r="FH10" s="124"/>
      <c r="FI10" s="125"/>
      <c r="FJ10" s="122" t="s">
        <v>69</v>
      </c>
      <c r="FK10" s="126" t="s">
        <v>70</v>
      </c>
      <c r="FL10" s="125"/>
      <c r="FM10" s="130" t="s">
        <v>71</v>
      </c>
      <c r="FN10" s="128"/>
      <c r="FO10" s="129" t="s">
        <v>64</v>
      </c>
      <c r="FP10" s="122" t="s">
        <v>65</v>
      </c>
      <c r="FQ10" s="123" t="s">
        <v>66</v>
      </c>
      <c r="FR10" s="124"/>
      <c r="FS10" s="124"/>
      <c r="FT10" s="124"/>
      <c r="FU10" s="125"/>
      <c r="FV10" s="123" t="s">
        <v>67</v>
      </c>
      <c r="FW10" s="125"/>
      <c r="FX10" s="123" t="s">
        <v>68</v>
      </c>
      <c r="FY10" s="124"/>
      <c r="FZ10" s="125"/>
      <c r="GA10" s="122" t="s">
        <v>69</v>
      </c>
      <c r="GB10" s="126" t="s">
        <v>70</v>
      </c>
      <c r="GC10" s="125"/>
      <c r="GD10" s="130" t="s">
        <v>71</v>
      </c>
      <c r="GE10" s="128"/>
      <c r="GF10" s="129" t="s">
        <v>64</v>
      </c>
      <c r="GG10" s="122" t="s">
        <v>65</v>
      </c>
      <c r="GH10" s="123" t="s">
        <v>66</v>
      </c>
      <c r="GI10" s="124"/>
      <c r="GJ10" s="124"/>
      <c r="GK10" s="124"/>
      <c r="GL10" s="125"/>
      <c r="GM10" s="123" t="s">
        <v>67</v>
      </c>
      <c r="GN10" s="125"/>
      <c r="GO10" s="123" t="s">
        <v>68</v>
      </c>
      <c r="GP10" s="124"/>
      <c r="GQ10" s="125"/>
      <c r="GR10" s="122" t="s">
        <v>69</v>
      </c>
      <c r="GS10" s="126" t="s">
        <v>70</v>
      </c>
      <c r="GT10" s="125"/>
      <c r="GU10" s="130" t="s">
        <v>71</v>
      </c>
      <c r="GV10" s="128"/>
      <c r="GW10" s="129" t="s">
        <v>64</v>
      </c>
      <c r="GX10" s="122" t="s">
        <v>65</v>
      </c>
      <c r="GY10" s="123" t="s">
        <v>66</v>
      </c>
      <c r="GZ10" s="124"/>
      <c r="HA10" s="124"/>
      <c r="HB10" s="124"/>
      <c r="HC10" s="125"/>
      <c r="HD10" s="123" t="s">
        <v>67</v>
      </c>
      <c r="HE10" s="125"/>
      <c r="HF10" s="123" t="s">
        <v>68</v>
      </c>
      <c r="HG10" s="124"/>
      <c r="HH10" s="125"/>
      <c r="HI10" s="122" t="s">
        <v>69</v>
      </c>
      <c r="HJ10" s="126" t="s">
        <v>70</v>
      </c>
      <c r="HK10" s="125"/>
      <c r="HL10" s="130" t="s">
        <v>71</v>
      </c>
      <c r="HM10" s="128"/>
      <c r="HN10" s="129" t="s">
        <v>64</v>
      </c>
      <c r="HO10" s="122" t="s">
        <v>65</v>
      </c>
      <c r="HP10" s="123" t="s">
        <v>66</v>
      </c>
      <c r="HQ10" s="124"/>
      <c r="HR10" s="124"/>
      <c r="HS10" s="124"/>
      <c r="HT10" s="125"/>
      <c r="HU10" s="123" t="s">
        <v>67</v>
      </c>
      <c r="HV10" s="125"/>
      <c r="HW10" s="123" t="s">
        <v>68</v>
      </c>
      <c r="HX10" s="124"/>
      <c r="HY10" s="125"/>
      <c r="HZ10" s="122" t="s">
        <v>69</v>
      </c>
      <c r="IA10" s="126" t="s">
        <v>70</v>
      </c>
      <c r="IB10" s="125"/>
      <c r="IC10" s="130" t="s">
        <v>71</v>
      </c>
      <c r="ID10" s="128"/>
      <c r="IE10" s="129" t="s">
        <v>64</v>
      </c>
      <c r="IF10" s="122" t="s">
        <v>65</v>
      </c>
      <c r="IG10" s="123" t="s">
        <v>66</v>
      </c>
      <c r="IH10" s="124"/>
      <c r="II10" s="124"/>
      <c r="IJ10" s="124"/>
      <c r="IK10" s="125"/>
      <c r="IL10" s="123" t="s">
        <v>67</v>
      </c>
      <c r="IM10" s="125"/>
      <c r="IN10" s="123" t="s">
        <v>68</v>
      </c>
      <c r="IO10" s="124"/>
      <c r="IP10" s="125"/>
      <c r="IQ10" s="122" t="s">
        <v>69</v>
      </c>
      <c r="IR10" s="126" t="s">
        <v>70</v>
      </c>
      <c r="IS10" s="125"/>
      <c r="IT10" s="130" t="s">
        <v>71</v>
      </c>
      <c r="IU10" s="128"/>
      <c r="IV10" s="129" t="s">
        <v>64</v>
      </c>
      <c r="IW10" s="122" t="s">
        <v>65</v>
      </c>
      <c r="IX10" s="123" t="s">
        <v>66</v>
      </c>
      <c r="IY10" s="124"/>
      <c r="IZ10" s="124"/>
      <c r="JA10" s="124"/>
      <c r="JB10" s="125"/>
      <c r="JC10" s="123" t="s">
        <v>67</v>
      </c>
      <c r="JD10" s="125"/>
      <c r="JE10" s="123" t="s">
        <v>68</v>
      </c>
      <c r="JF10" s="124"/>
      <c r="JG10" s="125"/>
      <c r="JH10" s="122" t="s">
        <v>69</v>
      </c>
      <c r="JI10" s="126" t="s">
        <v>70</v>
      </c>
      <c r="JJ10" s="125"/>
      <c r="JK10" s="130" t="s">
        <v>71</v>
      </c>
      <c r="JL10" s="128"/>
      <c r="JM10" s="129" t="s">
        <v>64</v>
      </c>
      <c r="JN10" s="122" t="s">
        <v>65</v>
      </c>
      <c r="JO10" s="123" t="s">
        <v>66</v>
      </c>
      <c r="JP10" s="124"/>
      <c r="JQ10" s="124"/>
      <c r="JR10" s="124"/>
      <c r="JS10" s="125"/>
      <c r="JT10" s="123" t="s">
        <v>67</v>
      </c>
      <c r="JU10" s="125"/>
      <c r="JV10" s="123" t="s">
        <v>68</v>
      </c>
      <c r="JW10" s="124"/>
      <c r="JX10" s="125"/>
      <c r="JY10" s="122" t="s">
        <v>69</v>
      </c>
      <c r="JZ10" s="126" t="s">
        <v>70</v>
      </c>
      <c r="KA10" s="125"/>
      <c r="KB10" s="130" t="s">
        <v>71</v>
      </c>
      <c r="KC10" s="128"/>
      <c r="KD10" s="129" t="s">
        <v>64</v>
      </c>
      <c r="KE10" s="122" t="s">
        <v>65</v>
      </c>
      <c r="KF10" s="123" t="s">
        <v>66</v>
      </c>
      <c r="KG10" s="124"/>
      <c r="KH10" s="124"/>
      <c r="KI10" s="124"/>
      <c r="KJ10" s="125"/>
      <c r="KK10" s="123" t="s">
        <v>67</v>
      </c>
      <c r="KL10" s="125"/>
      <c r="KM10" s="123" t="s">
        <v>68</v>
      </c>
      <c r="KN10" s="124"/>
      <c r="KO10" s="125"/>
      <c r="KP10" s="122" t="s">
        <v>69</v>
      </c>
      <c r="KQ10" s="126" t="s">
        <v>70</v>
      </c>
      <c r="KR10" s="125"/>
      <c r="KS10" s="130" t="s">
        <v>71</v>
      </c>
    </row>
    <row r="11" ht="66.0" customHeight="1">
      <c r="A11" s="131"/>
      <c r="B11" s="42"/>
      <c r="C11" s="132" t="s">
        <v>72</v>
      </c>
      <c r="D11" s="132" t="s">
        <v>73</v>
      </c>
      <c r="E11" s="133" t="s">
        <v>74</v>
      </c>
      <c r="F11" s="132" t="s">
        <v>75</v>
      </c>
      <c r="G11" s="132" t="s">
        <v>76</v>
      </c>
      <c r="H11" s="134" t="s">
        <v>77</v>
      </c>
      <c r="I11" s="132" t="s">
        <v>78</v>
      </c>
      <c r="J11" s="134" t="s">
        <v>79</v>
      </c>
      <c r="K11" s="132" t="s">
        <v>80</v>
      </c>
      <c r="L11" s="132" t="s">
        <v>81</v>
      </c>
      <c r="M11" s="42"/>
      <c r="N11" s="134" t="s">
        <v>77</v>
      </c>
      <c r="O11" s="134" t="s">
        <v>82</v>
      </c>
      <c r="P11" s="135"/>
      <c r="Q11" s="128"/>
      <c r="R11" s="136"/>
      <c r="S11" s="42"/>
      <c r="T11" s="132" t="s">
        <v>72</v>
      </c>
      <c r="U11" s="132" t="s">
        <v>73</v>
      </c>
      <c r="V11" s="133" t="s">
        <v>74</v>
      </c>
      <c r="W11" s="132" t="s">
        <v>75</v>
      </c>
      <c r="X11" s="132" t="s">
        <v>76</v>
      </c>
      <c r="Y11" s="134" t="s">
        <v>77</v>
      </c>
      <c r="Z11" s="132" t="s">
        <v>78</v>
      </c>
      <c r="AA11" s="134" t="s">
        <v>79</v>
      </c>
      <c r="AB11" s="132" t="s">
        <v>80</v>
      </c>
      <c r="AC11" s="132" t="s">
        <v>81</v>
      </c>
      <c r="AD11" s="42"/>
      <c r="AE11" s="134" t="s">
        <v>77</v>
      </c>
      <c r="AF11" s="134" t="s">
        <v>82</v>
      </c>
      <c r="AG11" s="137"/>
      <c r="AH11" s="128"/>
      <c r="AI11" s="136"/>
      <c r="AJ11" s="42"/>
      <c r="AK11" s="132" t="s">
        <v>72</v>
      </c>
      <c r="AL11" s="132" t="s">
        <v>73</v>
      </c>
      <c r="AM11" s="133" t="s">
        <v>74</v>
      </c>
      <c r="AN11" s="132" t="s">
        <v>75</v>
      </c>
      <c r="AO11" s="132" t="s">
        <v>76</v>
      </c>
      <c r="AP11" s="134" t="s">
        <v>77</v>
      </c>
      <c r="AQ11" s="132" t="s">
        <v>78</v>
      </c>
      <c r="AR11" s="134" t="s">
        <v>79</v>
      </c>
      <c r="AS11" s="132" t="s">
        <v>80</v>
      </c>
      <c r="AT11" s="132" t="s">
        <v>81</v>
      </c>
      <c r="AU11" s="42"/>
      <c r="AV11" s="134" t="s">
        <v>77</v>
      </c>
      <c r="AW11" s="134" t="s">
        <v>82</v>
      </c>
      <c r="AX11" s="137"/>
      <c r="AY11" s="128"/>
      <c r="AZ11" s="136"/>
      <c r="BA11" s="42"/>
      <c r="BB11" s="132" t="s">
        <v>72</v>
      </c>
      <c r="BC11" s="132" t="s">
        <v>73</v>
      </c>
      <c r="BD11" s="133" t="s">
        <v>74</v>
      </c>
      <c r="BE11" s="132" t="s">
        <v>75</v>
      </c>
      <c r="BF11" s="132" t="s">
        <v>76</v>
      </c>
      <c r="BG11" s="134" t="s">
        <v>77</v>
      </c>
      <c r="BH11" s="132" t="s">
        <v>78</v>
      </c>
      <c r="BI11" s="134" t="s">
        <v>79</v>
      </c>
      <c r="BJ11" s="132" t="s">
        <v>80</v>
      </c>
      <c r="BK11" s="132" t="s">
        <v>81</v>
      </c>
      <c r="BL11" s="42"/>
      <c r="BM11" s="134" t="s">
        <v>77</v>
      </c>
      <c r="BN11" s="134" t="s">
        <v>82</v>
      </c>
      <c r="BO11" s="137"/>
      <c r="BP11" s="128"/>
      <c r="BQ11" s="136"/>
      <c r="BR11" s="42"/>
      <c r="BS11" s="132" t="s">
        <v>72</v>
      </c>
      <c r="BT11" s="132" t="s">
        <v>73</v>
      </c>
      <c r="BU11" s="133" t="s">
        <v>74</v>
      </c>
      <c r="BV11" s="132" t="s">
        <v>75</v>
      </c>
      <c r="BW11" s="132" t="s">
        <v>76</v>
      </c>
      <c r="BX11" s="134" t="s">
        <v>77</v>
      </c>
      <c r="BY11" s="132" t="s">
        <v>78</v>
      </c>
      <c r="BZ11" s="134" t="s">
        <v>79</v>
      </c>
      <c r="CA11" s="132" t="s">
        <v>80</v>
      </c>
      <c r="CB11" s="132" t="s">
        <v>81</v>
      </c>
      <c r="CC11" s="42"/>
      <c r="CD11" s="134" t="s">
        <v>77</v>
      </c>
      <c r="CE11" s="134" t="s">
        <v>82</v>
      </c>
      <c r="CF11" s="137"/>
      <c r="CG11" s="128"/>
      <c r="CH11" s="136"/>
      <c r="CI11" s="42"/>
      <c r="CJ11" s="132" t="s">
        <v>72</v>
      </c>
      <c r="CK11" s="132" t="s">
        <v>73</v>
      </c>
      <c r="CL11" s="133" t="s">
        <v>74</v>
      </c>
      <c r="CM11" s="132" t="s">
        <v>75</v>
      </c>
      <c r="CN11" s="132" t="s">
        <v>76</v>
      </c>
      <c r="CO11" s="134" t="s">
        <v>77</v>
      </c>
      <c r="CP11" s="132" t="s">
        <v>78</v>
      </c>
      <c r="CQ11" s="134" t="s">
        <v>79</v>
      </c>
      <c r="CR11" s="132" t="s">
        <v>80</v>
      </c>
      <c r="CS11" s="132" t="s">
        <v>81</v>
      </c>
      <c r="CT11" s="42"/>
      <c r="CU11" s="134" t="s">
        <v>77</v>
      </c>
      <c r="CV11" s="134" t="s">
        <v>82</v>
      </c>
      <c r="CW11" s="137"/>
      <c r="CX11" s="128"/>
      <c r="CY11" s="136"/>
      <c r="CZ11" s="42"/>
      <c r="DA11" s="132" t="s">
        <v>72</v>
      </c>
      <c r="DB11" s="132" t="s">
        <v>73</v>
      </c>
      <c r="DC11" s="133" t="s">
        <v>74</v>
      </c>
      <c r="DD11" s="132" t="s">
        <v>75</v>
      </c>
      <c r="DE11" s="132" t="s">
        <v>76</v>
      </c>
      <c r="DF11" s="134" t="s">
        <v>77</v>
      </c>
      <c r="DG11" s="132" t="s">
        <v>78</v>
      </c>
      <c r="DH11" s="134" t="s">
        <v>79</v>
      </c>
      <c r="DI11" s="132" t="s">
        <v>80</v>
      </c>
      <c r="DJ11" s="132" t="s">
        <v>81</v>
      </c>
      <c r="DK11" s="42"/>
      <c r="DL11" s="134" t="s">
        <v>77</v>
      </c>
      <c r="DM11" s="134" t="s">
        <v>82</v>
      </c>
      <c r="DN11" s="137"/>
      <c r="DO11" s="128"/>
      <c r="DP11" s="136"/>
      <c r="DQ11" s="42"/>
      <c r="DR11" s="132" t="s">
        <v>72</v>
      </c>
      <c r="DS11" s="132" t="s">
        <v>73</v>
      </c>
      <c r="DT11" s="133" t="s">
        <v>74</v>
      </c>
      <c r="DU11" s="132" t="s">
        <v>75</v>
      </c>
      <c r="DV11" s="132" t="s">
        <v>76</v>
      </c>
      <c r="DW11" s="134" t="s">
        <v>77</v>
      </c>
      <c r="DX11" s="132" t="s">
        <v>78</v>
      </c>
      <c r="DY11" s="134" t="s">
        <v>79</v>
      </c>
      <c r="DZ11" s="132" t="s">
        <v>80</v>
      </c>
      <c r="EA11" s="132" t="s">
        <v>81</v>
      </c>
      <c r="EB11" s="42"/>
      <c r="EC11" s="134" t="s">
        <v>77</v>
      </c>
      <c r="ED11" s="134" t="s">
        <v>82</v>
      </c>
      <c r="EE11" s="137"/>
      <c r="EF11" s="128"/>
      <c r="EG11" s="136"/>
      <c r="EH11" s="42"/>
      <c r="EI11" s="132" t="s">
        <v>72</v>
      </c>
      <c r="EJ11" s="132" t="s">
        <v>73</v>
      </c>
      <c r="EK11" s="133" t="s">
        <v>74</v>
      </c>
      <c r="EL11" s="132" t="s">
        <v>75</v>
      </c>
      <c r="EM11" s="132" t="s">
        <v>76</v>
      </c>
      <c r="EN11" s="134" t="s">
        <v>77</v>
      </c>
      <c r="EO11" s="132" t="s">
        <v>78</v>
      </c>
      <c r="EP11" s="134" t="s">
        <v>79</v>
      </c>
      <c r="EQ11" s="132" t="s">
        <v>80</v>
      </c>
      <c r="ER11" s="132" t="s">
        <v>81</v>
      </c>
      <c r="ES11" s="42"/>
      <c r="ET11" s="134" t="s">
        <v>77</v>
      </c>
      <c r="EU11" s="134" t="s">
        <v>82</v>
      </c>
      <c r="EV11" s="137"/>
      <c r="EW11" s="128"/>
      <c r="EX11" s="136"/>
      <c r="EY11" s="42"/>
      <c r="EZ11" s="132" t="s">
        <v>72</v>
      </c>
      <c r="FA11" s="132" t="s">
        <v>73</v>
      </c>
      <c r="FB11" s="133" t="s">
        <v>74</v>
      </c>
      <c r="FC11" s="132" t="s">
        <v>75</v>
      </c>
      <c r="FD11" s="132" t="s">
        <v>76</v>
      </c>
      <c r="FE11" s="134" t="s">
        <v>77</v>
      </c>
      <c r="FF11" s="132" t="s">
        <v>78</v>
      </c>
      <c r="FG11" s="134" t="s">
        <v>79</v>
      </c>
      <c r="FH11" s="132" t="s">
        <v>80</v>
      </c>
      <c r="FI11" s="132" t="s">
        <v>81</v>
      </c>
      <c r="FJ11" s="42"/>
      <c r="FK11" s="134" t="s">
        <v>77</v>
      </c>
      <c r="FL11" s="134" t="s">
        <v>82</v>
      </c>
      <c r="FM11" s="137"/>
      <c r="FN11" s="128"/>
      <c r="FO11" s="136"/>
      <c r="FP11" s="42"/>
      <c r="FQ11" s="132" t="s">
        <v>72</v>
      </c>
      <c r="FR11" s="132" t="s">
        <v>73</v>
      </c>
      <c r="FS11" s="133" t="s">
        <v>74</v>
      </c>
      <c r="FT11" s="132" t="s">
        <v>75</v>
      </c>
      <c r="FU11" s="132" t="s">
        <v>76</v>
      </c>
      <c r="FV11" s="134" t="s">
        <v>77</v>
      </c>
      <c r="FW11" s="132" t="s">
        <v>78</v>
      </c>
      <c r="FX11" s="134" t="s">
        <v>79</v>
      </c>
      <c r="FY11" s="132" t="s">
        <v>80</v>
      </c>
      <c r="FZ11" s="132" t="s">
        <v>81</v>
      </c>
      <c r="GA11" s="42"/>
      <c r="GB11" s="134" t="s">
        <v>77</v>
      </c>
      <c r="GC11" s="134" t="s">
        <v>82</v>
      </c>
      <c r="GD11" s="137"/>
      <c r="GE11" s="128"/>
      <c r="GF11" s="136"/>
      <c r="GG11" s="42"/>
      <c r="GH11" s="132" t="s">
        <v>72</v>
      </c>
      <c r="GI11" s="132" t="s">
        <v>73</v>
      </c>
      <c r="GJ11" s="133" t="s">
        <v>74</v>
      </c>
      <c r="GK11" s="132" t="s">
        <v>75</v>
      </c>
      <c r="GL11" s="132" t="s">
        <v>76</v>
      </c>
      <c r="GM11" s="134" t="s">
        <v>77</v>
      </c>
      <c r="GN11" s="132" t="s">
        <v>78</v>
      </c>
      <c r="GO11" s="134" t="s">
        <v>79</v>
      </c>
      <c r="GP11" s="132" t="s">
        <v>80</v>
      </c>
      <c r="GQ11" s="132" t="s">
        <v>81</v>
      </c>
      <c r="GR11" s="42"/>
      <c r="GS11" s="134" t="s">
        <v>77</v>
      </c>
      <c r="GT11" s="134" t="s">
        <v>82</v>
      </c>
      <c r="GU11" s="137"/>
      <c r="GV11" s="128"/>
      <c r="GW11" s="136"/>
      <c r="GX11" s="42"/>
      <c r="GY11" s="132" t="s">
        <v>72</v>
      </c>
      <c r="GZ11" s="132" t="s">
        <v>73</v>
      </c>
      <c r="HA11" s="133" t="s">
        <v>74</v>
      </c>
      <c r="HB11" s="132" t="s">
        <v>75</v>
      </c>
      <c r="HC11" s="132" t="s">
        <v>76</v>
      </c>
      <c r="HD11" s="134" t="s">
        <v>77</v>
      </c>
      <c r="HE11" s="132" t="s">
        <v>78</v>
      </c>
      <c r="HF11" s="134" t="s">
        <v>79</v>
      </c>
      <c r="HG11" s="132" t="s">
        <v>80</v>
      </c>
      <c r="HH11" s="132" t="s">
        <v>81</v>
      </c>
      <c r="HI11" s="42"/>
      <c r="HJ11" s="134" t="s">
        <v>77</v>
      </c>
      <c r="HK11" s="134" t="s">
        <v>82</v>
      </c>
      <c r="HL11" s="137"/>
      <c r="HM11" s="128"/>
      <c r="HN11" s="136"/>
      <c r="HO11" s="42"/>
      <c r="HP11" s="132" t="s">
        <v>72</v>
      </c>
      <c r="HQ11" s="132" t="s">
        <v>73</v>
      </c>
      <c r="HR11" s="133" t="s">
        <v>74</v>
      </c>
      <c r="HS11" s="132" t="s">
        <v>75</v>
      </c>
      <c r="HT11" s="132" t="s">
        <v>76</v>
      </c>
      <c r="HU11" s="134" t="s">
        <v>77</v>
      </c>
      <c r="HV11" s="132" t="s">
        <v>78</v>
      </c>
      <c r="HW11" s="134" t="s">
        <v>79</v>
      </c>
      <c r="HX11" s="132" t="s">
        <v>80</v>
      </c>
      <c r="HY11" s="132" t="s">
        <v>81</v>
      </c>
      <c r="HZ11" s="42"/>
      <c r="IA11" s="134" t="s">
        <v>77</v>
      </c>
      <c r="IB11" s="134" t="s">
        <v>82</v>
      </c>
      <c r="IC11" s="137"/>
      <c r="ID11" s="128"/>
      <c r="IE11" s="136"/>
      <c r="IF11" s="42"/>
      <c r="IG11" s="132" t="s">
        <v>72</v>
      </c>
      <c r="IH11" s="132" t="s">
        <v>73</v>
      </c>
      <c r="II11" s="133" t="s">
        <v>74</v>
      </c>
      <c r="IJ11" s="132" t="s">
        <v>75</v>
      </c>
      <c r="IK11" s="132" t="s">
        <v>76</v>
      </c>
      <c r="IL11" s="134" t="s">
        <v>77</v>
      </c>
      <c r="IM11" s="132" t="s">
        <v>78</v>
      </c>
      <c r="IN11" s="134" t="s">
        <v>79</v>
      </c>
      <c r="IO11" s="132" t="s">
        <v>80</v>
      </c>
      <c r="IP11" s="132" t="s">
        <v>81</v>
      </c>
      <c r="IQ11" s="42"/>
      <c r="IR11" s="134" t="s">
        <v>77</v>
      </c>
      <c r="IS11" s="134" t="s">
        <v>82</v>
      </c>
      <c r="IT11" s="137"/>
      <c r="IU11" s="128"/>
      <c r="IV11" s="136"/>
      <c r="IW11" s="42"/>
      <c r="IX11" s="132" t="s">
        <v>72</v>
      </c>
      <c r="IY11" s="132" t="s">
        <v>73</v>
      </c>
      <c r="IZ11" s="133" t="s">
        <v>74</v>
      </c>
      <c r="JA11" s="132" t="s">
        <v>75</v>
      </c>
      <c r="JB11" s="132" t="s">
        <v>76</v>
      </c>
      <c r="JC11" s="134" t="s">
        <v>77</v>
      </c>
      <c r="JD11" s="132" t="s">
        <v>78</v>
      </c>
      <c r="JE11" s="134" t="s">
        <v>79</v>
      </c>
      <c r="JF11" s="132" t="s">
        <v>80</v>
      </c>
      <c r="JG11" s="132" t="s">
        <v>81</v>
      </c>
      <c r="JH11" s="42"/>
      <c r="JI11" s="134" t="s">
        <v>77</v>
      </c>
      <c r="JJ11" s="134" t="s">
        <v>82</v>
      </c>
      <c r="JK11" s="137"/>
      <c r="JL11" s="128"/>
      <c r="JM11" s="136"/>
      <c r="JN11" s="42"/>
      <c r="JO11" s="132" t="s">
        <v>72</v>
      </c>
      <c r="JP11" s="132" t="s">
        <v>73</v>
      </c>
      <c r="JQ11" s="133" t="s">
        <v>74</v>
      </c>
      <c r="JR11" s="132" t="s">
        <v>75</v>
      </c>
      <c r="JS11" s="132" t="s">
        <v>76</v>
      </c>
      <c r="JT11" s="134" t="s">
        <v>77</v>
      </c>
      <c r="JU11" s="132" t="s">
        <v>78</v>
      </c>
      <c r="JV11" s="134" t="s">
        <v>79</v>
      </c>
      <c r="JW11" s="132" t="s">
        <v>80</v>
      </c>
      <c r="JX11" s="132" t="s">
        <v>81</v>
      </c>
      <c r="JY11" s="42"/>
      <c r="JZ11" s="134" t="s">
        <v>77</v>
      </c>
      <c r="KA11" s="134" t="s">
        <v>82</v>
      </c>
      <c r="KB11" s="137"/>
      <c r="KC11" s="128"/>
      <c r="KD11" s="136"/>
      <c r="KE11" s="42"/>
      <c r="KF11" s="132" t="s">
        <v>72</v>
      </c>
      <c r="KG11" s="132" t="s">
        <v>73</v>
      </c>
      <c r="KH11" s="133" t="s">
        <v>74</v>
      </c>
      <c r="KI11" s="132" t="s">
        <v>75</v>
      </c>
      <c r="KJ11" s="132" t="s">
        <v>76</v>
      </c>
      <c r="KK11" s="134" t="s">
        <v>77</v>
      </c>
      <c r="KL11" s="132" t="s">
        <v>78</v>
      </c>
      <c r="KM11" s="134" t="s">
        <v>79</v>
      </c>
      <c r="KN11" s="132" t="s">
        <v>80</v>
      </c>
      <c r="KO11" s="132" t="s">
        <v>81</v>
      </c>
      <c r="KP11" s="42"/>
      <c r="KQ11" s="134" t="s">
        <v>77</v>
      </c>
      <c r="KR11" s="134" t="s">
        <v>82</v>
      </c>
      <c r="KS11" s="137"/>
    </row>
    <row r="12">
      <c r="A12" s="138">
        <v>-1.0</v>
      </c>
      <c r="B12" s="139">
        <v>-2.0</v>
      </c>
      <c r="C12" s="139">
        <v>-3.0</v>
      </c>
      <c r="D12" s="139">
        <v>-4.0</v>
      </c>
      <c r="E12" s="139">
        <v>-5.0</v>
      </c>
      <c r="F12" s="139">
        <v>-6.0</v>
      </c>
      <c r="G12" s="139">
        <v>-7.0</v>
      </c>
      <c r="H12" s="139">
        <v>-8.0</v>
      </c>
      <c r="I12" s="139">
        <v>-9.0</v>
      </c>
      <c r="J12" s="139">
        <v>-10.0</v>
      </c>
      <c r="K12" s="139">
        <v>-11.0</v>
      </c>
      <c r="L12" s="139">
        <v>-12.0</v>
      </c>
      <c r="M12" s="139">
        <v>-13.0</v>
      </c>
      <c r="N12" s="139">
        <v>-14.0</v>
      </c>
      <c r="O12" s="139">
        <v>-15.0</v>
      </c>
      <c r="P12" s="140">
        <v>-16.0</v>
      </c>
      <c r="Q12" s="141"/>
      <c r="R12" s="142">
        <v>-1.0</v>
      </c>
      <c r="S12" s="139">
        <v>-2.0</v>
      </c>
      <c r="T12" s="139">
        <v>-3.0</v>
      </c>
      <c r="U12" s="139">
        <v>-4.0</v>
      </c>
      <c r="V12" s="139">
        <v>-5.0</v>
      </c>
      <c r="W12" s="139">
        <v>-6.0</v>
      </c>
      <c r="X12" s="139">
        <v>-7.0</v>
      </c>
      <c r="Y12" s="139">
        <v>-8.0</v>
      </c>
      <c r="Z12" s="139">
        <v>-9.0</v>
      </c>
      <c r="AA12" s="139">
        <v>-10.0</v>
      </c>
      <c r="AB12" s="139">
        <v>-11.0</v>
      </c>
      <c r="AC12" s="139">
        <v>-12.0</v>
      </c>
      <c r="AD12" s="139">
        <v>-13.0</v>
      </c>
      <c r="AE12" s="139">
        <v>-14.0</v>
      </c>
      <c r="AF12" s="139">
        <v>-15.0</v>
      </c>
      <c r="AG12" s="143">
        <v>-16.0</v>
      </c>
      <c r="AH12" s="141"/>
      <c r="AI12" s="142">
        <v>-1.0</v>
      </c>
      <c r="AJ12" s="139">
        <v>-2.0</v>
      </c>
      <c r="AK12" s="139">
        <v>-3.0</v>
      </c>
      <c r="AL12" s="139">
        <v>-4.0</v>
      </c>
      <c r="AM12" s="139">
        <v>-5.0</v>
      </c>
      <c r="AN12" s="139">
        <v>-6.0</v>
      </c>
      <c r="AO12" s="139">
        <v>-7.0</v>
      </c>
      <c r="AP12" s="139">
        <v>-8.0</v>
      </c>
      <c r="AQ12" s="139">
        <v>-9.0</v>
      </c>
      <c r="AR12" s="139">
        <v>-10.0</v>
      </c>
      <c r="AS12" s="139">
        <v>-11.0</v>
      </c>
      <c r="AT12" s="139">
        <v>-12.0</v>
      </c>
      <c r="AU12" s="139">
        <v>-13.0</v>
      </c>
      <c r="AV12" s="139">
        <v>-14.0</v>
      </c>
      <c r="AW12" s="139">
        <v>-15.0</v>
      </c>
      <c r="AX12" s="143">
        <v>-16.0</v>
      </c>
      <c r="AY12" s="141"/>
      <c r="AZ12" s="142">
        <v>-1.0</v>
      </c>
      <c r="BA12" s="139">
        <v>-2.0</v>
      </c>
      <c r="BB12" s="139">
        <v>-3.0</v>
      </c>
      <c r="BC12" s="139">
        <v>-4.0</v>
      </c>
      <c r="BD12" s="139">
        <v>-5.0</v>
      </c>
      <c r="BE12" s="139">
        <v>-6.0</v>
      </c>
      <c r="BF12" s="139">
        <v>-7.0</v>
      </c>
      <c r="BG12" s="139">
        <v>-8.0</v>
      </c>
      <c r="BH12" s="139">
        <v>-9.0</v>
      </c>
      <c r="BI12" s="139">
        <v>-10.0</v>
      </c>
      <c r="BJ12" s="139">
        <v>-11.0</v>
      </c>
      <c r="BK12" s="139">
        <v>-12.0</v>
      </c>
      <c r="BL12" s="139">
        <v>-13.0</v>
      </c>
      <c r="BM12" s="139">
        <v>-14.0</v>
      </c>
      <c r="BN12" s="139">
        <v>-15.0</v>
      </c>
      <c r="BO12" s="143">
        <v>-16.0</v>
      </c>
      <c r="BP12" s="141"/>
      <c r="BQ12" s="142">
        <v>-1.0</v>
      </c>
      <c r="BR12" s="139">
        <v>-2.0</v>
      </c>
      <c r="BS12" s="139">
        <v>-3.0</v>
      </c>
      <c r="BT12" s="139">
        <v>-4.0</v>
      </c>
      <c r="BU12" s="139">
        <v>-5.0</v>
      </c>
      <c r="BV12" s="139">
        <v>-6.0</v>
      </c>
      <c r="BW12" s="139">
        <v>-7.0</v>
      </c>
      <c r="BX12" s="139">
        <v>-8.0</v>
      </c>
      <c r="BY12" s="139">
        <v>-9.0</v>
      </c>
      <c r="BZ12" s="139">
        <v>-10.0</v>
      </c>
      <c r="CA12" s="139">
        <v>-11.0</v>
      </c>
      <c r="CB12" s="139">
        <v>-12.0</v>
      </c>
      <c r="CC12" s="139">
        <v>-13.0</v>
      </c>
      <c r="CD12" s="139">
        <v>-14.0</v>
      </c>
      <c r="CE12" s="139">
        <v>-15.0</v>
      </c>
      <c r="CF12" s="143">
        <v>-16.0</v>
      </c>
      <c r="CG12" s="141"/>
      <c r="CH12" s="142">
        <v>-1.0</v>
      </c>
      <c r="CI12" s="139">
        <v>-2.0</v>
      </c>
      <c r="CJ12" s="139">
        <v>-3.0</v>
      </c>
      <c r="CK12" s="139">
        <v>-4.0</v>
      </c>
      <c r="CL12" s="139">
        <v>-5.0</v>
      </c>
      <c r="CM12" s="139">
        <v>-6.0</v>
      </c>
      <c r="CN12" s="139">
        <v>-7.0</v>
      </c>
      <c r="CO12" s="139">
        <v>-8.0</v>
      </c>
      <c r="CP12" s="139">
        <v>-9.0</v>
      </c>
      <c r="CQ12" s="139">
        <v>-10.0</v>
      </c>
      <c r="CR12" s="139">
        <v>-11.0</v>
      </c>
      <c r="CS12" s="139">
        <v>-12.0</v>
      </c>
      <c r="CT12" s="139">
        <v>-13.0</v>
      </c>
      <c r="CU12" s="139">
        <v>-14.0</v>
      </c>
      <c r="CV12" s="139">
        <v>-15.0</v>
      </c>
      <c r="CW12" s="143">
        <v>-16.0</v>
      </c>
      <c r="CX12" s="141"/>
      <c r="CY12" s="142">
        <v>-1.0</v>
      </c>
      <c r="CZ12" s="139">
        <v>-2.0</v>
      </c>
      <c r="DA12" s="139">
        <v>-3.0</v>
      </c>
      <c r="DB12" s="139">
        <v>-4.0</v>
      </c>
      <c r="DC12" s="139">
        <v>-5.0</v>
      </c>
      <c r="DD12" s="139">
        <v>-6.0</v>
      </c>
      <c r="DE12" s="139">
        <v>-7.0</v>
      </c>
      <c r="DF12" s="139">
        <v>-8.0</v>
      </c>
      <c r="DG12" s="139">
        <v>-9.0</v>
      </c>
      <c r="DH12" s="139">
        <v>-10.0</v>
      </c>
      <c r="DI12" s="139">
        <v>-11.0</v>
      </c>
      <c r="DJ12" s="139">
        <v>-12.0</v>
      </c>
      <c r="DK12" s="139">
        <v>-13.0</v>
      </c>
      <c r="DL12" s="139">
        <v>-14.0</v>
      </c>
      <c r="DM12" s="139">
        <v>-15.0</v>
      </c>
      <c r="DN12" s="143">
        <v>-16.0</v>
      </c>
      <c r="DO12" s="141"/>
      <c r="DP12" s="142">
        <v>-1.0</v>
      </c>
      <c r="DQ12" s="139">
        <v>-2.0</v>
      </c>
      <c r="DR12" s="139">
        <v>-3.0</v>
      </c>
      <c r="DS12" s="139">
        <v>-4.0</v>
      </c>
      <c r="DT12" s="139">
        <v>-5.0</v>
      </c>
      <c r="DU12" s="139">
        <v>-6.0</v>
      </c>
      <c r="DV12" s="139">
        <v>-7.0</v>
      </c>
      <c r="DW12" s="139">
        <v>-8.0</v>
      </c>
      <c r="DX12" s="139">
        <v>-9.0</v>
      </c>
      <c r="DY12" s="139">
        <v>-10.0</v>
      </c>
      <c r="DZ12" s="139">
        <v>-11.0</v>
      </c>
      <c r="EA12" s="139">
        <v>-12.0</v>
      </c>
      <c r="EB12" s="139">
        <v>-13.0</v>
      </c>
      <c r="EC12" s="139">
        <v>-14.0</v>
      </c>
      <c r="ED12" s="139">
        <v>-15.0</v>
      </c>
      <c r="EE12" s="143">
        <v>-16.0</v>
      </c>
      <c r="EF12" s="141"/>
      <c r="EG12" s="142">
        <v>-1.0</v>
      </c>
      <c r="EH12" s="139">
        <v>-2.0</v>
      </c>
      <c r="EI12" s="139">
        <v>-3.0</v>
      </c>
      <c r="EJ12" s="139">
        <v>-4.0</v>
      </c>
      <c r="EK12" s="139">
        <v>-5.0</v>
      </c>
      <c r="EL12" s="139">
        <v>-6.0</v>
      </c>
      <c r="EM12" s="139">
        <v>-7.0</v>
      </c>
      <c r="EN12" s="139">
        <v>-8.0</v>
      </c>
      <c r="EO12" s="139">
        <v>-9.0</v>
      </c>
      <c r="EP12" s="139">
        <v>-10.0</v>
      </c>
      <c r="EQ12" s="139">
        <v>-11.0</v>
      </c>
      <c r="ER12" s="139">
        <v>-12.0</v>
      </c>
      <c r="ES12" s="139">
        <v>-13.0</v>
      </c>
      <c r="ET12" s="139">
        <v>-14.0</v>
      </c>
      <c r="EU12" s="139">
        <v>-15.0</v>
      </c>
      <c r="EV12" s="143">
        <v>-16.0</v>
      </c>
      <c r="EW12" s="141"/>
      <c r="EX12" s="142">
        <v>-1.0</v>
      </c>
      <c r="EY12" s="139">
        <v>-2.0</v>
      </c>
      <c r="EZ12" s="139">
        <v>-3.0</v>
      </c>
      <c r="FA12" s="139">
        <v>-4.0</v>
      </c>
      <c r="FB12" s="139">
        <v>-5.0</v>
      </c>
      <c r="FC12" s="139">
        <v>-6.0</v>
      </c>
      <c r="FD12" s="139">
        <v>-7.0</v>
      </c>
      <c r="FE12" s="139">
        <v>-8.0</v>
      </c>
      <c r="FF12" s="139">
        <v>-9.0</v>
      </c>
      <c r="FG12" s="139">
        <v>-10.0</v>
      </c>
      <c r="FH12" s="139">
        <v>-11.0</v>
      </c>
      <c r="FI12" s="139">
        <v>-12.0</v>
      </c>
      <c r="FJ12" s="139">
        <v>-13.0</v>
      </c>
      <c r="FK12" s="139">
        <v>-14.0</v>
      </c>
      <c r="FL12" s="139">
        <v>-15.0</v>
      </c>
      <c r="FM12" s="143">
        <v>-16.0</v>
      </c>
      <c r="FN12" s="141"/>
      <c r="FO12" s="142">
        <v>-1.0</v>
      </c>
      <c r="FP12" s="139">
        <v>-2.0</v>
      </c>
      <c r="FQ12" s="139">
        <v>-3.0</v>
      </c>
      <c r="FR12" s="139">
        <v>-4.0</v>
      </c>
      <c r="FS12" s="139">
        <v>-5.0</v>
      </c>
      <c r="FT12" s="139">
        <v>-6.0</v>
      </c>
      <c r="FU12" s="139">
        <v>-7.0</v>
      </c>
      <c r="FV12" s="139">
        <v>-8.0</v>
      </c>
      <c r="FW12" s="139">
        <v>-9.0</v>
      </c>
      <c r="FX12" s="139">
        <v>-10.0</v>
      </c>
      <c r="FY12" s="139">
        <v>-11.0</v>
      </c>
      <c r="FZ12" s="139">
        <v>-12.0</v>
      </c>
      <c r="GA12" s="139">
        <v>-13.0</v>
      </c>
      <c r="GB12" s="139">
        <v>-14.0</v>
      </c>
      <c r="GC12" s="139">
        <v>-15.0</v>
      </c>
      <c r="GD12" s="143">
        <v>-16.0</v>
      </c>
      <c r="GE12" s="141"/>
      <c r="GF12" s="142">
        <v>-1.0</v>
      </c>
      <c r="GG12" s="139">
        <v>-2.0</v>
      </c>
      <c r="GH12" s="139">
        <v>-3.0</v>
      </c>
      <c r="GI12" s="139">
        <v>-4.0</v>
      </c>
      <c r="GJ12" s="139">
        <v>-5.0</v>
      </c>
      <c r="GK12" s="139">
        <v>-6.0</v>
      </c>
      <c r="GL12" s="139">
        <v>-7.0</v>
      </c>
      <c r="GM12" s="139">
        <v>-8.0</v>
      </c>
      <c r="GN12" s="139">
        <v>-9.0</v>
      </c>
      <c r="GO12" s="139">
        <v>-10.0</v>
      </c>
      <c r="GP12" s="139">
        <v>-11.0</v>
      </c>
      <c r="GQ12" s="139">
        <v>-12.0</v>
      </c>
      <c r="GR12" s="139">
        <v>-13.0</v>
      </c>
      <c r="GS12" s="139">
        <v>-14.0</v>
      </c>
      <c r="GT12" s="139">
        <v>-15.0</v>
      </c>
      <c r="GU12" s="143">
        <v>-16.0</v>
      </c>
      <c r="GV12" s="141"/>
      <c r="GW12" s="142">
        <v>-1.0</v>
      </c>
      <c r="GX12" s="139">
        <v>-2.0</v>
      </c>
      <c r="GY12" s="139">
        <v>-3.0</v>
      </c>
      <c r="GZ12" s="139">
        <v>-4.0</v>
      </c>
      <c r="HA12" s="139">
        <v>-5.0</v>
      </c>
      <c r="HB12" s="139">
        <v>-6.0</v>
      </c>
      <c r="HC12" s="139">
        <v>-7.0</v>
      </c>
      <c r="HD12" s="139">
        <v>-8.0</v>
      </c>
      <c r="HE12" s="139">
        <v>-9.0</v>
      </c>
      <c r="HF12" s="139">
        <v>-10.0</v>
      </c>
      <c r="HG12" s="139">
        <v>-11.0</v>
      </c>
      <c r="HH12" s="139">
        <v>-12.0</v>
      </c>
      <c r="HI12" s="139">
        <v>-13.0</v>
      </c>
      <c r="HJ12" s="139">
        <v>-14.0</v>
      </c>
      <c r="HK12" s="139">
        <v>-15.0</v>
      </c>
      <c r="HL12" s="143">
        <v>-16.0</v>
      </c>
      <c r="HM12" s="141"/>
      <c r="HN12" s="142">
        <v>-1.0</v>
      </c>
      <c r="HO12" s="139">
        <v>-2.0</v>
      </c>
      <c r="HP12" s="139">
        <v>-3.0</v>
      </c>
      <c r="HQ12" s="139">
        <v>-4.0</v>
      </c>
      <c r="HR12" s="139">
        <v>-5.0</v>
      </c>
      <c r="HS12" s="139">
        <v>-6.0</v>
      </c>
      <c r="HT12" s="139">
        <v>-7.0</v>
      </c>
      <c r="HU12" s="139">
        <v>-8.0</v>
      </c>
      <c r="HV12" s="139">
        <v>-9.0</v>
      </c>
      <c r="HW12" s="139">
        <v>-10.0</v>
      </c>
      <c r="HX12" s="139">
        <v>-11.0</v>
      </c>
      <c r="HY12" s="139">
        <v>-12.0</v>
      </c>
      <c r="HZ12" s="139">
        <v>-13.0</v>
      </c>
      <c r="IA12" s="139">
        <v>-14.0</v>
      </c>
      <c r="IB12" s="139">
        <v>-15.0</v>
      </c>
      <c r="IC12" s="143">
        <v>-16.0</v>
      </c>
      <c r="ID12" s="141"/>
      <c r="IE12" s="142">
        <v>-1.0</v>
      </c>
      <c r="IF12" s="139">
        <v>-2.0</v>
      </c>
      <c r="IG12" s="139">
        <v>-3.0</v>
      </c>
      <c r="IH12" s="139">
        <v>-4.0</v>
      </c>
      <c r="II12" s="139">
        <v>-5.0</v>
      </c>
      <c r="IJ12" s="139">
        <v>-6.0</v>
      </c>
      <c r="IK12" s="139">
        <v>-7.0</v>
      </c>
      <c r="IL12" s="139">
        <v>-8.0</v>
      </c>
      <c r="IM12" s="139">
        <v>-9.0</v>
      </c>
      <c r="IN12" s="139">
        <v>-10.0</v>
      </c>
      <c r="IO12" s="139">
        <v>-11.0</v>
      </c>
      <c r="IP12" s="139">
        <v>-12.0</v>
      </c>
      <c r="IQ12" s="139">
        <v>-13.0</v>
      </c>
      <c r="IR12" s="139">
        <v>-14.0</v>
      </c>
      <c r="IS12" s="139">
        <v>-15.0</v>
      </c>
      <c r="IT12" s="143">
        <v>-16.0</v>
      </c>
      <c r="IU12" s="141"/>
      <c r="IV12" s="142">
        <v>-1.0</v>
      </c>
      <c r="IW12" s="139">
        <v>-2.0</v>
      </c>
      <c r="IX12" s="139">
        <v>-3.0</v>
      </c>
      <c r="IY12" s="139">
        <v>-4.0</v>
      </c>
      <c r="IZ12" s="139">
        <v>-5.0</v>
      </c>
      <c r="JA12" s="139">
        <v>-6.0</v>
      </c>
      <c r="JB12" s="139">
        <v>-7.0</v>
      </c>
      <c r="JC12" s="139">
        <v>-8.0</v>
      </c>
      <c r="JD12" s="139">
        <v>-9.0</v>
      </c>
      <c r="JE12" s="139">
        <v>-10.0</v>
      </c>
      <c r="JF12" s="139">
        <v>-11.0</v>
      </c>
      <c r="JG12" s="139">
        <v>-12.0</v>
      </c>
      <c r="JH12" s="139">
        <v>-13.0</v>
      </c>
      <c r="JI12" s="139">
        <v>-14.0</v>
      </c>
      <c r="JJ12" s="139">
        <v>-15.0</v>
      </c>
      <c r="JK12" s="143">
        <v>-16.0</v>
      </c>
      <c r="JL12" s="141"/>
      <c r="JM12" s="142">
        <v>-1.0</v>
      </c>
      <c r="JN12" s="139">
        <v>-2.0</v>
      </c>
      <c r="JO12" s="139">
        <v>-3.0</v>
      </c>
      <c r="JP12" s="139">
        <v>-4.0</v>
      </c>
      <c r="JQ12" s="139">
        <v>-5.0</v>
      </c>
      <c r="JR12" s="139">
        <v>-6.0</v>
      </c>
      <c r="JS12" s="139">
        <v>-7.0</v>
      </c>
      <c r="JT12" s="139">
        <v>-8.0</v>
      </c>
      <c r="JU12" s="139">
        <v>-9.0</v>
      </c>
      <c r="JV12" s="139">
        <v>-10.0</v>
      </c>
      <c r="JW12" s="139">
        <v>-11.0</v>
      </c>
      <c r="JX12" s="139">
        <v>-12.0</v>
      </c>
      <c r="JY12" s="139">
        <v>-13.0</v>
      </c>
      <c r="JZ12" s="139">
        <v>-14.0</v>
      </c>
      <c r="KA12" s="139">
        <v>-15.0</v>
      </c>
      <c r="KB12" s="143">
        <v>-16.0</v>
      </c>
      <c r="KC12" s="141"/>
      <c r="KD12" s="142">
        <v>-1.0</v>
      </c>
      <c r="KE12" s="139">
        <v>-2.0</v>
      </c>
      <c r="KF12" s="139">
        <v>-3.0</v>
      </c>
      <c r="KG12" s="139">
        <v>-4.0</v>
      </c>
      <c r="KH12" s="139">
        <v>-5.0</v>
      </c>
      <c r="KI12" s="139">
        <v>-6.0</v>
      </c>
      <c r="KJ12" s="139">
        <v>-7.0</v>
      </c>
      <c r="KK12" s="139">
        <v>-8.0</v>
      </c>
      <c r="KL12" s="139">
        <v>-9.0</v>
      </c>
      <c r="KM12" s="139">
        <v>-10.0</v>
      </c>
      <c r="KN12" s="139">
        <v>-11.0</v>
      </c>
      <c r="KO12" s="139">
        <v>-12.0</v>
      </c>
      <c r="KP12" s="139">
        <v>-13.0</v>
      </c>
      <c r="KQ12" s="139">
        <v>-14.0</v>
      </c>
      <c r="KR12" s="139">
        <v>-15.0</v>
      </c>
      <c r="KS12" s="143">
        <v>-16.0</v>
      </c>
    </row>
    <row r="13">
      <c r="A13" s="144">
        <v>1.0</v>
      </c>
      <c r="B13" s="145" t="s">
        <v>37</v>
      </c>
      <c r="C13" s="146" t="s">
        <v>83</v>
      </c>
      <c r="D13" s="146" t="s">
        <v>84</v>
      </c>
      <c r="E13" s="147">
        <f t="shared" ref="E13:E29" si="1">E49+E85+E121+E157</f>
        <v>454644</v>
      </c>
      <c r="F13" s="147">
        <f t="shared" ref="F13:F29" si="2">G13/E13*1000000</f>
        <v>3645300</v>
      </c>
      <c r="G13" s="147">
        <f t="shared" ref="G13:G30" si="3">G49+G85+G121+G157</f>
        <v>1657313.773</v>
      </c>
      <c r="H13" s="148">
        <v>0.06128205128205129</v>
      </c>
      <c r="I13" s="147">
        <f t="shared" ref="I13:I29" si="4">IFERROR(+G13*H13,"")</f>
        <v>101563.5876</v>
      </c>
      <c r="J13" s="148"/>
      <c r="K13" s="147"/>
      <c r="L13" s="147">
        <f t="shared" ref="L13:L29" si="5">L49+L85+L121+L157</f>
        <v>0</v>
      </c>
      <c r="M13" s="149">
        <f t="shared" ref="M13:M29" si="6">IFERROR(+(IF(G13="","0",G13))+(IF(I13="","0",I13))+(IF(L13="","0",L13)),"")</f>
        <v>1758877.361</v>
      </c>
      <c r="N13" s="148">
        <v>0.324744884908884</v>
      </c>
      <c r="O13" s="150">
        <f t="shared" ref="O13:O29" si="7">IFERROR(+N13*(M13-L13),"")</f>
        <v>571186.4261</v>
      </c>
      <c r="P13" s="151">
        <f t="shared" ref="P13:P29" si="8">IFERROR(+(IF(M13="","0",M13))-(IF(O13="","0",O13)),"")</f>
        <v>1187690.935</v>
      </c>
      <c r="Q13" s="152"/>
      <c r="R13" s="153">
        <v>1.0</v>
      </c>
      <c r="S13" s="145" t="s">
        <v>37</v>
      </c>
      <c r="T13" s="146" t="s">
        <v>83</v>
      </c>
      <c r="U13" s="146" t="s">
        <v>84</v>
      </c>
      <c r="V13" s="147">
        <f t="shared" ref="V13:V29" si="9">V49+V85+V121+V157</f>
        <v>491567</v>
      </c>
      <c r="W13" s="147">
        <f t="shared" ref="W13:W29" si="10">X13/V13*1000000</f>
        <v>3645300</v>
      </c>
      <c r="X13" s="147">
        <f t="shared" ref="X13:X30" si="11">X49+X85+X121+X157</f>
        <v>1791909.185</v>
      </c>
      <c r="Y13" s="148">
        <v>0.06128205128205129</v>
      </c>
      <c r="Z13" s="147">
        <f t="shared" ref="Z13:Z29" si="12">IFERROR(+X13*Y13,"")</f>
        <v>109811.8706</v>
      </c>
      <c r="AA13" s="148"/>
      <c r="AB13" s="147"/>
      <c r="AC13" s="147">
        <f t="shared" ref="AC13:AC29" si="13">AC49+AC85+AC121+AC157</f>
        <v>0</v>
      </c>
      <c r="AD13" s="149">
        <f t="shared" ref="AD13:AD29" si="14">IFERROR(+(IF(X13="","0",X13))+(IF(Z13="","0",Z13))+(IF(AC13="","0",AC13)),"")</f>
        <v>1901721.056</v>
      </c>
      <c r="AE13" s="148">
        <v>0.324744884908884</v>
      </c>
      <c r="AF13" s="150">
        <f t="shared" ref="AF13:AF29" si="15">IFERROR(+AE13*(AD13-AC13),"")</f>
        <v>617574.1854</v>
      </c>
      <c r="AG13" s="150">
        <f t="shared" ref="AG13:AG29" si="16">IFERROR(+(IF(AD13="","0",AD13))-(IF(AF13="","0",AF13)),"")</f>
        <v>1284146.87</v>
      </c>
      <c r="AH13" s="152"/>
      <c r="AI13" s="153">
        <v>1.0</v>
      </c>
      <c r="AJ13" s="145" t="s">
        <v>37</v>
      </c>
      <c r="AK13" s="146" t="s">
        <v>83</v>
      </c>
      <c r="AL13" s="146" t="s">
        <v>84</v>
      </c>
      <c r="AM13" s="147">
        <f t="shared" ref="AM13:AM29" si="17">AM49+AM85+AM121+AM157</f>
        <v>516291</v>
      </c>
      <c r="AN13" s="147">
        <f t="shared" ref="AN13:AN29" si="18">AO13/AM13*1000000</f>
        <v>3645300</v>
      </c>
      <c r="AO13" s="147">
        <f t="shared" ref="AO13:AO30" si="19">AO49+AO85+AO121+AO157</f>
        <v>1882035.582</v>
      </c>
      <c r="AP13" s="148">
        <v>0.06128205128205129</v>
      </c>
      <c r="AQ13" s="147">
        <f t="shared" ref="AQ13:AQ29" si="20">IFERROR(+AO13*AP13,"")</f>
        <v>115335.0011</v>
      </c>
      <c r="AR13" s="148"/>
      <c r="AS13" s="147"/>
      <c r="AT13" s="147">
        <f t="shared" ref="AT13:AT29" si="21">AT49+AT85+AT121+AT157</f>
        <v>0</v>
      </c>
      <c r="AU13" s="149">
        <f t="shared" ref="AU13:AU29" si="22">IFERROR(+(IF(AO13="","0",AO13))+(IF(AQ13="","0",AQ13))+(IF(AT13="","0",AT13)),"")</f>
        <v>1997370.583</v>
      </c>
      <c r="AV13" s="148">
        <v>0.324744884908884</v>
      </c>
      <c r="AW13" s="150">
        <f t="shared" ref="AW13:AW29" si="23">IFERROR(+AV13*(AU13-AT13),"")</f>
        <v>648635.8802</v>
      </c>
      <c r="AX13" s="150">
        <f t="shared" ref="AX13:AX29" si="24">IFERROR(+(IF(AU13="","0",AU13))-(IF(AW13="","0",AW13)),"")</f>
        <v>1348734.703</v>
      </c>
      <c r="AY13" s="152"/>
      <c r="AZ13" s="153">
        <v>1.0</v>
      </c>
      <c r="BA13" s="145" t="s">
        <v>37</v>
      </c>
      <c r="BB13" s="146" t="s">
        <v>83</v>
      </c>
      <c r="BC13" s="146" t="s">
        <v>84</v>
      </c>
      <c r="BD13" s="147">
        <f t="shared" ref="BD13:BD29" si="25">BD49+BD85+BD121+BD157</f>
        <v>561361</v>
      </c>
      <c r="BE13" s="147">
        <f t="shared" ref="BE13:BE29" si="26">BF13/BD13*1000000</f>
        <v>3645300</v>
      </c>
      <c r="BF13" s="147">
        <f t="shared" ref="BF13:BF30" si="27">BF49+BF85+BF121+BF157</f>
        <v>2046329.253</v>
      </c>
      <c r="BG13" s="148">
        <v>0.06128205128205129</v>
      </c>
      <c r="BH13" s="147">
        <f t="shared" ref="BH13:BH29" si="28">IFERROR(+BF13*BG13,"")</f>
        <v>125403.2542</v>
      </c>
      <c r="BI13" s="148"/>
      <c r="BJ13" s="147"/>
      <c r="BK13" s="147">
        <f t="shared" ref="BK13:BK29" si="29">BK49+BK85+BK121+BK157</f>
        <v>0</v>
      </c>
      <c r="BL13" s="149">
        <f t="shared" ref="BL13:BL29" si="30">IFERROR(+(IF(BF13="","0",BF13))+(IF(BH13="","0",BH13))+(IF(BK13="","0",BK13)),"")</f>
        <v>2171732.508</v>
      </c>
      <c r="BM13" s="148">
        <v>0.324744884908884</v>
      </c>
      <c r="BN13" s="150">
        <f t="shared" ref="BN13:BN29" si="31">IFERROR(+BM13*(BL13-BK13),"")</f>
        <v>705259.0232</v>
      </c>
      <c r="BO13" s="150">
        <f t="shared" ref="BO13:BO29" si="32">IFERROR(+(IF(BL13="","0",BL13))-(IF(BN13="","0",BN13)),"")</f>
        <v>1466473.484</v>
      </c>
      <c r="BP13" s="152"/>
      <c r="BQ13" s="153">
        <v>1.0</v>
      </c>
      <c r="BR13" s="145" t="s">
        <v>37</v>
      </c>
      <c r="BS13" s="146" t="s">
        <v>83</v>
      </c>
      <c r="BT13" s="146" t="s">
        <v>84</v>
      </c>
      <c r="BU13" s="147">
        <f t="shared" ref="BU13:BU29" si="33">BU49+BU85+BU121+BU157</f>
        <v>657617</v>
      </c>
      <c r="BV13" s="147">
        <f t="shared" ref="BV13:BV29" si="34">BW13/BU13*1000000</f>
        <v>3645300</v>
      </c>
      <c r="BW13" s="147">
        <f t="shared" ref="BW13:BW30" si="35">BW49+BW85+BW121+BW157</f>
        <v>2397211.25</v>
      </c>
      <c r="BX13" s="148">
        <v>0.06128205128205129</v>
      </c>
      <c r="BY13" s="147">
        <f t="shared" ref="BY13:BY29" si="36">IFERROR(+BW13*BX13,"")</f>
        <v>146906.0228</v>
      </c>
      <c r="BZ13" s="148"/>
      <c r="CA13" s="147"/>
      <c r="CB13" s="147">
        <f t="shared" ref="CB13:CB29" si="37">CB49+CB85+CB121+CB157</f>
        <v>0</v>
      </c>
      <c r="CC13" s="149">
        <f t="shared" ref="CC13:CC29" si="38">IFERROR(+(IF(BW13="","0",BW13))+(IF(BY13="","0",BY13))+(IF(CB13="","0",CB13)),"")</f>
        <v>2544117.273</v>
      </c>
      <c r="CD13" s="148">
        <v>0.324744884908884</v>
      </c>
      <c r="CE13" s="150">
        <f t="shared" ref="CE13:CE29" si="39">IFERROR(+CD13*(CC13-CB13),"")</f>
        <v>826189.071</v>
      </c>
      <c r="CF13" s="150">
        <f t="shared" ref="CF13:CF29" si="40">IFERROR(+(IF(CC13="","0",CC13))-(IF(CE13="","0",CE13)),"")</f>
        <v>1717928.202</v>
      </c>
      <c r="CG13" s="152"/>
      <c r="CH13" s="153">
        <v>1.0</v>
      </c>
      <c r="CI13" s="145" t="s">
        <v>37</v>
      </c>
      <c r="CJ13" s="146" t="s">
        <v>83</v>
      </c>
      <c r="CK13" s="146" t="s">
        <v>84</v>
      </c>
      <c r="CL13" s="147">
        <f t="shared" ref="CL13:CL29" si="41">CL49+CL85+CL121+CL157</f>
        <v>660720</v>
      </c>
      <c r="CM13" s="147">
        <f t="shared" ref="CM13:CM29" si="42">CN13/CL13*1000000</f>
        <v>3645300</v>
      </c>
      <c r="CN13" s="147">
        <f t="shared" ref="CN13:CN30" si="43">CN49+CN85+CN121+CN157</f>
        <v>2408522.616</v>
      </c>
      <c r="CO13" s="148">
        <v>0.06128205128205129</v>
      </c>
      <c r="CP13" s="147">
        <f t="shared" ref="CP13:CP29" si="44">IFERROR(+CN13*CO13,"")</f>
        <v>147599.2065</v>
      </c>
      <c r="CQ13" s="148"/>
      <c r="CR13" s="147"/>
      <c r="CS13" s="147">
        <f t="shared" ref="CS13:CS29" si="45">CS49+CS85+CS121+CS157</f>
        <v>0</v>
      </c>
      <c r="CT13" s="149">
        <f t="shared" ref="CT13:CT29" si="46">IFERROR(+(IF(CN13="","0",CN13))+(IF(CP13="","0",CP13))+(IF(CS13="","0",CS13)),"")</f>
        <v>2556121.822</v>
      </c>
      <c r="CU13" s="148">
        <v>0.324744884908884</v>
      </c>
      <c r="CV13" s="150">
        <f t="shared" ref="CV13:CV29" si="47">IFERROR(+CU13*(CT13-CS13),"")</f>
        <v>830087.4871</v>
      </c>
      <c r="CW13" s="150">
        <f t="shared" ref="CW13:CW29" si="48">IFERROR(+(IF(CT13="","0",CT13))-(IF(CV13="","0",CV13)),"")</f>
        <v>1726034.335</v>
      </c>
      <c r="CX13" s="152"/>
      <c r="CY13" s="153">
        <v>1.0</v>
      </c>
      <c r="CZ13" s="145" t="s">
        <v>37</v>
      </c>
      <c r="DA13" s="146" t="s">
        <v>83</v>
      </c>
      <c r="DB13" s="146" t="s">
        <v>84</v>
      </c>
      <c r="DC13" s="147">
        <f t="shared" ref="DC13:DC29" si="49">DC49+DC85+DC121+DC157</f>
        <v>695329</v>
      </c>
      <c r="DD13" s="147">
        <f t="shared" ref="DD13:DD29" si="50">DE13/DC13*1000000</f>
        <v>3645300</v>
      </c>
      <c r="DE13" s="147">
        <f t="shared" ref="DE13:DE30" si="51">DE49+DE85+DE121+DE157</f>
        <v>2534682.804</v>
      </c>
      <c r="DF13" s="148">
        <v>0.06128205128205129</v>
      </c>
      <c r="DG13" s="147">
        <f t="shared" ref="DG13:DG29" si="52">IFERROR(+DE13*DF13,"")</f>
        <v>155330.5616</v>
      </c>
      <c r="DH13" s="148"/>
      <c r="DI13" s="147"/>
      <c r="DJ13" s="147">
        <f t="shared" ref="DJ13:DJ29" si="53">DJ49+DJ85+DJ121+DJ157</f>
        <v>0</v>
      </c>
      <c r="DK13" s="149">
        <f t="shared" ref="DK13:DK29" si="54">IFERROR(+(IF(DE13="","0",DE13))+(IF(DG13="","0",DG13))+(IF(DJ13="","0",DJ13)),"")</f>
        <v>2690013.365</v>
      </c>
      <c r="DL13" s="148">
        <v>0.324744884908884</v>
      </c>
      <c r="DM13" s="150">
        <f t="shared" ref="DM13:DM29" si="55">IFERROR(+DL13*(DK13-DJ13),"")</f>
        <v>873568.0807</v>
      </c>
      <c r="DN13" s="150">
        <f t="shared" ref="DN13:DN29" si="56">IFERROR(+(IF(DK13="","0",DK13))-(IF(DM13="","0",DM13)),"")</f>
        <v>1816445.285</v>
      </c>
      <c r="DO13" s="152"/>
      <c r="DP13" s="153">
        <v>1.0</v>
      </c>
      <c r="DQ13" s="145" t="s">
        <v>37</v>
      </c>
      <c r="DR13" s="146" t="s">
        <v>83</v>
      </c>
      <c r="DS13" s="146" t="s">
        <v>84</v>
      </c>
      <c r="DT13" s="147">
        <f t="shared" ref="DT13:DT29" si="57">DT49+DT85+DT121+DT157</f>
        <v>711401</v>
      </c>
      <c r="DU13" s="147">
        <f t="shared" ref="DU13:DU29" si="58">DV13/DT13*1000000</f>
        <v>3645300</v>
      </c>
      <c r="DV13" s="147">
        <f t="shared" ref="DV13:DV30" si="59">DV49+DV85+DV121+DV157</f>
        <v>2593270.065</v>
      </c>
      <c r="DW13" s="148">
        <v>0.06128205128205129</v>
      </c>
      <c r="DX13" s="147">
        <f t="shared" ref="DX13:DX29" si="60">IFERROR(+DV13*DW13,"")</f>
        <v>158920.9091</v>
      </c>
      <c r="DY13" s="148"/>
      <c r="DZ13" s="147"/>
      <c r="EA13" s="147">
        <f t="shared" ref="EA13:EA29" si="61">EA49+EA85+EA121+EA157</f>
        <v>0</v>
      </c>
      <c r="EB13" s="149">
        <f t="shared" ref="EB13:EB29" si="62">IFERROR(+(IF(DV13="","0",DV13))+(IF(DX13="","0",DX13))+(IF(EA13="","0",EA13)),"")</f>
        <v>2752190.974</v>
      </c>
      <c r="EC13" s="148">
        <v>0.324744884908884</v>
      </c>
      <c r="ED13" s="150">
        <f t="shared" ref="ED13:ED29" si="63">IFERROR(+EC13*(EB13-EA13),"")</f>
        <v>893759.9412</v>
      </c>
      <c r="EE13" s="150">
        <f t="shared" ref="EE13:EE29" si="64">IFERROR(+(IF(EB13="","0",EB13))-(IF(ED13="","0",ED13)),"")</f>
        <v>1858431.033</v>
      </c>
      <c r="EF13" s="152"/>
      <c r="EG13" s="153">
        <v>1.0</v>
      </c>
      <c r="EH13" s="145" t="s">
        <v>37</v>
      </c>
      <c r="EI13" s="146" t="s">
        <v>83</v>
      </c>
      <c r="EJ13" s="146" t="s">
        <v>84</v>
      </c>
      <c r="EK13" s="147">
        <f t="shared" ref="EK13:EK29" si="65">EK49+EK85+EK121+EK157</f>
        <v>538876.2</v>
      </c>
      <c r="EL13" s="147">
        <f t="shared" ref="EL13:EL29" si="66">EM13/EK13*1000000</f>
        <v>3645300</v>
      </c>
      <c r="EM13" s="147">
        <f t="shared" ref="EM13:EM30" si="67">EM49+EM85+EM121+EM157</f>
        <v>1964365.412</v>
      </c>
      <c r="EN13" s="148">
        <v>0.06128205128205129</v>
      </c>
      <c r="EO13" s="147">
        <f t="shared" ref="EO13:EO29" si="68">IFERROR(+EM13*EN13,"")</f>
        <v>120380.3419</v>
      </c>
      <c r="EP13" s="148"/>
      <c r="EQ13" s="147"/>
      <c r="ER13" s="147">
        <f t="shared" ref="ER13:ER29" si="69">ER49+ER85+ER121+ER157</f>
        <v>0</v>
      </c>
      <c r="ES13" s="149">
        <f t="shared" ref="ES13:ES29" si="70">IFERROR(+(IF(EM13="","0",EM13))+(IF(EO13="","0",EO13))+(IF(ER13="","0",ER13)),"")</f>
        <v>2084745.754</v>
      </c>
      <c r="ET13" s="148">
        <v>0.324744884908884</v>
      </c>
      <c r="EU13" s="150">
        <f t="shared" ref="EU13:EU29" si="71">IFERROR(+ET13*(ES13-ER13),"")</f>
        <v>677010.5199</v>
      </c>
      <c r="EV13" s="150">
        <f t="shared" ref="EV13:EV29" si="72">IFERROR(+(IF(ES13="","0",ES13))-(IF(EU13="","0",EU13)),"")</f>
        <v>1407735.234</v>
      </c>
      <c r="EW13" s="152"/>
      <c r="EX13" s="153">
        <v>1.0</v>
      </c>
      <c r="EY13" s="145" t="s">
        <v>37</v>
      </c>
      <c r="EZ13" s="146" t="s">
        <v>83</v>
      </c>
      <c r="FA13" s="146" t="s">
        <v>84</v>
      </c>
      <c r="FB13" s="147">
        <f t="shared" ref="FB13:FB29" si="73">FB49+FB85+FB121+FB157</f>
        <v>519706.9</v>
      </c>
      <c r="FC13" s="147">
        <f t="shared" ref="FC13:FC29" si="74">FD13/FB13*1000000</f>
        <v>3645300</v>
      </c>
      <c r="FD13" s="147">
        <f t="shared" ref="FD13:FD30" si="75">FD49+FD85+FD121+FD157</f>
        <v>1894487.563</v>
      </c>
      <c r="FE13" s="148">
        <v>0.06128205128205129</v>
      </c>
      <c r="FF13" s="147">
        <f t="shared" ref="FF13:FF29" si="76">IFERROR(+FD13*FE13,"")</f>
        <v>116098.084</v>
      </c>
      <c r="FG13" s="148"/>
      <c r="FH13" s="147"/>
      <c r="FI13" s="147">
        <f t="shared" ref="FI13:FI29" si="77">FI49+FI85+FI121+FI157</f>
        <v>0</v>
      </c>
      <c r="FJ13" s="149">
        <f t="shared" ref="FJ13:FJ29" si="78">IFERROR(+(IF(FD13="","0",FD13))+(IF(FF13="","0",FF13))+(IF(FI13="","0",FI13)),"")</f>
        <v>2010585.647</v>
      </c>
      <c r="FK13" s="148">
        <v>0.324744884908884</v>
      </c>
      <c r="FL13" s="150">
        <f t="shared" ref="FL13:FL29" si="79">IFERROR(+FK13*(FJ13-FI13),"")</f>
        <v>652927.4044</v>
      </c>
      <c r="FM13" s="150">
        <f t="shared" ref="FM13:FM29" si="80">IFERROR(+(IF(FJ13="","0",FJ13))-(IF(FL13="","0",FL13)),"")</f>
        <v>1357658.242</v>
      </c>
      <c r="FN13" s="152"/>
      <c r="FO13" s="153">
        <v>1.0</v>
      </c>
      <c r="FP13" s="145" t="s">
        <v>37</v>
      </c>
      <c r="FQ13" s="146" t="s">
        <v>83</v>
      </c>
      <c r="FR13" s="146" t="s">
        <v>84</v>
      </c>
      <c r="FS13" s="147">
        <f t="shared" ref="FS13:FS29" si="81">FS49+FS85+FS121+FS157</f>
        <v>532773.49</v>
      </c>
      <c r="FT13" s="147">
        <f t="shared" ref="FT13:FT29" si="82">FU13/FS13*1000000</f>
        <v>3645300</v>
      </c>
      <c r="FU13" s="147">
        <f t="shared" ref="FU13:FU30" si="83">FU49+FU85+FU121+FU157</f>
        <v>1942119.203</v>
      </c>
      <c r="FV13" s="148">
        <v>0.06128205128205129</v>
      </c>
      <c r="FW13" s="147">
        <f t="shared" ref="FW13:FW29" si="84">IFERROR(+FU13*FV13,"")</f>
        <v>119017.0486</v>
      </c>
      <c r="FX13" s="148"/>
      <c r="FY13" s="147"/>
      <c r="FZ13" s="147">
        <f t="shared" ref="FZ13:FZ29" si="85">FZ49+FZ85+FZ121+FZ157</f>
        <v>0</v>
      </c>
      <c r="GA13" s="149">
        <f t="shared" ref="GA13:GA29" si="86">IFERROR(+(IF(FU13="","0",FU13))+(IF(FW13="","0",FW13))+(IF(FZ13="","0",FZ13)),"")</f>
        <v>2061136.252</v>
      </c>
      <c r="GB13" s="148">
        <v>0.324744884908884</v>
      </c>
      <c r="GC13" s="150">
        <f t="shared" ref="GC13:GC29" si="87">IFERROR(+GB13*(GA13-FZ13),"")</f>
        <v>669343.4548</v>
      </c>
      <c r="GD13" s="150">
        <f t="shared" ref="GD13:GD29" si="88">IFERROR(+(IF(GA13="","0",GA13))-(IF(GC13="","0",GC13)),"")</f>
        <v>1391792.797</v>
      </c>
      <c r="GE13" s="152"/>
      <c r="GF13" s="153">
        <v>1.0</v>
      </c>
      <c r="GG13" s="145" t="s">
        <v>37</v>
      </c>
      <c r="GH13" s="146" t="s">
        <v>83</v>
      </c>
      <c r="GI13" s="146" t="s">
        <v>84</v>
      </c>
      <c r="GJ13" s="147">
        <f t="shared" ref="GJ13:GJ29" si="89">GJ49+GJ85+GJ121+GJ157</f>
        <v>530028</v>
      </c>
      <c r="GK13" s="147">
        <f t="shared" ref="GK13:GK29" si="90">GL13/GJ13*1000000</f>
        <v>3645300</v>
      </c>
      <c r="GL13" s="147">
        <f t="shared" ref="GL13:GL30" si="91">GL49+GL85+GL121+GL157</f>
        <v>1932111.068</v>
      </c>
      <c r="GM13" s="148">
        <v>0.06128205128205129</v>
      </c>
      <c r="GN13" s="147">
        <f t="shared" ref="GN13:GN29" si="92">IFERROR(+GL13*GM13,"")</f>
        <v>118403.7296</v>
      </c>
      <c r="GO13" s="148"/>
      <c r="GP13" s="147"/>
      <c r="GQ13" s="147">
        <f t="shared" ref="GQ13:GQ29" si="93">GQ49+GQ85+GQ121+GQ157</f>
        <v>0</v>
      </c>
      <c r="GR13" s="149">
        <f t="shared" ref="GR13:GR29" si="94">IFERROR(+(IF(GL13="","0",GL13))+(IF(GN13="","0",GN13))+(IF(GQ13="","0",GQ13)),"")</f>
        <v>2050514.798</v>
      </c>
      <c r="GS13" s="148">
        <v>0.324744884908884</v>
      </c>
      <c r="GT13" s="150">
        <f t="shared" ref="GT13:GT29" si="95">IFERROR(+GS13*(GR13-GQ13),"")</f>
        <v>665894.1921</v>
      </c>
      <c r="GU13" s="150">
        <f t="shared" ref="GU13:GU29" si="96">IFERROR(+(IF(GR13="","0",GR13))-(IF(GT13="","0",GT13)),"")</f>
        <v>1384620.606</v>
      </c>
      <c r="GV13" s="152"/>
      <c r="GW13" s="153">
        <v>1.0</v>
      </c>
      <c r="GX13" s="145" t="s">
        <v>37</v>
      </c>
      <c r="GY13" s="146" t="s">
        <v>83</v>
      </c>
      <c r="GZ13" s="146" t="s">
        <v>84</v>
      </c>
      <c r="HA13" s="147">
        <f t="shared" ref="HA13:HA29" si="97">HA49+HA85+HA121+HA157</f>
        <v>478958.03</v>
      </c>
      <c r="HB13" s="147">
        <f t="shared" ref="HB13:HB29" si="98">HC13/HA13*1000000</f>
        <v>3645300</v>
      </c>
      <c r="HC13" s="147">
        <f t="shared" ref="HC13:HC30" si="99">HC49+HC85+HC121+HC157</f>
        <v>1745945.707</v>
      </c>
      <c r="HD13" s="148">
        <v>0.06128205128205129</v>
      </c>
      <c r="HE13" s="147">
        <f t="shared" ref="HE13:HE29" si="100">IFERROR(+HC13*HD13,"")</f>
        <v>106995.1343</v>
      </c>
      <c r="HF13" s="148"/>
      <c r="HG13" s="147"/>
      <c r="HH13" s="147">
        <f t="shared" ref="HH13:HH29" si="101">HH49+HH85+HH121+HH157</f>
        <v>0</v>
      </c>
      <c r="HI13" s="149">
        <f t="shared" ref="HI13:HI29" si="102">IFERROR(+(IF(HC13="","0",HC13))+(IF(HE13="","0",HE13))+(IF(HH13="","0",HH13)),"")</f>
        <v>1852940.841</v>
      </c>
      <c r="HJ13" s="148">
        <v>0.324744884908884</v>
      </c>
      <c r="HK13" s="150">
        <f t="shared" ref="HK13:HK29" si="103">IFERROR(+HJ13*(HI13-HH13),"")</f>
        <v>601733.0602</v>
      </c>
      <c r="HL13" s="150">
        <f t="shared" ref="HL13:HL29" si="104">IFERROR(+(IF(HI13="","0",HI13))-(IF(HK13="","0",HK13)),"")</f>
        <v>1251207.781</v>
      </c>
      <c r="HM13" s="152"/>
      <c r="HN13" s="153">
        <v>1.0</v>
      </c>
      <c r="HO13" s="145" t="s">
        <v>37</v>
      </c>
      <c r="HP13" s="146" t="s">
        <v>83</v>
      </c>
      <c r="HQ13" s="146" t="s">
        <v>84</v>
      </c>
      <c r="HR13" s="147">
        <f t="shared" ref="HR13:HR29" si="105">HR49+HR85+HR121+HR157</f>
        <v>479407</v>
      </c>
      <c r="HS13" s="147">
        <f t="shared" ref="HS13:HS29" si="106">HT13/HR13*1000000</f>
        <v>3645300</v>
      </c>
      <c r="HT13" s="147">
        <f t="shared" ref="HT13:HT30" si="107">HT49+HT85+HT121+HT157</f>
        <v>1747582.337</v>
      </c>
      <c r="HU13" s="148">
        <v>0.06128205128205129</v>
      </c>
      <c r="HV13" s="147">
        <f t="shared" ref="HV13:HV29" si="108">IFERROR(+HT13*HU13,"")</f>
        <v>107095.4304</v>
      </c>
      <c r="HW13" s="148"/>
      <c r="HX13" s="147"/>
      <c r="HY13" s="147">
        <f t="shared" ref="HY13:HY29" si="109">HY49+HY85+HY121+HY157</f>
        <v>0</v>
      </c>
      <c r="HZ13" s="149">
        <f t="shared" ref="HZ13:HZ29" si="110">IFERROR(+(IF(HT13="","0",HT13))+(IF(HV13="","0",HV13))+(IF(HY13="","0",HY13)),"")</f>
        <v>1854677.768</v>
      </c>
      <c r="IA13" s="148">
        <v>0.324744884908884</v>
      </c>
      <c r="IB13" s="150">
        <f t="shared" ref="IB13:IB29" si="111">IFERROR(+IA13*(HZ13-HY13),"")</f>
        <v>602297.1182</v>
      </c>
      <c r="IC13" s="150">
        <f t="shared" ref="IC13:IC29" si="112">IFERROR(+(IF(HZ13="","0",HZ13))-(IF(IB13="","0",IB13)),"")</f>
        <v>1252380.649</v>
      </c>
      <c r="ID13" s="152"/>
      <c r="IE13" s="153">
        <v>1.0</v>
      </c>
      <c r="IF13" s="145" t="s">
        <v>37</v>
      </c>
      <c r="IG13" s="146" t="s">
        <v>83</v>
      </c>
      <c r="IH13" s="146" t="s">
        <v>84</v>
      </c>
      <c r="II13" s="147">
        <f t="shared" ref="II13:II29" si="113">II49+II85+II121+II157</f>
        <v>551695.05</v>
      </c>
      <c r="IJ13" s="147">
        <f t="shared" ref="IJ13:IJ29" si="114">IK13/II13*1000000</f>
        <v>3645300</v>
      </c>
      <c r="IK13" s="147">
        <f t="shared" ref="IK13:IK30" si="115">IK49+IK85+IK121+IK157</f>
        <v>2011093.966</v>
      </c>
      <c r="IL13" s="148">
        <v>0.06128205128205129</v>
      </c>
      <c r="IM13" s="147">
        <f t="shared" ref="IM13:IM29" si="116">IFERROR(+IK13*IL13,"")</f>
        <v>123243.9635</v>
      </c>
      <c r="IN13" s="148"/>
      <c r="IO13" s="147"/>
      <c r="IP13" s="147">
        <f t="shared" ref="IP13:IP29" si="117">IP49+IP85+IP121+IP157</f>
        <v>0</v>
      </c>
      <c r="IQ13" s="149">
        <f t="shared" ref="IQ13:IQ29" si="118">IFERROR(+(IF(IK13="","0",IK13))+(IF(IM13="","0",IM13))+(IF(IP13="","0",IP13)),"")</f>
        <v>2134337.929</v>
      </c>
      <c r="IR13" s="148">
        <v>0.324744884908884</v>
      </c>
      <c r="IS13" s="150">
        <f t="shared" ref="IS13:IS29" si="119">IFERROR(+IR13*(IQ13-IP13),"")</f>
        <v>693115.3252</v>
      </c>
      <c r="IT13" s="150">
        <f t="shared" ref="IT13:IT29" si="120">IFERROR(+(IF(IQ13="","0",IQ13))-(IF(IS13="","0",IS13)),"")</f>
        <v>1441222.604</v>
      </c>
      <c r="IU13" s="152"/>
      <c r="IV13" s="153">
        <v>1.0</v>
      </c>
      <c r="IW13" s="145" t="s">
        <v>37</v>
      </c>
      <c r="IX13" s="146" t="s">
        <v>83</v>
      </c>
      <c r="IY13" s="146" t="s">
        <v>84</v>
      </c>
      <c r="IZ13" s="147">
        <f t="shared" ref="IZ13:IZ29" si="121">IZ49+IZ85+IZ121+IZ157</f>
        <v>680820.2</v>
      </c>
      <c r="JA13" s="147">
        <f t="shared" ref="JA13:JA29" si="122">JB13/IZ13*1000000</f>
        <v>3645300</v>
      </c>
      <c r="JB13" s="147">
        <f t="shared" ref="JB13:JB30" si="123">JB49+JB85+JB121+JB157</f>
        <v>2481793.875</v>
      </c>
      <c r="JC13" s="148">
        <v>0.06128205128205129</v>
      </c>
      <c r="JD13" s="147">
        <f t="shared" ref="JD13:JD29" si="124">IFERROR(+JB13*JC13,"")</f>
        <v>152089.4195</v>
      </c>
      <c r="JE13" s="148"/>
      <c r="JF13" s="147"/>
      <c r="JG13" s="147">
        <f t="shared" ref="JG13:JG29" si="125">JG49+JG85+JG121+JG157</f>
        <v>0</v>
      </c>
      <c r="JH13" s="149">
        <f t="shared" ref="JH13:JH29" si="126">IFERROR(+(IF(JB13="","0",JB13))+(IF(JD13="","0",JD13))+(IF(JG13="","0",JG13)),"")</f>
        <v>2633883.295</v>
      </c>
      <c r="JI13" s="148">
        <v>0.324744884908884</v>
      </c>
      <c r="JJ13" s="150">
        <f t="shared" ref="JJ13:JJ29" si="127">IFERROR(+JI13*(JH13-JG13),"")</f>
        <v>855340.1274</v>
      </c>
      <c r="JK13" s="150">
        <f t="shared" ref="JK13:JK29" si="128">IFERROR(+(IF(JH13="","0",JH13))-(IF(JJ13="","0",JJ13)),"")</f>
        <v>1778543.167</v>
      </c>
      <c r="JL13" s="152"/>
      <c r="JM13" s="153">
        <v>1.0</v>
      </c>
      <c r="JN13" s="145" t="s">
        <v>37</v>
      </c>
      <c r="JO13" s="146" t="s">
        <v>83</v>
      </c>
      <c r="JP13" s="146" t="s">
        <v>84</v>
      </c>
      <c r="JQ13" s="147">
        <f t="shared" ref="JQ13:JQ29" si="129">JQ49+JQ85+JQ121+JQ157</f>
        <v>83943</v>
      </c>
      <c r="JR13" s="147">
        <f t="shared" ref="JR13:JR29" si="130">JS13/JQ13*1000000</f>
        <v>3645300</v>
      </c>
      <c r="JS13" s="147">
        <f t="shared" ref="JS13:JS30" si="131">JS49+JS85+JS121+JS157</f>
        <v>305997.4179</v>
      </c>
      <c r="JT13" s="148">
        <v>0.06128205128205129</v>
      </c>
      <c r="JU13" s="147">
        <f t="shared" ref="JU13:JU29" si="132">IFERROR(+JS13*JT13,"")</f>
        <v>18752.14946</v>
      </c>
      <c r="JV13" s="148"/>
      <c r="JW13" s="147"/>
      <c r="JX13" s="147">
        <f t="shared" ref="JX13:JX29" si="133">JX49+JX85+JX121+JX157</f>
        <v>0</v>
      </c>
      <c r="JY13" s="149">
        <f t="shared" ref="JY13:JY29" si="134">IFERROR(+(IF(JS13="","0",JS13))+(IF(JU13="","0",JU13))+(IF(JX13="","0",JX13)),"")</f>
        <v>324749.5674</v>
      </c>
      <c r="JZ13" s="148">
        <v>0.324744884908884</v>
      </c>
      <c r="KA13" s="150">
        <f t="shared" ref="KA13:KA29" si="135">IFERROR(+JZ13*(JY13-JX13),"")</f>
        <v>105460.7609</v>
      </c>
      <c r="KB13" s="150">
        <f t="shared" ref="KB13:KB29" si="136">IFERROR(+(IF(JY13="","0",JY13))-(IF(KA13="","0",KA13)),"")</f>
        <v>219288.8065</v>
      </c>
      <c r="KC13" s="152"/>
      <c r="KD13" s="153">
        <v>1.0</v>
      </c>
      <c r="KE13" s="145" t="s">
        <v>37</v>
      </c>
      <c r="KF13" s="146" t="s">
        <v>83</v>
      </c>
      <c r="KG13" s="146" t="s">
        <v>84</v>
      </c>
      <c r="KH13" s="147">
        <f t="shared" ref="KH13:KH29" si="137">KH49+KH85+KH121+KH157</f>
        <v>0</v>
      </c>
      <c r="KI13" s="147" t="str">
        <f t="shared" ref="KI13:KI29" si="138">KJ13/KH13*1000000</f>
        <v>#DIV/0!</v>
      </c>
      <c r="KJ13" s="147">
        <f t="shared" ref="KJ13:KJ30" si="139">KJ49+KJ85+KJ121+KJ157</f>
        <v>0</v>
      </c>
      <c r="KK13" s="148">
        <v>0.06128205128205129</v>
      </c>
      <c r="KL13" s="147">
        <f t="shared" ref="KL13:KL29" si="140">IFERROR(+KJ13*KK13,"")</f>
        <v>0</v>
      </c>
      <c r="KM13" s="148"/>
      <c r="KN13" s="147"/>
      <c r="KO13" s="147">
        <f t="shared" ref="KO13:KO29" si="141">KO49+KO85+KO121+KO157</f>
        <v>0</v>
      </c>
      <c r="KP13" s="149">
        <f t="shared" ref="KP13:KP29" si="142">IFERROR(+(IF(KJ13="","0",KJ13))+(IF(KL13="","0",KL13))+(IF(KO13="","0",KO13)),"")</f>
        <v>0</v>
      </c>
      <c r="KQ13" s="148">
        <v>0.324744884908884</v>
      </c>
      <c r="KR13" s="150">
        <f t="shared" ref="KR13:KR29" si="143">IFERROR(+KQ13*(KP13-KO13),"")</f>
        <v>0</v>
      </c>
      <c r="KS13" s="150">
        <f t="shared" ref="KS13:KS29" si="144">IFERROR(+(IF(KP13="","0",KP13))-(IF(KR13="","0",KR13)),"")</f>
        <v>0</v>
      </c>
    </row>
    <row r="14">
      <c r="A14" s="154">
        <f t="shared" ref="A14:A29" si="145">A13+1</f>
        <v>2</v>
      </c>
      <c r="B14" s="155" t="s">
        <v>38</v>
      </c>
      <c r="C14" s="156" t="s">
        <v>85</v>
      </c>
      <c r="D14" s="156" t="s">
        <v>84</v>
      </c>
      <c r="E14" s="149">
        <f t="shared" si="1"/>
        <v>74840</v>
      </c>
      <c r="F14" s="149">
        <f t="shared" si="2"/>
        <v>2135342.224</v>
      </c>
      <c r="G14" s="149">
        <f t="shared" si="3"/>
        <v>159809.012</v>
      </c>
      <c r="H14" s="157">
        <v>0.08730825414146284</v>
      </c>
      <c r="I14" s="149">
        <f t="shared" si="4"/>
        <v>13952.64584</v>
      </c>
      <c r="J14" s="157"/>
      <c r="K14" s="149"/>
      <c r="L14" s="149">
        <f t="shared" si="5"/>
        <v>0</v>
      </c>
      <c r="M14" s="149">
        <f t="shared" si="6"/>
        <v>173761.6579</v>
      </c>
      <c r="N14" s="157">
        <v>0.28165806261811</v>
      </c>
      <c r="O14" s="158">
        <f t="shared" si="7"/>
        <v>48941.37191</v>
      </c>
      <c r="P14" s="159">
        <f t="shared" si="8"/>
        <v>124820.286</v>
      </c>
      <c r="Q14" s="152"/>
      <c r="R14" s="160">
        <f t="shared" ref="R14:R29" si="146">R13+1</f>
        <v>2</v>
      </c>
      <c r="S14" s="155" t="s">
        <v>38</v>
      </c>
      <c r="T14" s="156" t="s">
        <v>85</v>
      </c>
      <c r="U14" s="156" t="s">
        <v>84</v>
      </c>
      <c r="V14" s="149">
        <f t="shared" si="9"/>
        <v>67997</v>
      </c>
      <c r="W14" s="149">
        <f t="shared" si="10"/>
        <v>2135342.224</v>
      </c>
      <c r="X14" s="149">
        <f t="shared" si="11"/>
        <v>145196.8652</v>
      </c>
      <c r="Y14" s="157">
        <v>0.08730825414146284</v>
      </c>
      <c r="Z14" s="149">
        <f t="shared" si="12"/>
        <v>12676.88481</v>
      </c>
      <c r="AA14" s="157"/>
      <c r="AB14" s="149"/>
      <c r="AC14" s="149">
        <f t="shared" si="13"/>
        <v>0</v>
      </c>
      <c r="AD14" s="149">
        <f t="shared" si="14"/>
        <v>157873.75</v>
      </c>
      <c r="AE14" s="157">
        <v>0.28165806261811</v>
      </c>
      <c r="AF14" s="158">
        <f t="shared" si="15"/>
        <v>44466.41456</v>
      </c>
      <c r="AG14" s="158">
        <f t="shared" si="16"/>
        <v>113407.3354</v>
      </c>
      <c r="AH14" s="152"/>
      <c r="AI14" s="160">
        <f t="shared" ref="AI14:AI29" si="147">AI13+1</f>
        <v>2</v>
      </c>
      <c r="AJ14" s="155" t="s">
        <v>38</v>
      </c>
      <c r="AK14" s="156" t="s">
        <v>85</v>
      </c>
      <c r="AL14" s="156" t="s">
        <v>84</v>
      </c>
      <c r="AM14" s="149">
        <f t="shared" si="17"/>
        <v>78447</v>
      </c>
      <c r="AN14" s="149">
        <f t="shared" si="18"/>
        <v>2135342.224</v>
      </c>
      <c r="AO14" s="149">
        <f t="shared" si="19"/>
        <v>167511.1914</v>
      </c>
      <c r="AP14" s="157">
        <v>0.08730825414146284</v>
      </c>
      <c r="AQ14" s="149">
        <f t="shared" si="20"/>
        <v>14625.10967</v>
      </c>
      <c r="AR14" s="157"/>
      <c r="AS14" s="149"/>
      <c r="AT14" s="149">
        <f t="shared" si="21"/>
        <v>0</v>
      </c>
      <c r="AU14" s="149">
        <f t="shared" si="22"/>
        <v>182136.3011</v>
      </c>
      <c r="AV14" s="157">
        <v>0.28165806261811</v>
      </c>
      <c r="AW14" s="158">
        <f t="shared" si="23"/>
        <v>51300.1577</v>
      </c>
      <c r="AX14" s="158">
        <f t="shared" si="24"/>
        <v>130836.1434</v>
      </c>
      <c r="AY14" s="152"/>
      <c r="AZ14" s="160">
        <f t="shared" ref="AZ14:AZ29" si="148">AZ13+1</f>
        <v>2</v>
      </c>
      <c r="BA14" s="155" t="s">
        <v>38</v>
      </c>
      <c r="BB14" s="156" t="s">
        <v>85</v>
      </c>
      <c r="BC14" s="156" t="s">
        <v>84</v>
      </c>
      <c r="BD14" s="149">
        <f t="shared" si="25"/>
        <v>67578</v>
      </c>
      <c r="BE14" s="149">
        <f t="shared" si="26"/>
        <v>2135342.224</v>
      </c>
      <c r="BF14" s="149">
        <f t="shared" si="27"/>
        <v>144302.1568</v>
      </c>
      <c r="BG14" s="157">
        <v>0.08730825414146284</v>
      </c>
      <c r="BH14" s="149">
        <f t="shared" si="28"/>
        <v>12598.76938</v>
      </c>
      <c r="BI14" s="157"/>
      <c r="BJ14" s="149"/>
      <c r="BK14" s="149">
        <f t="shared" si="29"/>
        <v>0</v>
      </c>
      <c r="BL14" s="149">
        <f t="shared" si="30"/>
        <v>156900.9262</v>
      </c>
      <c r="BM14" s="157">
        <v>0.28165806261811</v>
      </c>
      <c r="BN14" s="158">
        <f t="shared" si="31"/>
        <v>44192.41089</v>
      </c>
      <c r="BO14" s="158">
        <f t="shared" si="32"/>
        <v>112708.5153</v>
      </c>
      <c r="BP14" s="152"/>
      <c r="BQ14" s="160">
        <f t="shared" ref="BQ14:BQ29" si="149">BQ13+1</f>
        <v>2</v>
      </c>
      <c r="BR14" s="155" t="s">
        <v>38</v>
      </c>
      <c r="BS14" s="156" t="s">
        <v>85</v>
      </c>
      <c r="BT14" s="156" t="s">
        <v>84</v>
      </c>
      <c r="BU14" s="149">
        <f t="shared" si="33"/>
        <v>60600</v>
      </c>
      <c r="BV14" s="149">
        <f t="shared" si="34"/>
        <v>2135342.224</v>
      </c>
      <c r="BW14" s="149">
        <f t="shared" si="35"/>
        <v>129401.7388</v>
      </c>
      <c r="BX14" s="157">
        <v>0.08730825414146284</v>
      </c>
      <c r="BY14" s="149">
        <f t="shared" si="36"/>
        <v>11297.83989</v>
      </c>
      <c r="BZ14" s="157"/>
      <c r="CA14" s="149"/>
      <c r="CB14" s="149">
        <f t="shared" si="37"/>
        <v>0</v>
      </c>
      <c r="CC14" s="149">
        <f t="shared" si="38"/>
        <v>140699.5787</v>
      </c>
      <c r="CD14" s="157">
        <v>0.28165806261811</v>
      </c>
      <c r="CE14" s="158">
        <f t="shared" si="39"/>
        <v>39629.17074</v>
      </c>
      <c r="CF14" s="158">
        <f t="shared" si="40"/>
        <v>101070.4079</v>
      </c>
      <c r="CG14" s="152"/>
      <c r="CH14" s="160">
        <f t="shared" ref="CH14:CH29" si="150">CH13+1</f>
        <v>2</v>
      </c>
      <c r="CI14" s="155" t="s">
        <v>38</v>
      </c>
      <c r="CJ14" s="156" t="s">
        <v>85</v>
      </c>
      <c r="CK14" s="156" t="s">
        <v>84</v>
      </c>
      <c r="CL14" s="149">
        <f t="shared" si="41"/>
        <v>68141</v>
      </c>
      <c r="CM14" s="149">
        <f t="shared" si="42"/>
        <v>2135342.224</v>
      </c>
      <c r="CN14" s="149">
        <f t="shared" si="43"/>
        <v>145504.3545</v>
      </c>
      <c r="CO14" s="157">
        <v>0.08730825414146284</v>
      </c>
      <c r="CP14" s="149">
        <f t="shared" si="44"/>
        <v>12703.73116</v>
      </c>
      <c r="CQ14" s="157"/>
      <c r="CR14" s="149"/>
      <c r="CS14" s="149">
        <f t="shared" si="45"/>
        <v>0</v>
      </c>
      <c r="CT14" s="149">
        <f t="shared" si="46"/>
        <v>158208.0856</v>
      </c>
      <c r="CU14" s="157">
        <v>0.28165806261811</v>
      </c>
      <c r="CV14" s="158">
        <f t="shared" si="47"/>
        <v>44560.58289</v>
      </c>
      <c r="CW14" s="158">
        <f t="shared" si="48"/>
        <v>113647.5027</v>
      </c>
      <c r="CX14" s="152"/>
      <c r="CY14" s="160">
        <f t="shared" ref="CY14:CY29" si="151">CY13+1</f>
        <v>2</v>
      </c>
      <c r="CZ14" s="155" t="s">
        <v>38</v>
      </c>
      <c r="DA14" s="156" t="s">
        <v>85</v>
      </c>
      <c r="DB14" s="156" t="s">
        <v>84</v>
      </c>
      <c r="DC14" s="149">
        <f t="shared" si="49"/>
        <v>90090</v>
      </c>
      <c r="DD14" s="149">
        <f t="shared" si="50"/>
        <v>2135342.224</v>
      </c>
      <c r="DE14" s="149">
        <f t="shared" si="51"/>
        <v>192372.9809</v>
      </c>
      <c r="DF14" s="157">
        <v>0.08730825414146284</v>
      </c>
      <c r="DG14" s="149">
        <f t="shared" si="52"/>
        <v>16795.74911</v>
      </c>
      <c r="DH14" s="157"/>
      <c r="DI14" s="149"/>
      <c r="DJ14" s="149">
        <f t="shared" si="53"/>
        <v>0</v>
      </c>
      <c r="DK14" s="149">
        <f t="shared" si="54"/>
        <v>209168.7301</v>
      </c>
      <c r="DL14" s="157">
        <v>0.28165806261811</v>
      </c>
      <c r="DM14" s="158">
        <f t="shared" si="55"/>
        <v>58914.05927</v>
      </c>
      <c r="DN14" s="158">
        <f t="shared" si="56"/>
        <v>150254.6708</v>
      </c>
      <c r="DO14" s="152"/>
      <c r="DP14" s="160">
        <f t="shared" ref="DP14:DP29" si="152">DP13+1</f>
        <v>2</v>
      </c>
      <c r="DQ14" s="155" t="s">
        <v>38</v>
      </c>
      <c r="DR14" s="156" t="s">
        <v>85</v>
      </c>
      <c r="DS14" s="156" t="s">
        <v>84</v>
      </c>
      <c r="DT14" s="149">
        <f t="shared" si="57"/>
        <v>172078</v>
      </c>
      <c r="DU14" s="149">
        <f t="shared" si="58"/>
        <v>2135342.224</v>
      </c>
      <c r="DV14" s="149">
        <f t="shared" si="59"/>
        <v>367445.4192</v>
      </c>
      <c r="DW14" s="157">
        <v>0.08730825414146284</v>
      </c>
      <c r="DX14" s="149">
        <f t="shared" si="60"/>
        <v>32081.01804</v>
      </c>
      <c r="DY14" s="157"/>
      <c r="DZ14" s="149"/>
      <c r="EA14" s="149">
        <f t="shared" si="61"/>
        <v>0</v>
      </c>
      <c r="EB14" s="149">
        <f t="shared" si="62"/>
        <v>399526.4372</v>
      </c>
      <c r="EC14" s="157">
        <v>0.28165806261811</v>
      </c>
      <c r="ED14" s="158">
        <f t="shared" si="63"/>
        <v>112529.8423</v>
      </c>
      <c r="EE14" s="158">
        <f t="shared" si="64"/>
        <v>286996.595</v>
      </c>
      <c r="EF14" s="152"/>
      <c r="EG14" s="160">
        <f t="shared" ref="EG14:EG29" si="153">EG13+1</f>
        <v>2</v>
      </c>
      <c r="EH14" s="155" t="s">
        <v>38</v>
      </c>
      <c r="EI14" s="156" t="s">
        <v>85</v>
      </c>
      <c r="EJ14" s="156" t="s">
        <v>84</v>
      </c>
      <c r="EK14" s="149">
        <f t="shared" si="65"/>
        <v>218638</v>
      </c>
      <c r="EL14" s="149">
        <f t="shared" si="66"/>
        <v>2135342.224</v>
      </c>
      <c r="EM14" s="149">
        <f t="shared" si="67"/>
        <v>466866.9531</v>
      </c>
      <c r="EN14" s="157">
        <v>0.08730825414146284</v>
      </c>
      <c r="EO14" s="149">
        <f t="shared" si="68"/>
        <v>40761.33859</v>
      </c>
      <c r="EP14" s="157"/>
      <c r="EQ14" s="149"/>
      <c r="ER14" s="149">
        <f t="shared" si="69"/>
        <v>0</v>
      </c>
      <c r="ES14" s="149">
        <f t="shared" si="70"/>
        <v>507628.2917</v>
      </c>
      <c r="ET14" s="157">
        <v>0.28165806261811</v>
      </c>
      <c r="EU14" s="158">
        <f t="shared" si="71"/>
        <v>142977.6012</v>
      </c>
      <c r="EV14" s="158">
        <f t="shared" si="72"/>
        <v>364650.6906</v>
      </c>
      <c r="EW14" s="152"/>
      <c r="EX14" s="160">
        <f t="shared" ref="EX14:EX29" si="154">EX13+1</f>
        <v>2</v>
      </c>
      <c r="EY14" s="155" t="s">
        <v>38</v>
      </c>
      <c r="EZ14" s="156" t="s">
        <v>85</v>
      </c>
      <c r="FA14" s="156" t="s">
        <v>84</v>
      </c>
      <c r="FB14" s="149">
        <f t="shared" si="73"/>
        <v>284450.5</v>
      </c>
      <c r="FC14" s="149">
        <f t="shared" si="74"/>
        <v>2135342.224</v>
      </c>
      <c r="FD14" s="149">
        <f t="shared" si="75"/>
        <v>607399.1632</v>
      </c>
      <c r="FE14" s="157">
        <v>0.08730825414146284</v>
      </c>
      <c r="FF14" s="149">
        <f t="shared" si="76"/>
        <v>53030.96051</v>
      </c>
      <c r="FG14" s="157"/>
      <c r="FH14" s="149"/>
      <c r="FI14" s="149">
        <f t="shared" si="77"/>
        <v>0</v>
      </c>
      <c r="FJ14" s="149">
        <f t="shared" si="78"/>
        <v>660430.1238</v>
      </c>
      <c r="FK14" s="157">
        <v>0.28165806261811</v>
      </c>
      <c r="FL14" s="158">
        <f t="shared" si="79"/>
        <v>186015.4692</v>
      </c>
      <c r="FM14" s="158">
        <f t="shared" si="80"/>
        <v>474414.6546</v>
      </c>
      <c r="FN14" s="152"/>
      <c r="FO14" s="160">
        <f t="shared" ref="FO14:FO29" si="155">FO13+1</f>
        <v>2</v>
      </c>
      <c r="FP14" s="155" t="s">
        <v>38</v>
      </c>
      <c r="FQ14" s="156" t="s">
        <v>85</v>
      </c>
      <c r="FR14" s="156" t="s">
        <v>84</v>
      </c>
      <c r="FS14" s="149">
        <f t="shared" si="81"/>
        <v>158034</v>
      </c>
      <c r="FT14" s="149">
        <f t="shared" si="82"/>
        <v>2135342.224</v>
      </c>
      <c r="FU14" s="149">
        <f t="shared" si="83"/>
        <v>337456.673</v>
      </c>
      <c r="FV14" s="157">
        <v>0.08730825414146284</v>
      </c>
      <c r="FW14" s="149">
        <f t="shared" si="84"/>
        <v>29462.75297</v>
      </c>
      <c r="FX14" s="157"/>
      <c r="FY14" s="149"/>
      <c r="FZ14" s="149">
        <f t="shared" si="85"/>
        <v>0</v>
      </c>
      <c r="GA14" s="149">
        <f t="shared" si="86"/>
        <v>366919.426</v>
      </c>
      <c r="GB14" s="157">
        <v>0.28165806261811</v>
      </c>
      <c r="GC14" s="158">
        <f t="shared" si="87"/>
        <v>103345.8147</v>
      </c>
      <c r="GD14" s="158">
        <f t="shared" si="88"/>
        <v>263573.6113</v>
      </c>
      <c r="GE14" s="152"/>
      <c r="GF14" s="160">
        <f t="shared" ref="GF14:GF29" si="156">GF13+1</f>
        <v>2</v>
      </c>
      <c r="GG14" s="155" t="s">
        <v>38</v>
      </c>
      <c r="GH14" s="156" t="s">
        <v>85</v>
      </c>
      <c r="GI14" s="156" t="s">
        <v>84</v>
      </c>
      <c r="GJ14" s="149">
        <f t="shared" si="89"/>
        <v>150561</v>
      </c>
      <c r="GK14" s="149">
        <f t="shared" si="90"/>
        <v>2135342.224</v>
      </c>
      <c r="GL14" s="149">
        <f t="shared" si="91"/>
        <v>321499.2606</v>
      </c>
      <c r="GM14" s="157">
        <v>0.08730825414146284</v>
      </c>
      <c r="GN14" s="149">
        <f t="shared" si="92"/>
        <v>28069.53915</v>
      </c>
      <c r="GO14" s="157"/>
      <c r="GP14" s="149"/>
      <c r="GQ14" s="149">
        <f t="shared" si="93"/>
        <v>0</v>
      </c>
      <c r="GR14" s="149">
        <f t="shared" si="94"/>
        <v>349568.7997</v>
      </c>
      <c r="GS14" s="157">
        <v>0.28165806261811</v>
      </c>
      <c r="GT14" s="158">
        <f t="shared" si="95"/>
        <v>98458.87088</v>
      </c>
      <c r="GU14" s="158">
        <f t="shared" si="96"/>
        <v>251109.9288</v>
      </c>
      <c r="GV14" s="152"/>
      <c r="GW14" s="160">
        <f t="shared" ref="GW14:GW29" si="157">GW13+1</f>
        <v>2</v>
      </c>
      <c r="GX14" s="155" t="s">
        <v>38</v>
      </c>
      <c r="GY14" s="156" t="s">
        <v>85</v>
      </c>
      <c r="GZ14" s="156" t="s">
        <v>84</v>
      </c>
      <c r="HA14" s="149">
        <f t="shared" si="97"/>
        <v>121114.65</v>
      </c>
      <c r="HB14" s="149">
        <f t="shared" si="98"/>
        <v>2135342.224</v>
      </c>
      <c r="HC14" s="149">
        <f t="shared" si="99"/>
        <v>258621.2261</v>
      </c>
      <c r="HD14" s="157">
        <v>0.08730825414146284</v>
      </c>
      <c r="HE14" s="149">
        <f t="shared" si="100"/>
        <v>22579.76773</v>
      </c>
      <c r="HF14" s="157"/>
      <c r="HG14" s="149"/>
      <c r="HH14" s="149">
        <f t="shared" si="101"/>
        <v>0</v>
      </c>
      <c r="HI14" s="149">
        <f t="shared" si="102"/>
        <v>281200.9938</v>
      </c>
      <c r="HJ14" s="157">
        <v>0.28165806261811</v>
      </c>
      <c r="HK14" s="158">
        <f t="shared" si="103"/>
        <v>79202.52712</v>
      </c>
      <c r="HL14" s="158">
        <f t="shared" si="104"/>
        <v>201998.4667</v>
      </c>
      <c r="HM14" s="152"/>
      <c r="HN14" s="160">
        <f t="shared" ref="HN14:HN29" si="158">HN13+1</f>
        <v>2</v>
      </c>
      <c r="HO14" s="155" t="s">
        <v>38</v>
      </c>
      <c r="HP14" s="156" t="s">
        <v>85</v>
      </c>
      <c r="HQ14" s="156" t="s">
        <v>84</v>
      </c>
      <c r="HR14" s="149">
        <f t="shared" si="105"/>
        <v>69512</v>
      </c>
      <c r="HS14" s="149">
        <f t="shared" si="106"/>
        <v>2135342.224</v>
      </c>
      <c r="HT14" s="149">
        <f t="shared" si="107"/>
        <v>148431.9087</v>
      </c>
      <c r="HU14" s="157">
        <v>0.08730825414146284</v>
      </c>
      <c r="HV14" s="149">
        <f t="shared" si="108"/>
        <v>12959.3308</v>
      </c>
      <c r="HW14" s="157"/>
      <c r="HX14" s="149"/>
      <c r="HY14" s="149">
        <f t="shared" si="109"/>
        <v>0</v>
      </c>
      <c r="HZ14" s="149">
        <f t="shared" si="110"/>
        <v>161391.2395</v>
      </c>
      <c r="IA14" s="157">
        <v>0.28165806261811</v>
      </c>
      <c r="IB14" s="158">
        <f t="shared" si="111"/>
        <v>45457.14383</v>
      </c>
      <c r="IC14" s="158">
        <f t="shared" si="112"/>
        <v>115934.0956</v>
      </c>
      <c r="ID14" s="152"/>
      <c r="IE14" s="160">
        <f t="shared" ref="IE14:IE29" si="159">IE13+1</f>
        <v>2</v>
      </c>
      <c r="IF14" s="155" t="s">
        <v>38</v>
      </c>
      <c r="IG14" s="156" t="s">
        <v>85</v>
      </c>
      <c r="IH14" s="156" t="s">
        <v>84</v>
      </c>
      <c r="II14" s="149">
        <f t="shared" si="113"/>
        <v>124996.74</v>
      </c>
      <c r="IJ14" s="149">
        <f t="shared" si="114"/>
        <v>2135342.224</v>
      </c>
      <c r="IK14" s="149">
        <f t="shared" si="115"/>
        <v>266910.8168</v>
      </c>
      <c r="IL14" s="157">
        <v>0.08730825414146284</v>
      </c>
      <c r="IM14" s="149">
        <f t="shared" si="116"/>
        <v>23303.51742</v>
      </c>
      <c r="IN14" s="157"/>
      <c r="IO14" s="149"/>
      <c r="IP14" s="149">
        <f t="shared" si="117"/>
        <v>0</v>
      </c>
      <c r="IQ14" s="149">
        <f t="shared" si="118"/>
        <v>290214.3342</v>
      </c>
      <c r="IR14" s="157">
        <v>0.28165806261811</v>
      </c>
      <c r="IS14" s="158">
        <f t="shared" si="119"/>
        <v>81741.20711</v>
      </c>
      <c r="IT14" s="158">
        <f t="shared" si="120"/>
        <v>208473.1271</v>
      </c>
      <c r="IU14" s="152"/>
      <c r="IV14" s="160">
        <f t="shared" ref="IV14:IV29" si="160">IV13+1</f>
        <v>2</v>
      </c>
      <c r="IW14" s="155" t="s">
        <v>38</v>
      </c>
      <c r="IX14" s="156" t="s">
        <v>85</v>
      </c>
      <c r="IY14" s="156" t="s">
        <v>84</v>
      </c>
      <c r="IZ14" s="149">
        <f t="shared" si="121"/>
        <v>84660.43</v>
      </c>
      <c r="JA14" s="149">
        <f t="shared" si="122"/>
        <v>2135342.224</v>
      </c>
      <c r="JB14" s="149">
        <f t="shared" si="123"/>
        <v>180778.9909</v>
      </c>
      <c r="JC14" s="157">
        <v>0.08730825414146284</v>
      </c>
      <c r="JD14" s="149">
        <f t="shared" si="124"/>
        <v>15783.49808</v>
      </c>
      <c r="JE14" s="157"/>
      <c r="JF14" s="149"/>
      <c r="JG14" s="149">
        <f t="shared" si="125"/>
        <v>0</v>
      </c>
      <c r="JH14" s="149">
        <f t="shared" si="126"/>
        <v>196562.4889</v>
      </c>
      <c r="JI14" s="157">
        <v>0.28165806261811</v>
      </c>
      <c r="JJ14" s="158">
        <f t="shared" si="127"/>
        <v>55363.40982</v>
      </c>
      <c r="JK14" s="158">
        <f t="shared" si="128"/>
        <v>141199.0791</v>
      </c>
      <c r="JL14" s="152"/>
      <c r="JM14" s="160">
        <f t="shared" ref="JM14:JM29" si="161">JM13+1</f>
        <v>2</v>
      </c>
      <c r="JN14" s="155" t="s">
        <v>38</v>
      </c>
      <c r="JO14" s="156" t="s">
        <v>85</v>
      </c>
      <c r="JP14" s="156" t="s">
        <v>84</v>
      </c>
      <c r="JQ14" s="149">
        <f t="shared" si="129"/>
        <v>22718</v>
      </c>
      <c r="JR14" s="149">
        <f t="shared" si="130"/>
        <v>2135342.224</v>
      </c>
      <c r="JS14" s="149">
        <f t="shared" si="131"/>
        <v>48510.70464</v>
      </c>
      <c r="JT14" s="157">
        <v>0.08730825414146284</v>
      </c>
      <c r="JU14" s="149">
        <f t="shared" si="132"/>
        <v>4235.384929</v>
      </c>
      <c r="JV14" s="157"/>
      <c r="JW14" s="149"/>
      <c r="JX14" s="149">
        <f t="shared" si="133"/>
        <v>0</v>
      </c>
      <c r="JY14" s="149">
        <f t="shared" si="134"/>
        <v>52746.08957</v>
      </c>
      <c r="JZ14" s="157">
        <v>0.28165806261811</v>
      </c>
      <c r="KA14" s="158">
        <f t="shared" si="135"/>
        <v>14856.3614</v>
      </c>
      <c r="KB14" s="158">
        <f t="shared" si="136"/>
        <v>37889.72817</v>
      </c>
      <c r="KC14" s="152"/>
      <c r="KD14" s="160">
        <f t="shared" ref="KD14:KD29" si="162">KD13+1</f>
        <v>2</v>
      </c>
      <c r="KE14" s="155" t="s">
        <v>38</v>
      </c>
      <c r="KF14" s="156" t="s">
        <v>85</v>
      </c>
      <c r="KG14" s="156" t="s">
        <v>84</v>
      </c>
      <c r="KH14" s="149">
        <f t="shared" si="137"/>
        <v>0</v>
      </c>
      <c r="KI14" s="149" t="str">
        <f t="shared" si="138"/>
        <v>#DIV/0!</v>
      </c>
      <c r="KJ14" s="149">
        <f t="shared" si="139"/>
        <v>0</v>
      </c>
      <c r="KK14" s="157">
        <v>0.08730825414146284</v>
      </c>
      <c r="KL14" s="149">
        <f t="shared" si="140"/>
        <v>0</v>
      </c>
      <c r="KM14" s="157"/>
      <c r="KN14" s="149"/>
      <c r="KO14" s="149">
        <f t="shared" si="141"/>
        <v>0</v>
      </c>
      <c r="KP14" s="149">
        <f t="shared" si="142"/>
        <v>0</v>
      </c>
      <c r="KQ14" s="157">
        <v>0.28165806261811</v>
      </c>
      <c r="KR14" s="158">
        <f t="shared" si="143"/>
        <v>0</v>
      </c>
      <c r="KS14" s="158">
        <f t="shared" si="144"/>
        <v>0</v>
      </c>
    </row>
    <row r="15">
      <c r="A15" s="154">
        <f t="shared" si="145"/>
        <v>3</v>
      </c>
      <c r="B15" s="155" t="s">
        <v>39</v>
      </c>
      <c r="C15" s="156" t="s">
        <v>86</v>
      </c>
      <c r="D15" s="156" t="s">
        <v>84</v>
      </c>
      <c r="E15" s="149">
        <f t="shared" si="1"/>
        <v>163350</v>
      </c>
      <c r="F15" s="149">
        <f t="shared" si="2"/>
        <v>1009000</v>
      </c>
      <c r="G15" s="149">
        <f t="shared" si="3"/>
        <v>164820.15</v>
      </c>
      <c r="H15" s="157">
        <v>0.032</v>
      </c>
      <c r="I15" s="149">
        <f t="shared" si="4"/>
        <v>5274.2448</v>
      </c>
      <c r="J15" s="157"/>
      <c r="K15" s="149"/>
      <c r="L15" s="149">
        <f t="shared" si="5"/>
        <v>0</v>
      </c>
      <c r="M15" s="149">
        <f t="shared" si="6"/>
        <v>170094.3948</v>
      </c>
      <c r="N15" s="157">
        <v>0.27429935250298</v>
      </c>
      <c r="O15" s="158">
        <f t="shared" si="7"/>
        <v>46656.78236</v>
      </c>
      <c r="P15" s="159">
        <f t="shared" si="8"/>
        <v>123437.6124</v>
      </c>
      <c r="Q15" s="152"/>
      <c r="R15" s="160">
        <f t="shared" si="146"/>
        <v>3</v>
      </c>
      <c r="S15" s="155" t="s">
        <v>39</v>
      </c>
      <c r="T15" s="156" t="s">
        <v>86</v>
      </c>
      <c r="U15" s="156" t="s">
        <v>84</v>
      </c>
      <c r="V15" s="149">
        <f t="shared" si="9"/>
        <v>164850</v>
      </c>
      <c r="W15" s="149">
        <f t="shared" si="10"/>
        <v>1009000</v>
      </c>
      <c r="X15" s="149">
        <f t="shared" si="11"/>
        <v>166333.65</v>
      </c>
      <c r="Y15" s="157">
        <v>0.032</v>
      </c>
      <c r="Z15" s="149">
        <f t="shared" si="12"/>
        <v>5322.6768</v>
      </c>
      <c r="AA15" s="157"/>
      <c r="AB15" s="149"/>
      <c r="AC15" s="149">
        <f t="shared" si="13"/>
        <v>0</v>
      </c>
      <c r="AD15" s="149">
        <f t="shared" si="14"/>
        <v>171656.3268</v>
      </c>
      <c r="AE15" s="157">
        <v>0.27429935250298</v>
      </c>
      <c r="AF15" s="158">
        <f t="shared" si="15"/>
        <v>47085.21929</v>
      </c>
      <c r="AG15" s="158">
        <f t="shared" si="16"/>
        <v>124571.1075</v>
      </c>
      <c r="AH15" s="152"/>
      <c r="AI15" s="160">
        <f t="shared" si="147"/>
        <v>3</v>
      </c>
      <c r="AJ15" s="155" t="s">
        <v>39</v>
      </c>
      <c r="AK15" s="156" t="s">
        <v>86</v>
      </c>
      <c r="AL15" s="156" t="s">
        <v>84</v>
      </c>
      <c r="AM15" s="149">
        <f t="shared" si="17"/>
        <v>175719</v>
      </c>
      <c r="AN15" s="149">
        <f t="shared" si="18"/>
        <v>1009000</v>
      </c>
      <c r="AO15" s="149">
        <f t="shared" si="19"/>
        <v>177300.471</v>
      </c>
      <c r="AP15" s="157">
        <v>0.032</v>
      </c>
      <c r="AQ15" s="149">
        <f t="shared" si="20"/>
        <v>5673.615072</v>
      </c>
      <c r="AR15" s="157"/>
      <c r="AS15" s="149"/>
      <c r="AT15" s="149">
        <f t="shared" si="21"/>
        <v>0</v>
      </c>
      <c r="AU15" s="149">
        <f t="shared" si="22"/>
        <v>182974.0861</v>
      </c>
      <c r="AV15" s="157">
        <v>0.27429935250298</v>
      </c>
      <c r="AW15" s="158">
        <f t="shared" si="23"/>
        <v>50189.67333</v>
      </c>
      <c r="AX15" s="158">
        <f t="shared" si="24"/>
        <v>132784.4127</v>
      </c>
      <c r="AY15" s="152"/>
      <c r="AZ15" s="160">
        <f t="shared" si="148"/>
        <v>3</v>
      </c>
      <c r="BA15" s="155" t="s">
        <v>39</v>
      </c>
      <c r="BB15" s="156" t="s">
        <v>86</v>
      </c>
      <c r="BC15" s="156" t="s">
        <v>84</v>
      </c>
      <c r="BD15" s="149">
        <f t="shared" si="25"/>
        <v>180680</v>
      </c>
      <c r="BE15" s="149">
        <f t="shared" si="26"/>
        <v>1009000</v>
      </c>
      <c r="BF15" s="149">
        <f t="shared" si="27"/>
        <v>182306.12</v>
      </c>
      <c r="BG15" s="157">
        <v>0.032</v>
      </c>
      <c r="BH15" s="149">
        <f t="shared" si="28"/>
        <v>5833.79584</v>
      </c>
      <c r="BI15" s="157"/>
      <c r="BJ15" s="149"/>
      <c r="BK15" s="149">
        <f t="shared" si="29"/>
        <v>0</v>
      </c>
      <c r="BL15" s="149">
        <f t="shared" si="30"/>
        <v>188139.9158</v>
      </c>
      <c r="BM15" s="157">
        <v>0.27429935250298</v>
      </c>
      <c r="BN15" s="158">
        <f t="shared" si="31"/>
        <v>51606.65709</v>
      </c>
      <c r="BO15" s="158">
        <f t="shared" si="32"/>
        <v>136533.2587</v>
      </c>
      <c r="BP15" s="152"/>
      <c r="BQ15" s="160">
        <f t="shared" si="149"/>
        <v>3</v>
      </c>
      <c r="BR15" s="155" t="s">
        <v>39</v>
      </c>
      <c r="BS15" s="156" t="s">
        <v>86</v>
      </c>
      <c r="BT15" s="156" t="s">
        <v>84</v>
      </c>
      <c r="BU15" s="149">
        <f t="shared" si="33"/>
        <v>175086</v>
      </c>
      <c r="BV15" s="149">
        <f t="shared" si="34"/>
        <v>1009000</v>
      </c>
      <c r="BW15" s="149">
        <f t="shared" si="35"/>
        <v>176661.774</v>
      </c>
      <c r="BX15" s="157">
        <v>0.032</v>
      </c>
      <c r="BY15" s="149">
        <f t="shared" si="36"/>
        <v>5653.176768</v>
      </c>
      <c r="BZ15" s="157"/>
      <c r="CA15" s="149"/>
      <c r="CB15" s="149">
        <f t="shared" si="37"/>
        <v>0</v>
      </c>
      <c r="CC15" s="149">
        <f t="shared" si="38"/>
        <v>182314.9508</v>
      </c>
      <c r="CD15" s="157">
        <v>0.27429935250298</v>
      </c>
      <c r="CE15" s="158">
        <f t="shared" si="39"/>
        <v>50008.87295</v>
      </c>
      <c r="CF15" s="158">
        <f t="shared" si="40"/>
        <v>132306.0778</v>
      </c>
      <c r="CG15" s="152"/>
      <c r="CH15" s="160">
        <f t="shared" si="150"/>
        <v>3</v>
      </c>
      <c r="CI15" s="155" t="s">
        <v>39</v>
      </c>
      <c r="CJ15" s="156" t="s">
        <v>86</v>
      </c>
      <c r="CK15" s="156" t="s">
        <v>84</v>
      </c>
      <c r="CL15" s="149">
        <f t="shared" si="41"/>
        <v>175095</v>
      </c>
      <c r="CM15" s="149">
        <f t="shared" si="42"/>
        <v>1009000</v>
      </c>
      <c r="CN15" s="149">
        <f t="shared" si="43"/>
        <v>176670.855</v>
      </c>
      <c r="CO15" s="157">
        <v>0.032</v>
      </c>
      <c r="CP15" s="149">
        <f t="shared" si="44"/>
        <v>5653.46736</v>
      </c>
      <c r="CQ15" s="157"/>
      <c r="CR15" s="149"/>
      <c r="CS15" s="149">
        <f t="shared" si="45"/>
        <v>0</v>
      </c>
      <c r="CT15" s="149">
        <f t="shared" si="46"/>
        <v>182324.3224</v>
      </c>
      <c r="CU15" s="157">
        <v>0.27429935250298</v>
      </c>
      <c r="CV15" s="158">
        <f t="shared" si="47"/>
        <v>50011.44357</v>
      </c>
      <c r="CW15" s="158">
        <f t="shared" si="48"/>
        <v>132312.8788</v>
      </c>
      <c r="CX15" s="152"/>
      <c r="CY15" s="160">
        <f t="shared" si="151"/>
        <v>3</v>
      </c>
      <c r="CZ15" s="155" t="s">
        <v>39</v>
      </c>
      <c r="DA15" s="156" t="s">
        <v>86</v>
      </c>
      <c r="DB15" s="156" t="s">
        <v>84</v>
      </c>
      <c r="DC15" s="149">
        <f t="shared" si="49"/>
        <v>161518</v>
      </c>
      <c r="DD15" s="149">
        <f t="shared" si="50"/>
        <v>1009000</v>
      </c>
      <c r="DE15" s="149">
        <f t="shared" si="51"/>
        <v>162971.662</v>
      </c>
      <c r="DF15" s="157">
        <v>0.032</v>
      </c>
      <c r="DG15" s="149">
        <f t="shared" si="52"/>
        <v>5215.093184</v>
      </c>
      <c r="DH15" s="157"/>
      <c r="DI15" s="149"/>
      <c r="DJ15" s="149">
        <f t="shared" si="53"/>
        <v>0</v>
      </c>
      <c r="DK15" s="149">
        <f t="shared" si="54"/>
        <v>168186.7552</v>
      </c>
      <c r="DL15" s="157">
        <v>0.27429935250298</v>
      </c>
      <c r="DM15" s="158">
        <f t="shared" si="55"/>
        <v>46133.51805</v>
      </c>
      <c r="DN15" s="158">
        <f t="shared" si="56"/>
        <v>122053.2371</v>
      </c>
      <c r="DO15" s="152"/>
      <c r="DP15" s="160">
        <f t="shared" si="152"/>
        <v>3</v>
      </c>
      <c r="DQ15" s="155" t="s">
        <v>39</v>
      </c>
      <c r="DR15" s="156" t="s">
        <v>86</v>
      </c>
      <c r="DS15" s="156" t="s">
        <v>84</v>
      </c>
      <c r="DT15" s="149">
        <f t="shared" si="57"/>
        <v>242901</v>
      </c>
      <c r="DU15" s="149">
        <f t="shared" si="58"/>
        <v>1009000</v>
      </c>
      <c r="DV15" s="149">
        <f t="shared" si="59"/>
        <v>245087.109</v>
      </c>
      <c r="DW15" s="157">
        <v>0.032</v>
      </c>
      <c r="DX15" s="149">
        <f t="shared" si="60"/>
        <v>7842.787488</v>
      </c>
      <c r="DY15" s="157"/>
      <c r="DZ15" s="149"/>
      <c r="EA15" s="149">
        <f t="shared" si="61"/>
        <v>0</v>
      </c>
      <c r="EB15" s="149">
        <f t="shared" si="62"/>
        <v>252929.8965</v>
      </c>
      <c r="EC15" s="157">
        <v>0.27429935250298</v>
      </c>
      <c r="ED15" s="158">
        <f t="shared" si="63"/>
        <v>69378.50684</v>
      </c>
      <c r="EE15" s="158">
        <f t="shared" si="64"/>
        <v>183551.3897</v>
      </c>
      <c r="EF15" s="152"/>
      <c r="EG15" s="160">
        <f t="shared" si="153"/>
        <v>3</v>
      </c>
      <c r="EH15" s="155" t="s">
        <v>39</v>
      </c>
      <c r="EI15" s="156" t="s">
        <v>86</v>
      </c>
      <c r="EJ15" s="156" t="s">
        <v>84</v>
      </c>
      <c r="EK15" s="149">
        <f t="shared" si="65"/>
        <v>215330</v>
      </c>
      <c r="EL15" s="149">
        <f t="shared" si="66"/>
        <v>1009000</v>
      </c>
      <c r="EM15" s="149">
        <f t="shared" si="67"/>
        <v>217267.97</v>
      </c>
      <c r="EN15" s="157">
        <v>0.032</v>
      </c>
      <c r="EO15" s="149">
        <f t="shared" si="68"/>
        <v>6952.57504</v>
      </c>
      <c r="EP15" s="157"/>
      <c r="EQ15" s="149"/>
      <c r="ER15" s="149">
        <f t="shared" si="69"/>
        <v>0</v>
      </c>
      <c r="ES15" s="149">
        <f t="shared" si="70"/>
        <v>224220.545</v>
      </c>
      <c r="ET15" s="157">
        <v>0.27429935250298</v>
      </c>
      <c r="EU15" s="158">
        <f t="shared" si="71"/>
        <v>61503.55032</v>
      </c>
      <c r="EV15" s="158">
        <f t="shared" si="72"/>
        <v>162716.9947</v>
      </c>
      <c r="EW15" s="152"/>
      <c r="EX15" s="160">
        <f t="shared" si="154"/>
        <v>3</v>
      </c>
      <c r="EY15" s="155" t="s">
        <v>39</v>
      </c>
      <c r="EZ15" s="156" t="s">
        <v>86</v>
      </c>
      <c r="FA15" s="156" t="s">
        <v>84</v>
      </c>
      <c r="FB15" s="149">
        <f t="shared" si="73"/>
        <v>149178</v>
      </c>
      <c r="FC15" s="149">
        <f t="shared" si="74"/>
        <v>1009000</v>
      </c>
      <c r="FD15" s="149">
        <f t="shared" si="75"/>
        <v>150520.602</v>
      </c>
      <c r="FE15" s="157">
        <v>0.032</v>
      </c>
      <c r="FF15" s="149">
        <f t="shared" si="76"/>
        <v>4816.659264</v>
      </c>
      <c r="FG15" s="157"/>
      <c r="FH15" s="149"/>
      <c r="FI15" s="149">
        <f t="shared" si="77"/>
        <v>0</v>
      </c>
      <c r="FJ15" s="149">
        <f t="shared" si="78"/>
        <v>155337.2613</v>
      </c>
      <c r="FK15" s="157">
        <v>0.27429935250298</v>
      </c>
      <c r="FL15" s="158">
        <f t="shared" si="79"/>
        <v>42608.91018</v>
      </c>
      <c r="FM15" s="158">
        <f t="shared" si="80"/>
        <v>112728.3511</v>
      </c>
      <c r="FN15" s="152"/>
      <c r="FO15" s="160">
        <f t="shared" si="155"/>
        <v>3</v>
      </c>
      <c r="FP15" s="155" t="s">
        <v>39</v>
      </c>
      <c r="FQ15" s="156" t="s">
        <v>86</v>
      </c>
      <c r="FR15" s="156" t="s">
        <v>84</v>
      </c>
      <c r="FS15" s="149">
        <f t="shared" si="81"/>
        <v>157242</v>
      </c>
      <c r="FT15" s="149">
        <f t="shared" si="82"/>
        <v>1009000</v>
      </c>
      <c r="FU15" s="149">
        <f t="shared" si="83"/>
        <v>158657.178</v>
      </c>
      <c r="FV15" s="157">
        <v>0.032</v>
      </c>
      <c r="FW15" s="149">
        <f t="shared" si="84"/>
        <v>5077.029696</v>
      </c>
      <c r="FX15" s="157"/>
      <c r="FY15" s="149"/>
      <c r="FZ15" s="149">
        <f t="shared" si="85"/>
        <v>0</v>
      </c>
      <c r="GA15" s="149">
        <f t="shared" si="86"/>
        <v>163734.2077</v>
      </c>
      <c r="GB15" s="157">
        <v>0.27429935250298</v>
      </c>
      <c r="GC15" s="158">
        <f t="shared" si="87"/>
        <v>44912.18715</v>
      </c>
      <c r="GD15" s="158">
        <f t="shared" si="88"/>
        <v>118822.0205</v>
      </c>
      <c r="GE15" s="152"/>
      <c r="GF15" s="160">
        <f t="shared" si="156"/>
        <v>3</v>
      </c>
      <c r="GG15" s="155" t="s">
        <v>39</v>
      </c>
      <c r="GH15" s="156" t="s">
        <v>86</v>
      </c>
      <c r="GI15" s="156" t="s">
        <v>84</v>
      </c>
      <c r="GJ15" s="149">
        <f t="shared" si="89"/>
        <v>136702</v>
      </c>
      <c r="GK15" s="149">
        <f t="shared" si="90"/>
        <v>1009000</v>
      </c>
      <c r="GL15" s="149">
        <f t="shared" si="91"/>
        <v>137932.318</v>
      </c>
      <c r="GM15" s="157">
        <v>0.032</v>
      </c>
      <c r="GN15" s="149">
        <f t="shared" si="92"/>
        <v>4413.834176</v>
      </c>
      <c r="GO15" s="157"/>
      <c r="GP15" s="149"/>
      <c r="GQ15" s="149">
        <f t="shared" si="93"/>
        <v>0</v>
      </c>
      <c r="GR15" s="149">
        <f t="shared" si="94"/>
        <v>142346.1522</v>
      </c>
      <c r="GS15" s="157">
        <v>0.27429935250298</v>
      </c>
      <c r="GT15" s="158">
        <f t="shared" si="95"/>
        <v>39045.45737</v>
      </c>
      <c r="GU15" s="158">
        <f t="shared" si="96"/>
        <v>103300.6948</v>
      </c>
      <c r="GV15" s="152"/>
      <c r="GW15" s="160">
        <f t="shared" si="157"/>
        <v>3</v>
      </c>
      <c r="GX15" s="155" t="s">
        <v>39</v>
      </c>
      <c r="GY15" s="156" t="s">
        <v>86</v>
      </c>
      <c r="GZ15" s="156" t="s">
        <v>84</v>
      </c>
      <c r="HA15" s="149">
        <f t="shared" si="97"/>
        <v>121435.84</v>
      </c>
      <c r="HB15" s="149">
        <f t="shared" si="98"/>
        <v>1009000</v>
      </c>
      <c r="HC15" s="149">
        <f t="shared" si="99"/>
        <v>122528.7626</v>
      </c>
      <c r="HD15" s="157">
        <v>0.032</v>
      </c>
      <c r="HE15" s="149">
        <f t="shared" si="100"/>
        <v>3920.920402</v>
      </c>
      <c r="HF15" s="157"/>
      <c r="HG15" s="149"/>
      <c r="HH15" s="149">
        <f t="shared" si="101"/>
        <v>0</v>
      </c>
      <c r="HI15" s="149">
        <f t="shared" si="102"/>
        <v>126449.683</v>
      </c>
      <c r="HJ15" s="157">
        <v>0.27429935250298</v>
      </c>
      <c r="HK15" s="158">
        <f t="shared" si="103"/>
        <v>34685.06616</v>
      </c>
      <c r="HL15" s="158">
        <f t="shared" si="104"/>
        <v>91764.6168</v>
      </c>
      <c r="HM15" s="152"/>
      <c r="HN15" s="160">
        <f t="shared" si="158"/>
        <v>3</v>
      </c>
      <c r="HO15" s="155" t="s">
        <v>39</v>
      </c>
      <c r="HP15" s="156" t="s">
        <v>86</v>
      </c>
      <c r="HQ15" s="156" t="s">
        <v>84</v>
      </c>
      <c r="HR15" s="149">
        <f t="shared" si="105"/>
        <v>112262</v>
      </c>
      <c r="HS15" s="149">
        <f t="shared" si="106"/>
        <v>1009000</v>
      </c>
      <c r="HT15" s="149">
        <f t="shared" si="107"/>
        <v>113272.358</v>
      </c>
      <c r="HU15" s="157">
        <v>0.032</v>
      </c>
      <c r="HV15" s="149">
        <f t="shared" si="108"/>
        <v>3624.715456</v>
      </c>
      <c r="HW15" s="157"/>
      <c r="HX15" s="149"/>
      <c r="HY15" s="149">
        <f t="shared" si="109"/>
        <v>0</v>
      </c>
      <c r="HZ15" s="149">
        <f t="shared" si="110"/>
        <v>116897.0735</v>
      </c>
      <c r="IA15" s="157">
        <v>0.27429935250298</v>
      </c>
      <c r="IB15" s="158">
        <f t="shared" si="111"/>
        <v>32064.79156</v>
      </c>
      <c r="IC15" s="158">
        <f t="shared" si="112"/>
        <v>84832.2819</v>
      </c>
      <c r="ID15" s="152"/>
      <c r="IE15" s="160">
        <f t="shared" si="159"/>
        <v>3</v>
      </c>
      <c r="IF15" s="155" t="s">
        <v>39</v>
      </c>
      <c r="IG15" s="156" t="s">
        <v>86</v>
      </c>
      <c r="IH15" s="156" t="s">
        <v>84</v>
      </c>
      <c r="II15" s="149">
        <f t="shared" si="113"/>
        <v>112450.9732</v>
      </c>
      <c r="IJ15" s="149">
        <f t="shared" si="114"/>
        <v>1009000</v>
      </c>
      <c r="IK15" s="149">
        <f t="shared" si="115"/>
        <v>113463.032</v>
      </c>
      <c r="IL15" s="157">
        <v>0.032</v>
      </c>
      <c r="IM15" s="149">
        <f t="shared" si="116"/>
        <v>3630.817022</v>
      </c>
      <c r="IN15" s="157"/>
      <c r="IO15" s="149"/>
      <c r="IP15" s="149">
        <f t="shared" si="117"/>
        <v>0</v>
      </c>
      <c r="IQ15" s="149">
        <f t="shared" si="118"/>
        <v>117093.849</v>
      </c>
      <c r="IR15" s="157">
        <v>0.27429935250298</v>
      </c>
      <c r="IS15" s="158">
        <f t="shared" si="119"/>
        <v>32118.76696</v>
      </c>
      <c r="IT15" s="158">
        <f t="shared" si="120"/>
        <v>84975.08202</v>
      </c>
      <c r="IU15" s="152"/>
      <c r="IV15" s="160">
        <f t="shared" si="160"/>
        <v>3</v>
      </c>
      <c r="IW15" s="155" t="s">
        <v>39</v>
      </c>
      <c r="IX15" s="156" t="s">
        <v>86</v>
      </c>
      <c r="IY15" s="156" t="s">
        <v>84</v>
      </c>
      <c r="IZ15" s="149">
        <f t="shared" si="121"/>
        <v>107823.8217</v>
      </c>
      <c r="JA15" s="149">
        <f t="shared" si="122"/>
        <v>1009000</v>
      </c>
      <c r="JB15" s="149">
        <f t="shared" si="123"/>
        <v>108794.2361</v>
      </c>
      <c r="JC15" s="157">
        <v>0.032</v>
      </c>
      <c r="JD15" s="149">
        <f t="shared" si="124"/>
        <v>3481.415554</v>
      </c>
      <c r="JE15" s="157"/>
      <c r="JF15" s="149"/>
      <c r="JG15" s="149">
        <f t="shared" si="125"/>
        <v>0</v>
      </c>
      <c r="JH15" s="149">
        <f t="shared" si="126"/>
        <v>112275.6516</v>
      </c>
      <c r="JI15" s="157">
        <v>0.27429935250298</v>
      </c>
      <c r="JJ15" s="158">
        <f t="shared" si="127"/>
        <v>30797.13854</v>
      </c>
      <c r="JK15" s="158">
        <f t="shared" si="128"/>
        <v>81478.51308</v>
      </c>
      <c r="JL15" s="152"/>
      <c r="JM15" s="160">
        <f t="shared" si="161"/>
        <v>3</v>
      </c>
      <c r="JN15" s="155" t="s">
        <v>39</v>
      </c>
      <c r="JO15" s="156" t="s">
        <v>86</v>
      </c>
      <c r="JP15" s="156" t="s">
        <v>84</v>
      </c>
      <c r="JQ15" s="149">
        <f t="shared" si="129"/>
        <v>20706.11643</v>
      </c>
      <c r="JR15" s="149">
        <f t="shared" si="130"/>
        <v>1009000</v>
      </c>
      <c r="JS15" s="149">
        <f t="shared" si="131"/>
        <v>20892.47148</v>
      </c>
      <c r="JT15" s="157">
        <v>0.032</v>
      </c>
      <c r="JU15" s="149">
        <f t="shared" si="132"/>
        <v>668.5590872</v>
      </c>
      <c r="JV15" s="157"/>
      <c r="JW15" s="149"/>
      <c r="JX15" s="149">
        <f t="shared" si="133"/>
        <v>0</v>
      </c>
      <c r="JY15" s="149">
        <f t="shared" si="134"/>
        <v>21561.03056</v>
      </c>
      <c r="JZ15" s="157">
        <v>0.27429935250298</v>
      </c>
      <c r="KA15" s="158">
        <f t="shared" si="135"/>
        <v>5914.176723</v>
      </c>
      <c r="KB15" s="158">
        <f t="shared" si="136"/>
        <v>15646.85384</v>
      </c>
      <c r="KC15" s="152"/>
      <c r="KD15" s="160">
        <f t="shared" si="162"/>
        <v>3</v>
      </c>
      <c r="KE15" s="155" t="s">
        <v>39</v>
      </c>
      <c r="KF15" s="156" t="s">
        <v>86</v>
      </c>
      <c r="KG15" s="156" t="s">
        <v>84</v>
      </c>
      <c r="KH15" s="149">
        <f t="shared" si="137"/>
        <v>0</v>
      </c>
      <c r="KI15" s="149" t="str">
        <f t="shared" si="138"/>
        <v>#DIV/0!</v>
      </c>
      <c r="KJ15" s="149">
        <f t="shared" si="139"/>
        <v>0</v>
      </c>
      <c r="KK15" s="157">
        <v>0.032</v>
      </c>
      <c r="KL15" s="149">
        <f t="shared" si="140"/>
        <v>0</v>
      </c>
      <c r="KM15" s="157"/>
      <c r="KN15" s="149"/>
      <c r="KO15" s="149">
        <f t="shared" si="141"/>
        <v>0</v>
      </c>
      <c r="KP15" s="149">
        <f t="shared" si="142"/>
        <v>0</v>
      </c>
      <c r="KQ15" s="157">
        <v>0.27429935250298</v>
      </c>
      <c r="KR15" s="158">
        <f t="shared" si="143"/>
        <v>0</v>
      </c>
      <c r="KS15" s="158">
        <f t="shared" si="144"/>
        <v>0</v>
      </c>
    </row>
    <row r="16">
      <c r="A16" s="154">
        <f t="shared" si="145"/>
        <v>4</v>
      </c>
      <c r="B16" s="155" t="s">
        <v>40</v>
      </c>
      <c r="C16" s="156" t="s">
        <v>86</v>
      </c>
      <c r="D16" s="156" t="s">
        <v>84</v>
      </c>
      <c r="E16" s="149">
        <f t="shared" si="1"/>
        <v>25304</v>
      </c>
      <c r="F16" s="149">
        <f t="shared" si="2"/>
        <v>1405000</v>
      </c>
      <c r="G16" s="149">
        <f t="shared" si="3"/>
        <v>35552.12</v>
      </c>
      <c r="H16" s="157">
        <v>0.022</v>
      </c>
      <c r="I16" s="149">
        <f t="shared" si="4"/>
        <v>782.14664</v>
      </c>
      <c r="J16" s="157"/>
      <c r="K16" s="149"/>
      <c r="L16" s="149">
        <f t="shared" si="5"/>
        <v>0</v>
      </c>
      <c r="M16" s="149">
        <f t="shared" si="6"/>
        <v>36334.26664</v>
      </c>
      <c r="N16" s="157">
        <v>0.27429935250298</v>
      </c>
      <c r="O16" s="158">
        <f t="shared" si="7"/>
        <v>9966.465813</v>
      </c>
      <c r="P16" s="159">
        <f t="shared" si="8"/>
        <v>26367.80083</v>
      </c>
      <c r="Q16" s="152"/>
      <c r="R16" s="160">
        <f t="shared" si="146"/>
        <v>4</v>
      </c>
      <c r="S16" s="155" t="s">
        <v>40</v>
      </c>
      <c r="T16" s="156" t="s">
        <v>86</v>
      </c>
      <c r="U16" s="156" t="s">
        <v>84</v>
      </c>
      <c r="V16" s="149">
        <f t="shared" si="9"/>
        <v>26476</v>
      </c>
      <c r="W16" s="149">
        <f t="shared" si="10"/>
        <v>1405000</v>
      </c>
      <c r="X16" s="149">
        <f t="shared" si="11"/>
        <v>37198.78</v>
      </c>
      <c r="Y16" s="157">
        <v>0.022</v>
      </c>
      <c r="Z16" s="149">
        <f t="shared" si="12"/>
        <v>818.37316</v>
      </c>
      <c r="AA16" s="157"/>
      <c r="AB16" s="149"/>
      <c r="AC16" s="149">
        <f t="shared" si="13"/>
        <v>0</v>
      </c>
      <c r="AD16" s="149">
        <f t="shared" si="14"/>
        <v>38017.15316</v>
      </c>
      <c r="AE16" s="157">
        <v>0.27429935250298</v>
      </c>
      <c r="AF16" s="158">
        <f t="shared" si="15"/>
        <v>10428.0805</v>
      </c>
      <c r="AG16" s="158">
        <f t="shared" si="16"/>
        <v>27589.07266</v>
      </c>
      <c r="AH16" s="152"/>
      <c r="AI16" s="160">
        <f t="shared" si="147"/>
        <v>4</v>
      </c>
      <c r="AJ16" s="155" t="s">
        <v>40</v>
      </c>
      <c r="AK16" s="156" t="s">
        <v>86</v>
      </c>
      <c r="AL16" s="156" t="s">
        <v>84</v>
      </c>
      <c r="AM16" s="149">
        <f t="shared" si="17"/>
        <v>29411</v>
      </c>
      <c r="AN16" s="149">
        <f t="shared" si="18"/>
        <v>1405000</v>
      </c>
      <c r="AO16" s="149">
        <f t="shared" si="19"/>
        <v>41322.455</v>
      </c>
      <c r="AP16" s="157">
        <v>0.022</v>
      </c>
      <c r="AQ16" s="149">
        <f t="shared" si="20"/>
        <v>909.09401</v>
      </c>
      <c r="AR16" s="157"/>
      <c r="AS16" s="149"/>
      <c r="AT16" s="149">
        <f t="shared" si="21"/>
        <v>0</v>
      </c>
      <c r="AU16" s="149">
        <f t="shared" si="22"/>
        <v>42231.54901</v>
      </c>
      <c r="AV16" s="157">
        <v>0.27429935250298</v>
      </c>
      <c r="AW16" s="158">
        <f t="shared" si="23"/>
        <v>11584.08655</v>
      </c>
      <c r="AX16" s="158">
        <f t="shared" si="24"/>
        <v>30647.46246</v>
      </c>
      <c r="AY16" s="152"/>
      <c r="AZ16" s="160">
        <f t="shared" si="148"/>
        <v>4</v>
      </c>
      <c r="BA16" s="155" t="s">
        <v>40</v>
      </c>
      <c r="BB16" s="156" t="s">
        <v>86</v>
      </c>
      <c r="BC16" s="156" t="s">
        <v>84</v>
      </c>
      <c r="BD16" s="149">
        <f t="shared" si="25"/>
        <v>24113</v>
      </c>
      <c r="BE16" s="149">
        <f t="shared" si="26"/>
        <v>1405000</v>
      </c>
      <c r="BF16" s="149">
        <f t="shared" si="27"/>
        <v>33878.765</v>
      </c>
      <c r="BG16" s="157">
        <v>0.022</v>
      </c>
      <c r="BH16" s="149">
        <f t="shared" si="28"/>
        <v>745.33283</v>
      </c>
      <c r="BI16" s="157"/>
      <c r="BJ16" s="149"/>
      <c r="BK16" s="149">
        <f t="shared" si="29"/>
        <v>0</v>
      </c>
      <c r="BL16" s="149">
        <f t="shared" si="30"/>
        <v>34624.09783</v>
      </c>
      <c r="BM16" s="157">
        <v>0.27429935250298</v>
      </c>
      <c r="BN16" s="158">
        <f t="shared" si="31"/>
        <v>9497.367616</v>
      </c>
      <c r="BO16" s="158">
        <f t="shared" si="32"/>
        <v>25126.73021</v>
      </c>
      <c r="BP16" s="152"/>
      <c r="BQ16" s="160">
        <f t="shared" si="149"/>
        <v>4</v>
      </c>
      <c r="BR16" s="155" t="s">
        <v>40</v>
      </c>
      <c r="BS16" s="156" t="s">
        <v>86</v>
      </c>
      <c r="BT16" s="156" t="s">
        <v>84</v>
      </c>
      <c r="BU16" s="149">
        <f t="shared" si="33"/>
        <v>24914</v>
      </c>
      <c r="BV16" s="149">
        <f t="shared" si="34"/>
        <v>1405000</v>
      </c>
      <c r="BW16" s="149">
        <f t="shared" si="35"/>
        <v>35004.17</v>
      </c>
      <c r="BX16" s="157">
        <v>0.022</v>
      </c>
      <c r="BY16" s="149">
        <f t="shared" si="36"/>
        <v>770.09174</v>
      </c>
      <c r="BZ16" s="157"/>
      <c r="CA16" s="149"/>
      <c r="CB16" s="149">
        <f t="shared" si="37"/>
        <v>0</v>
      </c>
      <c r="CC16" s="149">
        <f t="shared" si="38"/>
        <v>35774.26174</v>
      </c>
      <c r="CD16" s="157">
        <v>0.27429935250298</v>
      </c>
      <c r="CE16" s="158">
        <f t="shared" si="39"/>
        <v>9812.856832</v>
      </c>
      <c r="CF16" s="158">
        <f t="shared" si="40"/>
        <v>25961.40491</v>
      </c>
      <c r="CG16" s="152"/>
      <c r="CH16" s="160">
        <f t="shared" si="150"/>
        <v>4</v>
      </c>
      <c r="CI16" s="155" t="s">
        <v>40</v>
      </c>
      <c r="CJ16" s="156" t="s">
        <v>86</v>
      </c>
      <c r="CK16" s="156" t="s">
        <v>84</v>
      </c>
      <c r="CL16" s="149">
        <f t="shared" si="41"/>
        <v>25740</v>
      </c>
      <c r="CM16" s="149">
        <f t="shared" si="42"/>
        <v>1405000</v>
      </c>
      <c r="CN16" s="149">
        <f t="shared" si="43"/>
        <v>36164.7</v>
      </c>
      <c r="CO16" s="157">
        <v>0.022</v>
      </c>
      <c r="CP16" s="149">
        <f t="shared" si="44"/>
        <v>795.6234</v>
      </c>
      <c r="CQ16" s="157"/>
      <c r="CR16" s="149"/>
      <c r="CS16" s="149">
        <f t="shared" si="45"/>
        <v>0</v>
      </c>
      <c r="CT16" s="149">
        <f t="shared" si="46"/>
        <v>36960.3234</v>
      </c>
      <c r="CU16" s="157">
        <v>0.27429935250298</v>
      </c>
      <c r="CV16" s="158">
        <f t="shared" si="47"/>
        <v>10138.19278</v>
      </c>
      <c r="CW16" s="158">
        <f t="shared" si="48"/>
        <v>26822.13062</v>
      </c>
      <c r="CX16" s="152"/>
      <c r="CY16" s="160">
        <f t="shared" si="151"/>
        <v>4</v>
      </c>
      <c r="CZ16" s="155" t="s">
        <v>40</v>
      </c>
      <c r="DA16" s="156" t="s">
        <v>86</v>
      </c>
      <c r="DB16" s="156" t="s">
        <v>84</v>
      </c>
      <c r="DC16" s="149">
        <f t="shared" si="49"/>
        <v>23975</v>
      </c>
      <c r="DD16" s="149">
        <f t="shared" si="50"/>
        <v>1405000</v>
      </c>
      <c r="DE16" s="149">
        <f t="shared" si="51"/>
        <v>33684.875</v>
      </c>
      <c r="DF16" s="157">
        <v>0.022</v>
      </c>
      <c r="DG16" s="149">
        <f t="shared" si="52"/>
        <v>741.06725</v>
      </c>
      <c r="DH16" s="157"/>
      <c r="DI16" s="149"/>
      <c r="DJ16" s="149">
        <f t="shared" si="53"/>
        <v>0</v>
      </c>
      <c r="DK16" s="149">
        <f t="shared" si="54"/>
        <v>34425.94225</v>
      </c>
      <c r="DL16" s="157">
        <v>0.27429935250298</v>
      </c>
      <c r="DM16" s="158">
        <f t="shared" si="55"/>
        <v>9443.013668</v>
      </c>
      <c r="DN16" s="158">
        <f t="shared" si="56"/>
        <v>24982.92858</v>
      </c>
      <c r="DO16" s="152"/>
      <c r="DP16" s="160">
        <f t="shared" si="152"/>
        <v>4</v>
      </c>
      <c r="DQ16" s="155" t="s">
        <v>40</v>
      </c>
      <c r="DR16" s="156" t="s">
        <v>86</v>
      </c>
      <c r="DS16" s="156" t="s">
        <v>84</v>
      </c>
      <c r="DT16" s="149">
        <f t="shared" si="57"/>
        <v>24753</v>
      </c>
      <c r="DU16" s="149">
        <f t="shared" si="58"/>
        <v>1405000</v>
      </c>
      <c r="DV16" s="149">
        <f t="shared" si="59"/>
        <v>34777.965</v>
      </c>
      <c r="DW16" s="157">
        <v>0.022</v>
      </c>
      <c r="DX16" s="149">
        <f t="shared" si="60"/>
        <v>765.11523</v>
      </c>
      <c r="DY16" s="157"/>
      <c r="DZ16" s="149"/>
      <c r="EA16" s="149">
        <f t="shared" si="61"/>
        <v>0</v>
      </c>
      <c r="EB16" s="149">
        <f t="shared" si="62"/>
        <v>35543.08023</v>
      </c>
      <c r="EC16" s="157">
        <v>0.27429935250298</v>
      </c>
      <c r="ED16" s="158">
        <f t="shared" si="63"/>
        <v>9749.443893</v>
      </c>
      <c r="EE16" s="158">
        <f t="shared" si="64"/>
        <v>25793.63634</v>
      </c>
      <c r="EF16" s="152"/>
      <c r="EG16" s="160">
        <f t="shared" si="153"/>
        <v>4</v>
      </c>
      <c r="EH16" s="155" t="s">
        <v>40</v>
      </c>
      <c r="EI16" s="156" t="s">
        <v>86</v>
      </c>
      <c r="EJ16" s="156" t="s">
        <v>84</v>
      </c>
      <c r="EK16" s="149">
        <f t="shared" si="65"/>
        <v>20093</v>
      </c>
      <c r="EL16" s="149">
        <f t="shared" si="66"/>
        <v>1405000</v>
      </c>
      <c r="EM16" s="149">
        <f t="shared" si="67"/>
        <v>28230.665</v>
      </c>
      <c r="EN16" s="157">
        <v>0.022</v>
      </c>
      <c r="EO16" s="149">
        <f t="shared" si="68"/>
        <v>621.07463</v>
      </c>
      <c r="EP16" s="157"/>
      <c r="EQ16" s="149"/>
      <c r="ER16" s="149">
        <f t="shared" si="69"/>
        <v>0</v>
      </c>
      <c r="ES16" s="149">
        <f t="shared" si="70"/>
        <v>28851.73963</v>
      </c>
      <c r="ET16" s="157">
        <v>0.27429935250298</v>
      </c>
      <c r="EU16" s="158">
        <f t="shared" si="71"/>
        <v>7914.013499</v>
      </c>
      <c r="EV16" s="158">
        <f t="shared" si="72"/>
        <v>20937.72613</v>
      </c>
      <c r="EW16" s="152"/>
      <c r="EX16" s="160">
        <f t="shared" si="154"/>
        <v>4</v>
      </c>
      <c r="EY16" s="155" t="s">
        <v>40</v>
      </c>
      <c r="EZ16" s="156" t="s">
        <v>86</v>
      </c>
      <c r="FA16" s="156" t="s">
        <v>84</v>
      </c>
      <c r="FB16" s="149">
        <f t="shared" si="73"/>
        <v>17627.5</v>
      </c>
      <c r="FC16" s="149">
        <f t="shared" si="74"/>
        <v>1405000</v>
      </c>
      <c r="FD16" s="149">
        <f t="shared" si="75"/>
        <v>24766.6375</v>
      </c>
      <c r="FE16" s="157">
        <v>0.022</v>
      </c>
      <c r="FF16" s="149">
        <f t="shared" si="76"/>
        <v>544.866025</v>
      </c>
      <c r="FG16" s="157"/>
      <c r="FH16" s="149"/>
      <c r="FI16" s="149">
        <f t="shared" si="77"/>
        <v>0</v>
      </c>
      <c r="FJ16" s="149">
        <f t="shared" si="78"/>
        <v>25311.50353</v>
      </c>
      <c r="FK16" s="157">
        <v>0.27429935250298</v>
      </c>
      <c r="FL16" s="158">
        <f t="shared" si="79"/>
        <v>6942.929028</v>
      </c>
      <c r="FM16" s="158">
        <f t="shared" si="80"/>
        <v>18368.5745</v>
      </c>
      <c r="FN16" s="152"/>
      <c r="FO16" s="160">
        <f t="shared" si="155"/>
        <v>4</v>
      </c>
      <c r="FP16" s="155" t="s">
        <v>40</v>
      </c>
      <c r="FQ16" s="156" t="s">
        <v>86</v>
      </c>
      <c r="FR16" s="156" t="s">
        <v>84</v>
      </c>
      <c r="FS16" s="149">
        <f t="shared" si="81"/>
        <v>17358</v>
      </c>
      <c r="FT16" s="149">
        <f t="shared" si="82"/>
        <v>1405000</v>
      </c>
      <c r="FU16" s="149">
        <f t="shared" si="83"/>
        <v>24387.99</v>
      </c>
      <c r="FV16" s="157">
        <v>0.022</v>
      </c>
      <c r="FW16" s="149">
        <f t="shared" si="84"/>
        <v>536.53578</v>
      </c>
      <c r="FX16" s="157"/>
      <c r="FY16" s="149"/>
      <c r="FZ16" s="149">
        <f t="shared" si="85"/>
        <v>0</v>
      </c>
      <c r="GA16" s="149">
        <f t="shared" si="86"/>
        <v>24924.52578</v>
      </c>
      <c r="GB16" s="157">
        <v>0.27429935250298</v>
      </c>
      <c r="GC16" s="158">
        <f t="shared" si="87"/>
        <v>6836.781283</v>
      </c>
      <c r="GD16" s="158">
        <f t="shared" si="88"/>
        <v>18087.7445</v>
      </c>
      <c r="GE16" s="152"/>
      <c r="GF16" s="160">
        <f t="shared" si="156"/>
        <v>4</v>
      </c>
      <c r="GG16" s="155" t="s">
        <v>40</v>
      </c>
      <c r="GH16" s="156" t="s">
        <v>86</v>
      </c>
      <c r="GI16" s="156" t="s">
        <v>84</v>
      </c>
      <c r="GJ16" s="149">
        <f t="shared" si="89"/>
        <v>15469</v>
      </c>
      <c r="GK16" s="149">
        <f t="shared" si="90"/>
        <v>1405000</v>
      </c>
      <c r="GL16" s="149">
        <f t="shared" si="91"/>
        <v>21733.945</v>
      </c>
      <c r="GM16" s="157">
        <v>0.022</v>
      </c>
      <c r="GN16" s="149">
        <f t="shared" si="92"/>
        <v>478.14679</v>
      </c>
      <c r="GO16" s="157"/>
      <c r="GP16" s="149"/>
      <c r="GQ16" s="149">
        <f t="shared" si="93"/>
        <v>0</v>
      </c>
      <c r="GR16" s="149">
        <f t="shared" si="94"/>
        <v>22212.09179</v>
      </c>
      <c r="GS16" s="157">
        <v>0.27429935250298</v>
      </c>
      <c r="GT16" s="158">
        <f t="shared" si="95"/>
        <v>6092.762396</v>
      </c>
      <c r="GU16" s="158">
        <f t="shared" si="96"/>
        <v>16119.32939</v>
      </c>
      <c r="GV16" s="152"/>
      <c r="GW16" s="160">
        <f t="shared" si="157"/>
        <v>4</v>
      </c>
      <c r="GX16" s="155" t="s">
        <v>40</v>
      </c>
      <c r="GY16" s="156" t="s">
        <v>86</v>
      </c>
      <c r="GZ16" s="156" t="s">
        <v>84</v>
      </c>
      <c r="HA16" s="149">
        <f t="shared" si="97"/>
        <v>12553.21</v>
      </c>
      <c r="HB16" s="149">
        <f t="shared" si="98"/>
        <v>1405000</v>
      </c>
      <c r="HC16" s="149">
        <f t="shared" si="99"/>
        <v>17637.26005</v>
      </c>
      <c r="HD16" s="157">
        <v>0.022</v>
      </c>
      <c r="HE16" s="149">
        <f t="shared" si="100"/>
        <v>388.0197211</v>
      </c>
      <c r="HF16" s="157"/>
      <c r="HG16" s="149"/>
      <c r="HH16" s="149">
        <f t="shared" si="101"/>
        <v>0</v>
      </c>
      <c r="HI16" s="149">
        <f t="shared" si="102"/>
        <v>18025.27977</v>
      </c>
      <c r="HJ16" s="157">
        <v>0.27429935250298</v>
      </c>
      <c r="HK16" s="158">
        <f t="shared" si="103"/>
        <v>4944.32257</v>
      </c>
      <c r="HL16" s="158">
        <f t="shared" si="104"/>
        <v>13080.9572</v>
      </c>
      <c r="HM16" s="152"/>
      <c r="HN16" s="160">
        <f t="shared" si="158"/>
        <v>4</v>
      </c>
      <c r="HO16" s="155" t="s">
        <v>40</v>
      </c>
      <c r="HP16" s="156" t="s">
        <v>86</v>
      </c>
      <c r="HQ16" s="156" t="s">
        <v>84</v>
      </c>
      <c r="HR16" s="149">
        <f t="shared" si="105"/>
        <v>19994</v>
      </c>
      <c r="HS16" s="149">
        <f t="shared" si="106"/>
        <v>1405000</v>
      </c>
      <c r="HT16" s="149">
        <f t="shared" si="107"/>
        <v>28091.57</v>
      </c>
      <c r="HU16" s="157">
        <v>0.022</v>
      </c>
      <c r="HV16" s="149">
        <f t="shared" si="108"/>
        <v>618.01454</v>
      </c>
      <c r="HW16" s="157"/>
      <c r="HX16" s="149"/>
      <c r="HY16" s="149">
        <f t="shared" si="109"/>
        <v>0</v>
      </c>
      <c r="HZ16" s="149">
        <f t="shared" si="110"/>
        <v>28709.58454</v>
      </c>
      <c r="IA16" s="157">
        <v>0.27429935250298</v>
      </c>
      <c r="IB16" s="158">
        <f t="shared" si="111"/>
        <v>7875.02045</v>
      </c>
      <c r="IC16" s="158">
        <f t="shared" si="112"/>
        <v>20834.56409</v>
      </c>
      <c r="ID16" s="152"/>
      <c r="IE16" s="160">
        <f t="shared" si="159"/>
        <v>4</v>
      </c>
      <c r="IF16" s="155" t="s">
        <v>40</v>
      </c>
      <c r="IG16" s="156" t="s">
        <v>86</v>
      </c>
      <c r="IH16" s="156" t="s">
        <v>84</v>
      </c>
      <c r="II16" s="149">
        <f t="shared" si="113"/>
        <v>13879.23138</v>
      </c>
      <c r="IJ16" s="149">
        <f t="shared" si="114"/>
        <v>1405000</v>
      </c>
      <c r="IK16" s="149">
        <f t="shared" si="115"/>
        <v>19500.32009</v>
      </c>
      <c r="IL16" s="157">
        <v>0.022</v>
      </c>
      <c r="IM16" s="149">
        <f t="shared" si="116"/>
        <v>429.0070419</v>
      </c>
      <c r="IN16" s="157"/>
      <c r="IO16" s="149"/>
      <c r="IP16" s="149">
        <f t="shared" si="117"/>
        <v>0</v>
      </c>
      <c r="IQ16" s="149">
        <f t="shared" si="118"/>
        <v>19929.32713</v>
      </c>
      <c r="IR16" s="157">
        <v>0.27429935250298</v>
      </c>
      <c r="IS16" s="158">
        <f t="shared" si="119"/>
        <v>5466.601527</v>
      </c>
      <c r="IT16" s="158">
        <f t="shared" si="120"/>
        <v>14462.7256</v>
      </c>
      <c r="IU16" s="152"/>
      <c r="IV16" s="160">
        <f t="shared" si="160"/>
        <v>4</v>
      </c>
      <c r="IW16" s="155" t="s">
        <v>40</v>
      </c>
      <c r="IX16" s="156" t="s">
        <v>86</v>
      </c>
      <c r="IY16" s="156" t="s">
        <v>84</v>
      </c>
      <c r="IZ16" s="149">
        <f t="shared" si="121"/>
        <v>9737.407158</v>
      </c>
      <c r="JA16" s="149">
        <f t="shared" si="122"/>
        <v>1405000</v>
      </c>
      <c r="JB16" s="149">
        <f t="shared" si="123"/>
        <v>13681.05706</v>
      </c>
      <c r="JC16" s="157">
        <v>0.022</v>
      </c>
      <c r="JD16" s="149">
        <f t="shared" si="124"/>
        <v>300.9832553</v>
      </c>
      <c r="JE16" s="157"/>
      <c r="JF16" s="149"/>
      <c r="JG16" s="149">
        <f t="shared" si="125"/>
        <v>0</v>
      </c>
      <c r="JH16" s="149">
        <f t="shared" si="126"/>
        <v>13982.04031</v>
      </c>
      <c r="JI16" s="157">
        <v>0.27429935250298</v>
      </c>
      <c r="JJ16" s="158">
        <f t="shared" si="127"/>
        <v>3835.264604</v>
      </c>
      <c r="JK16" s="158">
        <f t="shared" si="128"/>
        <v>10146.77571</v>
      </c>
      <c r="JL16" s="152"/>
      <c r="JM16" s="160">
        <f t="shared" si="161"/>
        <v>4</v>
      </c>
      <c r="JN16" s="155" t="s">
        <v>40</v>
      </c>
      <c r="JO16" s="156" t="s">
        <v>86</v>
      </c>
      <c r="JP16" s="156" t="s">
        <v>84</v>
      </c>
      <c r="JQ16" s="149">
        <f t="shared" si="129"/>
        <v>2239.956936</v>
      </c>
      <c r="JR16" s="149">
        <f t="shared" si="130"/>
        <v>1405000</v>
      </c>
      <c r="JS16" s="149">
        <f t="shared" si="131"/>
        <v>3147.139495</v>
      </c>
      <c r="JT16" s="157">
        <v>0.022</v>
      </c>
      <c r="JU16" s="149">
        <f t="shared" si="132"/>
        <v>69.23706888</v>
      </c>
      <c r="JV16" s="157"/>
      <c r="JW16" s="149"/>
      <c r="JX16" s="149">
        <f t="shared" si="133"/>
        <v>0</v>
      </c>
      <c r="JY16" s="149">
        <f t="shared" si="134"/>
        <v>3216.376564</v>
      </c>
      <c r="JZ16" s="157">
        <v>0.27429935250298</v>
      </c>
      <c r="KA16" s="158">
        <f t="shared" si="135"/>
        <v>882.2500088</v>
      </c>
      <c r="KB16" s="158">
        <f t="shared" si="136"/>
        <v>2334.126555</v>
      </c>
      <c r="KC16" s="152"/>
      <c r="KD16" s="160">
        <f t="shared" si="162"/>
        <v>4</v>
      </c>
      <c r="KE16" s="155" t="s">
        <v>40</v>
      </c>
      <c r="KF16" s="156" t="s">
        <v>86</v>
      </c>
      <c r="KG16" s="156" t="s">
        <v>84</v>
      </c>
      <c r="KH16" s="149">
        <f t="shared" si="137"/>
        <v>0</v>
      </c>
      <c r="KI16" s="149" t="str">
        <f t="shared" si="138"/>
        <v>#DIV/0!</v>
      </c>
      <c r="KJ16" s="149">
        <f t="shared" si="139"/>
        <v>0</v>
      </c>
      <c r="KK16" s="157">
        <v>0.022</v>
      </c>
      <c r="KL16" s="149">
        <f t="shared" si="140"/>
        <v>0</v>
      </c>
      <c r="KM16" s="157"/>
      <c r="KN16" s="149"/>
      <c r="KO16" s="149">
        <f t="shared" si="141"/>
        <v>0</v>
      </c>
      <c r="KP16" s="149">
        <f t="shared" si="142"/>
        <v>0</v>
      </c>
      <c r="KQ16" s="157">
        <v>0.27429935250298</v>
      </c>
      <c r="KR16" s="158">
        <f t="shared" si="143"/>
        <v>0</v>
      </c>
      <c r="KS16" s="158">
        <f t="shared" si="144"/>
        <v>0</v>
      </c>
    </row>
    <row r="17">
      <c r="A17" s="154">
        <f t="shared" si="145"/>
        <v>5</v>
      </c>
      <c r="B17" s="155" t="s">
        <v>41</v>
      </c>
      <c r="C17" s="156" t="s">
        <v>85</v>
      </c>
      <c r="D17" s="156" t="s">
        <v>84</v>
      </c>
      <c r="E17" s="149">
        <f t="shared" si="1"/>
        <v>4942</v>
      </c>
      <c r="F17" s="149">
        <f t="shared" si="2"/>
        <v>7695000</v>
      </c>
      <c r="G17" s="149">
        <f t="shared" si="3"/>
        <v>38028.69</v>
      </c>
      <c r="H17" s="157">
        <v>0.0250312</v>
      </c>
      <c r="I17" s="149">
        <f t="shared" si="4"/>
        <v>951.9037451</v>
      </c>
      <c r="J17" s="157"/>
      <c r="K17" s="149"/>
      <c r="L17" s="149">
        <f t="shared" si="5"/>
        <v>0</v>
      </c>
      <c r="M17" s="149">
        <f t="shared" si="6"/>
        <v>38980.59375</v>
      </c>
      <c r="N17" s="157">
        <v>0.266850837524511</v>
      </c>
      <c r="O17" s="158">
        <f t="shared" si="7"/>
        <v>10402.00409</v>
      </c>
      <c r="P17" s="159">
        <f t="shared" si="8"/>
        <v>28578.58966</v>
      </c>
      <c r="Q17" s="152"/>
      <c r="R17" s="160">
        <f t="shared" si="146"/>
        <v>5</v>
      </c>
      <c r="S17" s="155" t="s">
        <v>41</v>
      </c>
      <c r="T17" s="156" t="s">
        <v>85</v>
      </c>
      <c r="U17" s="156" t="s">
        <v>84</v>
      </c>
      <c r="V17" s="149">
        <f t="shared" si="9"/>
        <v>4540</v>
      </c>
      <c r="W17" s="149">
        <f t="shared" si="10"/>
        <v>7695000</v>
      </c>
      <c r="X17" s="149">
        <f t="shared" si="11"/>
        <v>34935.3</v>
      </c>
      <c r="Y17" s="157">
        <v>0.0250312</v>
      </c>
      <c r="Z17" s="149">
        <f t="shared" si="12"/>
        <v>874.4724814</v>
      </c>
      <c r="AA17" s="157"/>
      <c r="AB17" s="149"/>
      <c r="AC17" s="149">
        <f t="shared" si="13"/>
        <v>0</v>
      </c>
      <c r="AD17" s="149">
        <f t="shared" si="14"/>
        <v>35809.77248</v>
      </c>
      <c r="AE17" s="157">
        <v>0.266850837524511</v>
      </c>
      <c r="AF17" s="158">
        <f t="shared" si="15"/>
        <v>9555.867778</v>
      </c>
      <c r="AG17" s="158">
        <f t="shared" si="16"/>
        <v>26253.9047</v>
      </c>
      <c r="AH17" s="152"/>
      <c r="AI17" s="160">
        <f t="shared" si="147"/>
        <v>5</v>
      </c>
      <c r="AJ17" s="155" t="s">
        <v>41</v>
      </c>
      <c r="AK17" s="156" t="s">
        <v>85</v>
      </c>
      <c r="AL17" s="156" t="s">
        <v>84</v>
      </c>
      <c r="AM17" s="149">
        <f t="shared" si="17"/>
        <v>5199</v>
      </c>
      <c r="AN17" s="149">
        <f t="shared" si="18"/>
        <v>7695000</v>
      </c>
      <c r="AO17" s="149">
        <f t="shared" si="19"/>
        <v>40006.305</v>
      </c>
      <c r="AP17" s="157">
        <v>0.0250312</v>
      </c>
      <c r="AQ17" s="149">
        <f t="shared" si="20"/>
        <v>1001.405822</v>
      </c>
      <c r="AR17" s="157"/>
      <c r="AS17" s="149"/>
      <c r="AT17" s="149">
        <f t="shared" si="21"/>
        <v>0</v>
      </c>
      <c r="AU17" s="149">
        <f t="shared" si="22"/>
        <v>41007.71082</v>
      </c>
      <c r="AV17" s="157">
        <v>0.266850837524511</v>
      </c>
      <c r="AW17" s="158">
        <f t="shared" si="23"/>
        <v>10942.94198</v>
      </c>
      <c r="AX17" s="158">
        <f t="shared" si="24"/>
        <v>30064.76884</v>
      </c>
      <c r="AY17" s="152"/>
      <c r="AZ17" s="160">
        <f t="shared" si="148"/>
        <v>5</v>
      </c>
      <c r="BA17" s="155" t="s">
        <v>41</v>
      </c>
      <c r="BB17" s="156" t="s">
        <v>85</v>
      </c>
      <c r="BC17" s="156" t="s">
        <v>84</v>
      </c>
      <c r="BD17" s="149">
        <f t="shared" si="25"/>
        <v>4942</v>
      </c>
      <c r="BE17" s="149">
        <f t="shared" si="26"/>
        <v>7695000</v>
      </c>
      <c r="BF17" s="149">
        <f t="shared" si="27"/>
        <v>38028.69</v>
      </c>
      <c r="BG17" s="157">
        <v>0.0250312</v>
      </c>
      <c r="BH17" s="149">
        <f t="shared" si="28"/>
        <v>951.9037451</v>
      </c>
      <c r="BI17" s="157"/>
      <c r="BJ17" s="149"/>
      <c r="BK17" s="149">
        <f t="shared" si="29"/>
        <v>0</v>
      </c>
      <c r="BL17" s="149">
        <f t="shared" si="30"/>
        <v>38980.59375</v>
      </c>
      <c r="BM17" s="157">
        <v>0.266850837524511</v>
      </c>
      <c r="BN17" s="158">
        <f t="shared" si="31"/>
        <v>10402.00409</v>
      </c>
      <c r="BO17" s="158">
        <f t="shared" si="32"/>
        <v>28578.58966</v>
      </c>
      <c r="BP17" s="152"/>
      <c r="BQ17" s="160">
        <f t="shared" si="149"/>
        <v>5</v>
      </c>
      <c r="BR17" s="155" t="s">
        <v>41</v>
      </c>
      <c r="BS17" s="156" t="s">
        <v>85</v>
      </c>
      <c r="BT17" s="156" t="s">
        <v>84</v>
      </c>
      <c r="BU17" s="149">
        <f t="shared" si="33"/>
        <v>4652</v>
      </c>
      <c r="BV17" s="149">
        <f t="shared" si="34"/>
        <v>7695000</v>
      </c>
      <c r="BW17" s="149">
        <f t="shared" si="35"/>
        <v>35797.14</v>
      </c>
      <c r="BX17" s="157">
        <v>0.0250312</v>
      </c>
      <c r="BY17" s="149">
        <f t="shared" si="36"/>
        <v>896.0453708</v>
      </c>
      <c r="BZ17" s="157"/>
      <c r="CA17" s="149"/>
      <c r="CB17" s="149">
        <f t="shared" si="37"/>
        <v>0</v>
      </c>
      <c r="CC17" s="149">
        <f t="shared" si="38"/>
        <v>36693.18537</v>
      </c>
      <c r="CD17" s="157">
        <v>0.266850837524511</v>
      </c>
      <c r="CE17" s="158">
        <f t="shared" si="39"/>
        <v>9791.607248</v>
      </c>
      <c r="CF17" s="158">
        <f t="shared" si="40"/>
        <v>26901.57812</v>
      </c>
      <c r="CG17" s="152"/>
      <c r="CH17" s="160">
        <f t="shared" si="150"/>
        <v>5</v>
      </c>
      <c r="CI17" s="155" t="s">
        <v>41</v>
      </c>
      <c r="CJ17" s="156" t="s">
        <v>85</v>
      </c>
      <c r="CK17" s="156" t="s">
        <v>84</v>
      </c>
      <c r="CL17" s="149">
        <f t="shared" si="41"/>
        <v>3471</v>
      </c>
      <c r="CM17" s="149">
        <f t="shared" si="42"/>
        <v>7695000</v>
      </c>
      <c r="CN17" s="149">
        <f t="shared" si="43"/>
        <v>26709.345</v>
      </c>
      <c r="CO17" s="157">
        <v>0.0250312</v>
      </c>
      <c r="CP17" s="149">
        <f t="shared" si="44"/>
        <v>668.5669566</v>
      </c>
      <c r="CQ17" s="157"/>
      <c r="CR17" s="149"/>
      <c r="CS17" s="149">
        <f t="shared" si="45"/>
        <v>0</v>
      </c>
      <c r="CT17" s="149">
        <f t="shared" si="46"/>
        <v>27377.91196</v>
      </c>
      <c r="CU17" s="157">
        <v>0.266850837524511</v>
      </c>
      <c r="CV17" s="158">
        <f t="shared" si="47"/>
        <v>7305.818735</v>
      </c>
      <c r="CW17" s="158">
        <f t="shared" si="48"/>
        <v>20072.09322</v>
      </c>
      <c r="CX17" s="152"/>
      <c r="CY17" s="160">
        <f t="shared" si="151"/>
        <v>5</v>
      </c>
      <c r="CZ17" s="155" t="s">
        <v>41</v>
      </c>
      <c r="DA17" s="156" t="s">
        <v>85</v>
      </c>
      <c r="DB17" s="156" t="s">
        <v>84</v>
      </c>
      <c r="DC17" s="149">
        <f t="shared" si="49"/>
        <v>3023</v>
      </c>
      <c r="DD17" s="149">
        <f t="shared" si="50"/>
        <v>7695000</v>
      </c>
      <c r="DE17" s="149">
        <f t="shared" si="51"/>
        <v>23261.985</v>
      </c>
      <c r="DF17" s="157">
        <v>0.0250312</v>
      </c>
      <c r="DG17" s="149">
        <f t="shared" si="52"/>
        <v>582.2753989</v>
      </c>
      <c r="DH17" s="157"/>
      <c r="DI17" s="149"/>
      <c r="DJ17" s="149">
        <f t="shared" si="53"/>
        <v>0</v>
      </c>
      <c r="DK17" s="149">
        <f t="shared" si="54"/>
        <v>23844.2604</v>
      </c>
      <c r="DL17" s="157">
        <v>0.266850837524511</v>
      </c>
      <c r="DM17" s="158">
        <f t="shared" si="55"/>
        <v>6362.860858</v>
      </c>
      <c r="DN17" s="158">
        <f t="shared" si="56"/>
        <v>17481.39954</v>
      </c>
      <c r="DO17" s="152"/>
      <c r="DP17" s="160">
        <f t="shared" si="152"/>
        <v>5</v>
      </c>
      <c r="DQ17" s="155" t="s">
        <v>41</v>
      </c>
      <c r="DR17" s="156" t="s">
        <v>85</v>
      </c>
      <c r="DS17" s="156" t="s">
        <v>84</v>
      </c>
      <c r="DT17" s="149">
        <f t="shared" si="57"/>
        <v>2617</v>
      </c>
      <c r="DU17" s="149">
        <f t="shared" si="58"/>
        <v>7695000</v>
      </c>
      <c r="DV17" s="149">
        <f t="shared" si="59"/>
        <v>20137.815</v>
      </c>
      <c r="DW17" s="157">
        <v>0.0250312</v>
      </c>
      <c r="DX17" s="149">
        <f t="shared" si="60"/>
        <v>504.0736748</v>
      </c>
      <c r="DY17" s="157"/>
      <c r="DZ17" s="149"/>
      <c r="EA17" s="149">
        <f t="shared" si="61"/>
        <v>0</v>
      </c>
      <c r="EB17" s="149">
        <f t="shared" si="62"/>
        <v>20641.88867</v>
      </c>
      <c r="EC17" s="157">
        <v>0.266850837524511</v>
      </c>
      <c r="ED17" s="158">
        <f t="shared" si="63"/>
        <v>5508.305281</v>
      </c>
      <c r="EE17" s="158">
        <f t="shared" si="64"/>
        <v>15133.58339</v>
      </c>
      <c r="EF17" s="152"/>
      <c r="EG17" s="160">
        <f t="shared" si="153"/>
        <v>5</v>
      </c>
      <c r="EH17" s="155" t="s">
        <v>41</v>
      </c>
      <c r="EI17" s="156" t="s">
        <v>85</v>
      </c>
      <c r="EJ17" s="156" t="s">
        <v>84</v>
      </c>
      <c r="EK17" s="149">
        <f t="shared" si="65"/>
        <v>1950</v>
      </c>
      <c r="EL17" s="149">
        <f t="shared" si="66"/>
        <v>7695000</v>
      </c>
      <c r="EM17" s="149">
        <f t="shared" si="67"/>
        <v>15005.25</v>
      </c>
      <c r="EN17" s="157">
        <v>0.0250312</v>
      </c>
      <c r="EO17" s="149">
        <f t="shared" si="68"/>
        <v>375.5994138</v>
      </c>
      <c r="EP17" s="157"/>
      <c r="EQ17" s="149"/>
      <c r="ER17" s="149">
        <f t="shared" si="69"/>
        <v>0</v>
      </c>
      <c r="ES17" s="149">
        <f t="shared" si="70"/>
        <v>15380.84941</v>
      </c>
      <c r="ET17" s="157">
        <v>0.266850837524511</v>
      </c>
      <c r="EU17" s="158">
        <f t="shared" si="71"/>
        <v>4104.392548</v>
      </c>
      <c r="EV17" s="158">
        <f t="shared" si="72"/>
        <v>11276.45687</v>
      </c>
      <c r="EW17" s="152"/>
      <c r="EX17" s="160">
        <f t="shared" si="154"/>
        <v>5</v>
      </c>
      <c r="EY17" s="155" t="s">
        <v>41</v>
      </c>
      <c r="EZ17" s="156" t="s">
        <v>85</v>
      </c>
      <c r="FA17" s="156" t="s">
        <v>84</v>
      </c>
      <c r="FB17" s="149">
        <f t="shared" si="73"/>
        <v>3277.8</v>
      </c>
      <c r="FC17" s="149">
        <f t="shared" si="74"/>
        <v>7695000</v>
      </c>
      <c r="FD17" s="149">
        <f t="shared" si="75"/>
        <v>25222.671</v>
      </c>
      <c r="FE17" s="157">
        <v>0.0250312</v>
      </c>
      <c r="FF17" s="149">
        <f t="shared" si="76"/>
        <v>631.3537223</v>
      </c>
      <c r="FG17" s="157"/>
      <c r="FH17" s="149"/>
      <c r="FI17" s="149">
        <f t="shared" si="77"/>
        <v>0</v>
      </c>
      <c r="FJ17" s="149">
        <f t="shared" si="78"/>
        <v>25854.02472</v>
      </c>
      <c r="FK17" s="157">
        <v>0.266850837524511</v>
      </c>
      <c r="FL17" s="158">
        <f t="shared" si="79"/>
        <v>6899.168151</v>
      </c>
      <c r="FM17" s="158">
        <f t="shared" si="80"/>
        <v>18954.85657</v>
      </c>
      <c r="FN17" s="152"/>
      <c r="FO17" s="160">
        <f t="shared" si="155"/>
        <v>5</v>
      </c>
      <c r="FP17" s="155" t="s">
        <v>41</v>
      </c>
      <c r="FQ17" s="156" t="s">
        <v>85</v>
      </c>
      <c r="FR17" s="156" t="s">
        <v>84</v>
      </c>
      <c r="FS17" s="149">
        <f t="shared" si="81"/>
        <v>3402</v>
      </c>
      <c r="FT17" s="149">
        <f t="shared" si="82"/>
        <v>7695000</v>
      </c>
      <c r="FU17" s="149">
        <f t="shared" si="83"/>
        <v>26178.39</v>
      </c>
      <c r="FV17" s="157">
        <v>0.0250312</v>
      </c>
      <c r="FW17" s="149">
        <f t="shared" si="84"/>
        <v>655.2765158</v>
      </c>
      <c r="FX17" s="157"/>
      <c r="FY17" s="149"/>
      <c r="FZ17" s="149">
        <f t="shared" si="85"/>
        <v>0</v>
      </c>
      <c r="GA17" s="149">
        <f t="shared" si="86"/>
        <v>26833.66652</v>
      </c>
      <c r="GB17" s="157">
        <v>0.266850837524511</v>
      </c>
      <c r="GC17" s="158">
        <f t="shared" si="87"/>
        <v>7160.586384</v>
      </c>
      <c r="GD17" s="158">
        <f t="shared" si="88"/>
        <v>19673.08013</v>
      </c>
      <c r="GE17" s="152"/>
      <c r="GF17" s="160">
        <f t="shared" si="156"/>
        <v>5</v>
      </c>
      <c r="GG17" s="155" t="s">
        <v>41</v>
      </c>
      <c r="GH17" s="156" t="s">
        <v>85</v>
      </c>
      <c r="GI17" s="156" t="s">
        <v>84</v>
      </c>
      <c r="GJ17" s="149">
        <f t="shared" si="89"/>
        <v>3105</v>
      </c>
      <c r="GK17" s="149">
        <f t="shared" si="90"/>
        <v>7695000</v>
      </c>
      <c r="GL17" s="149">
        <f t="shared" si="91"/>
        <v>23892.975</v>
      </c>
      <c r="GM17" s="157">
        <v>0.0250312</v>
      </c>
      <c r="GN17" s="149">
        <f t="shared" si="92"/>
        <v>598.0698358</v>
      </c>
      <c r="GO17" s="157"/>
      <c r="GP17" s="149"/>
      <c r="GQ17" s="149">
        <f t="shared" si="93"/>
        <v>0</v>
      </c>
      <c r="GR17" s="149">
        <f t="shared" si="94"/>
        <v>24491.04484</v>
      </c>
      <c r="GS17" s="157">
        <v>0.266850837524511</v>
      </c>
      <c r="GT17" s="158">
        <f t="shared" si="95"/>
        <v>6535.455826</v>
      </c>
      <c r="GU17" s="158">
        <f t="shared" si="96"/>
        <v>17955.58901</v>
      </c>
      <c r="GV17" s="152"/>
      <c r="GW17" s="160">
        <f t="shared" si="157"/>
        <v>5</v>
      </c>
      <c r="GX17" s="155" t="s">
        <v>41</v>
      </c>
      <c r="GY17" s="156" t="s">
        <v>85</v>
      </c>
      <c r="GZ17" s="156" t="s">
        <v>84</v>
      </c>
      <c r="HA17" s="149">
        <f t="shared" si="97"/>
        <v>2057.79</v>
      </c>
      <c r="HB17" s="149">
        <f t="shared" si="98"/>
        <v>7695000</v>
      </c>
      <c r="HC17" s="149">
        <f t="shared" si="99"/>
        <v>15834.69405</v>
      </c>
      <c r="HD17" s="157">
        <v>0.0250312</v>
      </c>
      <c r="HE17" s="149">
        <f t="shared" si="100"/>
        <v>396.3613937</v>
      </c>
      <c r="HF17" s="157"/>
      <c r="HG17" s="149"/>
      <c r="HH17" s="149">
        <f t="shared" si="101"/>
        <v>0</v>
      </c>
      <c r="HI17" s="149">
        <f t="shared" si="102"/>
        <v>16231.05544</v>
      </c>
      <c r="HJ17" s="157">
        <v>0.266850837524511</v>
      </c>
      <c r="HK17" s="158">
        <f t="shared" si="103"/>
        <v>4331.270739</v>
      </c>
      <c r="HL17" s="158">
        <f t="shared" si="104"/>
        <v>11899.7847</v>
      </c>
      <c r="HM17" s="152"/>
      <c r="HN17" s="160">
        <f t="shared" si="158"/>
        <v>5</v>
      </c>
      <c r="HO17" s="155" t="s">
        <v>41</v>
      </c>
      <c r="HP17" s="156" t="s">
        <v>85</v>
      </c>
      <c r="HQ17" s="156" t="s">
        <v>84</v>
      </c>
      <c r="HR17" s="149">
        <f t="shared" si="105"/>
        <v>1967</v>
      </c>
      <c r="HS17" s="149">
        <f t="shared" si="106"/>
        <v>7695000</v>
      </c>
      <c r="HT17" s="149">
        <f t="shared" si="107"/>
        <v>15136.065</v>
      </c>
      <c r="HU17" s="157">
        <v>0.0250312</v>
      </c>
      <c r="HV17" s="149">
        <f t="shared" si="108"/>
        <v>378.8738702</v>
      </c>
      <c r="HW17" s="157"/>
      <c r="HX17" s="149"/>
      <c r="HY17" s="149">
        <f t="shared" si="109"/>
        <v>0</v>
      </c>
      <c r="HZ17" s="149">
        <f t="shared" si="110"/>
        <v>15514.93887</v>
      </c>
      <c r="IA17" s="157">
        <v>0.266850837524511</v>
      </c>
      <c r="IB17" s="158">
        <f t="shared" si="111"/>
        <v>4140.174432</v>
      </c>
      <c r="IC17" s="158">
        <f t="shared" si="112"/>
        <v>11374.76444</v>
      </c>
      <c r="ID17" s="152"/>
      <c r="IE17" s="160">
        <f t="shared" si="159"/>
        <v>5</v>
      </c>
      <c r="IF17" s="155" t="s">
        <v>41</v>
      </c>
      <c r="IG17" s="156" t="s">
        <v>85</v>
      </c>
      <c r="IH17" s="156" t="s">
        <v>84</v>
      </c>
      <c r="II17" s="149">
        <f t="shared" si="113"/>
        <v>2475.82861</v>
      </c>
      <c r="IJ17" s="149">
        <f t="shared" si="114"/>
        <v>7695000</v>
      </c>
      <c r="IK17" s="149">
        <f t="shared" si="115"/>
        <v>19051.50115</v>
      </c>
      <c r="IL17" s="157">
        <v>0.0250312</v>
      </c>
      <c r="IM17" s="149">
        <f t="shared" si="116"/>
        <v>476.8819356</v>
      </c>
      <c r="IN17" s="157"/>
      <c r="IO17" s="149"/>
      <c r="IP17" s="149">
        <f t="shared" si="117"/>
        <v>0</v>
      </c>
      <c r="IQ17" s="149">
        <f t="shared" si="118"/>
        <v>19528.38309</v>
      </c>
      <c r="IR17" s="157">
        <v>0.266850837524511</v>
      </c>
      <c r="IS17" s="158">
        <f t="shared" si="119"/>
        <v>5211.165382</v>
      </c>
      <c r="IT17" s="158">
        <f t="shared" si="120"/>
        <v>14317.2177</v>
      </c>
      <c r="IU17" s="152"/>
      <c r="IV17" s="160">
        <f t="shared" si="160"/>
        <v>5</v>
      </c>
      <c r="IW17" s="155" t="s">
        <v>41</v>
      </c>
      <c r="IX17" s="156" t="s">
        <v>85</v>
      </c>
      <c r="IY17" s="156" t="s">
        <v>84</v>
      </c>
      <c r="IZ17" s="149">
        <f t="shared" si="121"/>
        <v>1845.588216</v>
      </c>
      <c r="JA17" s="149">
        <f t="shared" si="122"/>
        <v>7695000</v>
      </c>
      <c r="JB17" s="149">
        <f t="shared" si="123"/>
        <v>14201.80133</v>
      </c>
      <c r="JC17" s="157">
        <v>0.0250312</v>
      </c>
      <c r="JD17" s="149">
        <f t="shared" si="124"/>
        <v>355.4881293</v>
      </c>
      <c r="JE17" s="157"/>
      <c r="JF17" s="149"/>
      <c r="JG17" s="149">
        <f t="shared" si="125"/>
        <v>0</v>
      </c>
      <c r="JH17" s="149">
        <f t="shared" si="126"/>
        <v>14557.28945</v>
      </c>
      <c r="JI17" s="157">
        <v>0.266850837524511</v>
      </c>
      <c r="JJ17" s="158">
        <f t="shared" si="127"/>
        <v>3884.624883</v>
      </c>
      <c r="JK17" s="158">
        <f t="shared" si="128"/>
        <v>10672.66457</v>
      </c>
      <c r="JL17" s="152"/>
      <c r="JM17" s="160">
        <f t="shared" si="161"/>
        <v>5</v>
      </c>
      <c r="JN17" s="155" t="s">
        <v>41</v>
      </c>
      <c r="JO17" s="156" t="s">
        <v>85</v>
      </c>
      <c r="JP17" s="156" t="s">
        <v>84</v>
      </c>
      <c r="JQ17" s="149">
        <f t="shared" si="129"/>
        <v>748.1530293</v>
      </c>
      <c r="JR17" s="149">
        <f t="shared" si="130"/>
        <v>7695000</v>
      </c>
      <c r="JS17" s="149">
        <f t="shared" si="131"/>
        <v>5757.03756</v>
      </c>
      <c r="JT17" s="157">
        <v>0.0250312</v>
      </c>
      <c r="JU17" s="149">
        <f t="shared" si="132"/>
        <v>144.1055586</v>
      </c>
      <c r="JV17" s="157"/>
      <c r="JW17" s="149"/>
      <c r="JX17" s="149">
        <f t="shared" si="133"/>
        <v>0</v>
      </c>
      <c r="JY17" s="149">
        <f t="shared" si="134"/>
        <v>5901.143119</v>
      </c>
      <c r="JZ17" s="157">
        <v>0.266850837524511</v>
      </c>
      <c r="KA17" s="158">
        <f t="shared" si="135"/>
        <v>1574.724984</v>
      </c>
      <c r="KB17" s="158">
        <f t="shared" si="136"/>
        <v>4326.418135</v>
      </c>
      <c r="KC17" s="152"/>
      <c r="KD17" s="160">
        <f t="shared" si="162"/>
        <v>5</v>
      </c>
      <c r="KE17" s="155" t="s">
        <v>41</v>
      </c>
      <c r="KF17" s="156" t="s">
        <v>85</v>
      </c>
      <c r="KG17" s="156" t="s">
        <v>84</v>
      </c>
      <c r="KH17" s="149">
        <f t="shared" si="137"/>
        <v>0</v>
      </c>
      <c r="KI17" s="149" t="str">
        <f t="shared" si="138"/>
        <v>#DIV/0!</v>
      </c>
      <c r="KJ17" s="149">
        <f t="shared" si="139"/>
        <v>0</v>
      </c>
      <c r="KK17" s="157">
        <v>0.0250312</v>
      </c>
      <c r="KL17" s="149">
        <f t="shared" si="140"/>
        <v>0</v>
      </c>
      <c r="KM17" s="157"/>
      <c r="KN17" s="149"/>
      <c r="KO17" s="149">
        <f t="shared" si="141"/>
        <v>0</v>
      </c>
      <c r="KP17" s="149">
        <f t="shared" si="142"/>
        <v>0</v>
      </c>
      <c r="KQ17" s="157">
        <v>0.266850837524511</v>
      </c>
      <c r="KR17" s="158">
        <f t="shared" si="143"/>
        <v>0</v>
      </c>
      <c r="KS17" s="158">
        <f t="shared" si="144"/>
        <v>0</v>
      </c>
    </row>
    <row r="18">
      <c r="A18" s="154">
        <f t="shared" si="145"/>
        <v>6</v>
      </c>
      <c r="B18" s="155" t="s">
        <v>42</v>
      </c>
      <c r="C18" s="156" t="s">
        <v>85</v>
      </c>
      <c r="D18" s="156" t="s">
        <v>84</v>
      </c>
      <c r="E18" s="149">
        <f t="shared" si="1"/>
        <v>3203</v>
      </c>
      <c r="F18" s="149">
        <f t="shared" si="2"/>
        <v>5645000</v>
      </c>
      <c r="G18" s="149">
        <f t="shared" si="3"/>
        <v>18080.935</v>
      </c>
      <c r="H18" s="157">
        <v>0.0598</v>
      </c>
      <c r="I18" s="149">
        <f t="shared" si="4"/>
        <v>1081.239913</v>
      </c>
      <c r="J18" s="157"/>
      <c r="K18" s="149"/>
      <c r="L18" s="149">
        <f t="shared" si="5"/>
        <v>0</v>
      </c>
      <c r="M18" s="149">
        <f t="shared" si="6"/>
        <v>19162.17491</v>
      </c>
      <c r="N18" s="157">
        <v>0.290701617767116</v>
      </c>
      <c r="O18" s="158">
        <f t="shared" si="7"/>
        <v>5570.475247</v>
      </c>
      <c r="P18" s="159">
        <f t="shared" si="8"/>
        <v>13591.69967</v>
      </c>
      <c r="Q18" s="152"/>
      <c r="R18" s="160">
        <f t="shared" si="146"/>
        <v>6</v>
      </c>
      <c r="S18" s="155" t="s">
        <v>42</v>
      </c>
      <c r="T18" s="156" t="s">
        <v>85</v>
      </c>
      <c r="U18" s="156" t="s">
        <v>84</v>
      </c>
      <c r="V18" s="149">
        <f t="shared" si="9"/>
        <v>6113</v>
      </c>
      <c r="W18" s="149">
        <f t="shared" si="10"/>
        <v>5645000</v>
      </c>
      <c r="X18" s="149">
        <f t="shared" si="11"/>
        <v>34507.885</v>
      </c>
      <c r="Y18" s="157">
        <v>0.0598</v>
      </c>
      <c r="Z18" s="149">
        <f t="shared" si="12"/>
        <v>2063.571523</v>
      </c>
      <c r="AA18" s="157"/>
      <c r="AB18" s="149"/>
      <c r="AC18" s="149">
        <f t="shared" si="13"/>
        <v>0</v>
      </c>
      <c r="AD18" s="149">
        <f t="shared" si="14"/>
        <v>36571.45652</v>
      </c>
      <c r="AE18" s="157">
        <v>0.290701617767116</v>
      </c>
      <c r="AF18" s="158">
        <f t="shared" si="15"/>
        <v>10631.38158</v>
      </c>
      <c r="AG18" s="158">
        <f t="shared" si="16"/>
        <v>25940.07495</v>
      </c>
      <c r="AH18" s="152"/>
      <c r="AI18" s="160">
        <f t="shared" si="147"/>
        <v>6</v>
      </c>
      <c r="AJ18" s="155" t="s">
        <v>42</v>
      </c>
      <c r="AK18" s="156" t="s">
        <v>85</v>
      </c>
      <c r="AL18" s="156" t="s">
        <v>84</v>
      </c>
      <c r="AM18" s="149">
        <f t="shared" si="17"/>
        <v>3710</v>
      </c>
      <c r="AN18" s="149">
        <f t="shared" si="18"/>
        <v>5645000</v>
      </c>
      <c r="AO18" s="149">
        <f t="shared" si="19"/>
        <v>20942.95</v>
      </c>
      <c r="AP18" s="157">
        <v>0.0598</v>
      </c>
      <c r="AQ18" s="149">
        <f t="shared" si="20"/>
        <v>1252.38841</v>
      </c>
      <c r="AR18" s="157"/>
      <c r="AS18" s="149"/>
      <c r="AT18" s="149">
        <f t="shared" si="21"/>
        <v>0</v>
      </c>
      <c r="AU18" s="149">
        <f t="shared" si="22"/>
        <v>22195.33841</v>
      </c>
      <c r="AV18" s="157">
        <v>0.290701617767116</v>
      </c>
      <c r="AW18" s="158">
        <f t="shared" si="23"/>
        <v>6452.220783</v>
      </c>
      <c r="AX18" s="158">
        <f t="shared" si="24"/>
        <v>15743.11763</v>
      </c>
      <c r="AY18" s="152"/>
      <c r="AZ18" s="160">
        <f t="shared" si="148"/>
        <v>6</v>
      </c>
      <c r="BA18" s="155" t="s">
        <v>42</v>
      </c>
      <c r="BB18" s="156" t="s">
        <v>85</v>
      </c>
      <c r="BC18" s="156" t="s">
        <v>84</v>
      </c>
      <c r="BD18" s="149">
        <f t="shared" si="25"/>
        <v>3595</v>
      </c>
      <c r="BE18" s="149">
        <f t="shared" si="26"/>
        <v>5645000</v>
      </c>
      <c r="BF18" s="149">
        <f t="shared" si="27"/>
        <v>20293.775</v>
      </c>
      <c r="BG18" s="157">
        <v>0.0598</v>
      </c>
      <c r="BH18" s="149">
        <f t="shared" si="28"/>
        <v>1213.567745</v>
      </c>
      <c r="BI18" s="157"/>
      <c r="BJ18" s="149"/>
      <c r="BK18" s="149">
        <f t="shared" si="29"/>
        <v>0</v>
      </c>
      <c r="BL18" s="149">
        <f t="shared" si="30"/>
        <v>21507.34275</v>
      </c>
      <c r="BM18" s="157">
        <v>0.290701617767116</v>
      </c>
      <c r="BN18" s="158">
        <f t="shared" si="31"/>
        <v>6252.21933</v>
      </c>
      <c r="BO18" s="158">
        <f t="shared" si="32"/>
        <v>15255.12342</v>
      </c>
      <c r="BP18" s="152"/>
      <c r="BQ18" s="160">
        <f t="shared" si="149"/>
        <v>6</v>
      </c>
      <c r="BR18" s="155" t="s">
        <v>42</v>
      </c>
      <c r="BS18" s="156" t="s">
        <v>85</v>
      </c>
      <c r="BT18" s="156" t="s">
        <v>84</v>
      </c>
      <c r="BU18" s="149">
        <f t="shared" si="33"/>
        <v>5691</v>
      </c>
      <c r="BV18" s="149">
        <f t="shared" si="34"/>
        <v>5645000</v>
      </c>
      <c r="BW18" s="149">
        <f t="shared" si="35"/>
        <v>32125.695</v>
      </c>
      <c r="BX18" s="157">
        <v>0.0598</v>
      </c>
      <c r="BY18" s="149">
        <f t="shared" si="36"/>
        <v>1921.116561</v>
      </c>
      <c r="BZ18" s="157"/>
      <c r="CA18" s="149"/>
      <c r="CB18" s="149">
        <f t="shared" si="37"/>
        <v>0</v>
      </c>
      <c r="CC18" s="149">
        <f t="shared" si="38"/>
        <v>34046.81156</v>
      </c>
      <c r="CD18" s="157">
        <v>0.290701617767116</v>
      </c>
      <c r="CE18" s="158">
        <f t="shared" si="39"/>
        <v>9897.463201</v>
      </c>
      <c r="CF18" s="158">
        <f t="shared" si="40"/>
        <v>24149.34836</v>
      </c>
      <c r="CG18" s="152"/>
      <c r="CH18" s="160">
        <f t="shared" si="150"/>
        <v>6</v>
      </c>
      <c r="CI18" s="155" t="s">
        <v>42</v>
      </c>
      <c r="CJ18" s="156" t="s">
        <v>85</v>
      </c>
      <c r="CK18" s="156" t="s">
        <v>84</v>
      </c>
      <c r="CL18" s="149">
        <f t="shared" si="41"/>
        <v>12799</v>
      </c>
      <c r="CM18" s="149">
        <f t="shared" si="42"/>
        <v>5645000</v>
      </c>
      <c r="CN18" s="149">
        <f t="shared" si="43"/>
        <v>72250.355</v>
      </c>
      <c r="CO18" s="157">
        <v>0.0598</v>
      </c>
      <c r="CP18" s="149">
        <f t="shared" si="44"/>
        <v>4320.571229</v>
      </c>
      <c r="CQ18" s="157"/>
      <c r="CR18" s="149"/>
      <c r="CS18" s="149">
        <f t="shared" si="45"/>
        <v>0</v>
      </c>
      <c r="CT18" s="149">
        <f t="shared" si="46"/>
        <v>76570.92623</v>
      </c>
      <c r="CU18" s="157">
        <v>0.290701617767116</v>
      </c>
      <c r="CV18" s="158">
        <f t="shared" si="47"/>
        <v>22259.29213</v>
      </c>
      <c r="CW18" s="158">
        <f t="shared" si="48"/>
        <v>54311.6341</v>
      </c>
      <c r="CX18" s="152"/>
      <c r="CY18" s="160">
        <f t="shared" si="151"/>
        <v>6</v>
      </c>
      <c r="CZ18" s="155" t="s">
        <v>42</v>
      </c>
      <c r="DA18" s="156" t="s">
        <v>85</v>
      </c>
      <c r="DB18" s="156" t="s">
        <v>84</v>
      </c>
      <c r="DC18" s="149">
        <f t="shared" si="49"/>
        <v>16136</v>
      </c>
      <c r="DD18" s="149">
        <f t="shared" si="50"/>
        <v>5645000</v>
      </c>
      <c r="DE18" s="149">
        <f t="shared" si="51"/>
        <v>91087.72</v>
      </c>
      <c r="DF18" s="157">
        <v>0.0598</v>
      </c>
      <c r="DG18" s="149">
        <f t="shared" si="52"/>
        <v>5447.045656</v>
      </c>
      <c r="DH18" s="157"/>
      <c r="DI18" s="149"/>
      <c r="DJ18" s="149">
        <f t="shared" si="53"/>
        <v>0</v>
      </c>
      <c r="DK18" s="149">
        <f t="shared" si="54"/>
        <v>96534.76566</v>
      </c>
      <c r="DL18" s="157">
        <v>0.290701617767116</v>
      </c>
      <c r="DM18" s="158">
        <f t="shared" si="55"/>
        <v>28062.81255</v>
      </c>
      <c r="DN18" s="158">
        <f t="shared" si="56"/>
        <v>68471.95311</v>
      </c>
      <c r="DO18" s="152"/>
      <c r="DP18" s="160">
        <f t="shared" si="152"/>
        <v>6</v>
      </c>
      <c r="DQ18" s="155" t="s">
        <v>42</v>
      </c>
      <c r="DR18" s="156" t="s">
        <v>85</v>
      </c>
      <c r="DS18" s="156" t="s">
        <v>84</v>
      </c>
      <c r="DT18" s="149">
        <f t="shared" si="57"/>
        <v>4055</v>
      </c>
      <c r="DU18" s="149">
        <f t="shared" si="58"/>
        <v>5645000</v>
      </c>
      <c r="DV18" s="149">
        <f t="shared" si="59"/>
        <v>22890.475</v>
      </c>
      <c r="DW18" s="157">
        <v>0.0598</v>
      </c>
      <c r="DX18" s="149">
        <f t="shared" si="60"/>
        <v>1368.850405</v>
      </c>
      <c r="DY18" s="157"/>
      <c r="DZ18" s="149"/>
      <c r="EA18" s="149">
        <f t="shared" si="61"/>
        <v>0</v>
      </c>
      <c r="EB18" s="149">
        <f t="shared" si="62"/>
        <v>24259.32541</v>
      </c>
      <c r="EC18" s="157">
        <v>0.290701617767116</v>
      </c>
      <c r="ED18" s="158">
        <f t="shared" si="63"/>
        <v>7052.225141</v>
      </c>
      <c r="EE18" s="158">
        <f t="shared" si="64"/>
        <v>17207.10026</v>
      </c>
      <c r="EF18" s="152"/>
      <c r="EG18" s="160">
        <f t="shared" si="153"/>
        <v>6</v>
      </c>
      <c r="EH18" s="155" t="s">
        <v>42</v>
      </c>
      <c r="EI18" s="156" t="s">
        <v>85</v>
      </c>
      <c r="EJ18" s="156" t="s">
        <v>84</v>
      </c>
      <c r="EK18" s="149">
        <f t="shared" si="65"/>
        <v>9254</v>
      </c>
      <c r="EL18" s="149">
        <f t="shared" si="66"/>
        <v>5645000</v>
      </c>
      <c r="EM18" s="149">
        <f t="shared" si="67"/>
        <v>52238.83</v>
      </c>
      <c r="EN18" s="157">
        <v>0.0598</v>
      </c>
      <c r="EO18" s="149">
        <f t="shared" si="68"/>
        <v>3123.882034</v>
      </c>
      <c r="EP18" s="157"/>
      <c r="EQ18" s="149"/>
      <c r="ER18" s="149">
        <f t="shared" si="69"/>
        <v>0</v>
      </c>
      <c r="ES18" s="149">
        <f t="shared" si="70"/>
        <v>55362.71203</v>
      </c>
      <c r="ET18" s="157">
        <v>0.290701617767116</v>
      </c>
      <c r="EU18" s="158">
        <f t="shared" si="71"/>
        <v>16094.02995</v>
      </c>
      <c r="EV18" s="158">
        <f t="shared" si="72"/>
        <v>39268.68208</v>
      </c>
      <c r="EW18" s="152"/>
      <c r="EX18" s="160">
        <f t="shared" si="154"/>
        <v>6</v>
      </c>
      <c r="EY18" s="155" t="s">
        <v>42</v>
      </c>
      <c r="EZ18" s="156" t="s">
        <v>85</v>
      </c>
      <c r="FA18" s="156" t="s">
        <v>84</v>
      </c>
      <c r="FB18" s="149">
        <f t="shared" si="73"/>
        <v>1493.4</v>
      </c>
      <c r="FC18" s="149">
        <f t="shared" si="74"/>
        <v>5645000</v>
      </c>
      <c r="FD18" s="149">
        <f t="shared" si="75"/>
        <v>8430.243</v>
      </c>
      <c r="FE18" s="157">
        <v>0.0598</v>
      </c>
      <c r="FF18" s="149">
        <f t="shared" si="76"/>
        <v>504.1285314</v>
      </c>
      <c r="FG18" s="157"/>
      <c r="FH18" s="149"/>
      <c r="FI18" s="149">
        <f t="shared" si="77"/>
        <v>0</v>
      </c>
      <c r="FJ18" s="149">
        <f t="shared" si="78"/>
        <v>8934.371531</v>
      </c>
      <c r="FK18" s="157">
        <v>0.290701617767116</v>
      </c>
      <c r="FL18" s="158">
        <f t="shared" si="79"/>
        <v>2597.236258</v>
      </c>
      <c r="FM18" s="158">
        <f t="shared" si="80"/>
        <v>6337.135273</v>
      </c>
      <c r="FN18" s="152"/>
      <c r="FO18" s="160">
        <f t="shared" si="155"/>
        <v>6</v>
      </c>
      <c r="FP18" s="155" t="s">
        <v>42</v>
      </c>
      <c r="FQ18" s="156" t="s">
        <v>85</v>
      </c>
      <c r="FR18" s="156" t="s">
        <v>84</v>
      </c>
      <c r="FS18" s="149">
        <f t="shared" si="81"/>
        <v>821</v>
      </c>
      <c r="FT18" s="149">
        <f t="shared" si="82"/>
        <v>5645000</v>
      </c>
      <c r="FU18" s="149">
        <f t="shared" si="83"/>
        <v>4634.545</v>
      </c>
      <c r="FV18" s="157">
        <v>0.0598</v>
      </c>
      <c r="FW18" s="149">
        <f t="shared" si="84"/>
        <v>277.145791</v>
      </c>
      <c r="FX18" s="157"/>
      <c r="FY18" s="149"/>
      <c r="FZ18" s="149">
        <f t="shared" si="85"/>
        <v>0</v>
      </c>
      <c r="GA18" s="149">
        <f t="shared" si="86"/>
        <v>4911.690791</v>
      </c>
      <c r="GB18" s="157">
        <v>0.290701617767116</v>
      </c>
      <c r="GC18" s="158">
        <f t="shared" si="87"/>
        <v>1427.836459</v>
      </c>
      <c r="GD18" s="158">
        <f t="shared" si="88"/>
        <v>3483.854332</v>
      </c>
      <c r="GE18" s="152"/>
      <c r="GF18" s="160">
        <f t="shared" si="156"/>
        <v>6</v>
      </c>
      <c r="GG18" s="155" t="s">
        <v>42</v>
      </c>
      <c r="GH18" s="156" t="s">
        <v>85</v>
      </c>
      <c r="GI18" s="156" t="s">
        <v>84</v>
      </c>
      <c r="GJ18" s="149">
        <f t="shared" si="89"/>
        <v>574</v>
      </c>
      <c r="GK18" s="149">
        <f t="shared" si="90"/>
        <v>5645000</v>
      </c>
      <c r="GL18" s="149">
        <f t="shared" si="91"/>
        <v>3240.23</v>
      </c>
      <c r="GM18" s="157">
        <v>0.0598</v>
      </c>
      <c r="GN18" s="149">
        <f t="shared" si="92"/>
        <v>193.765754</v>
      </c>
      <c r="GO18" s="157"/>
      <c r="GP18" s="149"/>
      <c r="GQ18" s="149">
        <f t="shared" si="93"/>
        <v>0</v>
      </c>
      <c r="GR18" s="149">
        <f t="shared" si="94"/>
        <v>3433.995754</v>
      </c>
      <c r="GS18" s="157">
        <v>0.290701617767116</v>
      </c>
      <c r="GT18" s="158">
        <f t="shared" si="95"/>
        <v>998.2681211</v>
      </c>
      <c r="GU18" s="158">
        <f t="shared" si="96"/>
        <v>2435.727633</v>
      </c>
      <c r="GV18" s="152"/>
      <c r="GW18" s="160">
        <f t="shared" si="157"/>
        <v>6</v>
      </c>
      <c r="GX18" s="155" t="s">
        <v>42</v>
      </c>
      <c r="GY18" s="156" t="s">
        <v>85</v>
      </c>
      <c r="GZ18" s="156" t="s">
        <v>84</v>
      </c>
      <c r="HA18" s="149">
        <f t="shared" si="97"/>
        <v>10357.16</v>
      </c>
      <c r="HB18" s="149">
        <f t="shared" si="98"/>
        <v>5645000</v>
      </c>
      <c r="HC18" s="149">
        <f t="shared" si="99"/>
        <v>58466.1682</v>
      </c>
      <c r="HD18" s="157">
        <v>0.0598</v>
      </c>
      <c r="HE18" s="149">
        <f t="shared" si="100"/>
        <v>3496.276858</v>
      </c>
      <c r="HF18" s="157"/>
      <c r="HG18" s="149"/>
      <c r="HH18" s="149">
        <f t="shared" si="101"/>
        <v>0</v>
      </c>
      <c r="HI18" s="149">
        <f t="shared" si="102"/>
        <v>61962.44506</v>
      </c>
      <c r="HJ18" s="157">
        <v>0.290701617767116</v>
      </c>
      <c r="HK18" s="158">
        <f t="shared" si="103"/>
        <v>18012.58302</v>
      </c>
      <c r="HL18" s="158">
        <f t="shared" si="104"/>
        <v>43949.86204</v>
      </c>
      <c r="HM18" s="152"/>
      <c r="HN18" s="160">
        <f t="shared" si="158"/>
        <v>6</v>
      </c>
      <c r="HO18" s="155" t="s">
        <v>42</v>
      </c>
      <c r="HP18" s="156" t="s">
        <v>85</v>
      </c>
      <c r="HQ18" s="156" t="s">
        <v>84</v>
      </c>
      <c r="HR18" s="149">
        <f t="shared" si="105"/>
        <v>4647</v>
      </c>
      <c r="HS18" s="149">
        <f t="shared" si="106"/>
        <v>5645000</v>
      </c>
      <c r="HT18" s="149">
        <f t="shared" si="107"/>
        <v>26232.315</v>
      </c>
      <c r="HU18" s="157">
        <v>0.0598</v>
      </c>
      <c r="HV18" s="149">
        <f t="shared" si="108"/>
        <v>1568.692437</v>
      </c>
      <c r="HW18" s="157"/>
      <c r="HX18" s="149"/>
      <c r="HY18" s="149">
        <f t="shared" si="109"/>
        <v>0</v>
      </c>
      <c r="HZ18" s="149">
        <f t="shared" si="110"/>
        <v>27801.00744</v>
      </c>
      <c r="IA18" s="157">
        <v>0.290701617767116</v>
      </c>
      <c r="IB18" s="158">
        <f t="shared" si="111"/>
        <v>8081.797837</v>
      </c>
      <c r="IC18" s="158">
        <f t="shared" si="112"/>
        <v>19719.2096</v>
      </c>
      <c r="ID18" s="152"/>
      <c r="IE18" s="160">
        <f t="shared" si="159"/>
        <v>6</v>
      </c>
      <c r="IF18" s="155" t="s">
        <v>42</v>
      </c>
      <c r="IG18" s="156" t="s">
        <v>85</v>
      </c>
      <c r="IH18" s="156" t="s">
        <v>84</v>
      </c>
      <c r="II18" s="149">
        <f t="shared" si="113"/>
        <v>584.801654</v>
      </c>
      <c r="IJ18" s="149">
        <f t="shared" si="114"/>
        <v>5645000</v>
      </c>
      <c r="IK18" s="149">
        <f t="shared" si="115"/>
        <v>3301.205337</v>
      </c>
      <c r="IL18" s="157">
        <v>0.0598</v>
      </c>
      <c r="IM18" s="149">
        <f t="shared" si="116"/>
        <v>197.4120792</v>
      </c>
      <c r="IN18" s="157"/>
      <c r="IO18" s="149"/>
      <c r="IP18" s="149">
        <f t="shared" si="117"/>
        <v>0</v>
      </c>
      <c r="IQ18" s="149">
        <f t="shared" si="118"/>
        <v>3498.617416</v>
      </c>
      <c r="IR18" s="157">
        <v>0.290701617767116</v>
      </c>
      <c r="IS18" s="158">
        <f t="shared" si="119"/>
        <v>1017.053743</v>
      </c>
      <c r="IT18" s="158">
        <f t="shared" si="120"/>
        <v>2481.563673</v>
      </c>
      <c r="IU18" s="152"/>
      <c r="IV18" s="160">
        <f t="shared" si="160"/>
        <v>6</v>
      </c>
      <c r="IW18" s="155" t="s">
        <v>42</v>
      </c>
      <c r="IX18" s="156" t="s">
        <v>85</v>
      </c>
      <c r="IY18" s="156" t="s">
        <v>84</v>
      </c>
      <c r="IZ18" s="149">
        <f t="shared" si="121"/>
        <v>518.0509016</v>
      </c>
      <c r="JA18" s="149">
        <f t="shared" si="122"/>
        <v>5645000</v>
      </c>
      <c r="JB18" s="149">
        <f t="shared" si="123"/>
        <v>2924.39734</v>
      </c>
      <c r="JC18" s="157">
        <v>0.0598</v>
      </c>
      <c r="JD18" s="149">
        <f t="shared" si="124"/>
        <v>174.8789609</v>
      </c>
      <c r="JE18" s="157"/>
      <c r="JF18" s="149"/>
      <c r="JG18" s="149">
        <f t="shared" si="125"/>
        <v>0</v>
      </c>
      <c r="JH18" s="149">
        <f t="shared" si="126"/>
        <v>3099.2763</v>
      </c>
      <c r="JI18" s="157">
        <v>0.290701617767116</v>
      </c>
      <c r="JJ18" s="158">
        <f t="shared" si="127"/>
        <v>900.9646344</v>
      </c>
      <c r="JK18" s="158">
        <f t="shared" si="128"/>
        <v>2198.311666</v>
      </c>
      <c r="JL18" s="152"/>
      <c r="JM18" s="160">
        <f t="shared" si="161"/>
        <v>6</v>
      </c>
      <c r="JN18" s="155" t="s">
        <v>42</v>
      </c>
      <c r="JO18" s="156" t="s">
        <v>85</v>
      </c>
      <c r="JP18" s="156" t="s">
        <v>84</v>
      </c>
      <c r="JQ18" s="149">
        <f t="shared" si="129"/>
        <v>138.5122358</v>
      </c>
      <c r="JR18" s="149">
        <f t="shared" si="130"/>
        <v>5645000</v>
      </c>
      <c r="JS18" s="149">
        <f t="shared" si="131"/>
        <v>781.9015709</v>
      </c>
      <c r="JT18" s="157">
        <v>0.0598</v>
      </c>
      <c r="JU18" s="149">
        <f t="shared" si="132"/>
        <v>46.75771394</v>
      </c>
      <c r="JV18" s="157"/>
      <c r="JW18" s="149"/>
      <c r="JX18" s="149">
        <f t="shared" si="133"/>
        <v>0</v>
      </c>
      <c r="JY18" s="149">
        <f t="shared" si="134"/>
        <v>828.6592848</v>
      </c>
      <c r="JZ18" s="157">
        <v>0.290701617767116</v>
      </c>
      <c r="KA18" s="158">
        <f t="shared" si="135"/>
        <v>240.8925947</v>
      </c>
      <c r="KB18" s="158">
        <f t="shared" si="136"/>
        <v>587.7666902</v>
      </c>
      <c r="KC18" s="152"/>
      <c r="KD18" s="160">
        <f t="shared" si="162"/>
        <v>6</v>
      </c>
      <c r="KE18" s="155" t="s">
        <v>42</v>
      </c>
      <c r="KF18" s="156" t="s">
        <v>85</v>
      </c>
      <c r="KG18" s="156" t="s">
        <v>84</v>
      </c>
      <c r="KH18" s="149">
        <f t="shared" si="137"/>
        <v>0</v>
      </c>
      <c r="KI18" s="149" t="str">
        <f t="shared" si="138"/>
        <v>#DIV/0!</v>
      </c>
      <c r="KJ18" s="149">
        <f t="shared" si="139"/>
        <v>0</v>
      </c>
      <c r="KK18" s="157">
        <v>0.0598</v>
      </c>
      <c r="KL18" s="149">
        <f t="shared" si="140"/>
        <v>0</v>
      </c>
      <c r="KM18" s="157"/>
      <c r="KN18" s="149"/>
      <c r="KO18" s="149">
        <f t="shared" si="141"/>
        <v>0</v>
      </c>
      <c r="KP18" s="149">
        <f t="shared" si="142"/>
        <v>0</v>
      </c>
      <c r="KQ18" s="157">
        <v>0.290701617767116</v>
      </c>
      <c r="KR18" s="158">
        <f t="shared" si="143"/>
        <v>0</v>
      </c>
      <c r="KS18" s="158">
        <f t="shared" si="144"/>
        <v>0</v>
      </c>
    </row>
    <row r="19">
      <c r="A19" s="154">
        <f t="shared" si="145"/>
        <v>7</v>
      </c>
      <c r="B19" s="155" t="s">
        <v>43</v>
      </c>
      <c r="C19" s="156" t="s">
        <v>85</v>
      </c>
      <c r="D19" s="156" t="s">
        <v>84</v>
      </c>
      <c r="E19" s="149">
        <f t="shared" si="1"/>
        <v>900</v>
      </c>
      <c r="F19" s="149">
        <f t="shared" si="2"/>
        <v>8947000</v>
      </c>
      <c r="G19" s="149">
        <f t="shared" si="3"/>
        <v>8052.3</v>
      </c>
      <c r="H19" s="157">
        <v>0.022</v>
      </c>
      <c r="I19" s="149">
        <f t="shared" si="4"/>
        <v>177.1506</v>
      </c>
      <c r="J19" s="157"/>
      <c r="K19" s="149"/>
      <c r="L19" s="149">
        <f t="shared" si="5"/>
        <v>0</v>
      </c>
      <c r="M19" s="149">
        <f t="shared" si="6"/>
        <v>8229.4506</v>
      </c>
      <c r="N19" s="157">
        <v>0.21087817</v>
      </c>
      <c r="O19" s="158">
        <f t="shared" si="7"/>
        <v>1735.411483</v>
      </c>
      <c r="P19" s="159">
        <f t="shared" si="8"/>
        <v>6494.039117</v>
      </c>
      <c r="Q19" s="152"/>
      <c r="R19" s="160">
        <f t="shared" si="146"/>
        <v>7</v>
      </c>
      <c r="S19" s="155" t="s">
        <v>43</v>
      </c>
      <c r="T19" s="156" t="s">
        <v>85</v>
      </c>
      <c r="U19" s="156" t="s">
        <v>84</v>
      </c>
      <c r="V19" s="149">
        <f t="shared" si="9"/>
        <v>1527</v>
      </c>
      <c r="W19" s="149">
        <f t="shared" si="10"/>
        <v>8947000</v>
      </c>
      <c r="X19" s="149">
        <f t="shared" si="11"/>
        <v>13662.069</v>
      </c>
      <c r="Y19" s="157">
        <v>0.022</v>
      </c>
      <c r="Z19" s="149">
        <f t="shared" si="12"/>
        <v>300.565518</v>
      </c>
      <c r="AA19" s="157"/>
      <c r="AB19" s="149"/>
      <c r="AC19" s="149">
        <f t="shared" si="13"/>
        <v>0</v>
      </c>
      <c r="AD19" s="149">
        <f t="shared" si="14"/>
        <v>13962.63452</v>
      </c>
      <c r="AE19" s="157">
        <v>0.21087817</v>
      </c>
      <c r="AF19" s="158">
        <f t="shared" si="15"/>
        <v>2944.414816</v>
      </c>
      <c r="AG19" s="158">
        <f t="shared" si="16"/>
        <v>11018.2197</v>
      </c>
      <c r="AH19" s="152"/>
      <c r="AI19" s="160">
        <f t="shared" si="147"/>
        <v>7</v>
      </c>
      <c r="AJ19" s="155" t="s">
        <v>43</v>
      </c>
      <c r="AK19" s="156" t="s">
        <v>85</v>
      </c>
      <c r="AL19" s="156" t="s">
        <v>84</v>
      </c>
      <c r="AM19" s="149">
        <f t="shared" si="17"/>
        <v>1076</v>
      </c>
      <c r="AN19" s="149">
        <f t="shared" si="18"/>
        <v>8947000</v>
      </c>
      <c r="AO19" s="149">
        <f t="shared" si="19"/>
        <v>9626.972</v>
      </c>
      <c r="AP19" s="157">
        <v>0.022</v>
      </c>
      <c r="AQ19" s="149">
        <f t="shared" si="20"/>
        <v>211.793384</v>
      </c>
      <c r="AR19" s="157"/>
      <c r="AS19" s="149"/>
      <c r="AT19" s="149">
        <f t="shared" si="21"/>
        <v>0</v>
      </c>
      <c r="AU19" s="149">
        <f t="shared" si="22"/>
        <v>9838.765384</v>
      </c>
      <c r="AV19" s="157">
        <v>0.21087817</v>
      </c>
      <c r="AW19" s="158">
        <f t="shared" si="23"/>
        <v>2074.780839</v>
      </c>
      <c r="AX19" s="158">
        <f t="shared" si="24"/>
        <v>7763.984545</v>
      </c>
      <c r="AY19" s="152"/>
      <c r="AZ19" s="160">
        <f t="shared" si="148"/>
        <v>7</v>
      </c>
      <c r="BA19" s="155" t="s">
        <v>43</v>
      </c>
      <c r="BB19" s="156" t="s">
        <v>85</v>
      </c>
      <c r="BC19" s="156" t="s">
        <v>84</v>
      </c>
      <c r="BD19" s="149">
        <f t="shared" si="25"/>
        <v>1083</v>
      </c>
      <c r="BE19" s="149">
        <f t="shared" si="26"/>
        <v>8947000</v>
      </c>
      <c r="BF19" s="149">
        <f t="shared" si="27"/>
        <v>9689.601</v>
      </c>
      <c r="BG19" s="157">
        <v>0.022</v>
      </c>
      <c r="BH19" s="149">
        <f t="shared" si="28"/>
        <v>213.171222</v>
      </c>
      <c r="BI19" s="157"/>
      <c r="BJ19" s="149"/>
      <c r="BK19" s="149">
        <f t="shared" si="29"/>
        <v>0</v>
      </c>
      <c r="BL19" s="149">
        <f t="shared" si="30"/>
        <v>9902.772222</v>
      </c>
      <c r="BM19" s="157">
        <v>0.21087817</v>
      </c>
      <c r="BN19" s="158">
        <f t="shared" si="31"/>
        <v>2088.278484</v>
      </c>
      <c r="BO19" s="158">
        <f t="shared" si="32"/>
        <v>7814.493738</v>
      </c>
      <c r="BP19" s="152"/>
      <c r="BQ19" s="160">
        <f t="shared" si="149"/>
        <v>7</v>
      </c>
      <c r="BR19" s="155" t="s">
        <v>43</v>
      </c>
      <c r="BS19" s="156" t="s">
        <v>85</v>
      </c>
      <c r="BT19" s="156" t="s">
        <v>84</v>
      </c>
      <c r="BU19" s="149">
        <f t="shared" si="33"/>
        <v>1192</v>
      </c>
      <c r="BV19" s="149">
        <f t="shared" si="34"/>
        <v>8947000</v>
      </c>
      <c r="BW19" s="149">
        <f t="shared" si="35"/>
        <v>10664.824</v>
      </c>
      <c r="BX19" s="157">
        <v>0.022</v>
      </c>
      <c r="BY19" s="149">
        <f t="shared" si="36"/>
        <v>234.626128</v>
      </c>
      <c r="BZ19" s="157"/>
      <c r="CA19" s="149"/>
      <c r="CB19" s="149">
        <f t="shared" si="37"/>
        <v>0</v>
      </c>
      <c r="CC19" s="149">
        <f t="shared" si="38"/>
        <v>10899.45013</v>
      </c>
      <c r="CD19" s="157">
        <v>0.21087817</v>
      </c>
      <c r="CE19" s="158">
        <f t="shared" si="39"/>
        <v>2298.456097</v>
      </c>
      <c r="CF19" s="158">
        <f t="shared" si="40"/>
        <v>8600.994031</v>
      </c>
      <c r="CG19" s="152"/>
      <c r="CH19" s="160">
        <f t="shared" si="150"/>
        <v>7</v>
      </c>
      <c r="CI19" s="155" t="s">
        <v>43</v>
      </c>
      <c r="CJ19" s="156" t="s">
        <v>85</v>
      </c>
      <c r="CK19" s="156" t="s">
        <v>84</v>
      </c>
      <c r="CL19" s="149">
        <f t="shared" si="41"/>
        <v>793</v>
      </c>
      <c r="CM19" s="149">
        <f t="shared" si="42"/>
        <v>8947000</v>
      </c>
      <c r="CN19" s="149">
        <f t="shared" si="43"/>
        <v>7094.971</v>
      </c>
      <c r="CO19" s="157">
        <v>0.022</v>
      </c>
      <c r="CP19" s="149">
        <f t="shared" si="44"/>
        <v>156.089362</v>
      </c>
      <c r="CQ19" s="157"/>
      <c r="CR19" s="149"/>
      <c r="CS19" s="149">
        <f t="shared" si="45"/>
        <v>0</v>
      </c>
      <c r="CT19" s="149">
        <f t="shared" si="46"/>
        <v>7251.060362</v>
      </c>
      <c r="CU19" s="157">
        <v>0.21087817</v>
      </c>
      <c r="CV19" s="158">
        <f t="shared" si="47"/>
        <v>1529.09034</v>
      </c>
      <c r="CW19" s="158">
        <f t="shared" si="48"/>
        <v>5721.970022</v>
      </c>
      <c r="CX19" s="152"/>
      <c r="CY19" s="160">
        <f t="shared" si="151"/>
        <v>7</v>
      </c>
      <c r="CZ19" s="155" t="s">
        <v>43</v>
      </c>
      <c r="DA19" s="156" t="s">
        <v>85</v>
      </c>
      <c r="DB19" s="156" t="s">
        <v>84</v>
      </c>
      <c r="DC19" s="149">
        <f t="shared" si="49"/>
        <v>1006</v>
      </c>
      <c r="DD19" s="149">
        <f t="shared" si="50"/>
        <v>8947000</v>
      </c>
      <c r="DE19" s="149">
        <f t="shared" si="51"/>
        <v>9000.682</v>
      </c>
      <c r="DF19" s="157">
        <v>0.022</v>
      </c>
      <c r="DG19" s="149">
        <f t="shared" si="52"/>
        <v>198.015004</v>
      </c>
      <c r="DH19" s="157"/>
      <c r="DI19" s="149"/>
      <c r="DJ19" s="149">
        <f t="shared" si="53"/>
        <v>0</v>
      </c>
      <c r="DK19" s="149">
        <f t="shared" si="54"/>
        <v>9198.697004</v>
      </c>
      <c r="DL19" s="157">
        <v>0.21087817</v>
      </c>
      <c r="DM19" s="158">
        <f t="shared" si="55"/>
        <v>1939.804391</v>
      </c>
      <c r="DN19" s="158">
        <f t="shared" si="56"/>
        <v>7258.892613</v>
      </c>
      <c r="DO19" s="152"/>
      <c r="DP19" s="160">
        <f t="shared" si="152"/>
        <v>7</v>
      </c>
      <c r="DQ19" s="155" t="s">
        <v>43</v>
      </c>
      <c r="DR19" s="156" t="s">
        <v>85</v>
      </c>
      <c r="DS19" s="156" t="s">
        <v>84</v>
      </c>
      <c r="DT19" s="149">
        <f t="shared" si="57"/>
        <v>682</v>
      </c>
      <c r="DU19" s="149">
        <f t="shared" si="58"/>
        <v>8947000</v>
      </c>
      <c r="DV19" s="149">
        <f t="shared" si="59"/>
        <v>6101.854</v>
      </c>
      <c r="DW19" s="157">
        <v>0.022</v>
      </c>
      <c r="DX19" s="149">
        <f t="shared" si="60"/>
        <v>134.240788</v>
      </c>
      <c r="DY19" s="157"/>
      <c r="DZ19" s="149"/>
      <c r="EA19" s="149">
        <f t="shared" si="61"/>
        <v>0</v>
      </c>
      <c r="EB19" s="149">
        <f t="shared" si="62"/>
        <v>6236.094788</v>
      </c>
      <c r="EC19" s="157">
        <v>0.21087817</v>
      </c>
      <c r="ED19" s="158">
        <f t="shared" si="63"/>
        <v>1315.056257</v>
      </c>
      <c r="EE19" s="158">
        <f t="shared" si="64"/>
        <v>4921.038531</v>
      </c>
      <c r="EF19" s="152"/>
      <c r="EG19" s="160">
        <f t="shared" si="153"/>
        <v>7</v>
      </c>
      <c r="EH19" s="155" t="s">
        <v>43</v>
      </c>
      <c r="EI19" s="156" t="s">
        <v>85</v>
      </c>
      <c r="EJ19" s="156" t="s">
        <v>84</v>
      </c>
      <c r="EK19" s="149">
        <f t="shared" si="65"/>
        <v>628</v>
      </c>
      <c r="EL19" s="149">
        <f t="shared" si="66"/>
        <v>8947000</v>
      </c>
      <c r="EM19" s="149">
        <f t="shared" si="67"/>
        <v>5618.716</v>
      </c>
      <c r="EN19" s="157">
        <v>0.022</v>
      </c>
      <c r="EO19" s="149">
        <f t="shared" si="68"/>
        <v>123.611752</v>
      </c>
      <c r="EP19" s="157"/>
      <c r="EQ19" s="149"/>
      <c r="ER19" s="149">
        <f t="shared" si="69"/>
        <v>0</v>
      </c>
      <c r="ES19" s="149">
        <f t="shared" si="70"/>
        <v>5742.327752</v>
      </c>
      <c r="ET19" s="157">
        <v>0.21087817</v>
      </c>
      <c r="EU19" s="158">
        <f t="shared" si="71"/>
        <v>1210.931568</v>
      </c>
      <c r="EV19" s="158">
        <f t="shared" si="72"/>
        <v>4531.396184</v>
      </c>
      <c r="EW19" s="152"/>
      <c r="EX19" s="160">
        <f t="shared" si="154"/>
        <v>7</v>
      </c>
      <c r="EY19" s="155" t="s">
        <v>43</v>
      </c>
      <c r="EZ19" s="156" t="s">
        <v>85</v>
      </c>
      <c r="FA19" s="156" t="s">
        <v>84</v>
      </c>
      <c r="FB19" s="149">
        <f t="shared" si="73"/>
        <v>529.4</v>
      </c>
      <c r="FC19" s="149">
        <f t="shared" si="74"/>
        <v>8947000</v>
      </c>
      <c r="FD19" s="149">
        <f t="shared" si="75"/>
        <v>4736.5418</v>
      </c>
      <c r="FE19" s="157">
        <v>0.022</v>
      </c>
      <c r="FF19" s="149">
        <f t="shared" si="76"/>
        <v>104.2039196</v>
      </c>
      <c r="FG19" s="157"/>
      <c r="FH19" s="149"/>
      <c r="FI19" s="149">
        <f t="shared" si="77"/>
        <v>0</v>
      </c>
      <c r="FJ19" s="149">
        <f t="shared" si="78"/>
        <v>4840.74572</v>
      </c>
      <c r="FK19" s="157">
        <v>0.21087817</v>
      </c>
      <c r="FL19" s="158">
        <f t="shared" si="79"/>
        <v>1020.807599</v>
      </c>
      <c r="FM19" s="158">
        <f t="shared" si="80"/>
        <v>3819.938121</v>
      </c>
      <c r="FN19" s="152"/>
      <c r="FO19" s="160">
        <f t="shared" si="155"/>
        <v>7</v>
      </c>
      <c r="FP19" s="155" t="s">
        <v>43</v>
      </c>
      <c r="FQ19" s="156" t="s">
        <v>85</v>
      </c>
      <c r="FR19" s="156" t="s">
        <v>84</v>
      </c>
      <c r="FS19" s="149">
        <f t="shared" si="81"/>
        <v>788</v>
      </c>
      <c r="FT19" s="149">
        <f t="shared" si="82"/>
        <v>8947000</v>
      </c>
      <c r="FU19" s="149">
        <f t="shared" si="83"/>
        <v>7050.236</v>
      </c>
      <c r="FV19" s="157">
        <v>0.022</v>
      </c>
      <c r="FW19" s="149">
        <f t="shared" si="84"/>
        <v>155.105192</v>
      </c>
      <c r="FX19" s="157"/>
      <c r="FY19" s="149"/>
      <c r="FZ19" s="149">
        <f t="shared" si="85"/>
        <v>0</v>
      </c>
      <c r="GA19" s="149">
        <f t="shared" si="86"/>
        <v>7205.341192</v>
      </c>
      <c r="GB19" s="157">
        <v>0.21087817</v>
      </c>
      <c r="GC19" s="158">
        <f t="shared" si="87"/>
        <v>1519.449165</v>
      </c>
      <c r="GD19" s="158">
        <f t="shared" si="88"/>
        <v>5685.892027</v>
      </c>
      <c r="GE19" s="152"/>
      <c r="GF19" s="160">
        <f t="shared" si="156"/>
        <v>7</v>
      </c>
      <c r="GG19" s="155" t="s">
        <v>43</v>
      </c>
      <c r="GH19" s="156" t="s">
        <v>85</v>
      </c>
      <c r="GI19" s="156" t="s">
        <v>84</v>
      </c>
      <c r="GJ19" s="149">
        <f t="shared" si="89"/>
        <v>295</v>
      </c>
      <c r="GK19" s="149">
        <f t="shared" si="90"/>
        <v>8947000</v>
      </c>
      <c r="GL19" s="149">
        <f t="shared" si="91"/>
        <v>2639.365</v>
      </c>
      <c r="GM19" s="157">
        <v>0.022</v>
      </c>
      <c r="GN19" s="149">
        <f t="shared" si="92"/>
        <v>58.06603</v>
      </c>
      <c r="GO19" s="157"/>
      <c r="GP19" s="149"/>
      <c r="GQ19" s="149">
        <f t="shared" si="93"/>
        <v>0</v>
      </c>
      <c r="GR19" s="149">
        <f t="shared" si="94"/>
        <v>2697.43103</v>
      </c>
      <c r="GS19" s="157">
        <v>0.21087817</v>
      </c>
      <c r="GT19" s="158">
        <f t="shared" si="95"/>
        <v>568.8293193</v>
      </c>
      <c r="GU19" s="158">
        <f t="shared" si="96"/>
        <v>2128.601711</v>
      </c>
      <c r="GV19" s="152"/>
      <c r="GW19" s="160">
        <f t="shared" si="157"/>
        <v>7</v>
      </c>
      <c r="GX19" s="155" t="s">
        <v>43</v>
      </c>
      <c r="GY19" s="156" t="s">
        <v>85</v>
      </c>
      <c r="GZ19" s="156" t="s">
        <v>84</v>
      </c>
      <c r="HA19" s="149">
        <f t="shared" si="97"/>
        <v>301.1</v>
      </c>
      <c r="HB19" s="149">
        <f t="shared" si="98"/>
        <v>8947000</v>
      </c>
      <c r="HC19" s="149">
        <f t="shared" si="99"/>
        <v>2693.9417</v>
      </c>
      <c r="HD19" s="157">
        <v>0.022</v>
      </c>
      <c r="HE19" s="149">
        <f t="shared" si="100"/>
        <v>59.2667174</v>
      </c>
      <c r="HF19" s="157"/>
      <c r="HG19" s="149"/>
      <c r="HH19" s="149">
        <f t="shared" si="101"/>
        <v>0</v>
      </c>
      <c r="HI19" s="149">
        <f t="shared" si="102"/>
        <v>2753.208417</v>
      </c>
      <c r="HJ19" s="157">
        <v>0.21087817</v>
      </c>
      <c r="HK19" s="158">
        <f t="shared" si="103"/>
        <v>580.5915527</v>
      </c>
      <c r="HL19" s="158">
        <f t="shared" si="104"/>
        <v>2172.616865</v>
      </c>
      <c r="HM19" s="152"/>
      <c r="HN19" s="160">
        <f t="shared" si="158"/>
        <v>7</v>
      </c>
      <c r="HO19" s="155" t="s">
        <v>43</v>
      </c>
      <c r="HP19" s="156" t="s">
        <v>85</v>
      </c>
      <c r="HQ19" s="156" t="s">
        <v>84</v>
      </c>
      <c r="HR19" s="149">
        <f t="shared" si="105"/>
        <v>481</v>
      </c>
      <c r="HS19" s="149">
        <f t="shared" si="106"/>
        <v>8947000</v>
      </c>
      <c r="HT19" s="149">
        <f t="shared" si="107"/>
        <v>4303.507</v>
      </c>
      <c r="HU19" s="157">
        <v>0.022</v>
      </c>
      <c r="HV19" s="149">
        <f t="shared" si="108"/>
        <v>94.677154</v>
      </c>
      <c r="HW19" s="157"/>
      <c r="HX19" s="149"/>
      <c r="HY19" s="149">
        <f t="shared" si="109"/>
        <v>0</v>
      </c>
      <c r="HZ19" s="149">
        <f t="shared" si="110"/>
        <v>4398.184154</v>
      </c>
      <c r="IA19" s="157">
        <v>0.21087817</v>
      </c>
      <c r="IB19" s="158">
        <f t="shared" si="111"/>
        <v>927.4810257</v>
      </c>
      <c r="IC19" s="158">
        <f t="shared" si="112"/>
        <v>3470.703128</v>
      </c>
      <c r="ID19" s="152"/>
      <c r="IE19" s="160">
        <f t="shared" si="159"/>
        <v>7</v>
      </c>
      <c r="IF19" s="155" t="s">
        <v>43</v>
      </c>
      <c r="IG19" s="156" t="s">
        <v>85</v>
      </c>
      <c r="IH19" s="156" t="s">
        <v>84</v>
      </c>
      <c r="II19" s="149">
        <f t="shared" si="113"/>
        <v>312.8</v>
      </c>
      <c r="IJ19" s="149">
        <f t="shared" si="114"/>
        <v>8947000</v>
      </c>
      <c r="IK19" s="149">
        <f t="shared" si="115"/>
        <v>2798.6216</v>
      </c>
      <c r="IL19" s="157">
        <v>0.022</v>
      </c>
      <c r="IM19" s="149">
        <f t="shared" si="116"/>
        <v>61.5696752</v>
      </c>
      <c r="IN19" s="157"/>
      <c r="IO19" s="149"/>
      <c r="IP19" s="149">
        <f t="shared" si="117"/>
        <v>0</v>
      </c>
      <c r="IQ19" s="149">
        <f t="shared" si="118"/>
        <v>2860.191275</v>
      </c>
      <c r="IR19" s="157">
        <v>0.21087817</v>
      </c>
      <c r="IS19" s="158">
        <f t="shared" si="119"/>
        <v>603.151902</v>
      </c>
      <c r="IT19" s="158">
        <f t="shared" si="120"/>
        <v>2257.039373</v>
      </c>
      <c r="IU19" s="152"/>
      <c r="IV19" s="160">
        <f t="shared" si="160"/>
        <v>7</v>
      </c>
      <c r="IW19" s="155" t="s">
        <v>43</v>
      </c>
      <c r="IX19" s="156" t="s">
        <v>85</v>
      </c>
      <c r="IY19" s="156" t="s">
        <v>84</v>
      </c>
      <c r="IZ19" s="149">
        <f t="shared" si="121"/>
        <v>143.45</v>
      </c>
      <c r="JA19" s="149">
        <f t="shared" si="122"/>
        <v>8947000</v>
      </c>
      <c r="JB19" s="149">
        <f t="shared" si="123"/>
        <v>1283.44715</v>
      </c>
      <c r="JC19" s="157">
        <v>0.022</v>
      </c>
      <c r="JD19" s="149">
        <f t="shared" si="124"/>
        <v>28.2358373</v>
      </c>
      <c r="JE19" s="157"/>
      <c r="JF19" s="149"/>
      <c r="JG19" s="149">
        <f t="shared" si="125"/>
        <v>0</v>
      </c>
      <c r="JH19" s="149">
        <f t="shared" si="126"/>
        <v>1311.682987</v>
      </c>
      <c r="JI19" s="157">
        <v>0.21087817</v>
      </c>
      <c r="JJ19" s="158">
        <f t="shared" si="127"/>
        <v>276.605308</v>
      </c>
      <c r="JK19" s="158">
        <f t="shared" si="128"/>
        <v>1035.077679</v>
      </c>
      <c r="JL19" s="152"/>
      <c r="JM19" s="160">
        <f t="shared" si="161"/>
        <v>7</v>
      </c>
      <c r="JN19" s="155" t="s">
        <v>43</v>
      </c>
      <c r="JO19" s="156" t="s">
        <v>85</v>
      </c>
      <c r="JP19" s="156" t="s">
        <v>84</v>
      </c>
      <c r="JQ19" s="149">
        <f t="shared" si="129"/>
        <v>43</v>
      </c>
      <c r="JR19" s="149">
        <f t="shared" si="130"/>
        <v>8947000</v>
      </c>
      <c r="JS19" s="149">
        <f t="shared" si="131"/>
        <v>384.721</v>
      </c>
      <c r="JT19" s="157">
        <v>0.022</v>
      </c>
      <c r="JU19" s="149">
        <f t="shared" si="132"/>
        <v>8.463862</v>
      </c>
      <c r="JV19" s="157"/>
      <c r="JW19" s="149"/>
      <c r="JX19" s="149">
        <f t="shared" si="133"/>
        <v>0</v>
      </c>
      <c r="JY19" s="149">
        <f t="shared" si="134"/>
        <v>393.184862</v>
      </c>
      <c r="JZ19" s="157">
        <v>0.21087817</v>
      </c>
      <c r="KA19" s="158">
        <f t="shared" si="135"/>
        <v>82.91410417</v>
      </c>
      <c r="KB19" s="158">
        <f t="shared" si="136"/>
        <v>310.2707578</v>
      </c>
      <c r="KC19" s="152"/>
      <c r="KD19" s="160">
        <f t="shared" si="162"/>
        <v>7</v>
      </c>
      <c r="KE19" s="155" t="s">
        <v>43</v>
      </c>
      <c r="KF19" s="156" t="s">
        <v>85</v>
      </c>
      <c r="KG19" s="156" t="s">
        <v>84</v>
      </c>
      <c r="KH19" s="149">
        <f t="shared" si="137"/>
        <v>0</v>
      </c>
      <c r="KI19" s="149" t="str">
        <f t="shared" si="138"/>
        <v>#DIV/0!</v>
      </c>
      <c r="KJ19" s="149">
        <f t="shared" si="139"/>
        <v>0</v>
      </c>
      <c r="KK19" s="157">
        <v>0.022</v>
      </c>
      <c r="KL19" s="149">
        <f t="shared" si="140"/>
        <v>0</v>
      </c>
      <c r="KM19" s="157"/>
      <c r="KN19" s="149"/>
      <c r="KO19" s="149">
        <f t="shared" si="141"/>
        <v>0</v>
      </c>
      <c r="KP19" s="149">
        <f t="shared" si="142"/>
        <v>0</v>
      </c>
      <c r="KQ19" s="157">
        <v>0.21087817</v>
      </c>
      <c r="KR19" s="158">
        <f t="shared" si="143"/>
        <v>0</v>
      </c>
      <c r="KS19" s="158">
        <f t="shared" si="144"/>
        <v>0</v>
      </c>
    </row>
    <row r="20">
      <c r="A20" s="154">
        <f t="shared" si="145"/>
        <v>8</v>
      </c>
      <c r="B20" s="155" t="s">
        <v>87</v>
      </c>
      <c r="C20" s="156" t="s">
        <v>85</v>
      </c>
      <c r="D20" s="156" t="s">
        <v>84</v>
      </c>
      <c r="E20" s="149">
        <f t="shared" si="1"/>
        <v>0</v>
      </c>
      <c r="F20" s="149" t="str">
        <f t="shared" si="2"/>
        <v>#DIV/0!</v>
      </c>
      <c r="G20" s="149">
        <f t="shared" si="3"/>
        <v>0</v>
      </c>
      <c r="H20" s="157">
        <v>0.022</v>
      </c>
      <c r="I20" s="149">
        <f t="shared" si="4"/>
        <v>0</v>
      </c>
      <c r="J20" s="157"/>
      <c r="K20" s="149"/>
      <c r="L20" s="149">
        <f t="shared" si="5"/>
        <v>0</v>
      </c>
      <c r="M20" s="149">
        <f t="shared" si="6"/>
        <v>0</v>
      </c>
      <c r="N20" s="157">
        <v>0.27429935250298</v>
      </c>
      <c r="O20" s="158">
        <f t="shared" si="7"/>
        <v>0</v>
      </c>
      <c r="P20" s="159">
        <f t="shared" si="8"/>
        <v>0</v>
      </c>
      <c r="Q20" s="152"/>
      <c r="R20" s="160">
        <f t="shared" si="146"/>
        <v>8</v>
      </c>
      <c r="S20" s="155" t="s">
        <v>87</v>
      </c>
      <c r="T20" s="156" t="s">
        <v>85</v>
      </c>
      <c r="U20" s="156" t="s">
        <v>84</v>
      </c>
      <c r="V20" s="149">
        <f t="shared" si="9"/>
        <v>0</v>
      </c>
      <c r="W20" s="149" t="str">
        <f t="shared" si="10"/>
        <v>#DIV/0!</v>
      </c>
      <c r="X20" s="149">
        <f t="shared" si="11"/>
        <v>0</v>
      </c>
      <c r="Y20" s="157">
        <v>0.022</v>
      </c>
      <c r="Z20" s="149">
        <f t="shared" si="12"/>
        <v>0</v>
      </c>
      <c r="AA20" s="157"/>
      <c r="AB20" s="149"/>
      <c r="AC20" s="149">
        <f t="shared" si="13"/>
        <v>0</v>
      </c>
      <c r="AD20" s="149">
        <f t="shared" si="14"/>
        <v>0</v>
      </c>
      <c r="AE20" s="157">
        <v>0.27429935250298</v>
      </c>
      <c r="AF20" s="158">
        <f t="shared" si="15"/>
        <v>0</v>
      </c>
      <c r="AG20" s="158">
        <f t="shared" si="16"/>
        <v>0</v>
      </c>
      <c r="AH20" s="152"/>
      <c r="AI20" s="160">
        <f t="shared" si="147"/>
        <v>8</v>
      </c>
      <c r="AJ20" s="155" t="s">
        <v>87</v>
      </c>
      <c r="AK20" s="156" t="s">
        <v>85</v>
      </c>
      <c r="AL20" s="156" t="s">
        <v>84</v>
      </c>
      <c r="AM20" s="149">
        <f t="shared" si="17"/>
        <v>0</v>
      </c>
      <c r="AN20" s="149" t="str">
        <f t="shared" si="18"/>
        <v>#DIV/0!</v>
      </c>
      <c r="AO20" s="149">
        <f t="shared" si="19"/>
        <v>0</v>
      </c>
      <c r="AP20" s="157">
        <v>0.022</v>
      </c>
      <c r="AQ20" s="149">
        <f t="shared" si="20"/>
        <v>0</v>
      </c>
      <c r="AR20" s="157"/>
      <c r="AS20" s="149"/>
      <c r="AT20" s="149">
        <f t="shared" si="21"/>
        <v>0</v>
      </c>
      <c r="AU20" s="149">
        <f t="shared" si="22"/>
        <v>0</v>
      </c>
      <c r="AV20" s="157">
        <v>0.27429935250298</v>
      </c>
      <c r="AW20" s="158">
        <f t="shared" si="23"/>
        <v>0</v>
      </c>
      <c r="AX20" s="158">
        <f t="shared" si="24"/>
        <v>0</v>
      </c>
      <c r="AY20" s="152"/>
      <c r="AZ20" s="160">
        <f t="shared" si="148"/>
        <v>8</v>
      </c>
      <c r="BA20" s="155" t="s">
        <v>87</v>
      </c>
      <c r="BB20" s="156" t="s">
        <v>85</v>
      </c>
      <c r="BC20" s="156" t="s">
        <v>84</v>
      </c>
      <c r="BD20" s="149">
        <f t="shared" si="25"/>
        <v>0</v>
      </c>
      <c r="BE20" s="149" t="str">
        <f t="shared" si="26"/>
        <v>#DIV/0!</v>
      </c>
      <c r="BF20" s="149">
        <f t="shared" si="27"/>
        <v>0</v>
      </c>
      <c r="BG20" s="157">
        <v>0.022</v>
      </c>
      <c r="BH20" s="149">
        <f t="shared" si="28"/>
        <v>0</v>
      </c>
      <c r="BI20" s="157"/>
      <c r="BJ20" s="149"/>
      <c r="BK20" s="149">
        <f t="shared" si="29"/>
        <v>0</v>
      </c>
      <c r="BL20" s="149">
        <f t="shared" si="30"/>
        <v>0</v>
      </c>
      <c r="BM20" s="157">
        <v>0.27429935250298</v>
      </c>
      <c r="BN20" s="158">
        <f t="shared" si="31"/>
        <v>0</v>
      </c>
      <c r="BO20" s="158">
        <f t="shared" si="32"/>
        <v>0</v>
      </c>
      <c r="BP20" s="152"/>
      <c r="BQ20" s="160">
        <f t="shared" si="149"/>
        <v>8</v>
      </c>
      <c r="BR20" s="155" t="s">
        <v>87</v>
      </c>
      <c r="BS20" s="156" t="s">
        <v>85</v>
      </c>
      <c r="BT20" s="156" t="s">
        <v>84</v>
      </c>
      <c r="BU20" s="149">
        <f t="shared" si="33"/>
        <v>0</v>
      </c>
      <c r="BV20" s="149" t="str">
        <f t="shared" si="34"/>
        <v>#DIV/0!</v>
      </c>
      <c r="BW20" s="149">
        <f t="shared" si="35"/>
        <v>0</v>
      </c>
      <c r="BX20" s="157">
        <v>0.022</v>
      </c>
      <c r="BY20" s="149">
        <f t="shared" si="36"/>
        <v>0</v>
      </c>
      <c r="BZ20" s="157"/>
      <c r="CA20" s="149"/>
      <c r="CB20" s="149">
        <f t="shared" si="37"/>
        <v>0</v>
      </c>
      <c r="CC20" s="149">
        <f t="shared" si="38"/>
        <v>0</v>
      </c>
      <c r="CD20" s="157">
        <v>0.27429935250298</v>
      </c>
      <c r="CE20" s="158">
        <f t="shared" si="39"/>
        <v>0</v>
      </c>
      <c r="CF20" s="158">
        <f t="shared" si="40"/>
        <v>0</v>
      </c>
      <c r="CG20" s="152"/>
      <c r="CH20" s="160">
        <f t="shared" si="150"/>
        <v>8</v>
      </c>
      <c r="CI20" s="155" t="s">
        <v>87</v>
      </c>
      <c r="CJ20" s="156" t="s">
        <v>85</v>
      </c>
      <c r="CK20" s="156" t="s">
        <v>84</v>
      </c>
      <c r="CL20" s="149">
        <f t="shared" si="41"/>
        <v>0</v>
      </c>
      <c r="CM20" s="149" t="str">
        <f t="shared" si="42"/>
        <v>#DIV/0!</v>
      </c>
      <c r="CN20" s="149">
        <f t="shared" si="43"/>
        <v>0</v>
      </c>
      <c r="CO20" s="157">
        <v>0.022</v>
      </c>
      <c r="CP20" s="149">
        <f t="shared" si="44"/>
        <v>0</v>
      </c>
      <c r="CQ20" s="157"/>
      <c r="CR20" s="149"/>
      <c r="CS20" s="149">
        <f t="shared" si="45"/>
        <v>0</v>
      </c>
      <c r="CT20" s="149">
        <f t="shared" si="46"/>
        <v>0</v>
      </c>
      <c r="CU20" s="157">
        <v>0.27429935250298</v>
      </c>
      <c r="CV20" s="158">
        <f t="shared" si="47"/>
        <v>0</v>
      </c>
      <c r="CW20" s="158">
        <f t="shared" si="48"/>
        <v>0</v>
      </c>
      <c r="CX20" s="152"/>
      <c r="CY20" s="160">
        <f t="shared" si="151"/>
        <v>8</v>
      </c>
      <c r="CZ20" s="155" t="s">
        <v>87</v>
      </c>
      <c r="DA20" s="156" t="s">
        <v>85</v>
      </c>
      <c r="DB20" s="156" t="s">
        <v>84</v>
      </c>
      <c r="DC20" s="149">
        <f t="shared" si="49"/>
        <v>0</v>
      </c>
      <c r="DD20" s="149" t="str">
        <f t="shared" si="50"/>
        <v>#DIV/0!</v>
      </c>
      <c r="DE20" s="149">
        <f t="shared" si="51"/>
        <v>0</v>
      </c>
      <c r="DF20" s="157">
        <v>0.022</v>
      </c>
      <c r="DG20" s="149">
        <f t="shared" si="52"/>
        <v>0</v>
      </c>
      <c r="DH20" s="157"/>
      <c r="DI20" s="149"/>
      <c r="DJ20" s="149">
        <f t="shared" si="53"/>
        <v>0</v>
      </c>
      <c r="DK20" s="149">
        <f t="shared" si="54"/>
        <v>0</v>
      </c>
      <c r="DL20" s="157">
        <v>0.27429935250298</v>
      </c>
      <c r="DM20" s="158">
        <f t="shared" si="55"/>
        <v>0</v>
      </c>
      <c r="DN20" s="158">
        <f t="shared" si="56"/>
        <v>0</v>
      </c>
      <c r="DO20" s="152"/>
      <c r="DP20" s="160">
        <f t="shared" si="152"/>
        <v>8</v>
      </c>
      <c r="DQ20" s="155" t="s">
        <v>87</v>
      </c>
      <c r="DR20" s="156" t="s">
        <v>85</v>
      </c>
      <c r="DS20" s="156" t="s">
        <v>84</v>
      </c>
      <c r="DT20" s="149">
        <f t="shared" si="57"/>
        <v>0</v>
      </c>
      <c r="DU20" s="149" t="str">
        <f t="shared" si="58"/>
        <v>#DIV/0!</v>
      </c>
      <c r="DV20" s="149">
        <f t="shared" si="59"/>
        <v>0</v>
      </c>
      <c r="DW20" s="157">
        <v>0.022</v>
      </c>
      <c r="DX20" s="149">
        <f t="shared" si="60"/>
        <v>0</v>
      </c>
      <c r="DY20" s="157"/>
      <c r="DZ20" s="149"/>
      <c r="EA20" s="149">
        <f t="shared" si="61"/>
        <v>0</v>
      </c>
      <c r="EB20" s="149">
        <f t="shared" si="62"/>
        <v>0</v>
      </c>
      <c r="EC20" s="157">
        <v>0.27429935250298</v>
      </c>
      <c r="ED20" s="158">
        <f t="shared" si="63"/>
        <v>0</v>
      </c>
      <c r="EE20" s="158">
        <f t="shared" si="64"/>
        <v>0</v>
      </c>
      <c r="EF20" s="152"/>
      <c r="EG20" s="160">
        <f t="shared" si="153"/>
        <v>8</v>
      </c>
      <c r="EH20" s="155" t="s">
        <v>87</v>
      </c>
      <c r="EI20" s="156" t="s">
        <v>85</v>
      </c>
      <c r="EJ20" s="156" t="s">
        <v>84</v>
      </c>
      <c r="EK20" s="149">
        <f t="shared" si="65"/>
        <v>0</v>
      </c>
      <c r="EL20" s="149" t="str">
        <f t="shared" si="66"/>
        <v>#DIV/0!</v>
      </c>
      <c r="EM20" s="149">
        <f t="shared" si="67"/>
        <v>0</v>
      </c>
      <c r="EN20" s="157">
        <v>0.022</v>
      </c>
      <c r="EO20" s="149">
        <f t="shared" si="68"/>
        <v>0</v>
      </c>
      <c r="EP20" s="157"/>
      <c r="EQ20" s="149"/>
      <c r="ER20" s="149">
        <f t="shared" si="69"/>
        <v>0</v>
      </c>
      <c r="ES20" s="149">
        <f t="shared" si="70"/>
        <v>0</v>
      </c>
      <c r="ET20" s="157">
        <v>0.27429935250298</v>
      </c>
      <c r="EU20" s="158">
        <f t="shared" si="71"/>
        <v>0</v>
      </c>
      <c r="EV20" s="158">
        <f t="shared" si="72"/>
        <v>0</v>
      </c>
      <c r="EW20" s="152"/>
      <c r="EX20" s="160">
        <f t="shared" si="154"/>
        <v>8</v>
      </c>
      <c r="EY20" s="155" t="s">
        <v>87</v>
      </c>
      <c r="EZ20" s="156" t="s">
        <v>85</v>
      </c>
      <c r="FA20" s="156" t="s">
        <v>84</v>
      </c>
      <c r="FB20" s="149">
        <f t="shared" si="73"/>
        <v>0</v>
      </c>
      <c r="FC20" s="149" t="str">
        <f t="shared" si="74"/>
        <v>#DIV/0!</v>
      </c>
      <c r="FD20" s="149">
        <f t="shared" si="75"/>
        <v>0</v>
      </c>
      <c r="FE20" s="157">
        <v>0.022</v>
      </c>
      <c r="FF20" s="149">
        <f t="shared" si="76"/>
        <v>0</v>
      </c>
      <c r="FG20" s="157"/>
      <c r="FH20" s="149"/>
      <c r="FI20" s="149">
        <f t="shared" si="77"/>
        <v>0</v>
      </c>
      <c r="FJ20" s="149">
        <f t="shared" si="78"/>
        <v>0</v>
      </c>
      <c r="FK20" s="157">
        <v>0.27429935250298</v>
      </c>
      <c r="FL20" s="158">
        <f t="shared" si="79"/>
        <v>0</v>
      </c>
      <c r="FM20" s="158">
        <f t="shared" si="80"/>
        <v>0</v>
      </c>
      <c r="FN20" s="152"/>
      <c r="FO20" s="160">
        <f t="shared" si="155"/>
        <v>8</v>
      </c>
      <c r="FP20" s="155" t="s">
        <v>87</v>
      </c>
      <c r="FQ20" s="156" t="s">
        <v>85</v>
      </c>
      <c r="FR20" s="156" t="s">
        <v>84</v>
      </c>
      <c r="FS20" s="149">
        <f t="shared" si="81"/>
        <v>0</v>
      </c>
      <c r="FT20" s="149" t="str">
        <f t="shared" si="82"/>
        <v>#DIV/0!</v>
      </c>
      <c r="FU20" s="149">
        <f t="shared" si="83"/>
        <v>0</v>
      </c>
      <c r="FV20" s="157">
        <v>0.022</v>
      </c>
      <c r="FW20" s="149">
        <f t="shared" si="84"/>
        <v>0</v>
      </c>
      <c r="FX20" s="157"/>
      <c r="FY20" s="149"/>
      <c r="FZ20" s="149">
        <f t="shared" si="85"/>
        <v>0</v>
      </c>
      <c r="GA20" s="149">
        <f t="shared" si="86"/>
        <v>0</v>
      </c>
      <c r="GB20" s="157">
        <v>0.27429935250298</v>
      </c>
      <c r="GC20" s="158">
        <f t="shared" si="87"/>
        <v>0</v>
      </c>
      <c r="GD20" s="158">
        <f t="shared" si="88"/>
        <v>0</v>
      </c>
      <c r="GE20" s="152"/>
      <c r="GF20" s="160">
        <f t="shared" si="156"/>
        <v>8</v>
      </c>
      <c r="GG20" s="155" t="s">
        <v>87</v>
      </c>
      <c r="GH20" s="156" t="s">
        <v>85</v>
      </c>
      <c r="GI20" s="156" t="s">
        <v>84</v>
      </c>
      <c r="GJ20" s="149">
        <f t="shared" si="89"/>
        <v>249318.58</v>
      </c>
      <c r="GK20" s="149">
        <f t="shared" si="90"/>
        <v>1009000</v>
      </c>
      <c r="GL20" s="149">
        <f t="shared" si="91"/>
        <v>251562.4472</v>
      </c>
      <c r="GM20" s="157">
        <v>0.022</v>
      </c>
      <c r="GN20" s="149">
        <f t="shared" si="92"/>
        <v>5534.373839</v>
      </c>
      <c r="GO20" s="157"/>
      <c r="GP20" s="149"/>
      <c r="GQ20" s="149">
        <f t="shared" si="93"/>
        <v>0</v>
      </c>
      <c r="GR20" s="149">
        <f t="shared" si="94"/>
        <v>257096.8211</v>
      </c>
      <c r="GS20" s="157">
        <v>0.27429935250298</v>
      </c>
      <c r="GT20" s="158">
        <f t="shared" si="95"/>
        <v>70521.49155</v>
      </c>
      <c r="GU20" s="158">
        <f t="shared" si="96"/>
        <v>186575.3295</v>
      </c>
      <c r="GV20" s="152"/>
      <c r="GW20" s="160">
        <f t="shared" si="157"/>
        <v>8</v>
      </c>
      <c r="GX20" s="155" t="s">
        <v>87</v>
      </c>
      <c r="GY20" s="156" t="s">
        <v>85</v>
      </c>
      <c r="GZ20" s="156" t="s">
        <v>84</v>
      </c>
      <c r="HA20" s="149">
        <f t="shared" si="97"/>
        <v>0</v>
      </c>
      <c r="HB20" s="149" t="str">
        <f t="shared" si="98"/>
        <v>#DIV/0!</v>
      </c>
      <c r="HC20" s="149">
        <f t="shared" si="99"/>
        <v>0</v>
      </c>
      <c r="HD20" s="157">
        <v>0.022</v>
      </c>
      <c r="HE20" s="149">
        <f t="shared" si="100"/>
        <v>0</v>
      </c>
      <c r="HF20" s="157"/>
      <c r="HG20" s="149"/>
      <c r="HH20" s="149">
        <f t="shared" si="101"/>
        <v>0</v>
      </c>
      <c r="HI20" s="149">
        <f t="shared" si="102"/>
        <v>0</v>
      </c>
      <c r="HJ20" s="157">
        <v>0.27429935250298</v>
      </c>
      <c r="HK20" s="158">
        <f t="shared" si="103"/>
        <v>0</v>
      </c>
      <c r="HL20" s="158">
        <f t="shared" si="104"/>
        <v>0</v>
      </c>
      <c r="HM20" s="152"/>
      <c r="HN20" s="160">
        <f t="shared" si="158"/>
        <v>8</v>
      </c>
      <c r="HO20" s="155" t="s">
        <v>87</v>
      </c>
      <c r="HP20" s="156" t="s">
        <v>85</v>
      </c>
      <c r="HQ20" s="156" t="s">
        <v>84</v>
      </c>
      <c r="HR20" s="149">
        <f t="shared" si="105"/>
        <v>0</v>
      </c>
      <c r="HS20" s="149" t="str">
        <f t="shared" si="106"/>
        <v>#DIV/0!</v>
      </c>
      <c r="HT20" s="149">
        <f t="shared" si="107"/>
        <v>0</v>
      </c>
      <c r="HU20" s="157">
        <v>0.022</v>
      </c>
      <c r="HV20" s="149">
        <f t="shared" si="108"/>
        <v>0</v>
      </c>
      <c r="HW20" s="157"/>
      <c r="HX20" s="149"/>
      <c r="HY20" s="149">
        <f t="shared" si="109"/>
        <v>0</v>
      </c>
      <c r="HZ20" s="149">
        <f t="shared" si="110"/>
        <v>0</v>
      </c>
      <c r="IA20" s="157">
        <v>0.27429935250298</v>
      </c>
      <c r="IB20" s="158">
        <f t="shared" si="111"/>
        <v>0</v>
      </c>
      <c r="IC20" s="158">
        <f t="shared" si="112"/>
        <v>0</v>
      </c>
      <c r="ID20" s="152"/>
      <c r="IE20" s="160">
        <f t="shared" si="159"/>
        <v>8</v>
      </c>
      <c r="IF20" s="155" t="s">
        <v>87</v>
      </c>
      <c r="IG20" s="156" t="s">
        <v>85</v>
      </c>
      <c r="IH20" s="156" t="s">
        <v>84</v>
      </c>
      <c r="II20" s="149">
        <f t="shared" si="113"/>
        <v>197003.2475</v>
      </c>
      <c r="IJ20" s="149">
        <f t="shared" si="114"/>
        <v>1009000</v>
      </c>
      <c r="IK20" s="149">
        <f t="shared" si="115"/>
        <v>198776.2767</v>
      </c>
      <c r="IL20" s="157">
        <v>0.022</v>
      </c>
      <c r="IM20" s="149">
        <f t="shared" si="116"/>
        <v>4373.078088</v>
      </c>
      <c r="IN20" s="157"/>
      <c r="IO20" s="149"/>
      <c r="IP20" s="149">
        <f t="shared" si="117"/>
        <v>0</v>
      </c>
      <c r="IQ20" s="149">
        <f t="shared" si="118"/>
        <v>203149.3548</v>
      </c>
      <c r="IR20" s="157">
        <v>0.27429935250298</v>
      </c>
      <c r="IS20" s="158">
        <f t="shared" si="119"/>
        <v>55723.73649</v>
      </c>
      <c r="IT20" s="158">
        <f t="shared" si="120"/>
        <v>147425.6183</v>
      </c>
      <c r="IU20" s="152"/>
      <c r="IV20" s="160">
        <f t="shared" si="160"/>
        <v>8</v>
      </c>
      <c r="IW20" s="155" t="s">
        <v>87</v>
      </c>
      <c r="IX20" s="156" t="s">
        <v>85</v>
      </c>
      <c r="IY20" s="156" t="s">
        <v>84</v>
      </c>
      <c r="IZ20" s="149">
        <f t="shared" si="121"/>
        <v>0</v>
      </c>
      <c r="JA20" s="149" t="str">
        <f t="shared" si="122"/>
        <v>#DIV/0!</v>
      </c>
      <c r="JB20" s="149">
        <f t="shared" si="123"/>
        <v>0</v>
      </c>
      <c r="JC20" s="157">
        <v>0.022</v>
      </c>
      <c r="JD20" s="149">
        <f t="shared" si="124"/>
        <v>0</v>
      </c>
      <c r="JE20" s="157"/>
      <c r="JF20" s="149"/>
      <c r="JG20" s="149">
        <f t="shared" si="125"/>
        <v>0</v>
      </c>
      <c r="JH20" s="149">
        <f t="shared" si="126"/>
        <v>0</v>
      </c>
      <c r="JI20" s="157">
        <v>0.27429935250298</v>
      </c>
      <c r="JJ20" s="158">
        <f t="shared" si="127"/>
        <v>0</v>
      </c>
      <c r="JK20" s="158">
        <f t="shared" si="128"/>
        <v>0</v>
      </c>
      <c r="JL20" s="152"/>
      <c r="JM20" s="160">
        <f t="shared" si="161"/>
        <v>8</v>
      </c>
      <c r="JN20" s="155" t="s">
        <v>87</v>
      </c>
      <c r="JO20" s="156" t="s">
        <v>85</v>
      </c>
      <c r="JP20" s="156" t="s">
        <v>84</v>
      </c>
      <c r="JQ20" s="149">
        <f t="shared" si="129"/>
        <v>0</v>
      </c>
      <c r="JR20" s="149" t="str">
        <f t="shared" si="130"/>
        <v>#DIV/0!</v>
      </c>
      <c r="JS20" s="149">
        <f t="shared" si="131"/>
        <v>0</v>
      </c>
      <c r="JT20" s="157">
        <v>0.022</v>
      </c>
      <c r="JU20" s="149">
        <f t="shared" si="132"/>
        <v>0</v>
      </c>
      <c r="JV20" s="157"/>
      <c r="JW20" s="149"/>
      <c r="JX20" s="149">
        <f t="shared" si="133"/>
        <v>0</v>
      </c>
      <c r="JY20" s="149">
        <f t="shared" si="134"/>
        <v>0</v>
      </c>
      <c r="JZ20" s="157">
        <v>0.27429935250298</v>
      </c>
      <c r="KA20" s="158">
        <f t="shared" si="135"/>
        <v>0</v>
      </c>
      <c r="KB20" s="158">
        <f t="shared" si="136"/>
        <v>0</v>
      </c>
      <c r="KC20" s="152"/>
      <c r="KD20" s="160">
        <f t="shared" si="162"/>
        <v>8</v>
      </c>
      <c r="KE20" s="155" t="s">
        <v>87</v>
      </c>
      <c r="KF20" s="156" t="s">
        <v>85</v>
      </c>
      <c r="KG20" s="156" t="s">
        <v>84</v>
      </c>
      <c r="KH20" s="149">
        <f t="shared" si="137"/>
        <v>0</v>
      </c>
      <c r="KI20" s="149" t="str">
        <f t="shared" si="138"/>
        <v>#DIV/0!</v>
      </c>
      <c r="KJ20" s="149">
        <f t="shared" si="139"/>
        <v>0</v>
      </c>
      <c r="KK20" s="157">
        <v>0.022</v>
      </c>
      <c r="KL20" s="149">
        <f t="shared" si="140"/>
        <v>0</v>
      </c>
      <c r="KM20" s="157"/>
      <c r="KN20" s="149"/>
      <c r="KO20" s="149">
        <f t="shared" si="141"/>
        <v>0</v>
      </c>
      <c r="KP20" s="149">
        <f t="shared" si="142"/>
        <v>0</v>
      </c>
      <c r="KQ20" s="157">
        <v>0.27429935250298</v>
      </c>
      <c r="KR20" s="158">
        <f t="shared" si="143"/>
        <v>0</v>
      </c>
      <c r="KS20" s="158">
        <f t="shared" si="144"/>
        <v>0</v>
      </c>
    </row>
    <row r="21" ht="15.75" customHeight="1">
      <c r="A21" s="154">
        <f t="shared" si="145"/>
        <v>9</v>
      </c>
      <c r="B21" s="155" t="s">
        <v>88</v>
      </c>
      <c r="C21" s="156" t="s">
        <v>86</v>
      </c>
      <c r="D21" s="156" t="s">
        <v>84</v>
      </c>
      <c r="E21" s="149">
        <f t="shared" si="1"/>
        <v>0</v>
      </c>
      <c r="F21" s="149" t="str">
        <f t="shared" si="2"/>
        <v>#DIV/0!</v>
      </c>
      <c r="G21" s="149">
        <f t="shared" si="3"/>
        <v>0</v>
      </c>
      <c r="H21" s="157">
        <v>0.022</v>
      </c>
      <c r="I21" s="149">
        <f t="shared" si="4"/>
        <v>0</v>
      </c>
      <c r="J21" s="157"/>
      <c r="K21" s="149"/>
      <c r="L21" s="149">
        <f t="shared" si="5"/>
        <v>0</v>
      </c>
      <c r="M21" s="149">
        <f t="shared" si="6"/>
        <v>0</v>
      </c>
      <c r="N21" s="157">
        <v>0.27429935250298</v>
      </c>
      <c r="O21" s="158">
        <f t="shared" si="7"/>
        <v>0</v>
      </c>
      <c r="P21" s="159">
        <f t="shared" si="8"/>
        <v>0</v>
      </c>
      <c r="Q21" s="152"/>
      <c r="R21" s="160">
        <f t="shared" si="146"/>
        <v>9</v>
      </c>
      <c r="S21" s="155" t="s">
        <v>88</v>
      </c>
      <c r="T21" s="156" t="s">
        <v>86</v>
      </c>
      <c r="U21" s="156" t="s">
        <v>84</v>
      </c>
      <c r="V21" s="149">
        <f t="shared" si="9"/>
        <v>0</v>
      </c>
      <c r="W21" s="149" t="str">
        <f t="shared" si="10"/>
        <v>#DIV/0!</v>
      </c>
      <c r="X21" s="149">
        <f t="shared" si="11"/>
        <v>0</v>
      </c>
      <c r="Y21" s="157">
        <v>0.022</v>
      </c>
      <c r="Z21" s="149">
        <f t="shared" si="12"/>
        <v>0</v>
      </c>
      <c r="AA21" s="157"/>
      <c r="AB21" s="149"/>
      <c r="AC21" s="149">
        <f t="shared" si="13"/>
        <v>0</v>
      </c>
      <c r="AD21" s="149">
        <f t="shared" si="14"/>
        <v>0</v>
      </c>
      <c r="AE21" s="157">
        <v>0.27429935250298</v>
      </c>
      <c r="AF21" s="158">
        <f t="shared" si="15"/>
        <v>0</v>
      </c>
      <c r="AG21" s="158">
        <f t="shared" si="16"/>
        <v>0</v>
      </c>
      <c r="AH21" s="152"/>
      <c r="AI21" s="160">
        <f t="shared" si="147"/>
        <v>9</v>
      </c>
      <c r="AJ21" s="155" t="s">
        <v>88</v>
      </c>
      <c r="AK21" s="156" t="s">
        <v>86</v>
      </c>
      <c r="AL21" s="156" t="s">
        <v>84</v>
      </c>
      <c r="AM21" s="149">
        <f t="shared" si="17"/>
        <v>0</v>
      </c>
      <c r="AN21" s="149" t="str">
        <f t="shared" si="18"/>
        <v>#DIV/0!</v>
      </c>
      <c r="AO21" s="149">
        <f t="shared" si="19"/>
        <v>0</v>
      </c>
      <c r="AP21" s="157">
        <v>0.022</v>
      </c>
      <c r="AQ21" s="149">
        <f t="shared" si="20"/>
        <v>0</v>
      </c>
      <c r="AR21" s="157"/>
      <c r="AS21" s="149"/>
      <c r="AT21" s="149">
        <f t="shared" si="21"/>
        <v>0</v>
      </c>
      <c r="AU21" s="149">
        <f t="shared" si="22"/>
        <v>0</v>
      </c>
      <c r="AV21" s="157">
        <v>0.27429935250298</v>
      </c>
      <c r="AW21" s="158">
        <f t="shared" si="23"/>
        <v>0</v>
      </c>
      <c r="AX21" s="158">
        <f t="shared" si="24"/>
        <v>0</v>
      </c>
      <c r="AY21" s="152"/>
      <c r="AZ21" s="160">
        <f t="shared" si="148"/>
        <v>9</v>
      </c>
      <c r="BA21" s="155" t="s">
        <v>88</v>
      </c>
      <c r="BB21" s="156" t="s">
        <v>86</v>
      </c>
      <c r="BC21" s="156" t="s">
        <v>84</v>
      </c>
      <c r="BD21" s="149">
        <f t="shared" si="25"/>
        <v>0</v>
      </c>
      <c r="BE21" s="149" t="str">
        <f t="shared" si="26"/>
        <v>#DIV/0!</v>
      </c>
      <c r="BF21" s="149">
        <f t="shared" si="27"/>
        <v>0</v>
      </c>
      <c r="BG21" s="157">
        <v>0.022</v>
      </c>
      <c r="BH21" s="149">
        <f t="shared" si="28"/>
        <v>0</v>
      </c>
      <c r="BI21" s="157"/>
      <c r="BJ21" s="149"/>
      <c r="BK21" s="149">
        <f t="shared" si="29"/>
        <v>0</v>
      </c>
      <c r="BL21" s="149">
        <f t="shared" si="30"/>
        <v>0</v>
      </c>
      <c r="BM21" s="157">
        <v>0.27429935250298</v>
      </c>
      <c r="BN21" s="158">
        <f t="shared" si="31"/>
        <v>0</v>
      </c>
      <c r="BO21" s="158">
        <f t="shared" si="32"/>
        <v>0</v>
      </c>
      <c r="BP21" s="152"/>
      <c r="BQ21" s="160">
        <f t="shared" si="149"/>
        <v>9</v>
      </c>
      <c r="BR21" s="155" t="s">
        <v>88</v>
      </c>
      <c r="BS21" s="156" t="s">
        <v>86</v>
      </c>
      <c r="BT21" s="156" t="s">
        <v>84</v>
      </c>
      <c r="BU21" s="149">
        <f t="shared" si="33"/>
        <v>0</v>
      </c>
      <c r="BV21" s="149" t="str">
        <f t="shared" si="34"/>
        <v>#DIV/0!</v>
      </c>
      <c r="BW21" s="149">
        <f t="shared" si="35"/>
        <v>0</v>
      </c>
      <c r="BX21" s="157">
        <v>0.022</v>
      </c>
      <c r="BY21" s="149">
        <f t="shared" si="36"/>
        <v>0</v>
      </c>
      <c r="BZ21" s="157"/>
      <c r="CA21" s="149"/>
      <c r="CB21" s="149">
        <f t="shared" si="37"/>
        <v>0</v>
      </c>
      <c r="CC21" s="149">
        <f t="shared" si="38"/>
        <v>0</v>
      </c>
      <c r="CD21" s="157">
        <v>0.27429935250298</v>
      </c>
      <c r="CE21" s="158">
        <f t="shared" si="39"/>
        <v>0</v>
      </c>
      <c r="CF21" s="158">
        <f t="shared" si="40"/>
        <v>0</v>
      </c>
      <c r="CG21" s="152"/>
      <c r="CH21" s="160">
        <f t="shared" si="150"/>
        <v>9</v>
      </c>
      <c r="CI21" s="155" t="s">
        <v>88</v>
      </c>
      <c r="CJ21" s="156" t="s">
        <v>86</v>
      </c>
      <c r="CK21" s="156" t="s">
        <v>84</v>
      </c>
      <c r="CL21" s="149">
        <f t="shared" si="41"/>
        <v>0</v>
      </c>
      <c r="CM21" s="149" t="str">
        <f t="shared" si="42"/>
        <v>#DIV/0!</v>
      </c>
      <c r="CN21" s="149">
        <f t="shared" si="43"/>
        <v>0</v>
      </c>
      <c r="CO21" s="157">
        <v>0.022</v>
      </c>
      <c r="CP21" s="149">
        <f t="shared" si="44"/>
        <v>0</v>
      </c>
      <c r="CQ21" s="157"/>
      <c r="CR21" s="149"/>
      <c r="CS21" s="149">
        <f t="shared" si="45"/>
        <v>0</v>
      </c>
      <c r="CT21" s="149">
        <f t="shared" si="46"/>
        <v>0</v>
      </c>
      <c r="CU21" s="157">
        <v>0.27429935250298</v>
      </c>
      <c r="CV21" s="158">
        <f t="shared" si="47"/>
        <v>0</v>
      </c>
      <c r="CW21" s="158">
        <f t="shared" si="48"/>
        <v>0</v>
      </c>
      <c r="CX21" s="152"/>
      <c r="CY21" s="160">
        <f t="shared" si="151"/>
        <v>9</v>
      </c>
      <c r="CZ21" s="155" t="s">
        <v>88</v>
      </c>
      <c r="DA21" s="156" t="s">
        <v>86</v>
      </c>
      <c r="DB21" s="156" t="s">
        <v>84</v>
      </c>
      <c r="DC21" s="149">
        <f t="shared" si="49"/>
        <v>0</v>
      </c>
      <c r="DD21" s="149" t="str">
        <f t="shared" si="50"/>
        <v>#DIV/0!</v>
      </c>
      <c r="DE21" s="149">
        <f t="shared" si="51"/>
        <v>0</v>
      </c>
      <c r="DF21" s="157">
        <v>0.022</v>
      </c>
      <c r="DG21" s="149">
        <f t="shared" si="52"/>
        <v>0</v>
      </c>
      <c r="DH21" s="157"/>
      <c r="DI21" s="149"/>
      <c r="DJ21" s="149">
        <f t="shared" si="53"/>
        <v>0</v>
      </c>
      <c r="DK21" s="149">
        <f t="shared" si="54"/>
        <v>0</v>
      </c>
      <c r="DL21" s="157">
        <v>0.27429935250298</v>
      </c>
      <c r="DM21" s="158">
        <f t="shared" si="55"/>
        <v>0</v>
      </c>
      <c r="DN21" s="158">
        <f t="shared" si="56"/>
        <v>0</v>
      </c>
      <c r="DO21" s="152"/>
      <c r="DP21" s="160">
        <f t="shared" si="152"/>
        <v>9</v>
      </c>
      <c r="DQ21" s="155" t="s">
        <v>88</v>
      </c>
      <c r="DR21" s="156" t="s">
        <v>86</v>
      </c>
      <c r="DS21" s="156" t="s">
        <v>84</v>
      </c>
      <c r="DT21" s="149">
        <f t="shared" si="57"/>
        <v>0</v>
      </c>
      <c r="DU21" s="149" t="str">
        <f t="shared" si="58"/>
        <v>#DIV/0!</v>
      </c>
      <c r="DV21" s="149">
        <f t="shared" si="59"/>
        <v>0</v>
      </c>
      <c r="DW21" s="157">
        <v>0.022</v>
      </c>
      <c r="DX21" s="149">
        <f t="shared" si="60"/>
        <v>0</v>
      </c>
      <c r="DY21" s="157"/>
      <c r="DZ21" s="149"/>
      <c r="EA21" s="149">
        <f t="shared" si="61"/>
        <v>0</v>
      </c>
      <c r="EB21" s="149">
        <f t="shared" si="62"/>
        <v>0</v>
      </c>
      <c r="EC21" s="157">
        <v>0.27429935250298</v>
      </c>
      <c r="ED21" s="158">
        <f t="shared" si="63"/>
        <v>0</v>
      </c>
      <c r="EE21" s="158">
        <f t="shared" si="64"/>
        <v>0</v>
      </c>
      <c r="EF21" s="152"/>
      <c r="EG21" s="160">
        <f t="shared" si="153"/>
        <v>9</v>
      </c>
      <c r="EH21" s="155" t="s">
        <v>88</v>
      </c>
      <c r="EI21" s="156" t="s">
        <v>86</v>
      </c>
      <c r="EJ21" s="156" t="s">
        <v>84</v>
      </c>
      <c r="EK21" s="149">
        <f t="shared" si="65"/>
        <v>0</v>
      </c>
      <c r="EL21" s="149" t="str">
        <f t="shared" si="66"/>
        <v>#DIV/0!</v>
      </c>
      <c r="EM21" s="149">
        <f t="shared" si="67"/>
        <v>0</v>
      </c>
      <c r="EN21" s="157">
        <v>0.022</v>
      </c>
      <c r="EO21" s="149">
        <f t="shared" si="68"/>
        <v>0</v>
      </c>
      <c r="EP21" s="157"/>
      <c r="EQ21" s="149"/>
      <c r="ER21" s="149">
        <f t="shared" si="69"/>
        <v>0</v>
      </c>
      <c r="ES21" s="149">
        <f t="shared" si="70"/>
        <v>0</v>
      </c>
      <c r="ET21" s="157">
        <v>0.27429935250298</v>
      </c>
      <c r="EU21" s="158">
        <f t="shared" si="71"/>
        <v>0</v>
      </c>
      <c r="EV21" s="158">
        <f t="shared" si="72"/>
        <v>0</v>
      </c>
      <c r="EW21" s="152"/>
      <c r="EX21" s="160">
        <f t="shared" si="154"/>
        <v>9</v>
      </c>
      <c r="EY21" s="155" t="s">
        <v>88</v>
      </c>
      <c r="EZ21" s="156" t="s">
        <v>86</v>
      </c>
      <c r="FA21" s="156" t="s">
        <v>84</v>
      </c>
      <c r="FB21" s="149">
        <f t="shared" si="73"/>
        <v>0</v>
      </c>
      <c r="FC21" s="149" t="str">
        <f t="shared" si="74"/>
        <v>#DIV/0!</v>
      </c>
      <c r="FD21" s="149">
        <f t="shared" si="75"/>
        <v>0</v>
      </c>
      <c r="FE21" s="157">
        <v>0.022</v>
      </c>
      <c r="FF21" s="149">
        <f t="shared" si="76"/>
        <v>0</v>
      </c>
      <c r="FG21" s="157"/>
      <c r="FH21" s="149"/>
      <c r="FI21" s="149">
        <f t="shared" si="77"/>
        <v>0</v>
      </c>
      <c r="FJ21" s="149">
        <f t="shared" si="78"/>
        <v>0</v>
      </c>
      <c r="FK21" s="157">
        <v>0.27429935250298</v>
      </c>
      <c r="FL21" s="158">
        <f t="shared" si="79"/>
        <v>0</v>
      </c>
      <c r="FM21" s="158">
        <f t="shared" si="80"/>
        <v>0</v>
      </c>
      <c r="FN21" s="152"/>
      <c r="FO21" s="160">
        <f t="shared" si="155"/>
        <v>9</v>
      </c>
      <c r="FP21" s="155" t="s">
        <v>88</v>
      </c>
      <c r="FQ21" s="156" t="s">
        <v>86</v>
      </c>
      <c r="FR21" s="156" t="s">
        <v>84</v>
      </c>
      <c r="FS21" s="149">
        <f t="shared" si="81"/>
        <v>0</v>
      </c>
      <c r="FT21" s="149" t="str">
        <f t="shared" si="82"/>
        <v>#DIV/0!</v>
      </c>
      <c r="FU21" s="149">
        <f t="shared" si="83"/>
        <v>0</v>
      </c>
      <c r="FV21" s="157">
        <v>0.022</v>
      </c>
      <c r="FW21" s="149">
        <f t="shared" si="84"/>
        <v>0</v>
      </c>
      <c r="FX21" s="157"/>
      <c r="FY21" s="149"/>
      <c r="FZ21" s="149">
        <f t="shared" si="85"/>
        <v>0</v>
      </c>
      <c r="GA21" s="149">
        <f t="shared" si="86"/>
        <v>0</v>
      </c>
      <c r="GB21" s="157">
        <v>0.27429935250298</v>
      </c>
      <c r="GC21" s="158">
        <f t="shared" si="87"/>
        <v>0</v>
      </c>
      <c r="GD21" s="158">
        <f t="shared" si="88"/>
        <v>0</v>
      </c>
      <c r="GE21" s="152"/>
      <c r="GF21" s="160">
        <f t="shared" si="156"/>
        <v>9</v>
      </c>
      <c r="GG21" s="155" t="s">
        <v>88</v>
      </c>
      <c r="GH21" s="156" t="s">
        <v>86</v>
      </c>
      <c r="GI21" s="156" t="s">
        <v>84</v>
      </c>
      <c r="GJ21" s="149">
        <f t="shared" si="89"/>
        <v>0</v>
      </c>
      <c r="GK21" s="149" t="str">
        <f t="shared" si="90"/>
        <v>#DIV/0!</v>
      </c>
      <c r="GL21" s="149">
        <f t="shared" si="91"/>
        <v>0</v>
      </c>
      <c r="GM21" s="157">
        <v>0.022</v>
      </c>
      <c r="GN21" s="149">
        <f t="shared" si="92"/>
        <v>0</v>
      </c>
      <c r="GO21" s="157"/>
      <c r="GP21" s="149"/>
      <c r="GQ21" s="149">
        <f t="shared" si="93"/>
        <v>0</v>
      </c>
      <c r="GR21" s="149">
        <f t="shared" si="94"/>
        <v>0</v>
      </c>
      <c r="GS21" s="157">
        <v>0.27429935250298</v>
      </c>
      <c r="GT21" s="158">
        <f t="shared" si="95"/>
        <v>0</v>
      </c>
      <c r="GU21" s="158">
        <f t="shared" si="96"/>
        <v>0</v>
      </c>
      <c r="GV21" s="152"/>
      <c r="GW21" s="160">
        <f t="shared" si="157"/>
        <v>9</v>
      </c>
      <c r="GX21" s="155" t="s">
        <v>88</v>
      </c>
      <c r="GY21" s="156" t="s">
        <v>86</v>
      </c>
      <c r="GZ21" s="156" t="s">
        <v>84</v>
      </c>
      <c r="HA21" s="149">
        <f t="shared" si="97"/>
        <v>0</v>
      </c>
      <c r="HB21" s="149" t="str">
        <f t="shared" si="98"/>
        <v>#DIV/0!</v>
      </c>
      <c r="HC21" s="149">
        <f t="shared" si="99"/>
        <v>0</v>
      </c>
      <c r="HD21" s="157">
        <v>0.022</v>
      </c>
      <c r="HE21" s="149">
        <f t="shared" si="100"/>
        <v>0</v>
      </c>
      <c r="HF21" s="157"/>
      <c r="HG21" s="149"/>
      <c r="HH21" s="149">
        <f t="shared" si="101"/>
        <v>0</v>
      </c>
      <c r="HI21" s="149">
        <f t="shared" si="102"/>
        <v>0</v>
      </c>
      <c r="HJ21" s="157">
        <v>0.27429935250298</v>
      </c>
      <c r="HK21" s="158">
        <f t="shared" si="103"/>
        <v>0</v>
      </c>
      <c r="HL21" s="158">
        <f t="shared" si="104"/>
        <v>0</v>
      </c>
      <c r="HM21" s="152"/>
      <c r="HN21" s="160">
        <f t="shared" si="158"/>
        <v>9</v>
      </c>
      <c r="HO21" s="155" t="s">
        <v>88</v>
      </c>
      <c r="HP21" s="156" t="s">
        <v>86</v>
      </c>
      <c r="HQ21" s="156" t="s">
        <v>84</v>
      </c>
      <c r="HR21" s="149">
        <f t="shared" si="105"/>
        <v>0</v>
      </c>
      <c r="HS21" s="149" t="str">
        <f t="shared" si="106"/>
        <v>#DIV/0!</v>
      </c>
      <c r="HT21" s="149">
        <f t="shared" si="107"/>
        <v>0</v>
      </c>
      <c r="HU21" s="157">
        <v>0.022</v>
      </c>
      <c r="HV21" s="149">
        <f t="shared" si="108"/>
        <v>0</v>
      </c>
      <c r="HW21" s="157"/>
      <c r="HX21" s="149"/>
      <c r="HY21" s="149">
        <f t="shared" si="109"/>
        <v>0</v>
      </c>
      <c r="HZ21" s="149">
        <f t="shared" si="110"/>
        <v>0</v>
      </c>
      <c r="IA21" s="157">
        <v>0.27429935250298</v>
      </c>
      <c r="IB21" s="158">
        <f t="shared" si="111"/>
        <v>0</v>
      </c>
      <c r="IC21" s="158">
        <f t="shared" si="112"/>
        <v>0</v>
      </c>
      <c r="ID21" s="152"/>
      <c r="IE21" s="160">
        <f t="shared" si="159"/>
        <v>9</v>
      </c>
      <c r="IF21" s="155" t="s">
        <v>88</v>
      </c>
      <c r="IG21" s="156" t="s">
        <v>86</v>
      </c>
      <c r="IH21" s="156" t="s">
        <v>84</v>
      </c>
      <c r="II21" s="149">
        <f t="shared" si="113"/>
        <v>0</v>
      </c>
      <c r="IJ21" s="149" t="str">
        <f t="shared" si="114"/>
        <v>#DIV/0!</v>
      </c>
      <c r="IK21" s="149">
        <f t="shared" si="115"/>
        <v>0</v>
      </c>
      <c r="IL21" s="157">
        <v>0.022</v>
      </c>
      <c r="IM21" s="149">
        <f t="shared" si="116"/>
        <v>0</v>
      </c>
      <c r="IN21" s="157"/>
      <c r="IO21" s="149"/>
      <c r="IP21" s="149">
        <f t="shared" si="117"/>
        <v>0</v>
      </c>
      <c r="IQ21" s="149">
        <f t="shared" si="118"/>
        <v>0</v>
      </c>
      <c r="IR21" s="157">
        <v>0.27429935250298</v>
      </c>
      <c r="IS21" s="158">
        <f t="shared" si="119"/>
        <v>0</v>
      </c>
      <c r="IT21" s="158">
        <f t="shared" si="120"/>
        <v>0</v>
      </c>
      <c r="IU21" s="152"/>
      <c r="IV21" s="160">
        <f t="shared" si="160"/>
        <v>9</v>
      </c>
      <c r="IW21" s="155" t="s">
        <v>88</v>
      </c>
      <c r="IX21" s="156" t="s">
        <v>86</v>
      </c>
      <c r="IY21" s="156" t="s">
        <v>84</v>
      </c>
      <c r="IZ21" s="149">
        <f t="shared" si="121"/>
        <v>0</v>
      </c>
      <c r="JA21" s="149" t="str">
        <f t="shared" si="122"/>
        <v>#DIV/0!</v>
      </c>
      <c r="JB21" s="149">
        <f t="shared" si="123"/>
        <v>0</v>
      </c>
      <c r="JC21" s="157">
        <v>0.022</v>
      </c>
      <c r="JD21" s="149">
        <f t="shared" si="124"/>
        <v>0</v>
      </c>
      <c r="JE21" s="157"/>
      <c r="JF21" s="149"/>
      <c r="JG21" s="149">
        <f t="shared" si="125"/>
        <v>0</v>
      </c>
      <c r="JH21" s="149">
        <f t="shared" si="126"/>
        <v>0</v>
      </c>
      <c r="JI21" s="157">
        <v>0.27429935250298</v>
      </c>
      <c r="JJ21" s="158">
        <f t="shared" si="127"/>
        <v>0</v>
      </c>
      <c r="JK21" s="158">
        <f t="shared" si="128"/>
        <v>0</v>
      </c>
      <c r="JL21" s="152"/>
      <c r="JM21" s="160">
        <f t="shared" si="161"/>
        <v>9</v>
      </c>
      <c r="JN21" s="155" t="s">
        <v>88</v>
      </c>
      <c r="JO21" s="156" t="s">
        <v>86</v>
      </c>
      <c r="JP21" s="156" t="s">
        <v>84</v>
      </c>
      <c r="JQ21" s="149">
        <f t="shared" si="129"/>
        <v>0</v>
      </c>
      <c r="JR21" s="149" t="str">
        <f t="shared" si="130"/>
        <v>#DIV/0!</v>
      </c>
      <c r="JS21" s="149">
        <f t="shared" si="131"/>
        <v>0</v>
      </c>
      <c r="JT21" s="157">
        <v>0.022</v>
      </c>
      <c r="JU21" s="149">
        <f t="shared" si="132"/>
        <v>0</v>
      </c>
      <c r="JV21" s="157"/>
      <c r="JW21" s="149"/>
      <c r="JX21" s="149">
        <f t="shared" si="133"/>
        <v>0</v>
      </c>
      <c r="JY21" s="149">
        <f t="shared" si="134"/>
        <v>0</v>
      </c>
      <c r="JZ21" s="157">
        <v>0.27429935250298</v>
      </c>
      <c r="KA21" s="158">
        <f t="shared" si="135"/>
        <v>0</v>
      </c>
      <c r="KB21" s="158">
        <f t="shared" si="136"/>
        <v>0</v>
      </c>
      <c r="KC21" s="152"/>
      <c r="KD21" s="160">
        <f t="shared" si="162"/>
        <v>9</v>
      </c>
      <c r="KE21" s="155" t="s">
        <v>88</v>
      </c>
      <c r="KF21" s="156" t="s">
        <v>86</v>
      </c>
      <c r="KG21" s="156" t="s">
        <v>84</v>
      </c>
      <c r="KH21" s="149">
        <f t="shared" si="137"/>
        <v>0</v>
      </c>
      <c r="KI21" s="149" t="str">
        <f t="shared" si="138"/>
        <v>#DIV/0!</v>
      </c>
      <c r="KJ21" s="149">
        <f t="shared" si="139"/>
        <v>0</v>
      </c>
      <c r="KK21" s="157">
        <v>0.022</v>
      </c>
      <c r="KL21" s="149">
        <f t="shared" si="140"/>
        <v>0</v>
      </c>
      <c r="KM21" s="157"/>
      <c r="KN21" s="149"/>
      <c r="KO21" s="149">
        <f t="shared" si="141"/>
        <v>0</v>
      </c>
      <c r="KP21" s="149">
        <f t="shared" si="142"/>
        <v>0</v>
      </c>
      <c r="KQ21" s="157">
        <v>0.27429935250298</v>
      </c>
      <c r="KR21" s="158">
        <f t="shared" si="143"/>
        <v>0</v>
      </c>
      <c r="KS21" s="158">
        <f t="shared" si="144"/>
        <v>0</v>
      </c>
    </row>
    <row r="22" ht="15.75" customHeight="1">
      <c r="A22" s="154">
        <f t="shared" si="145"/>
        <v>10</v>
      </c>
      <c r="B22" s="155" t="s">
        <v>89</v>
      </c>
      <c r="C22" s="156"/>
      <c r="D22" s="156" t="s">
        <v>84</v>
      </c>
      <c r="E22" s="149">
        <f t="shared" si="1"/>
        <v>0</v>
      </c>
      <c r="F22" s="149" t="str">
        <f t="shared" si="2"/>
        <v>#DIV/0!</v>
      </c>
      <c r="G22" s="149">
        <f t="shared" si="3"/>
        <v>0</v>
      </c>
      <c r="H22" s="157">
        <v>0.022</v>
      </c>
      <c r="I22" s="149">
        <f t="shared" si="4"/>
        <v>0</v>
      </c>
      <c r="J22" s="157"/>
      <c r="K22" s="149"/>
      <c r="L22" s="149">
        <f t="shared" si="5"/>
        <v>0</v>
      </c>
      <c r="M22" s="149">
        <f t="shared" si="6"/>
        <v>0</v>
      </c>
      <c r="N22" s="157">
        <v>0.27429935250298</v>
      </c>
      <c r="O22" s="158">
        <f t="shared" si="7"/>
        <v>0</v>
      </c>
      <c r="P22" s="159">
        <f t="shared" si="8"/>
        <v>0</v>
      </c>
      <c r="Q22" s="152"/>
      <c r="R22" s="160">
        <f t="shared" si="146"/>
        <v>10</v>
      </c>
      <c r="S22" s="155" t="s">
        <v>89</v>
      </c>
      <c r="T22" s="156"/>
      <c r="U22" s="156" t="s">
        <v>84</v>
      </c>
      <c r="V22" s="149">
        <f t="shared" si="9"/>
        <v>0</v>
      </c>
      <c r="W22" s="149" t="str">
        <f t="shared" si="10"/>
        <v>#DIV/0!</v>
      </c>
      <c r="X22" s="149">
        <f t="shared" si="11"/>
        <v>0</v>
      </c>
      <c r="Y22" s="157">
        <v>0.022</v>
      </c>
      <c r="Z22" s="149">
        <f t="shared" si="12"/>
        <v>0</v>
      </c>
      <c r="AA22" s="157"/>
      <c r="AB22" s="149"/>
      <c r="AC22" s="149">
        <f t="shared" si="13"/>
        <v>0</v>
      </c>
      <c r="AD22" s="149">
        <f t="shared" si="14"/>
        <v>0</v>
      </c>
      <c r="AE22" s="157">
        <v>0.27429935250298</v>
      </c>
      <c r="AF22" s="158">
        <f t="shared" si="15"/>
        <v>0</v>
      </c>
      <c r="AG22" s="158">
        <f t="shared" si="16"/>
        <v>0</v>
      </c>
      <c r="AH22" s="152"/>
      <c r="AI22" s="160">
        <f t="shared" si="147"/>
        <v>10</v>
      </c>
      <c r="AJ22" s="155" t="s">
        <v>89</v>
      </c>
      <c r="AK22" s="156"/>
      <c r="AL22" s="156" t="s">
        <v>84</v>
      </c>
      <c r="AM22" s="149">
        <f t="shared" si="17"/>
        <v>0</v>
      </c>
      <c r="AN22" s="149" t="str">
        <f t="shared" si="18"/>
        <v>#DIV/0!</v>
      </c>
      <c r="AO22" s="149">
        <f t="shared" si="19"/>
        <v>0</v>
      </c>
      <c r="AP22" s="157">
        <v>0.022</v>
      </c>
      <c r="AQ22" s="149">
        <f t="shared" si="20"/>
        <v>0</v>
      </c>
      <c r="AR22" s="157"/>
      <c r="AS22" s="149"/>
      <c r="AT22" s="149">
        <f t="shared" si="21"/>
        <v>0</v>
      </c>
      <c r="AU22" s="149">
        <f t="shared" si="22"/>
        <v>0</v>
      </c>
      <c r="AV22" s="157">
        <v>0.27429935250298</v>
      </c>
      <c r="AW22" s="158">
        <f t="shared" si="23"/>
        <v>0</v>
      </c>
      <c r="AX22" s="158">
        <f t="shared" si="24"/>
        <v>0</v>
      </c>
      <c r="AY22" s="152"/>
      <c r="AZ22" s="160">
        <f t="shared" si="148"/>
        <v>10</v>
      </c>
      <c r="BA22" s="155" t="s">
        <v>89</v>
      </c>
      <c r="BB22" s="156"/>
      <c r="BC22" s="156" t="s">
        <v>84</v>
      </c>
      <c r="BD22" s="149">
        <f t="shared" si="25"/>
        <v>0</v>
      </c>
      <c r="BE22" s="149" t="str">
        <f t="shared" si="26"/>
        <v>#DIV/0!</v>
      </c>
      <c r="BF22" s="149">
        <f t="shared" si="27"/>
        <v>0</v>
      </c>
      <c r="BG22" s="157">
        <v>0.022</v>
      </c>
      <c r="BH22" s="149">
        <f t="shared" si="28"/>
        <v>0</v>
      </c>
      <c r="BI22" s="157"/>
      <c r="BJ22" s="149"/>
      <c r="BK22" s="149">
        <f t="shared" si="29"/>
        <v>0</v>
      </c>
      <c r="BL22" s="149">
        <f t="shared" si="30"/>
        <v>0</v>
      </c>
      <c r="BM22" s="157">
        <v>0.27429935250298</v>
      </c>
      <c r="BN22" s="158">
        <f t="shared" si="31"/>
        <v>0</v>
      </c>
      <c r="BO22" s="158">
        <f t="shared" si="32"/>
        <v>0</v>
      </c>
      <c r="BP22" s="152"/>
      <c r="BQ22" s="160">
        <f t="shared" si="149"/>
        <v>10</v>
      </c>
      <c r="BR22" s="155" t="s">
        <v>89</v>
      </c>
      <c r="BS22" s="156"/>
      <c r="BT22" s="156" t="s">
        <v>84</v>
      </c>
      <c r="BU22" s="149">
        <f t="shared" si="33"/>
        <v>0</v>
      </c>
      <c r="BV22" s="149" t="str">
        <f t="shared" si="34"/>
        <v>#DIV/0!</v>
      </c>
      <c r="BW22" s="149">
        <f t="shared" si="35"/>
        <v>0</v>
      </c>
      <c r="BX22" s="157">
        <v>0.022</v>
      </c>
      <c r="BY22" s="149">
        <f t="shared" si="36"/>
        <v>0</v>
      </c>
      <c r="BZ22" s="157"/>
      <c r="CA22" s="149"/>
      <c r="CB22" s="149">
        <f t="shared" si="37"/>
        <v>0</v>
      </c>
      <c r="CC22" s="149">
        <f t="shared" si="38"/>
        <v>0</v>
      </c>
      <c r="CD22" s="157">
        <v>0.27429935250298</v>
      </c>
      <c r="CE22" s="158">
        <f t="shared" si="39"/>
        <v>0</v>
      </c>
      <c r="CF22" s="158">
        <f t="shared" si="40"/>
        <v>0</v>
      </c>
      <c r="CG22" s="152"/>
      <c r="CH22" s="160">
        <f t="shared" si="150"/>
        <v>10</v>
      </c>
      <c r="CI22" s="155" t="s">
        <v>89</v>
      </c>
      <c r="CJ22" s="156"/>
      <c r="CK22" s="156" t="s">
        <v>84</v>
      </c>
      <c r="CL22" s="149">
        <f t="shared" si="41"/>
        <v>0</v>
      </c>
      <c r="CM22" s="149" t="str">
        <f t="shared" si="42"/>
        <v>#DIV/0!</v>
      </c>
      <c r="CN22" s="149">
        <f t="shared" si="43"/>
        <v>0</v>
      </c>
      <c r="CO22" s="157">
        <v>0.022</v>
      </c>
      <c r="CP22" s="149">
        <f t="shared" si="44"/>
        <v>0</v>
      </c>
      <c r="CQ22" s="157"/>
      <c r="CR22" s="149"/>
      <c r="CS22" s="149">
        <f t="shared" si="45"/>
        <v>0</v>
      </c>
      <c r="CT22" s="149">
        <f t="shared" si="46"/>
        <v>0</v>
      </c>
      <c r="CU22" s="157">
        <v>0.27429935250298</v>
      </c>
      <c r="CV22" s="158">
        <f t="shared" si="47"/>
        <v>0</v>
      </c>
      <c r="CW22" s="158">
        <f t="shared" si="48"/>
        <v>0</v>
      </c>
      <c r="CX22" s="152"/>
      <c r="CY22" s="160">
        <f t="shared" si="151"/>
        <v>10</v>
      </c>
      <c r="CZ22" s="155" t="s">
        <v>89</v>
      </c>
      <c r="DA22" s="156"/>
      <c r="DB22" s="156" t="s">
        <v>84</v>
      </c>
      <c r="DC22" s="149">
        <f t="shared" si="49"/>
        <v>0</v>
      </c>
      <c r="DD22" s="149" t="str">
        <f t="shared" si="50"/>
        <v>#DIV/0!</v>
      </c>
      <c r="DE22" s="149">
        <f t="shared" si="51"/>
        <v>0</v>
      </c>
      <c r="DF22" s="157">
        <v>0.022</v>
      </c>
      <c r="DG22" s="149">
        <f t="shared" si="52"/>
        <v>0</v>
      </c>
      <c r="DH22" s="157"/>
      <c r="DI22" s="149"/>
      <c r="DJ22" s="149">
        <f t="shared" si="53"/>
        <v>0</v>
      </c>
      <c r="DK22" s="149">
        <f t="shared" si="54"/>
        <v>0</v>
      </c>
      <c r="DL22" s="157">
        <v>0.27429935250298</v>
      </c>
      <c r="DM22" s="158">
        <f t="shared" si="55"/>
        <v>0</v>
      </c>
      <c r="DN22" s="158">
        <f t="shared" si="56"/>
        <v>0</v>
      </c>
      <c r="DO22" s="152"/>
      <c r="DP22" s="160">
        <f t="shared" si="152"/>
        <v>10</v>
      </c>
      <c r="DQ22" s="155" t="s">
        <v>89</v>
      </c>
      <c r="DR22" s="156"/>
      <c r="DS22" s="156" t="s">
        <v>84</v>
      </c>
      <c r="DT22" s="149">
        <f t="shared" si="57"/>
        <v>0</v>
      </c>
      <c r="DU22" s="149" t="str">
        <f t="shared" si="58"/>
        <v>#DIV/0!</v>
      </c>
      <c r="DV22" s="149">
        <f t="shared" si="59"/>
        <v>0</v>
      </c>
      <c r="DW22" s="157">
        <v>0.022</v>
      </c>
      <c r="DX22" s="149">
        <f t="shared" si="60"/>
        <v>0</v>
      </c>
      <c r="DY22" s="157"/>
      <c r="DZ22" s="149"/>
      <c r="EA22" s="149">
        <f t="shared" si="61"/>
        <v>0</v>
      </c>
      <c r="EB22" s="149">
        <f t="shared" si="62"/>
        <v>0</v>
      </c>
      <c r="EC22" s="157">
        <v>0.27429935250298</v>
      </c>
      <c r="ED22" s="158">
        <f t="shared" si="63"/>
        <v>0</v>
      </c>
      <c r="EE22" s="158">
        <f t="shared" si="64"/>
        <v>0</v>
      </c>
      <c r="EF22" s="152"/>
      <c r="EG22" s="160">
        <f t="shared" si="153"/>
        <v>10</v>
      </c>
      <c r="EH22" s="155" t="s">
        <v>89</v>
      </c>
      <c r="EI22" s="156"/>
      <c r="EJ22" s="156" t="s">
        <v>84</v>
      </c>
      <c r="EK22" s="149">
        <f t="shared" si="65"/>
        <v>0</v>
      </c>
      <c r="EL22" s="149" t="str">
        <f t="shared" si="66"/>
        <v>#DIV/0!</v>
      </c>
      <c r="EM22" s="149">
        <f t="shared" si="67"/>
        <v>0</v>
      </c>
      <c r="EN22" s="157">
        <v>0.022</v>
      </c>
      <c r="EO22" s="149">
        <f t="shared" si="68"/>
        <v>0</v>
      </c>
      <c r="EP22" s="157"/>
      <c r="EQ22" s="149"/>
      <c r="ER22" s="149">
        <f t="shared" si="69"/>
        <v>0</v>
      </c>
      <c r="ES22" s="149">
        <f t="shared" si="70"/>
        <v>0</v>
      </c>
      <c r="ET22" s="157">
        <v>0.27429935250298</v>
      </c>
      <c r="EU22" s="158">
        <f t="shared" si="71"/>
        <v>0</v>
      </c>
      <c r="EV22" s="158">
        <f t="shared" si="72"/>
        <v>0</v>
      </c>
      <c r="EW22" s="152"/>
      <c r="EX22" s="160">
        <f t="shared" si="154"/>
        <v>10</v>
      </c>
      <c r="EY22" s="155" t="s">
        <v>89</v>
      </c>
      <c r="EZ22" s="156"/>
      <c r="FA22" s="156" t="s">
        <v>84</v>
      </c>
      <c r="FB22" s="149">
        <f t="shared" si="73"/>
        <v>0</v>
      </c>
      <c r="FC22" s="149" t="str">
        <f t="shared" si="74"/>
        <v>#DIV/0!</v>
      </c>
      <c r="FD22" s="149">
        <f t="shared" si="75"/>
        <v>0</v>
      </c>
      <c r="FE22" s="157">
        <v>0.022</v>
      </c>
      <c r="FF22" s="149">
        <f t="shared" si="76"/>
        <v>0</v>
      </c>
      <c r="FG22" s="157"/>
      <c r="FH22" s="149"/>
      <c r="FI22" s="149">
        <f t="shared" si="77"/>
        <v>0</v>
      </c>
      <c r="FJ22" s="149">
        <f t="shared" si="78"/>
        <v>0</v>
      </c>
      <c r="FK22" s="157">
        <v>0.27429935250298</v>
      </c>
      <c r="FL22" s="158">
        <f t="shared" si="79"/>
        <v>0</v>
      </c>
      <c r="FM22" s="158">
        <f t="shared" si="80"/>
        <v>0</v>
      </c>
      <c r="FN22" s="152"/>
      <c r="FO22" s="160">
        <f t="shared" si="155"/>
        <v>10</v>
      </c>
      <c r="FP22" s="155" t="s">
        <v>89</v>
      </c>
      <c r="FQ22" s="156"/>
      <c r="FR22" s="156" t="s">
        <v>84</v>
      </c>
      <c r="FS22" s="149">
        <f t="shared" si="81"/>
        <v>0</v>
      </c>
      <c r="FT22" s="149" t="str">
        <f t="shared" si="82"/>
        <v>#DIV/0!</v>
      </c>
      <c r="FU22" s="149">
        <f t="shared" si="83"/>
        <v>0</v>
      </c>
      <c r="FV22" s="157">
        <v>0.022</v>
      </c>
      <c r="FW22" s="149">
        <f t="shared" si="84"/>
        <v>0</v>
      </c>
      <c r="FX22" s="157"/>
      <c r="FY22" s="149"/>
      <c r="FZ22" s="149">
        <f t="shared" si="85"/>
        <v>0</v>
      </c>
      <c r="GA22" s="149">
        <f t="shared" si="86"/>
        <v>0</v>
      </c>
      <c r="GB22" s="157">
        <v>0.27429935250298</v>
      </c>
      <c r="GC22" s="158">
        <f t="shared" si="87"/>
        <v>0</v>
      </c>
      <c r="GD22" s="158">
        <f t="shared" si="88"/>
        <v>0</v>
      </c>
      <c r="GE22" s="152"/>
      <c r="GF22" s="160">
        <f t="shared" si="156"/>
        <v>10</v>
      </c>
      <c r="GG22" s="155" t="s">
        <v>89</v>
      </c>
      <c r="GH22" s="156"/>
      <c r="GI22" s="156" t="s">
        <v>84</v>
      </c>
      <c r="GJ22" s="149">
        <f t="shared" si="89"/>
        <v>0</v>
      </c>
      <c r="GK22" s="149" t="str">
        <f t="shared" si="90"/>
        <v>#DIV/0!</v>
      </c>
      <c r="GL22" s="149">
        <f t="shared" si="91"/>
        <v>0</v>
      </c>
      <c r="GM22" s="157">
        <v>0.022</v>
      </c>
      <c r="GN22" s="149">
        <f t="shared" si="92"/>
        <v>0</v>
      </c>
      <c r="GO22" s="157"/>
      <c r="GP22" s="149"/>
      <c r="GQ22" s="149">
        <f t="shared" si="93"/>
        <v>0</v>
      </c>
      <c r="GR22" s="149">
        <f t="shared" si="94"/>
        <v>0</v>
      </c>
      <c r="GS22" s="157">
        <v>0.27429935250298</v>
      </c>
      <c r="GT22" s="158">
        <f t="shared" si="95"/>
        <v>0</v>
      </c>
      <c r="GU22" s="158">
        <f t="shared" si="96"/>
        <v>0</v>
      </c>
      <c r="GV22" s="152"/>
      <c r="GW22" s="160">
        <f t="shared" si="157"/>
        <v>10</v>
      </c>
      <c r="GX22" s="155" t="s">
        <v>89</v>
      </c>
      <c r="GY22" s="156"/>
      <c r="GZ22" s="156" t="s">
        <v>84</v>
      </c>
      <c r="HA22" s="149">
        <f t="shared" si="97"/>
        <v>0</v>
      </c>
      <c r="HB22" s="149" t="str">
        <f t="shared" si="98"/>
        <v>#DIV/0!</v>
      </c>
      <c r="HC22" s="149">
        <f t="shared" si="99"/>
        <v>0</v>
      </c>
      <c r="HD22" s="157">
        <v>0.022</v>
      </c>
      <c r="HE22" s="149">
        <f t="shared" si="100"/>
        <v>0</v>
      </c>
      <c r="HF22" s="157"/>
      <c r="HG22" s="149"/>
      <c r="HH22" s="149">
        <f t="shared" si="101"/>
        <v>0</v>
      </c>
      <c r="HI22" s="149">
        <f t="shared" si="102"/>
        <v>0</v>
      </c>
      <c r="HJ22" s="157">
        <v>0.27429935250298</v>
      </c>
      <c r="HK22" s="158">
        <f t="shared" si="103"/>
        <v>0</v>
      </c>
      <c r="HL22" s="158">
        <f t="shared" si="104"/>
        <v>0</v>
      </c>
      <c r="HM22" s="152"/>
      <c r="HN22" s="160">
        <f t="shared" si="158"/>
        <v>10</v>
      </c>
      <c r="HO22" s="155" t="s">
        <v>89</v>
      </c>
      <c r="HP22" s="156"/>
      <c r="HQ22" s="156" t="s">
        <v>84</v>
      </c>
      <c r="HR22" s="149">
        <f t="shared" si="105"/>
        <v>0</v>
      </c>
      <c r="HS22" s="149" t="str">
        <f t="shared" si="106"/>
        <v>#DIV/0!</v>
      </c>
      <c r="HT22" s="149">
        <f t="shared" si="107"/>
        <v>0</v>
      </c>
      <c r="HU22" s="157">
        <v>0.022</v>
      </c>
      <c r="HV22" s="149">
        <f t="shared" si="108"/>
        <v>0</v>
      </c>
      <c r="HW22" s="157"/>
      <c r="HX22" s="149"/>
      <c r="HY22" s="149">
        <f t="shared" si="109"/>
        <v>0</v>
      </c>
      <c r="HZ22" s="149">
        <f t="shared" si="110"/>
        <v>0</v>
      </c>
      <c r="IA22" s="157">
        <v>0.27429935250298</v>
      </c>
      <c r="IB22" s="158">
        <f t="shared" si="111"/>
        <v>0</v>
      </c>
      <c r="IC22" s="158">
        <f t="shared" si="112"/>
        <v>0</v>
      </c>
      <c r="ID22" s="152"/>
      <c r="IE22" s="160">
        <f t="shared" si="159"/>
        <v>10</v>
      </c>
      <c r="IF22" s="155" t="s">
        <v>89</v>
      </c>
      <c r="IG22" s="156"/>
      <c r="IH22" s="156" t="s">
        <v>84</v>
      </c>
      <c r="II22" s="149">
        <f t="shared" si="113"/>
        <v>0</v>
      </c>
      <c r="IJ22" s="149" t="str">
        <f t="shared" si="114"/>
        <v>#DIV/0!</v>
      </c>
      <c r="IK22" s="149">
        <f t="shared" si="115"/>
        <v>0</v>
      </c>
      <c r="IL22" s="157">
        <v>0.022</v>
      </c>
      <c r="IM22" s="149">
        <f t="shared" si="116"/>
        <v>0</v>
      </c>
      <c r="IN22" s="157"/>
      <c r="IO22" s="149"/>
      <c r="IP22" s="149">
        <f t="shared" si="117"/>
        <v>0</v>
      </c>
      <c r="IQ22" s="149">
        <f t="shared" si="118"/>
        <v>0</v>
      </c>
      <c r="IR22" s="157">
        <v>0.27429935250298</v>
      </c>
      <c r="IS22" s="158">
        <f t="shared" si="119"/>
        <v>0</v>
      </c>
      <c r="IT22" s="158">
        <f t="shared" si="120"/>
        <v>0</v>
      </c>
      <c r="IU22" s="152"/>
      <c r="IV22" s="160">
        <f t="shared" si="160"/>
        <v>10</v>
      </c>
      <c r="IW22" s="155" t="s">
        <v>89</v>
      </c>
      <c r="IX22" s="156"/>
      <c r="IY22" s="156" t="s">
        <v>84</v>
      </c>
      <c r="IZ22" s="149">
        <f t="shared" si="121"/>
        <v>0</v>
      </c>
      <c r="JA22" s="149" t="str">
        <f t="shared" si="122"/>
        <v>#DIV/0!</v>
      </c>
      <c r="JB22" s="149">
        <f t="shared" si="123"/>
        <v>0</v>
      </c>
      <c r="JC22" s="157">
        <v>0.022</v>
      </c>
      <c r="JD22" s="149">
        <f t="shared" si="124"/>
        <v>0</v>
      </c>
      <c r="JE22" s="157"/>
      <c r="JF22" s="149"/>
      <c r="JG22" s="149">
        <f t="shared" si="125"/>
        <v>0</v>
      </c>
      <c r="JH22" s="149">
        <f t="shared" si="126"/>
        <v>0</v>
      </c>
      <c r="JI22" s="157">
        <v>0.27429935250298</v>
      </c>
      <c r="JJ22" s="158">
        <f t="shared" si="127"/>
        <v>0</v>
      </c>
      <c r="JK22" s="158">
        <f t="shared" si="128"/>
        <v>0</v>
      </c>
      <c r="JL22" s="152"/>
      <c r="JM22" s="160">
        <f t="shared" si="161"/>
        <v>10</v>
      </c>
      <c r="JN22" s="155" t="s">
        <v>89</v>
      </c>
      <c r="JO22" s="156"/>
      <c r="JP22" s="156" t="s">
        <v>84</v>
      </c>
      <c r="JQ22" s="149">
        <f t="shared" si="129"/>
        <v>0</v>
      </c>
      <c r="JR22" s="149" t="str">
        <f t="shared" si="130"/>
        <v>#DIV/0!</v>
      </c>
      <c r="JS22" s="149">
        <f t="shared" si="131"/>
        <v>0</v>
      </c>
      <c r="JT22" s="157">
        <v>0.022</v>
      </c>
      <c r="JU22" s="149">
        <f t="shared" si="132"/>
        <v>0</v>
      </c>
      <c r="JV22" s="157"/>
      <c r="JW22" s="149"/>
      <c r="JX22" s="149">
        <f t="shared" si="133"/>
        <v>0</v>
      </c>
      <c r="JY22" s="149">
        <f t="shared" si="134"/>
        <v>0</v>
      </c>
      <c r="JZ22" s="157">
        <v>0.27429935250298</v>
      </c>
      <c r="KA22" s="158">
        <f t="shared" si="135"/>
        <v>0</v>
      </c>
      <c r="KB22" s="158">
        <f t="shared" si="136"/>
        <v>0</v>
      </c>
      <c r="KC22" s="152"/>
      <c r="KD22" s="160">
        <f t="shared" si="162"/>
        <v>10</v>
      </c>
      <c r="KE22" s="155" t="s">
        <v>89</v>
      </c>
      <c r="KF22" s="156"/>
      <c r="KG22" s="156" t="s">
        <v>84</v>
      </c>
      <c r="KH22" s="149">
        <f t="shared" si="137"/>
        <v>0</v>
      </c>
      <c r="KI22" s="149" t="str">
        <f t="shared" si="138"/>
        <v>#DIV/0!</v>
      </c>
      <c r="KJ22" s="149">
        <f t="shared" si="139"/>
        <v>0</v>
      </c>
      <c r="KK22" s="157">
        <v>0.022</v>
      </c>
      <c r="KL22" s="149">
        <f t="shared" si="140"/>
        <v>0</v>
      </c>
      <c r="KM22" s="157"/>
      <c r="KN22" s="149"/>
      <c r="KO22" s="149">
        <f t="shared" si="141"/>
        <v>0</v>
      </c>
      <c r="KP22" s="149">
        <f t="shared" si="142"/>
        <v>0</v>
      </c>
      <c r="KQ22" s="157">
        <v>0.27429935250298</v>
      </c>
      <c r="KR22" s="158">
        <f t="shared" si="143"/>
        <v>0</v>
      </c>
      <c r="KS22" s="158">
        <f t="shared" si="144"/>
        <v>0</v>
      </c>
    </row>
    <row r="23" ht="15.75" customHeight="1">
      <c r="A23" s="154">
        <f t="shared" si="145"/>
        <v>11</v>
      </c>
      <c r="B23" s="155" t="s">
        <v>90</v>
      </c>
      <c r="C23" s="156"/>
      <c r="D23" s="156"/>
      <c r="E23" s="149">
        <f t="shared" si="1"/>
        <v>0</v>
      </c>
      <c r="F23" s="149" t="str">
        <f t="shared" si="2"/>
        <v>#DIV/0!</v>
      </c>
      <c r="G23" s="149">
        <f t="shared" si="3"/>
        <v>0</v>
      </c>
      <c r="H23" s="157"/>
      <c r="I23" s="149">
        <f t="shared" si="4"/>
        <v>0</v>
      </c>
      <c r="J23" s="157"/>
      <c r="K23" s="149"/>
      <c r="L23" s="149">
        <f t="shared" si="5"/>
        <v>0</v>
      </c>
      <c r="M23" s="149">
        <f t="shared" si="6"/>
        <v>0</v>
      </c>
      <c r="N23" s="157"/>
      <c r="O23" s="158">
        <f t="shared" si="7"/>
        <v>0</v>
      </c>
      <c r="P23" s="159">
        <f t="shared" si="8"/>
        <v>0</v>
      </c>
      <c r="Q23" s="152"/>
      <c r="R23" s="160">
        <f t="shared" si="146"/>
        <v>11</v>
      </c>
      <c r="S23" s="155" t="s">
        <v>90</v>
      </c>
      <c r="T23" s="156"/>
      <c r="U23" s="156"/>
      <c r="V23" s="149">
        <f t="shared" si="9"/>
        <v>0</v>
      </c>
      <c r="W23" s="149" t="str">
        <f t="shared" si="10"/>
        <v>#DIV/0!</v>
      </c>
      <c r="X23" s="149">
        <f t="shared" si="11"/>
        <v>0</v>
      </c>
      <c r="Y23" s="157"/>
      <c r="Z23" s="149">
        <f t="shared" si="12"/>
        <v>0</v>
      </c>
      <c r="AA23" s="157"/>
      <c r="AB23" s="149"/>
      <c r="AC23" s="149">
        <f t="shared" si="13"/>
        <v>0</v>
      </c>
      <c r="AD23" s="149">
        <f t="shared" si="14"/>
        <v>0</v>
      </c>
      <c r="AE23" s="157"/>
      <c r="AF23" s="158">
        <f t="shared" si="15"/>
        <v>0</v>
      </c>
      <c r="AG23" s="158">
        <f t="shared" si="16"/>
        <v>0</v>
      </c>
      <c r="AH23" s="152"/>
      <c r="AI23" s="160">
        <f t="shared" si="147"/>
        <v>11</v>
      </c>
      <c r="AJ23" s="155" t="s">
        <v>90</v>
      </c>
      <c r="AK23" s="156"/>
      <c r="AL23" s="156"/>
      <c r="AM23" s="149">
        <f t="shared" si="17"/>
        <v>0</v>
      </c>
      <c r="AN23" s="149" t="str">
        <f t="shared" si="18"/>
        <v>#DIV/0!</v>
      </c>
      <c r="AO23" s="149">
        <f t="shared" si="19"/>
        <v>0</v>
      </c>
      <c r="AP23" s="157"/>
      <c r="AQ23" s="149">
        <f t="shared" si="20"/>
        <v>0</v>
      </c>
      <c r="AR23" s="157"/>
      <c r="AS23" s="149"/>
      <c r="AT23" s="149">
        <f t="shared" si="21"/>
        <v>0</v>
      </c>
      <c r="AU23" s="149">
        <f t="shared" si="22"/>
        <v>0</v>
      </c>
      <c r="AV23" s="157"/>
      <c r="AW23" s="158">
        <f t="shared" si="23"/>
        <v>0</v>
      </c>
      <c r="AX23" s="158">
        <f t="shared" si="24"/>
        <v>0</v>
      </c>
      <c r="AY23" s="152"/>
      <c r="AZ23" s="160">
        <f t="shared" si="148"/>
        <v>11</v>
      </c>
      <c r="BA23" s="155" t="s">
        <v>90</v>
      </c>
      <c r="BB23" s="156"/>
      <c r="BC23" s="156"/>
      <c r="BD23" s="149">
        <f t="shared" si="25"/>
        <v>0</v>
      </c>
      <c r="BE23" s="149" t="str">
        <f t="shared" si="26"/>
        <v>#DIV/0!</v>
      </c>
      <c r="BF23" s="149">
        <f t="shared" si="27"/>
        <v>0</v>
      </c>
      <c r="BG23" s="157"/>
      <c r="BH23" s="149">
        <f t="shared" si="28"/>
        <v>0</v>
      </c>
      <c r="BI23" s="157"/>
      <c r="BJ23" s="149"/>
      <c r="BK23" s="149">
        <f t="shared" si="29"/>
        <v>0</v>
      </c>
      <c r="BL23" s="149">
        <f t="shared" si="30"/>
        <v>0</v>
      </c>
      <c r="BM23" s="157"/>
      <c r="BN23" s="158">
        <f t="shared" si="31"/>
        <v>0</v>
      </c>
      <c r="BO23" s="158">
        <f t="shared" si="32"/>
        <v>0</v>
      </c>
      <c r="BP23" s="152"/>
      <c r="BQ23" s="160">
        <f t="shared" si="149"/>
        <v>11</v>
      </c>
      <c r="BR23" s="155" t="s">
        <v>90</v>
      </c>
      <c r="BS23" s="156"/>
      <c r="BT23" s="156"/>
      <c r="BU23" s="149">
        <f t="shared" si="33"/>
        <v>0</v>
      </c>
      <c r="BV23" s="149" t="str">
        <f t="shared" si="34"/>
        <v>#DIV/0!</v>
      </c>
      <c r="BW23" s="149">
        <f t="shared" si="35"/>
        <v>0</v>
      </c>
      <c r="BX23" s="157"/>
      <c r="BY23" s="149">
        <f t="shared" si="36"/>
        <v>0</v>
      </c>
      <c r="BZ23" s="157"/>
      <c r="CA23" s="149"/>
      <c r="CB23" s="149">
        <f t="shared" si="37"/>
        <v>0</v>
      </c>
      <c r="CC23" s="149">
        <f t="shared" si="38"/>
        <v>0</v>
      </c>
      <c r="CD23" s="157"/>
      <c r="CE23" s="158">
        <f t="shared" si="39"/>
        <v>0</v>
      </c>
      <c r="CF23" s="158">
        <f t="shared" si="40"/>
        <v>0</v>
      </c>
      <c r="CG23" s="152"/>
      <c r="CH23" s="160">
        <f t="shared" si="150"/>
        <v>11</v>
      </c>
      <c r="CI23" s="155" t="s">
        <v>90</v>
      </c>
      <c r="CJ23" s="156"/>
      <c r="CK23" s="156"/>
      <c r="CL23" s="149">
        <f t="shared" si="41"/>
        <v>0</v>
      </c>
      <c r="CM23" s="149" t="str">
        <f t="shared" si="42"/>
        <v>#DIV/0!</v>
      </c>
      <c r="CN23" s="149">
        <f t="shared" si="43"/>
        <v>0</v>
      </c>
      <c r="CO23" s="157"/>
      <c r="CP23" s="149">
        <f t="shared" si="44"/>
        <v>0</v>
      </c>
      <c r="CQ23" s="157"/>
      <c r="CR23" s="149"/>
      <c r="CS23" s="149">
        <f t="shared" si="45"/>
        <v>0</v>
      </c>
      <c r="CT23" s="149">
        <f t="shared" si="46"/>
        <v>0</v>
      </c>
      <c r="CU23" s="157"/>
      <c r="CV23" s="158">
        <f t="shared" si="47"/>
        <v>0</v>
      </c>
      <c r="CW23" s="158">
        <f t="shared" si="48"/>
        <v>0</v>
      </c>
      <c r="CX23" s="152"/>
      <c r="CY23" s="160">
        <f t="shared" si="151"/>
        <v>11</v>
      </c>
      <c r="CZ23" s="155" t="s">
        <v>90</v>
      </c>
      <c r="DA23" s="156"/>
      <c r="DB23" s="156"/>
      <c r="DC23" s="149">
        <f t="shared" si="49"/>
        <v>0</v>
      </c>
      <c r="DD23" s="149" t="str">
        <f t="shared" si="50"/>
        <v>#DIV/0!</v>
      </c>
      <c r="DE23" s="149">
        <f t="shared" si="51"/>
        <v>0</v>
      </c>
      <c r="DF23" s="157"/>
      <c r="DG23" s="149">
        <f t="shared" si="52"/>
        <v>0</v>
      </c>
      <c r="DH23" s="157"/>
      <c r="DI23" s="149"/>
      <c r="DJ23" s="149">
        <f t="shared" si="53"/>
        <v>0</v>
      </c>
      <c r="DK23" s="149">
        <f t="shared" si="54"/>
        <v>0</v>
      </c>
      <c r="DL23" s="157"/>
      <c r="DM23" s="158">
        <f t="shared" si="55"/>
        <v>0</v>
      </c>
      <c r="DN23" s="158">
        <f t="shared" si="56"/>
        <v>0</v>
      </c>
      <c r="DO23" s="152"/>
      <c r="DP23" s="160">
        <f t="shared" si="152"/>
        <v>11</v>
      </c>
      <c r="DQ23" s="155" t="s">
        <v>90</v>
      </c>
      <c r="DR23" s="156"/>
      <c r="DS23" s="156"/>
      <c r="DT23" s="149">
        <f t="shared" si="57"/>
        <v>0</v>
      </c>
      <c r="DU23" s="149" t="str">
        <f t="shared" si="58"/>
        <v>#DIV/0!</v>
      </c>
      <c r="DV23" s="149">
        <f t="shared" si="59"/>
        <v>0</v>
      </c>
      <c r="DW23" s="157"/>
      <c r="DX23" s="149">
        <f t="shared" si="60"/>
        <v>0</v>
      </c>
      <c r="DY23" s="157"/>
      <c r="DZ23" s="149"/>
      <c r="EA23" s="149">
        <f t="shared" si="61"/>
        <v>0</v>
      </c>
      <c r="EB23" s="149">
        <f t="shared" si="62"/>
        <v>0</v>
      </c>
      <c r="EC23" s="157"/>
      <c r="ED23" s="158">
        <f t="shared" si="63"/>
        <v>0</v>
      </c>
      <c r="EE23" s="158">
        <f t="shared" si="64"/>
        <v>0</v>
      </c>
      <c r="EF23" s="152"/>
      <c r="EG23" s="160">
        <f t="shared" si="153"/>
        <v>11</v>
      </c>
      <c r="EH23" s="155" t="s">
        <v>90</v>
      </c>
      <c r="EI23" s="156"/>
      <c r="EJ23" s="156"/>
      <c r="EK23" s="149">
        <f t="shared" si="65"/>
        <v>0</v>
      </c>
      <c r="EL23" s="149" t="str">
        <f t="shared" si="66"/>
        <v>#DIV/0!</v>
      </c>
      <c r="EM23" s="149">
        <f t="shared" si="67"/>
        <v>0</v>
      </c>
      <c r="EN23" s="157"/>
      <c r="EO23" s="149">
        <f t="shared" si="68"/>
        <v>0</v>
      </c>
      <c r="EP23" s="157"/>
      <c r="EQ23" s="149"/>
      <c r="ER23" s="149">
        <f t="shared" si="69"/>
        <v>0</v>
      </c>
      <c r="ES23" s="149">
        <f t="shared" si="70"/>
        <v>0</v>
      </c>
      <c r="ET23" s="157"/>
      <c r="EU23" s="158">
        <f t="shared" si="71"/>
        <v>0</v>
      </c>
      <c r="EV23" s="158">
        <f t="shared" si="72"/>
        <v>0</v>
      </c>
      <c r="EW23" s="152"/>
      <c r="EX23" s="160">
        <f t="shared" si="154"/>
        <v>11</v>
      </c>
      <c r="EY23" s="155" t="s">
        <v>90</v>
      </c>
      <c r="EZ23" s="156"/>
      <c r="FA23" s="156"/>
      <c r="FB23" s="149">
        <f t="shared" si="73"/>
        <v>0</v>
      </c>
      <c r="FC23" s="149" t="str">
        <f t="shared" si="74"/>
        <v>#DIV/0!</v>
      </c>
      <c r="FD23" s="149">
        <f t="shared" si="75"/>
        <v>0</v>
      </c>
      <c r="FE23" s="157"/>
      <c r="FF23" s="149">
        <f t="shared" si="76"/>
        <v>0</v>
      </c>
      <c r="FG23" s="157"/>
      <c r="FH23" s="149"/>
      <c r="FI23" s="149">
        <f t="shared" si="77"/>
        <v>0</v>
      </c>
      <c r="FJ23" s="149">
        <f t="shared" si="78"/>
        <v>0</v>
      </c>
      <c r="FK23" s="157"/>
      <c r="FL23" s="158">
        <f t="shared" si="79"/>
        <v>0</v>
      </c>
      <c r="FM23" s="158">
        <f t="shared" si="80"/>
        <v>0</v>
      </c>
      <c r="FN23" s="152"/>
      <c r="FO23" s="160">
        <f t="shared" si="155"/>
        <v>11</v>
      </c>
      <c r="FP23" s="155" t="s">
        <v>90</v>
      </c>
      <c r="FQ23" s="156"/>
      <c r="FR23" s="156"/>
      <c r="FS23" s="149">
        <f t="shared" si="81"/>
        <v>0</v>
      </c>
      <c r="FT23" s="149" t="str">
        <f t="shared" si="82"/>
        <v>#DIV/0!</v>
      </c>
      <c r="FU23" s="149">
        <f t="shared" si="83"/>
        <v>0</v>
      </c>
      <c r="FV23" s="157"/>
      <c r="FW23" s="149">
        <f t="shared" si="84"/>
        <v>0</v>
      </c>
      <c r="FX23" s="157"/>
      <c r="FY23" s="149"/>
      <c r="FZ23" s="149">
        <f t="shared" si="85"/>
        <v>0</v>
      </c>
      <c r="GA23" s="149">
        <f t="shared" si="86"/>
        <v>0</v>
      </c>
      <c r="GB23" s="157"/>
      <c r="GC23" s="158">
        <f t="shared" si="87"/>
        <v>0</v>
      </c>
      <c r="GD23" s="158">
        <f t="shared" si="88"/>
        <v>0</v>
      </c>
      <c r="GE23" s="152"/>
      <c r="GF23" s="160">
        <f t="shared" si="156"/>
        <v>11</v>
      </c>
      <c r="GG23" s="155" t="s">
        <v>90</v>
      </c>
      <c r="GH23" s="156"/>
      <c r="GI23" s="156"/>
      <c r="GJ23" s="149">
        <f t="shared" si="89"/>
        <v>0</v>
      </c>
      <c r="GK23" s="149" t="str">
        <f t="shared" si="90"/>
        <v>#DIV/0!</v>
      </c>
      <c r="GL23" s="149">
        <f t="shared" si="91"/>
        <v>0</v>
      </c>
      <c r="GM23" s="157"/>
      <c r="GN23" s="149">
        <f t="shared" si="92"/>
        <v>0</v>
      </c>
      <c r="GO23" s="157"/>
      <c r="GP23" s="149"/>
      <c r="GQ23" s="149">
        <f t="shared" si="93"/>
        <v>0</v>
      </c>
      <c r="GR23" s="149">
        <f t="shared" si="94"/>
        <v>0</v>
      </c>
      <c r="GS23" s="157"/>
      <c r="GT23" s="158">
        <f t="shared" si="95"/>
        <v>0</v>
      </c>
      <c r="GU23" s="158">
        <f t="shared" si="96"/>
        <v>0</v>
      </c>
      <c r="GV23" s="152"/>
      <c r="GW23" s="160">
        <f t="shared" si="157"/>
        <v>11</v>
      </c>
      <c r="GX23" s="155" t="s">
        <v>90</v>
      </c>
      <c r="GY23" s="156"/>
      <c r="GZ23" s="156"/>
      <c r="HA23" s="149">
        <f t="shared" si="97"/>
        <v>0</v>
      </c>
      <c r="HB23" s="149" t="str">
        <f t="shared" si="98"/>
        <v>#DIV/0!</v>
      </c>
      <c r="HC23" s="149">
        <f t="shared" si="99"/>
        <v>0</v>
      </c>
      <c r="HD23" s="157"/>
      <c r="HE23" s="149">
        <f t="shared" si="100"/>
        <v>0</v>
      </c>
      <c r="HF23" s="157"/>
      <c r="HG23" s="149"/>
      <c r="HH23" s="149">
        <f t="shared" si="101"/>
        <v>0</v>
      </c>
      <c r="HI23" s="149">
        <f t="shared" si="102"/>
        <v>0</v>
      </c>
      <c r="HJ23" s="157"/>
      <c r="HK23" s="158">
        <f t="shared" si="103"/>
        <v>0</v>
      </c>
      <c r="HL23" s="158">
        <f t="shared" si="104"/>
        <v>0</v>
      </c>
      <c r="HM23" s="152"/>
      <c r="HN23" s="160">
        <f t="shared" si="158"/>
        <v>11</v>
      </c>
      <c r="HO23" s="155" t="s">
        <v>90</v>
      </c>
      <c r="HP23" s="156"/>
      <c r="HQ23" s="156"/>
      <c r="HR23" s="149">
        <f t="shared" si="105"/>
        <v>0</v>
      </c>
      <c r="HS23" s="149" t="str">
        <f t="shared" si="106"/>
        <v>#DIV/0!</v>
      </c>
      <c r="HT23" s="149">
        <f t="shared" si="107"/>
        <v>0</v>
      </c>
      <c r="HU23" s="157"/>
      <c r="HV23" s="149">
        <f t="shared" si="108"/>
        <v>0</v>
      </c>
      <c r="HW23" s="157"/>
      <c r="HX23" s="149"/>
      <c r="HY23" s="149">
        <f t="shared" si="109"/>
        <v>0</v>
      </c>
      <c r="HZ23" s="149">
        <f t="shared" si="110"/>
        <v>0</v>
      </c>
      <c r="IA23" s="157"/>
      <c r="IB23" s="158">
        <f t="shared" si="111"/>
        <v>0</v>
      </c>
      <c r="IC23" s="158">
        <f t="shared" si="112"/>
        <v>0</v>
      </c>
      <c r="ID23" s="152"/>
      <c r="IE23" s="160">
        <f t="shared" si="159"/>
        <v>11</v>
      </c>
      <c r="IF23" s="155" t="s">
        <v>90</v>
      </c>
      <c r="IG23" s="156"/>
      <c r="IH23" s="156"/>
      <c r="II23" s="149">
        <f t="shared" si="113"/>
        <v>0</v>
      </c>
      <c r="IJ23" s="149" t="str">
        <f t="shared" si="114"/>
        <v>#DIV/0!</v>
      </c>
      <c r="IK23" s="149">
        <f t="shared" si="115"/>
        <v>0</v>
      </c>
      <c r="IL23" s="157"/>
      <c r="IM23" s="149">
        <f t="shared" si="116"/>
        <v>0</v>
      </c>
      <c r="IN23" s="157"/>
      <c r="IO23" s="149"/>
      <c r="IP23" s="149">
        <f t="shared" si="117"/>
        <v>0</v>
      </c>
      <c r="IQ23" s="149">
        <f t="shared" si="118"/>
        <v>0</v>
      </c>
      <c r="IR23" s="157"/>
      <c r="IS23" s="158">
        <f t="shared" si="119"/>
        <v>0</v>
      </c>
      <c r="IT23" s="158">
        <f t="shared" si="120"/>
        <v>0</v>
      </c>
      <c r="IU23" s="152"/>
      <c r="IV23" s="160">
        <f t="shared" si="160"/>
        <v>11</v>
      </c>
      <c r="IW23" s="155" t="s">
        <v>90</v>
      </c>
      <c r="IX23" s="156"/>
      <c r="IY23" s="156"/>
      <c r="IZ23" s="149">
        <f t="shared" si="121"/>
        <v>0</v>
      </c>
      <c r="JA23" s="149" t="str">
        <f t="shared" si="122"/>
        <v>#DIV/0!</v>
      </c>
      <c r="JB23" s="149">
        <f t="shared" si="123"/>
        <v>0</v>
      </c>
      <c r="JC23" s="157"/>
      <c r="JD23" s="149">
        <f t="shared" si="124"/>
        <v>0</v>
      </c>
      <c r="JE23" s="157"/>
      <c r="JF23" s="149"/>
      <c r="JG23" s="149">
        <f t="shared" si="125"/>
        <v>0</v>
      </c>
      <c r="JH23" s="149">
        <f t="shared" si="126"/>
        <v>0</v>
      </c>
      <c r="JI23" s="157"/>
      <c r="JJ23" s="158">
        <f t="shared" si="127"/>
        <v>0</v>
      </c>
      <c r="JK23" s="158">
        <f t="shared" si="128"/>
        <v>0</v>
      </c>
      <c r="JL23" s="152"/>
      <c r="JM23" s="160">
        <f t="shared" si="161"/>
        <v>11</v>
      </c>
      <c r="JN23" s="155" t="s">
        <v>90</v>
      </c>
      <c r="JO23" s="156"/>
      <c r="JP23" s="156"/>
      <c r="JQ23" s="149">
        <f t="shared" si="129"/>
        <v>0</v>
      </c>
      <c r="JR23" s="149" t="str">
        <f t="shared" si="130"/>
        <v>#DIV/0!</v>
      </c>
      <c r="JS23" s="149">
        <f t="shared" si="131"/>
        <v>0</v>
      </c>
      <c r="JT23" s="157"/>
      <c r="JU23" s="149">
        <f t="shared" si="132"/>
        <v>0</v>
      </c>
      <c r="JV23" s="157"/>
      <c r="JW23" s="149"/>
      <c r="JX23" s="149">
        <f t="shared" si="133"/>
        <v>0</v>
      </c>
      <c r="JY23" s="149">
        <f t="shared" si="134"/>
        <v>0</v>
      </c>
      <c r="JZ23" s="157"/>
      <c r="KA23" s="158">
        <f t="shared" si="135"/>
        <v>0</v>
      </c>
      <c r="KB23" s="158">
        <f t="shared" si="136"/>
        <v>0</v>
      </c>
      <c r="KC23" s="152"/>
      <c r="KD23" s="160">
        <f t="shared" si="162"/>
        <v>11</v>
      </c>
      <c r="KE23" s="155" t="s">
        <v>90</v>
      </c>
      <c r="KF23" s="156"/>
      <c r="KG23" s="156"/>
      <c r="KH23" s="149">
        <f t="shared" si="137"/>
        <v>0</v>
      </c>
      <c r="KI23" s="149" t="str">
        <f t="shared" si="138"/>
        <v>#DIV/0!</v>
      </c>
      <c r="KJ23" s="149">
        <f t="shared" si="139"/>
        <v>0</v>
      </c>
      <c r="KK23" s="157"/>
      <c r="KL23" s="149">
        <f t="shared" si="140"/>
        <v>0</v>
      </c>
      <c r="KM23" s="157"/>
      <c r="KN23" s="149"/>
      <c r="KO23" s="149">
        <f t="shared" si="141"/>
        <v>0</v>
      </c>
      <c r="KP23" s="149">
        <f t="shared" si="142"/>
        <v>0</v>
      </c>
      <c r="KQ23" s="157"/>
      <c r="KR23" s="158">
        <f t="shared" si="143"/>
        <v>0</v>
      </c>
      <c r="KS23" s="158">
        <f t="shared" si="144"/>
        <v>0</v>
      </c>
    </row>
    <row r="24" ht="15.75" customHeight="1">
      <c r="A24" s="154">
        <f t="shared" si="145"/>
        <v>12</v>
      </c>
      <c r="B24" s="155" t="s">
        <v>91</v>
      </c>
      <c r="C24" s="156"/>
      <c r="D24" s="156"/>
      <c r="E24" s="149">
        <f t="shared" si="1"/>
        <v>0</v>
      </c>
      <c r="F24" s="149" t="str">
        <f t="shared" si="2"/>
        <v>#DIV/0!</v>
      </c>
      <c r="G24" s="149">
        <f t="shared" si="3"/>
        <v>0</v>
      </c>
      <c r="H24" s="157"/>
      <c r="I24" s="149">
        <f t="shared" si="4"/>
        <v>0</v>
      </c>
      <c r="J24" s="157"/>
      <c r="K24" s="149"/>
      <c r="L24" s="149">
        <f t="shared" si="5"/>
        <v>0</v>
      </c>
      <c r="M24" s="149">
        <f t="shared" si="6"/>
        <v>0</v>
      </c>
      <c r="N24" s="157"/>
      <c r="O24" s="158">
        <f t="shared" si="7"/>
        <v>0</v>
      </c>
      <c r="P24" s="159">
        <f t="shared" si="8"/>
        <v>0</v>
      </c>
      <c r="Q24" s="152"/>
      <c r="R24" s="160">
        <f t="shared" si="146"/>
        <v>12</v>
      </c>
      <c r="S24" s="155" t="s">
        <v>91</v>
      </c>
      <c r="T24" s="156"/>
      <c r="U24" s="156"/>
      <c r="V24" s="149">
        <f t="shared" si="9"/>
        <v>0</v>
      </c>
      <c r="W24" s="149" t="str">
        <f t="shared" si="10"/>
        <v>#DIV/0!</v>
      </c>
      <c r="X24" s="149">
        <f t="shared" si="11"/>
        <v>0</v>
      </c>
      <c r="Y24" s="157"/>
      <c r="Z24" s="149">
        <f t="shared" si="12"/>
        <v>0</v>
      </c>
      <c r="AA24" s="157"/>
      <c r="AB24" s="149"/>
      <c r="AC24" s="149">
        <f t="shared" si="13"/>
        <v>0</v>
      </c>
      <c r="AD24" s="149">
        <f t="shared" si="14"/>
        <v>0</v>
      </c>
      <c r="AE24" s="157"/>
      <c r="AF24" s="158">
        <f t="shared" si="15"/>
        <v>0</v>
      </c>
      <c r="AG24" s="158">
        <f t="shared" si="16"/>
        <v>0</v>
      </c>
      <c r="AH24" s="152"/>
      <c r="AI24" s="160">
        <f t="shared" si="147"/>
        <v>12</v>
      </c>
      <c r="AJ24" s="155" t="s">
        <v>91</v>
      </c>
      <c r="AK24" s="156"/>
      <c r="AL24" s="156"/>
      <c r="AM24" s="149">
        <f t="shared" si="17"/>
        <v>0</v>
      </c>
      <c r="AN24" s="149" t="str">
        <f t="shared" si="18"/>
        <v>#DIV/0!</v>
      </c>
      <c r="AO24" s="149">
        <f t="shared" si="19"/>
        <v>0</v>
      </c>
      <c r="AP24" s="157"/>
      <c r="AQ24" s="149">
        <f t="shared" si="20"/>
        <v>0</v>
      </c>
      <c r="AR24" s="157"/>
      <c r="AS24" s="149"/>
      <c r="AT24" s="149">
        <f t="shared" si="21"/>
        <v>0</v>
      </c>
      <c r="AU24" s="149">
        <f t="shared" si="22"/>
        <v>0</v>
      </c>
      <c r="AV24" s="157"/>
      <c r="AW24" s="158">
        <f t="shared" si="23"/>
        <v>0</v>
      </c>
      <c r="AX24" s="158">
        <f t="shared" si="24"/>
        <v>0</v>
      </c>
      <c r="AY24" s="152"/>
      <c r="AZ24" s="160">
        <f t="shared" si="148"/>
        <v>12</v>
      </c>
      <c r="BA24" s="155" t="s">
        <v>91</v>
      </c>
      <c r="BB24" s="156"/>
      <c r="BC24" s="156"/>
      <c r="BD24" s="149">
        <f t="shared" si="25"/>
        <v>0</v>
      </c>
      <c r="BE24" s="149" t="str">
        <f t="shared" si="26"/>
        <v>#DIV/0!</v>
      </c>
      <c r="BF24" s="149">
        <f t="shared" si="27"/>
        <v>0</v>
      </c>
      <c r="BG24" s="157"/>
      <c r="BH24" s="149">
        <f t="shared" si="28"/>
        <v>0</v>
      </c>
      <c r="BI24" s="157"/>
      <c r="BJ24" s="149"/>
      <c r="BK24" s="149">
        <f t="shared" si="29"/>
        <v>0</v>
      </c>
      <c r="BL24" s="149">
        <f t="shared" si="30"/>
        <v>0</v>
      </c>
      <c r="BM24" s="157"/>
      <c r="BN24" s="158">
        <f t="shared" si="31"/>
        <v>0</v>
      </c>
      <c r="BO24" s="158">
        <f t="shared" si="32"/>
        <v>0</v>
      </c>
      <c r="BP24" s="152"/>
      <c r="BQ24" s="160">
        <f t="shared" si="149"/>
        <v>12</v>
      </c>
      <c r="BR24" s="155" t="s">
        <v>91</v>
      </c>
      <c r="BS24" s="156"/>
      <c r="BT24" s="156"/>
      <c r="BU24" s="149">
        <f t="shared" si="33"/>
        <v>0</v>
      </c>
      <c r="BV24" s="149" t="str">
        <f t="shared" si="34"/>
        <v>#DIV/0!</v>
      </c>
      <c r="BW24" s="149">
        <f t="shared" si="35"/>
        <v>0</v>
      </c>
      <c r="BX24" s="157"/>
      <c r="BY24" s="149">
        <f t="shared" si="36"/>
        <v>0</v>
      </c>
      <c r="BZ24" s="157"/>
      <c r="CA24" s="149"/>
      <c r="CB24" s="149">
        <f t="shared" si="37"/>
        <v>0</v>
      </c>
      <c r="CC24" s="149">
        <f t="shared" si="38"/>
        <v>0</v>
      </c>
      <c r="CD24" s="157"/>
      <c r="CE24" s="158">
        <f t="shared" si="39"/>
        <v>0</v>
      </c>
      <c r="CF24" s="158">
        <f t="shared" si="40"/>
        <v>0</v>
      </c>
      <c r="CG24" s="152"/>
      <c r="CH24" s="160">
        <f t="shared" si="150"/>
        <v>12</v>
      </c>
      <c r="CI24" s="155" t="s">
        <v>91</v>
      </c>
      <c r="CJ24" s="156"/>
      <c r="CK24" s="156"/>
      <c r="CL24" s="149">
        <f t="shared" si="41"/>
        <v>0</v>
      </c>
      <c r="CM24" s="149" t="str">
        <f t="shared" si="42"/>
        <v>#DIV/0!</v>
      </c>
      <c r="CN24" s="149">
        <f t="shared" si="43"/>
        <v>0</v>
      </c>
      <c r="CO24" s="157"/>
      <c r="CP24" s="149">
        <f t="shared" si="44"/>
        <v>0</v>
      </c>
      <c r="CQ24" s="157"/>
      <c r="CR24" s="149"/>
      <c r="CS24" s="149">
        <f t="shared" si="45"/>
        <v>0</v>
      </c>
      <c r="CT24" s="149">
        <f t="shared" si="46"/>
        <v>0</v>
      </c>
      <c r="CU24" s="157"/>
      <c r="CV24" s="158">
        <f t="shared" si="47"/>
        <v>0</v>
      </c>
      <c r="CW24" s="158">
        <f t="shared" si="48"/>
        <v>0</v>
      </c>
      <c r="CX24" s="152"/>
      <c r="CY24" s="160">
        <f t="shared" si="151"/>
        <v>12</v>
      </c>
      <c r="CZ24" s="155" t="s">
        <v>91</v>
      </c>
      <c r="DA24" s="156"/>
      <c r="DB24" s="156"/>
      <c r="DC24" s="149">
        <f t="shared" si="49"/>
        <v>0</v>
      </c>
      <c r="DD24" s="149" t="str">
        <f t="shared" si="50"/>
        <v>#DIV/0!</v>
      </c>
      <c r="DE24" s="149">
        <f t="shared" si="51"/>
        <v>0</v>
      </c>
      <c r="DF24" s="157"/>
      <c r="DG24" s="149">
        <f t="shared" si="52"/>
        <v>0</v>
      </c>
      <c r="DH24" s="157"/>
      <c r="DI24" s="149"/>
      <c r="DJ24" s="149">
        <f t="shared" si="53"/>
        <v>0</v>
      </c>
      <c r="DK24" s="149">
        <f t="shared" si="54"/>
        <v>0</v>
      </c>
      <c r="DL24" s="157"/>
      <c r="DM24" s="158">
        <f t="shared" si="55"/>
        <v>0</v>
      </c>
      <c r="DN24" s="158">
        <f t="shared" si="56"/>
        <v>0</v>
      </c>
      <c r="DO24" s="152"/>
      <c r="DP24" s="160">
        <f t="shared" si="152"/>
        <v>12</v>
      </c>
      <c r="DQ24" s="155" t="s">
        <v>91</v>
      </c>
      <c r="DR24" s="156"/>
      <c r="DS24" s="156"/>
      <c r="DT24" s="149">
        <f t="shared" si="57"/>
        <v>0</v>
      </c>
      <c r="DU24" s="149" t="str">
        <f t="shared" si="58"/>
        <v>#DIV/0!</v>
      </c>
      <c r="DV24" s="149">
        <f t="shared" si="59"/>
        <v>0</v>
      </c>
      <c r="DW24" s="157"/>
      <c r="DX24" s="149">
        <f t="shared" si="60"/>
        <v>0</v>
      </c>
      <c r="DY24" s="157"/>
      <c r="DZ24" s="149"/>
      <c r="EA24" s="149">
        <f t="shared" si="61"/>
        <v>0</v>
      </c>
      <c r="EB24" s="149">
        <f t="shared" si="62"/>
        <v>0</v>
      </c>
      <c r="EC24" s="157"/>
      <c r="ED24" s="158">
        <f t="shared" si="63"/>
        <v>0</v>
      </c>
      <c r="EE24" s="158">
        <f t="shared" si="64"/>
        <v>0</v>
      </c>
      <c r="EF24" s="152"/>
      <c r="EG24" s="160">
        <f t="shared" si="153"/>
        <v>12</v>
      </c>
      <c r="EH24" s="155" t="s">
        <v>91</v>
      </c>
      <c r="EI24" s="156"/>
      <c r="EJ24" s="156"/>
      <c r="EK24" s="149">
        <f t="shared" si="65"/>
        <v>0</v>
      </c>
      <c r="EL24" s="149" t="str">
        <f t="shared" si="66"/>
        <v>#DIV/0!</v>
      </c>
      <c r="EM24" s="149">
        <f t="shared" si="67"/>
        <v>0</v>
      </c>
      <c r="EN24" s="157"/>
      <c r="EO24" s="149">
        <f t="shared" si="68"/>
        <v>0</v>
      </c>
      <c r="EP24" s="157"/>
      <c r="EQ24" s="149"/>
      <c r="ER24" s="149">
        <f t="shared" si="69"/>
        <v>0</v>
      </c>
      <c r="ES24" s="149">
        <f t="shared" si="70"/>
        <v>0</v>
      </c>
      <c r="ET24" s="157"/>
      <c r="EU24" s="158">
        <f t="shared" si="71"/>
        <v>0</v>
      </c>
      <c r="EV24" s="158">
        <f t="shared" si="72"/>
        <v>0</v>
      </c>
      <c r="EW24" s="152"/>
      <c r="EX24" s="160">
        <f t="shared" si="154"/>
        <v>12</v>
      </c>
      <c r="EY24" s="155" t="s">
        <v>91</v>
      </c>
      <c r="EZ24" s="156"/>
      <c r="FA24" s="156"/>
      <c r="FB24" s="149">
        <f t="shared" si="73"/>
        <v>0</v>
      </c>
      <c r="FC24" s="149" t="str">
        <f t="shared" si="74"/>
        <v>#DIV/0!</v>
      </c>
      <c r="FD24" s="149">
        <f t="shared" si="75"/>
        <v>0</v>
      </c>
      <c r="FE24" s="157"/>
      <c r="FF24" s="149">
        <f t="shared" si="76"/>
        <v>0</v>
      </c>
      <c r="FG24" s="157"/>
      <c r="FH24" s="149"/>
      <c r="FI24" s="149">
        <f t="shared" si="77"/>
        <v>0</v>
      </c>
      <c r="FJ24" s="149">
        <f t="shared" si="78"/>
        <v>0</v>
      </c>
      <c r="FK24" s="157"/>
      <c r="FL24" s="158">
        <f t="shared" si="79"/>
        <v>0</v>
      </c>
      <c r="FM24" s="158">
        <f t="shared" si="80"/>
        <v>0</v>
      </c>
      <c r="FN24" s="152"/>
      <c r="FO24" s="160">
        <f t="shared" si="155"/>
        <v>12</v>
      </c>
      <c r="FP24" s="155" t="s">
        <v>91</v>
      </c>
      <c r="FQ24" s="156"/>
      <c r="FR24" s="156"/>
      <c r="FS24" s="149">
        <f t="shared" si="81"/>
        <v>0</v>
      </c>
      <c r="FT24" s="149" t="str">
        <f t="shared" si="82"/>
        <v>#DIV/0!</v>
      </c>
      <c r="FU24" s="149">
        <f t="shared" si="83"/>
        <v>0</v>
      </c>
      <c r="FV24" s="157"/>
      <c r="FW24" s="149">
        <f t="shared" si="84"/>
        <v>0</v>
      </c>
      <c r="FX24" s="157"/>
      <c r="FY24" s="149"/>
      <c r="FZ24" s="149">
        <f t="shared" si="85"/>
        <v>0</v>
      </c>
      <c r="GA24" s="149">
        <f t="shared" si="86"/>
        <v>0</v>
      </c>
      <c r="GB24" s="157"/>
      <c r="GC24" s="158">
        <f t="shared" si="87"/>
        <v>0</v>
      </c>
      <c r="GD24" s="158">
        <f t="shared" si="88"/>
        <v>0</v>
      </c>
      <c r="GE24" s="152"/>
      <c r="GF24" s="160">
        <f t="shared" si="156"/>
        <v>12</v>
      </c>
      <c r="GG24" s="155" t="s">
        <v>91</v>
      </c>
      <c r="GH24" s="156"/>
      <c r="GI24" s="156"/>
      <c r="GJ24" s="149">
        <f t="shared" si="89"/>
        <v>0</v>
      </c>
      <c r="GK24" s="149" t="str">
        <f t="shared" si="90"/>
        <v>#DIV/0!</v>
      </c>
      <c r="GL24" s="149">
        <f t="shared" si="91"/>
        <v>0</v>
      </c>
      <c r="GM24" s="157"/>
      <c r="GN24" s="149">
        <f t="shared" si="92"/>
        <v>0</v>
      </c>
      <c r="GO24" s="157"/>
      <c r="GP24" s="149"/>
      <c r="GQ24" s="149">
        <f t="shared" si="93"/>
        <v>0</v>
      </c>
      <c r="GR24" s="149">
        <f t="shared" si="94"/>
        <v>0</v>
      </c>
      <c r="GS24" s="157"/>
      <c r="GT24" s="158">
        <f t="shared" si="95"/>
        <v>0</v>
      </c>
      <c r="GU24" s="158">
        <f t="shared" si="96"/>
        <v>0</v>
      </c>
      <c r="GV24" s="152"/>
      <c r="GW24" s="160">
        <f t="shared" si="157"/>
        <v>12</v>
      </c>
      <c r="GX24" s="155" t="s">
        <v>91</v>
      </c>
      <c r="GY24" s="156"/>
      <c r="GZ24" s="156"/>
      <c r="HA24" s="149">
        <f t="shared" si="97"/>
        <v>0</v>
      </c>
      <c r="HB24" s="149" t="str">
        <f t="shared" si="98"/>
        <v>#DIV/0!</v>
      </c>
      <c r="HC24" s="149">
        <f t="shared" si="99"/>
        <v>0</v>
      </c>
      <c r="HD24" s="157"/>
      <c r="HE24" s="149">
        <f t="shared" si="100"/>
        <v>0</v>
      </c>
      <c r="HF24" s="157"/>
      <c r="HG24" s="149"/>
      <c r="HH24" s="149">
        <f t="shared" si="101"/>
        <v>0</v>
      </c>
      <c r="HI24" s="149">
        <f t="shared" si="102"/>
        <v>0</v>
      </c>
      <c r="HJ24" s="157"/>
      <c r="HK24" s="158">
        <f t="shared" si="103"/>
        <v>0</v>
      </c>
      <c r="HL24" s="158">
        <f t="shared" si="104"/>
        <v>0</v>
      </c>
      <c r="HM24" s="152"/>
      <c r="HN24" s="160">
        <f t="shared" si="158"/>
        <v>12</v>
      </c>
      <c r="HO24" s="155" t="s">
        <v>91</v>
      </c>
      <c r="HP24" s="156"/>
      <c r="HQ24" s="156"/>
      <c r="HR24" s="149">
        <f t="shared" si="105"/>
        <v>0</v>
      </c>
      <c r="HS24" s="149" t="str">
        <f t="shared" si="106"/>
        <v>#DIV/0!</v>
      </c>
      <c r="HT24" s="149">
        <f t="shared" si="107"/>
        <v>0</v>
      </c>
      <c r="HU24" s="157"/>
      <c r="HV24" s="149">
        <f t="shared" si="108"/>
        <v>0</v>
      </c>
      <c r="HW24" s="157"/>
      <c r="HX24" s="149"/>
      <c r="HY24" s="149">
        <f t="shared" si="109"/>
        <v>0</v>
      </c>
      <c r="HZ24" s="149">
        <f t="shared" si="110"/>
        <v>0</v>
      </c>
      <c r="IA24" s="157"/>
      <c r="IB24" s="158">
        <f t="shared" si="111"/>
        <v>0</v>
      </c>
      <c r="IC24" s="158">
        <f t="shared" si="112"/>
        <v>0</v>
      </c>
      <c r="ID24" s="152"/>
      <c r="IE24" s="160">
        <f t="shared" si="159"/>
        <v>12</v>
      </c>
      <c r="IF24" s="155" t="s">
        <v>91</v>
      </c>
      <c r="IG24" s="156"/>
      <c r="IH24" s="156"/>
      <c r="II24" s="149">
        <f t="shared" si="113"/>
        <v>0</v>
      </c>
      <c r="IJ24" s="149" t="str">
        <f t="shared" si="114"/>
        <v>#DIV/0!</v>
      </c>
      <c r="IK24" s="149">
        <f t="shared" si="115"/>
        <v>0</v>
      </c>
      <c r="IL24" s="157"/>
      <c r="IM24" s="149">
        <f t="shared" si="116"/>
        <v>0</v>
      </c>
      <c r="IN24" s="157"/>
      <c r="IO24" s="149"/>
      <c r="IP24" s="149">
        <f t="shared" si="117"/>
        <v>0</v>
      </c>
      <c r="IQ24" s="149">
        <f t="shared" si="118"/>
        <v>0</v>
      </c>
      <c r="IR24" s="157"/>
      <c r="IS24" s="158">
        <f t="shared" si="119"/>
        <v>0</v>
      </c>
      <c r="IT24" s="158">
        <f t="shared" si="120"/>
        <v>0</v>
      </c>
      <c r="IU24" s="152"/>
      <c r="IV24" s="160">
        <f t="shared" si="160"/>
        <v>12</v>
      </c>
      <c r="IW24" s="155" t="s">
        <v>91</v>
      </c>
      <c r="IX24" s="156"/>
      <c r="IY24" s="156"/>
      <c r="IZ24" s="149">
        <f t="shared" si="121"/>
        <v>0</v>
      </c>
      <c r="JA24" s="149" t="str">
        <f t="shared" si="122"/>
        <v>#DIV/0!</v>
      </c>
      <c r="JB24" s="149">
        <f t="shared" si="123"/>
        <v>0</v>
      </c>
      <c r="JC24" s="157"/>
      <c r="JD24" s="149">
        <f t="shared" si="124"/>
        <v>0</v>
      </c>
      <c r="JE24" s="157"/>
      <c r="JF24" s="149"/>
      <c r="JG24" s="149">
        <f t="shared" si="125"/>
        <v>0</v>
      </c>
      <c r="JH24" s="149">
        <f t="shared" si="126"/>
        <v>0</v>
      </c>
      <c r="JI24" s="157"/>
      <c r="JJ24" s="158">
        <f t="shared" si="127"/>
        <v>0</v>
      </c>
      <c r="JK24" s="158">
        <f t="shared" si="128"/>
        <v>0</v>
      </c>
      <c r="JL24" s="152"/>
      <c r="JM24" s="160">
        <f t="shared" si="161"/>
        <v>12</v>
      </c>
      <c r="JN24" s="155" t="s">
        <v>91</v>
      </c>
      <c r="JO24" s="156"/>
      <c r="JP24" s="156"/>
      <c r="JQ24" s="149">
        <f t="shared" si="129"/>
        <v>0</v>
      </c>
      <c r="JR24" s="149" t="str">
        <f t="shared" si="130"/>
        <v>#DIV/0!</v>
      </c>
      <c r="JS24" s="149">
        <f t="shared" si="131"/>
        <v>0</v>
      </c>
      <c r="JT24" s="157"/>
      <c r="JU24" s="149">
        <f t="shared" si="132"/>
        <v>0</v>
      </c>
      <c r="JV24" s="157"/>
      <c r="JW24" s="149"/>
      <c r="JX24" s="149">
        <f t="shared" si="133"/>
        <v>0</v>
      </c>
      <c r="JY24" s="149">
        <f t="shared" si="134"/>
        <v>0</v>
      </c>
      <c r="JZ24" s="157"/>
      <c r="KA24" s="158">
        <f t="shared" si="135"/>
        <v>0</v>
      </c>
      <c r="KB24" s="158">
        <f t="shared" si="136"/>
        <v>0</v>
      </c>
      <c r="KC24" s="152"/>
      <c r="KD24" s="160">
        <f t="shared" si="162"/>
        <v>12</v>
      </c>
      <c r="KE24" s="155" t="s">
        <v>91</v>
      </c>
      <c r="KF24" s="156"/>
      <c r="KG24" s="156"/>
      <c r="KH24" s="149">
        <f t="shared" si="137"/>
        <v>0</v>
      </c>
      <c r="KI24" s="149" t="str">
        <f t="shared" si="138"/>
        <v>#DIV/0!</v>
      </c>
      <c r="KJ24" s="149">
        <f t="shared" si="139"/>
        <v>0</v>
      </c>
      <c r="KK24" s="157"/>
      <c r="KL24" s="149">
        <f t="shared" si="140"/>
        <v>0</v>
      </c>
      <c r="KM24" s="157"/>
      <c r="KN24" s="149"/>
      <c r="KO24" s="149">
        <f t="shared" si="141"/>
        <v>0</v>
      </c>
      <c r="KP24" s="149">
        <f t="shared" si="142"/>
        <v>0</v>
      </c>
      <c r="KQ24" s="157"/>
      <c r="KR24" s="158">
        <f t="shared" si="143"/>
        <v>0</v>
      </c>
      <c r="KS24" s="158">
        <f t="shared" si="144"/>
        <v>0</v>
      </c>
    </row>
    <row r="25" ht="15.75" customHeight="1">
      <c r="A25" s="154">
        <f t="shared" si="145"/>
        <v>13</v>
      </c>
      <c r="B25" s="155" t="s">
        <v>92</v>
      </c>
      <c r="C25" s="156"/>
      <c r="D25" s="156"/>
      <c r="E25" s="149">
        <f t="shared" si="1"/>
        <v>0</v>
      </c>
      <c r="F25" s="149" t="str">
        <f t="shared" si="2"/>
        <v>#DIV/0!</v>
      </c>
      <c r="G25" s="149">
        <f t="shared" si="3"/>
        <v>0</v>
      </c>
      <c r="H25" s="157"/>
      <c r="I25" s="149">
        <f t="shared" si="4"/>
        <v>0</v>
      </c>
      <c r="J25" s="157"/>
      <c r="K25" s="149"/>
      <c r="L25" s="149">
        <f t="shared" si="5"/>
        <v>0</v>
      </c>
      <c r="M25" s="149">
        <f t="shared" si="6"/>
        <v>0</v>
      </c>
      <c r="N25" s="157"/>
      <c r="O25" s="158">
        <f t="shared" si="7"/>
        <v>0</v>
      </c>
      <c r="P25" s="159">
        <f t="shared" si="8"/>
        <v>0</v>
      </c>
      <c r="Q25" s="152"/>
      <c r="R25" s="160">
        <f t="shared" si="146"/>
        <v>13</v>
      </c>
      <c r="S25" s="155" t="s">
        <v>92</v>
      </c>
      <c r="T25" s="156"/>
      <c r="U25" s="156"/>
      <c r="V25" s="149">
        <f t="shared" si="9"/>
        <v>0</v>
      </c>
      <c r="W25" s="149" t="str">
        <f t="shared" si="10"/>
        <v>#DIV/0!</v>
      </c>
      <c r="X25" s="149">
        <f t="shared" si="11"/>
        <v>0</v>
      </c>
      <c r="Y25" s="157"/>
      <c r="Z25" s="149">
        <f t="shared" si="12"/>
        <v>0</v>
      </c>
      <c r="AA25" s="157"/>
      <c r="AB25" s="149"/>
      <c r="AC25" s="149">
        <f t="shared" si="13"/>
        <v>0</v>
      </c>
      <c r="AD25" s="149">
        <f t="shared" si="14"/>
        <v>0</v>
      </c>
      <c r="AE25" s="157"/>
      <c r="AF25" s="158">
        <f t="shared" si="15"/>
        <v>0</v>
      </c>
      <c r="AG25" s="158">
        <f t="shared" si="16"/>
        <v>0</v>
      </c>
      <c r="AH25" s="152"/>
      <c r="AI25" s="160">
        <f t="shared" si="147"/>
        <v>13</v>
      </c>
      <c r="AJ25" s="155" t="s">
        <v>92</v>
      </c>
      <c r="AK25" s="156"/>
      <c r="AL25" s="156"/>
      <c r="AM25" s="149">
        <f t="shared" si="17"/>
        <v>0</v>
      </c>
      <c r="AN25" s="149" t="str">
        <f t="shared" si="18"/>
        <v>#DIV/0!</v>
      </c>
      <c r="AO25" s="149">
        <f t="shared" si="19"/>
        <v>0</v>
      </c>
      <c r="AP25" s="157"/>
      <c r="AQ25" s="149">
        <f t="shared" si="20"/>
        <v>0</v>
      </c>
      <c r="AR25" s="157"/>
      <c r="AS25" s="149"/>
      <c r="AT25" s="149">
        <f t="shared" si="21"/>
        <v>0</v>
      </c>
      <c r="AU25" s="149">
        <f t="shared" si="22"/>
        <v>0</v>
      </c>
      <c r="AV25" s="157"/>
      <c r="AW25" s="158">
        <f t="shared" si="23"/>
        <v>0</v>
      </c>
      <c r="AX25" s="158">
        <f t="shared" si="24"/>
        <v>0</v>
      </c>
      <c r="AY25" s="152"/>
      <c r="AZ25" s="160">
        <f t="shared" si="148"/>
        <v>13</v>
      </c>
      <c r="BA25" s="155" t="s">
        <v>92</v>
      </c>
      <c r="BB25" s="156"/>
      <c r="BC25" s="156"/>
      <c r="BD25" s="149">
        <f t="shared" si="25"/>
        <v>0</v>
      </c>
      <c r="BE25" s="149" t="str">
        <f t="shared" si="26"/>
        <v>#DIV/0!</v>
      </c>
      <c r="BF25" s="149">
        <f t="shared" si="27"/>
        <v>0</v>
      </c>
      <c r="BG25" s="157"/>
      <c r="BH25" s="149">
        <f t="shared" si="28"/>
        <v>0</v>
      </c>
      <c r="BI25" s="157"/>
      <c r="BJ25" s="149"/>
      <c r="BK25" s="149">
        <f t="shared" si="29"/>
        <v>0</v>
      </c>
      <c r="BL25" s="149">
        <f t="shared" si="30"/>
        <v>0</v>
      </c>
      <c r="BM25" s="157"/>
      <c r="BN25" s="158">
        <f t="shared" si="31"/>
        <v>0</v>
      </c>
      <c r="BO25" s="158">
        <f t="shared" si="32"/>
        <v>0</v>
      </c>
      <c r="BP25" s="152"/>
      <c r="BQ25" s="160">
        <f t="shared" si="149"/>
        <v>13</v>
      </c>
      <c r="BR25" s="155" t="s">
        <v>92</v>
      </c>
      <c r="BS25" s="156"/>
      <c r="BT25" s="156"/>
      <c r="BU25" s="149">
        <f t="shared" si="33"/>
        <v>0</v>
      </c>
      <c r="BV25" s="149" t="str">
        <f t="shared" si="34"/>
        <v>#DIV/0!</v>
      </c>
      <c r="BW25" s="149">
        <f t="shared" si="35"/>
        <v>0</v>
      </c>
      <c r="BX25" s="157"/>
      <c r="BY25" s="149">
        <f t="shared" si="36"/>
        <v>0</v>
      </c>
      <c r="BZ25" s="157"/>
      <c r="CA25" s="149"/>
      <c r="CB25" s="149">
        <f t="shared" si="37"/>
        <v>0</v>
      </c>
      <c r="CC25" s="149">
        <f t="shared" si="38"/>
        <v>0</v>
      </c>
      <c r="CD25" s="157"/>
      <c r="CE25" s="158">
        <f t="shared" si="39"/>
        <v>0</v>
      </c>
      <c r="CF25" s="158">
        <f t="shared" si="40"/>
        <v>0</v>
      </c>
      <c r="CG25" s="152"/>
      <c r="CH25" s="160">
        <f t="shared" si="150"/>
        <v>13</v>
      </c>
      <c r="CI25" s="155" t="s">
        <v>92</v>
      </c>
      <c r="CJ25" s="156"/>
      <c r="CK25" s="156"/>
      <c r="CL25" s="149">
        <f t="shared" si="41"/>
        <v>0</v>
      </c>
      <c r="CM25" s="149" t="str">
        <f t="shared" si="42"/>
        <v>#DIV/0!</v>
      </c>
      <c r="CN25" s="149">
        <f t="shared" si="43"/>
        <v>0</v>
      </c>
      <c r="CO25" s="157"/>
      <c r="CP25" s="149">
        <f t="shared" si="44"/>
        <v>0</v>
      </c>
      <c r="CQ25" s="157"/>
      <c r="CR25" s="149"/>
      <c r="CS25" s="149">
        <f t="shared" si="45"/>
        <v>0</v>
      </c>
      <c r="CT25" s="149">
        <f t="shared" si="46"/>
        <v>0</v>
      </c>
      <c r="CU25" s="157"/>
      <c r="CV25" s="158">
        <f t="shared" si="47"/>
        <v>0</v>
      </c>
      <c r="CW25" s="158">
        <f t="shared" si="48"/>
        <v>0</v>
      </c>
      <c r="CX25" s="152"/>
      <c r="CY25" s="160">
        <f t="shared" si="151"/>
        <v>13</v>
      </c>
      <c r="CZ25" s="155" t="s">
        <v>92</v>
      </c>
      <c r="DA25" s="156"/>
      <c r="DB25" s="156"/>
      <c r="DC25" s="149">
        <f t="shared" si="49"/>
        <v>0</v>
      </c>
      <c r="DD25" s="149" t="str">
        <f t="shared" si="50"/>
        <v>#DIV/0!</v>
      </c>
      <c r="DE25" s="149">
        <f t="shared" si="51"/>
        <v>0</v>
      </c>
      <c r="DF25" s="157"/>
      <c r="DG25" s="149">
        <f t="shared" si="52"/>
        <v>0</v>
      </c>
      <c r="DH25" s="157"/>
      <c r="DI25" s="149"/>
      <c r="DJ25" s="149">
        <f t="shared" si="53"/>
        <v>0</v>
      </c>
      <c r="DK25" s="149">
        <f t="shared" si="54"/>
        <v>0</v>
      </c>
      <c r="DL25" s="157"/>
      <c r="DM25" s="158">
        <f t="shared" si="55"/>
        <v>0</v>
      </c>
      <c r="DN25" s="158">
        <f t="shared" si="56"/>
        <v>0</v>
      </c>
      <c r="DO25" s="152"/>
      <c r="DP25" s="160">
        <f t="shared" si="152"/>
        <v>13</v>
      </c>
      <c r="DQ25" s="155" t="s">
        <v>92</v>
      </c>
      <c r="DR25" s="156"/>
      <c r="DS25" s="156"/>
      <c r="DT25" s="149">
        <f t="shared" si="57"/>
        <v>0</v>
      </c>
      <c r="DU25" s="149" t="str">
        <f t="shared" si="58"/>
        <v>#DIV/0!</v>
      </c>
      <c r="DV25" s="149">
        <f t="shared" si="59"/>
        <v>0</v>
      </c>
      <c r="DW25" s="157"/>
      <c r="DX25" s="149">
        <f t="shared" si="60"/>
        <v>0</v>
      </c>
      <c r="DY25" s="157"/>
      <c r="DZ25" s="149"/>
      <c r="EA25" s="149">
        <f t="shared" si="61"/>
        <v>0</v>
      </c>
      <c r="EB25" s="149">
        <f t="shared" si="62"/>
        <v>0</v>
      </c>
      <c r="EC25" s="157"/>
      <c r="ED25" s="158">
        <f t="shared" si="63"/>
        <v>0</v>
      </c>
      <c r="EE25" s="158">
        <f t="shared" si="64"/>
        <v>0</v>
      </c>
      <c r="EF25" s="152"/>
      <c r="EG25" s="160">
        <f t="shared" si="153"/>
        <v>13</v>
      </c>
      <c r="EH25" s="155" t="s">
        <v>92</v>
      </c>
      <c r="EI25" s="156"/>
      <c r="EJ25" s="156"/>
      <c r="EK25" s="149">
        <f t="shared" si="65"/>
        <v>0</v>
      </c>
      <c r="EL25" s="149" t="str">
        <f t="shared" si="66"/>
        <v>#DIV/0!</v>
      </c>
      <c r="EM25" s="149">
        <f t="shared" si="67"/>
        <v>0</v>
      </c>
      <c r="EN25" s="157"/>
      <c r="EO25" s="149">
        <f t="shared" si="68"/>
        <v>0</v>
      </c>
      <c r="EP25" s="157"/>
      <c r="EQ25" s="149"/>
      <c r="ER25" s="149">
        <f t="shared" si="69"/>
        <v>0</v>
      </c>
      <c r="ES25" s="149">
        <f t="shared" si="70"/>
        <v>0</v>
      </c>
      <c r="ET25" s="157"/>
      <c r="EU25" s="158">
        <f t="shared" si="71"/>
        <v>0</v>
      </c>
      <c r="EV25" s="158">
        <f t="shared" si="72"/>
        <v>0</v>
      </c>
      <c r="EW25" s="152"/>
      <c r="EX25" s="160">
        <f t="shared" si="154"/>
        <v>13</v>
      </c>
      <c r="EY25" s="155" t="s">
        <v>92</v>
      </c>
      <c r="EZ25" s="156"/>
      <c r="FA25" s="156"/>
      <c r="FB25" s="149">
        <f t="shared" si="73"/>
        <v>0</v>
      </c>
      <c r="FC25" s="149" t="str">
        <f t="shared" si="74"/>
        <v>#DIV/0!</v>
      </c>
      <c r="FD25" s="149">
        <f t="shared" si="75"/>
        <v>0</v>
      </c>
      <c r="FE25" s="157"/>
      <c r="FF25" s="149">
        <f t="shared" si="76"/>
        <v>0</v>
      </c>
      <c r="FG25" s="157"/>
      <c r="FH25" s="149"/>
      <c r="FI25" s="149">
        <f t="shared" si="77"/>
        <v>0</v>
      </c>
      <c r="FJ25" s="149">
        <f t="shared" si="78"/>
        <v>0</v>
      </c>
      <c r="FK25" s="157"/>
      <c r="FL25" s="158">
        <f t="shared" si="79"/>
        <v>0</v>
      </c>
      <c r="FM25" s="158">
        <f t="shared" si="80"/>
        <v>0</v>
      </c>
      <c r="FN25" s="152"/>
      <c r="FO25" s="160">
        <f t="shared" si="155"/>
        <v>13</v>
      </c>
      <c r="FP25" s="155" t="s">
        <v>92</v>
      </c>
      <c r="FQ25" s="156"/>
      <c r="FR25" s="156"/>
      <c r="FS25" s="149">
        <f t="shared" si="81"/>
        <v>0</v>
      </c>
      <c r="FT25" s="149" t="str">
        <f t="shared" si="82"/>
        <v>#DIV/0!</v>
      </c>
      <c r="FU25" s="149">
        <f t="shared" si="83"/>
        <v>0</v>
      </c>
      <c r="FV25" s="157"/>
      <c r="FW25" s="149">
        <f t="shared" si="84"/>
        <v>0</v>
      </c>
      <c r="FX25" s="157"/>
      <c r="FY25" s="149"/>
      <c r="FZ25" s="149">
        <f t="shared" si="85"/>
        <v>0</v>
      </c>
      <c r="GA25" s="149">
        <f t="shared" si="86"/>
        <v>0</v>
      </c>
      <c r="GB25" s="157"/>
      <c r="GC25" s="158">
        <f t="shared" si="87"/>
        <v>0</v>
      </c>
      <c r="GD25" s="158">
        <f t="shared" si="88"/>
        <v>0</v>
      </c>
      <c r="GE25" s="152"/>
      <c r="GF25" s="160">
        <f t="shared" si="156"/>
        <v>13</v>
      </c>
      <c r="GG25" s="155" t="s">
        <v>92</v>
      </c>
      <c r="GH25" s="156"/>
      <c r="GI25" s="156"/>
      <c r="GJ25" s="149">
        <f t="shared" si="89"/>
        <v>0</v>
      </c>
      <c r="GK25" s="149" t="str">
        <f t="shared" si="90"/>
        <v>#DIV/0!</v>
      </c>
      <c r="GL25" s="149">
        <f t="shared" si="91"/>
        <v>0</v>
      </c>
      <c r="GM25" s="157"/>
      <c r="GN25" s="149">
        <f t="shared" si="92"/>
        <v>0</v>
      </c>
      <c r="GO25" s="157"/>
      <c r="GP25" s="149"/>
      <c r="GQ25" s="149">
        <f t="shared" si="93"/>
        <v>0</v>
      </c>
      <c r="GR25" s="149">
        <f t="shared" si="94"/>
        <v>0</v>
      </c>
      <c r="GS25" s="157"/>
      <c r="GT25" s="158">
        <f t="shared" si="95"/>
        <v>0</v>
      </c>
      <c r="GU25" s="158">
        <f t="shared" si="96"/>
        <v>0</v>
      </c>
      <c r="GV25" s="152"/>
      <c r="GW25" s="160">
        <f t="shared" si="157"/>
        <v>13</v>
      </c>
      <c r="GX25" s="155" t="s">
        <v>92</v>
      </c>
      <c r="GY25" s="156"/>
      <c r="GZ25" s="156"/>
      <c r="HA25" s="149">
        <f t="shared" si="97"/>
        <v>0</v>
      </c>
      <c r="HB25" s="149" t="str">
        <f t="shared" si="98"/>
        <v>#DIV/0!</v>
      </c>
      <c r="HC25" s="149">
        <f t="shared" si="99"/>
        <v>0</v>
      </c>
      <c r="HD25" s="157"/>
      <c r="HE25" s="149">
        <f t="shared" si="100"/>
        <v>0</v>
      </c>
      <c r="HF25" s="157"/>
      <c r="HG25" s="149"/>
      <c r="HH25" s="149">
        <f t="shared" si="101"/>
        <v>0</v>
      </c>
      <c r="HI25" s="149">
        <f t="shared" si="102"/>
        <v>0</v>
      </c>
      <c r="HJ25" s="157"/>
      <c r="HK25" s="158">
        <f t="shared" si="103"/>
        <v>0</v>
      </c>
      <c r="HL25" s="158">
        <f t="shared" si="104"/>
        <v>0</v>
      </c>
      <c r="HM25" s="152"/>
      <c r="HN25" s="160">
        <f t="shared" si="158"/>
        <v>13</v>
      </c>
      <c r="HO25" s="155" t="s">
        <v>92</v>
      </c>
      <c r="HP25" s="156"/>
      <c r="HQ25" s="156"/>
      <c r="HR25" s="149">
        <f t="shared" si="105"/>
        <v>0</v>
      </c>
      <c r="HS25" s="149" t="str">
        <f t="shared" si="106"/>
        <v>#DIV/0!</v>
      </c>
      <c r="HT25" s="149">
        <f t="shared" si="107"/>
        <v>0</v>
      </c>
      <c r="HU25" s="157"/>
      <c r="HV25" s="149">
        <f t="shared" si="108"/>
        <v>0</v>
      </c>
      <c r="HW25" s="157"/>
      <c r="HX25" s="149"/>
      <c r="HY25" s="149">
        <f t="shared" si="109"/>
        <v>0</v>
      </c>
      <c r="HZ25" s="149">
        <f t="shared" si="110"/>
        <v>0</v>
      </c>
      <c r="IA25" s="157"/>
      <c r="IB25" s="158">
        <f t="shared" si="111"/>
        <v>0</v>
      </c>
      <c r="IC25" s="158">
        <f t="shared" si="112"/>
        <v>0</v>
      </c>
      <c r="ID25" s="152"/>
      <c r="IE25" s="160">
        <f t="shared" si="159"/>
        <v>13</v>
      </c>
      <c r="IF25" s="155" t="s">
        <v>92</v>
      </c>
      <c r="IG25" s="156"/>
      <c r="IH25" s="156"/>
      <c r="II25" s="149">
        <f t="shared" si="113"/>
        <v>0</v>
      </c>
      <c r="IJ25" s="149" t="str">
        <f t="shared" si="114"/>
        <v>#DIV/0!</v>
      </c>
      <c r="IK25" s="149">
        <f t="shared" si="115"/>
        <v>0</v>
      </c>
      <c r="IL25" s="157"/>
      <c r="IM25" s="149">
        <f t="shared" si="116"/>
        <v>0</v>
      </c>
      <c r="IN25" s="157"/>
      <c r="IO25" s="149"/>
      <c r="IP25" s="149">
        <f t="shared" si="117"/>
        <v>0</v>
      </c>
      <c r="IQ25" s="149">
        <f t="shared" si="118"/>
        <v>0</v>
      </c>
      <c r="IR25" s="157"/>
      <c r="IS25" s="158">
        <f t="shared" si="119"/>
        <v>0</v>
      </c>
      <c r="IT25" s="158">
        <f t="shared" si="120"/>
        <v>0</v>
      </c>
      <c r="IU25" s="152"/>
      <c r="IV25" s="160">
        <f t="shared" si="160"/>
        <v>13</v>
      </c>
      <c r="IW25" s="155" t="s">
        <v>92</v>
      </c>
      <c r="IX25" s="156"/>
      <c r="IY25" s="156"/>
      <c r="IZ25" s="149">
        <f t="shared" si="121"/>
        <v>0</v>
      </c>
      <c r="JA25" s="149" t="str">
        <f t="shared" si="122"/>
        <v>#DIV/0!</v>
      </c>
      <c r="JB25" s="149">
        <f t="shared" si="123"/>
        <v>0</v>
      </c>
      <c r="JC25" s="157"/>
      <c r="JD25" s="149">
        <f t="shared" si="124"/>
        <v>0</v>
      </c>
      <c r="JE25" s="157"/>
      <c r="JF25" s="149"/>
      <c r="JG25" s="149">
        <f t="shared" si="125"/>
        <v>0</v>
      </c>
      <c r="JH25" s="149">
        <f t="shared" si="126"/>
        <v>0</v>
      </c>
      <c r="JI25" s="157"/>
      <c r="JJ25" s="158">
        <f t="shared" si="127"/>
        <v>0</v>
      </c>
      <c r="JK25" s="158">
        <f t="shared" si="128"/>
        <v>0</v>
      </c>
      <c r="JL25" s="152"/>
      <c r="JM25" s="160">
        <f t="shared" si="161"/>
        <v>13</v>
      </c>
      <c r="JN25" s="155" t="s">
        <v>92</v>
      </c>
      <c r="JO25" s="156"/>
      <c r="JP25" s="156"/>
      <c r="JQ25" s="149">
        <f t="shared" si="129"/>
        <v>0</v>
      </c>
      <c r="JR25" s="149" t="str">
        <f t="shared" si="130"/>
        <v>#DIV/0!</v>
      </c>
      <c r="JS25" s="149">
        <f t="shared" si="131"/>
        <v>0</v>
      </c>
      <c r="JT25" s="157"/>
      <c r="JU25" s="149">
        <f t="shared" si="132"/>
        <v>0</v>
      </c>
      <c r="JV25" s="157"/>
      <c r="JW25" s="149"/>
      <c r="JX25" s="149">
        <f t="shared" si="133"/>
        <v>0</v>
      </c>
      <c r="JY25" s="149">
        <f t="shared" si="134"/>
        <v>0</v>
      </c>
      <c r="JZ25" s="157"/>
      <c r="KA25" s="158">
        <f t="shared" si="135"/>
        <v>0</v>
      </c>
      <c r="KB25" s="158">
        <f t="shared" si="136"/>
        <v>0</v>
      </c>
      <c r="KC25" s="152"/>
      <c r="KD25" s="160">
        <f t="shared" si="162"/>
        <v>13</v>
      </c>
      <c r="KE25" s="155" t="s">
        <v>92</v>
      </c>
      <c r="KF25" s="156"/>
      <c r="KG25" s="156"/>
      <c r="KH25" s="149">
        <f t="shared" si="137"/>
        <v>0</v>
      </c>
      <c r="KI25" s="149" t="str">
        <f t="shared" si="138"/>
        <v>#DIV/0!</v>
      </c>
      <c r="KJ25" s="149">
        <f t="shared" si="139"/>
        <v>0</v>
      </c>
      <c r="KK25" s="157"/>
      <c r="KL25" s="149">
        <f t="shared" si="140"/>
        <v>0</v>
      </c>
      <c r="KM25" s="157"/>
      <c r="KN25" s="149"/>
      <c r="KO25" s="149">
        <f t="shared" si="141"/>
        <v>0</v>
      </c>
      <c r="KP25" s="149">
        <f t="shared" si="142"/>
        <v>0</v>
      </c>
      <c r="KQ25" s="157"/>
      <c r="KR25" s="158">
        <f t="shared" si="143"/>
        <v>0</v>
      </c>
      <c r="KS25" s="158">
        <f t="shared" si="144"/>
        <v>0</v>
      </c>
    </row>
    <row r="26" ht="15.75" customHeight="1">
      <c r="A26" s="154">
        <f t="shared" si="145"/>
        <v>14</v>
      </c>
      <c r="B26" s="155" t="s">
        <v>93</v>
      </c>
      <c r="C26" s="156"/>
      <c r="D26" s="156"/>
      <c r="E26" s="149">
        <f t="shared" si="1"/>
        <v>0</v>
      </c>
      <c r="F26" s="149" t="str">
        <f t="shared" si="2"/>
        <v>#DIV/0!</v>
      </c>
      <c r="G26" s="149">
        <f t="shared" si="3"/>
        <v>0</v>
      </c>
      <c r="H26" s="157"/>
      <c r="I26" s="149">
        <f t="shared" si="4"/>
        <v>0</v>
      </c>
      <c r="J26" s="157"/>
      <c r="K26" s="149"/>
      <c r="L26" s="149">
        <f t="shared" si="5"/>
        <v>0</v>
      </c>
      <c r="M26" s="149">
        <f t="shared" si="6"/>
        <v>0</v>
      </c>
      <c r="N26" s="157"/>
      <c r="O26" s="158">
        <f t="shared" si="7"/>
        <v>0</v>
      </c>
      <c r="P26" s="159">
        <f t="shared" si="8"/>
        <v>0</v>
      </c>
      <c r="Q26" s="152"/>
      <c r="R26" s="160">
        <f t="shared" si="146"/>
        <v>14</v>
      </c>
      <c r="S26" s="155" t="s">
        <v>93</v>
      </c>
      <c r="T26" s="156"/>
      <c r="U26" s="156"/>
      <c r="V26" s="149">
        <f t="shared" si="9"/>
        <v>0</v>
      </c>
      <c r="W26" s="149" t="str">
        <f t="shared" si="10"/>
        <v>#DIV/0!</v>
      </c>
      <c r="X26" s="149">
        <f t="shared" si="11"/>
        <v>0</v>
      </c>
      <c r="Y26" s="157"/>
      <c r="Z26" s="149">
        <f t="shared" si="12"/>
        <v>0</v>
      </c>
      <c r="AA26" s="157"/>
      <c r="AB26" s="149"/>
      <c r="AC26" s="149">
        <f t="shared" si="13"/>
        <v>0</v>
      </c>
      <c r="AD26" s="149">
        <f t="shared" si="14"/>
        <v>0</v>
      </c>
      <c r="AE26" s="157"/>
      <c r="AF26" s="158">
        <f t="shared" si="15"/>
        <v>0</v>
      </c>
      <c r="AG26" s="158">
        <f t="shared" si="16"/>
        <v>0</v>
      </c>
      <c r="AH26" s="152"/>
      <c r="AI26" s="160">
        <f t="shared" si="147"/>
        <v>14</v>
      </c>
      <c r="AJ26" s="155" t="s">
        <v>93</v>
      </c>
      <c r="AK26" s="156"/>
      <c r="AL26" s="156"/>
      <c r="AM26" s="149">
        <f t="shared" si="17"/>
        <v>0</v>
      </c>
      <c r="AN26" s="149" t="str">
        <f t="shared" si="18"/>
        <v>#DIV/0!</v>
      </c>
      <c r="AO26" s="149">
        <f t="shared" si="19"/>
        <v>0</v>
      </c>
      <c r="AP26" s="157"/>
      <c r="AQ26" s="149">
        <f t="shared" si="20"/>
        <v>0</v>
      </c>
      <c r="AR26" s="157"/>
      <c r="AS26" s="149"/>
      <c r="AT26" s="149">
        <f t="shared" si="21"/>
        <v>0</v>
      </c>
      <c r="AU26" s="149">
        <f t="shared" si="22"/>
        <v>0</v>
      </c>
      <c r="AV26" s="157"/>
      <c r="AW26" s="158">
        <f t="shared" si="23"/>
        <v>0</v>
      </c>
      <c r="AX26" s="158">
        <f t="shared" si="24"/>
        <v>0</v>
      </c>
      <c r="AY26" s="152"/>
      <c r="AZ26" s="160">
        <f t="shared" si="148"/>
        <v>14</v>
      </c>
      <c r="BA26" s="155" t="s">
        <v>93</v>
      </c>
      <c r="BB26" s="156"/>
      <c r="BC26" s="156"/>
      <c r="BD26" s="149">
        <f t="shared" si="25"/>
        <v>0</v>
      </c>
      <c r="BE26" s="149" t="str">
        <f t="shared" si="26"/>
        <v>#DIV/0!</v>
      </c>
      <c r="BF26" s="149">
        <f t="shared" si="27"/>
        <v>0</v>
      </c>
      <c r="BG26" s="157"/>
      <c r="BH26" s="149">
        <f t="shared" si="28"/>
        <v>0</v>
      </c>
      <c r="BI26" s="157"/>
      <c r="BJ26" s="149"/>
      <c r="BK26" s="149">
        <f t="shared" si="29"/>
        <v>0</v>
      </c>
      <c r="BL26" s="149">
        <f t="shared" si="30"/>
        <v>0</v>
      </c>
      <c r="BM26" s="157"/>
      <c r="BN26" s="158">
        <f t="shared" si="31"/>
        <v>0</v>
      </c>
      <c r="BO26" s="158">
        <f t="shared" si="32"/>
        <v>0</v>
      </c>
      <c r="BP26" s="152"/>
      <c r="BQ26" s="160">
        <f t="shared" si="149"/>
        <v>14</v>
      </c>
      <c r="BR26" s="155" t="s">
        <v>93</v>
      </c>
      <c r="BS26" s="156"/>
      <c r="BT26" s="156"/>
      <c r="BU26" s="149">
        <f t="shared" si="33"/>
        <v>0</v>
      </c>
      <c r="BV26" s="149" t="str">
        <f t="shared" si="34"/>
        <v>#DIV/0!</v>
      </c>
      <c r="BW26" s="149">
        <f t="shared" si="35"/>
        <v>0</v>
      </c>
      <c r="BX26" s="157"/>
      <c r="BY26" s="149">
        <f t="shared" si="36"/>
        <v>0</v>
      </c>
      <c r="BZ26" s="157"/>
      <c r="CA26" s="149"/>
      <c r="CB26" s="149">
        <f t="shared" si="37"/>
        <v>0</v>
      </c>
      <c r="CC26" s="149">
        <f t="shared" si="38"/>
        <v>0</v>
      </c>
      <c r="CD26" s="157"/>
      <c r="CE26" s="158">
        <f t="shared" si="39"/>
        <v>0</v>
      </c>
      <c r="CF26" s="158">
        <f t="shared" si="40"/>
        <v>0</v>
      </c>
      <c r="CG26" s="152"/>
      <c r="CH26" s="160">
        <f t="shared" si="150"/>
        <v>14</v>
      </c>
      <c r="CI26" s="155" t="s">
        <v>93</v>
      </c>
      <c r="CJ26" s="156"/>
      <c r="CK26" s="156"/>
      <c r="CL26" s="149">
        <f t="shared" si="41"/>
        <v>0</v>
      </c>
      <c r="CM26" s="149" t="str">
        <f t="shared" si="42"/>
        <v>#DIV/0!</v>
      </c>
      <c r="CN26" s="149">
        <f t="shared" si="43"/>
        <v>0</v>
      </c>
      <c r="CO26" s="157"/>
      <c r="CP26" s="149">
        <f t="shared" si="44"/>
        <v>0</v>
      </c>
      <c r="CQ26" s="157"/>
      <c r="CR26" s="149"/>
      <c r="CS26" s="149">
        <f t="shared" si="45"/>
        <v>0</v>
      </c>
      <c r="CT26" s="149">
        <f t="shared" si="46"/>
        <v>0</v>
      </c>
      <c r="CU26" s="157"/>
      <c r="CV26" s="158">
        <f t="shared" si="47"/>
        <v>0</v>
      </c>
      <c r="CW26" s="158">
        <f t="shared" si="48"/>
        <v>0</v>
      </c>
      <c r="CX26" s="152"/>
      <c r="CY26" s="160">
        <f t="shared" si="151"/>
        <v>14</v>
      </c>
      <c r="CZ26" s="155" t="s">
        <v>93</v>
      </c>
      <c r="DA26" s="156"/>
      <c r="DB26" s="156"/>
      <c r="DC26" s="149">
        <f t="shared" si="49"/>
        <v>0</v>
      </c>
      <c r="DD26" s="149" t="str">
        <f t="shared" si="50"/>
        <v>#DIV/0!</v>
      </c>
      <c r="DE26" s="149">
        <f t="shared" si="51"/>
        <v>0</v>
      </c>
      <c r="DF26" s="157"/>
      <c r="DG26" s="149">
        <f t="shared" si="52"/>
        <v>0</v>
      </c>
      <c r="DH26" s="157"/>
      <c r="DI26" s="149"/>
      <c r="DJ26" s="149">
        <f t="shared" si="53"/>
        <v>0</v>
      </c>
      <c r="DK26" s="149">
        <f t="shared" si="54"/>
        <v>0</v>
      </c>
      <c r="DL26" s="157"/>
      <c r="DM26" s="158">
        <f t="shared" si="55"/>
        <v>0</v>
      </c>
      <c r="DN26" s="158">
        <f t="shared" si="56"/>
        <v>0</v>
      </c>
      <c r="DO26" s="152"/>
      <c r="DP26" s="160">
        <f t="shared" si="152"/>
        <v>14</v>
      </c>
      <c r="DQ26" s="155" t="s">
        <v>93</v>
      </c>
      <c r="DR26" s="156"/>
      <c r="DS26" s="156"/>
      <c r="DT26" s="149">
        <f t="shared" si="57"/>
        <v>0</v>
      </c>
      <c r="DU26" s="149" t="str">
        <f t="shared" si="58"/>
        <v>#DIV/0!</v>
      </c>
      <c r="DV26" s="149">
        <f t="shared" si="59"/>
        <v>0</v>
      </c>
      <c r="DW26" s="157"/>
      <c r="DX26" s="149">
        <f t="shared" si="60"/>
        <v>0</v>
      </c>
      <c r="DY26" s="157"/>
      <c r="DZ26" s="149"/>
      <c r="EA26" s="149">
        <f t="shared" si="61"/>
        <v>0</v>
      </c>
      <c r="EB26" s="149">
        <f t="shared" si="62"/>
        <v>0</v>
      </c>
      <c r="EC26" s="157"/>
      <c r="ED26" s="158">
        <f t="shared" si="63"/>
        <v>0</v>
      </c>
      <c r="EE26" s="158">
        <f t="shared" si="64"/>
        <v>0</v>
      </c>
      <c r="EF26" s="152"/>
      <c r="EG26" s="160">
        <f t="shared" si="153"/>
        <v>14</v>
      </c>
      <c r="EH26" s="155" t="s">
        <v>93</v>
      </c>
      <c r="EI26" s="156"/>
      <c r="EJ26" s="156"/>
      <c r="EK26" s="149">
        <f t="shared" si="65"/>
        <v>0</v>
      </c>
      <c r="EL26" s="149" t="str">
        <f t="shared" si="66"/>
        <v>#DIV/0!</v>
      </c>
      <c r="EM26" s="149">
        <f t="shared" si="67"/>
        <v>0</v>
      </c>
      <c r="EN26" s="157"/>
      <c r="EO26" s="149">
        <f t="shared" si="68"/>
        <v>0</v>
      </c>
      <c r="EP26" s="157"/>
      <c r="EQ26" s="149"/>
      <c r="ER26" s="149">
        <f t="shared" si="69"/>
        <v>0</v>
      </c>
      <c r="ES26" s="149">
        <f t="shared" si="70"/>
        <v>0</v>
      </c>
      <c r="ET26" s="157"/>
      <c r="EU26" s="158">
        <f t="shared" si="71"/>
        <v>0</v>
      </c>
      <c r="EV26" s="158">
        <f t="shared" si="72"/>
        <v>0</v>
      </c>
      <c r="EW26" s="152"/>
      <c r="EX26" s="160">
        <f t="shared" si="154"/>
        <v>14</v>
      </c>
      <c r="EY26" s="155" t="s">
        <v>93</v>
      </c>
      <c r="EZ26" s="156"/>
      <c r="FA26" s="156"/>
      <c r="FB26" s="149">
        <f t="shared" si="73"/>
        <v>0</v>
      </c>
      <c r="FC26" s="149" t="str">
        <f t="shared" si="74"/>
        <v>#DIV/0!</v>
      </c>
      <c r="FD26" s="149">
        <f t="shared" si="75"/>
        <v>0</v>
      </c>
      <c r="FE26" s="157"/>
      <c r="FF26" s="149">
        <f t="shared" si="76"/>
        <v>0</v>
      </c>
      <c r="FG26" s="157"/>
      <c r="FH26" s="149"/>
      <c r="FI26" s="149">
        <f t="shared" si="77"/>
        <v>0</v>
      </c>
      <c r="FJ26" s="149">
        <f t="shared" si="78"/>
        <v>0</v>
      </c>
      <c r="FK26" s="157"/>
      <c r="FL26" s="158">
        <f t="shared" si="79"/>
        <v>0</v>
      </c>
      <c r="FM26" s="158">
        <f t="shared" si="80"/>
        <v>0</v>
      </c>
      <c r="FN26" s="152"/>
      <c r="FO26" s="160">
        <f t="shared" si="155"/>
        <v>14</v>
      </c>
      <c r="FP26" s="155" t="s">
        <v>93</v>
      </c>
      <c r="FQ26" s="156"/>
      <c r="FR26" s="156"/>
      <c r="FS26" s="149">
        <f t="shared" si="81"/>
        <v>0</v>
      </c>
      <c r="FT26" s="149" t="str">
        <f t="shared" si="82"/>
        <v>#DIV/0!</v>
      </c>
      <c r="FU26" s="149">
        <f t="shared" si="83"/>
        <v>0</v>
      </c>
      <c r="FV26" s="157"/>
      <c r="FW26" s="149">
        <f t="shared" si="84"/>
        <v>0</v>
      </c>
      <c r="FX26" s="157"/>
      <c r="FY26" s="149"/>
      <c r="FZ26" s="149">
        <f t="shared" si="85"/>
        <v>0</v>
      </c>
      <c r="GA26" s="149">
        <f t="shared" si="86"/>
        <v>0</v>
      </c>
      <c r="GB26" s="157"/>
      <c r="GC26" s="158">
        <f t="shared" si="87"/>
        <v>0</v>
      </c>
      <c r="GD26" s="158">
        <f t="shared" si="88"/>
        <v>0</v>
      </c>
      <c r="GE26" s="152"/>
      <c r="GF26" s="160">
        <f t="shared" si="156"/>
        <v>14</v>
      </c>
      <c r="GG26" s="155" t="s">
        <v>93</v>
      </c>
      <c r="GH26" s="156"/>
      <c r="GI26" s="156"/>
      <c r="GJ26" s="149">
        <f t="shared" si="89"/>
        <v>0</v>
      </c>
      <c r="GK26" s="149" t="str">
        <f t="shared" si="90"/>
        <v>#DIV/0!</v>
      </c>
      <c r="GL26" s="149">
        <f t="shared" si="91"/>
        <v>0</v>
      </c>
      <c r="GM26" s="157"/>
      <c r="GN26" s="149">
        <f t="shared" si="92"/>
        <v>0</v>
      </c>
      <c r="GO26" s="157"/>
      <c r="GP26" s="149"/>
      <c r="GQ26" s="149">
        <f t="shared" si="93"/>
        <v>0</v>
      </c>
      <c r="GR26" s="149">
        <f t="shared" si="94"/>
        <v>0</v>
      </c>
      <c r="GS26" s="157"/>
      <c r="GT26" s="158">
        <f t="shared" si="95"/>
        <v>0</v>
      </c>
      <c r="GU26" s="158">
        <f t="shared" si="96"/>
        <v>0</v>
      </c>
      <c r="GV26" s="152"/>
      <c r="GW26" s="160">
        <f t="shared" si="157"/>
        <v>14</v>
      </c>
      <c r="GX26" s="155" t="s">
        <v>93</v>
      </c>
      <c r="GY26" s="156"/>
      <c r="GZ26" s="156"/>
      <c r="HA26" s="149">
        <f t="shared" si="97"/>
        <v>0</v>
      </c>
      <c r="HB26" s="149" t="str">
        <f t="shared" si="98"/>
        <v>#DIV/0!</v>
      </c>
      <c r="HC26" s="149">
        <f t="shared" si="99"/>
        <v>0</v>
      </c>
      <c r="HD26" s="157"/>
      <c r="HE26" s="149">
        <f t="shared" si="100"/>
        <v>0</v>
      </c>
      <c r="HF26" s="157"/>
      <c r="HG26" s="149"/>
      <c r="HH26" s="149">
        <f t="shared" si="101"/>
        <v>0</v>
      </c>
      <c r="HI26" s="149">
        <f t="shared" si="102"/>
        <v>0</v>
      </c>
      <c r="HJ26" s="157"/>
      <c r="HK26" s="158">
        <f t="shared" si="103"/>
        <v>0</v>
      </c>
      <c r="HL26" s="158">
        <f t="shared" si="104"/>
        <v>0</v>
      </c>
      <c r="HM26" s="152"/>
      <c r="HN26" s="160">
        <f t="shared" si="158"/>
        <v>14</v>
      </c>
      <c r="HO26" s="155" t="s">
        <v>93</v>
      </c>
      <c r="HP26" s="156"/>
      <c r="HQ26" s="156"/>
      <c r="HR26" s="149">
        <f t="shared" si="105"/>
        <v>0</v>
      </c>
      <c r="HS26" s="149" t="str">
        <f t="shared" si="106"/>
        <v>#DIV/0!</v>
      </c>
      <c r="HT26" s="149">
        <f t="shared" si="107"/>
        <v>0</v>
      </c>
      <c r="HU26" s="157"/>
      <c r="HV26" s="149">
        <f t="shared" si="108"/>
        <v>0</v>
      </c>
      <c r="HW26" s="157"/>
      <c r="HX26" s="149"/>
      <c r="HY26" s="149">
        <f t="shared" si="109"/>
        <v>0</v>
      </c>
      <c r="HZ26" s="149">
        <f t="shared" si="110"/>
        <v>0</v>
      </c>
      <c r="IA26" s="157"/>
      <c r="IB26" s="158">
        <f t="shared" si="111"/>
        <v>0</v>
      </c>
      <c r="IC26" s="158">
        <f t="shared" si="112"/>
        <v>0</v>
      </c>
      <c r="ID26" s="152"/>
      <c r="IE26" s="160">
        <f t="shared" si="159"/>
        <v>14</v>
      </c>
      <c r="IF26" s="155" t="s">
        <v>93</v>
      </c>
      <c r="IG26" s="156"/>
      <c r="IH26" s="156"/>
      <c r="II26" s="149">
        <f t="shared" si="113"/>
        <v>0</v>
      </c>
      <c r="IJ26" s="149" t="str">
        <f t="shared" si="114"/>
        <v>#DIV/0!</v>
      </c>
      <c r="IK26" s="149">
        <f t="shared" si="115"/>
        <v>0</v>
      </c>
      <c r="IL26" s="157"/>
      <c r="IM26" s="149">
        <f t="shared" si="116"/>
        <v>0</v>
      </c>
      <c r="IN26" s="157"/>
      <c r="IO26" s="149"/>
      <c r="IP26" s="149">
        <f t="shared" si="117"/>
        <v>0</v>
      </c>
      <c r="IQ26" s="149">
        <f t="shared" si="118"/>
        <v>0</v>
      </c>
      <c r="IR26" s="157"/>
      <c r="IS26" s="158">
        <f t="shared" si="119"/>
        <v>0</v>
      </c>
      <c r="IT26" s="158">
        <f t="shared" si="120"/>
        <v>0</v>
      </c>
      <c r="IU26" s="152"/>
      <c r="IV26" s="160">
        <f t="shared" si="160"/>
        <v>14</v>
      </c>
      <c r="IW26" s="155" t="s">
        <v>93</v>
      </c>
      <c r="IX26" s="156"/>
      <c r="IY26" s="156"/>
      <c r="IZ26" s="149">
        <f t="shared" si="121"/>
        <v>0</v>
      </c>
      <c r="JA26" s="149" t="str">
        <f t="shared" si="122"/>
        <v>#DIV/0!</v>
      </c>
      <c r="JB26" s="149">
        <f t="shared" si="123"/>
        <v>0</v>
      </c>
      <c r="JC26" s="157"/>
      <c r="JD26" s="149">
        <f t="shared" si="124"/>
        <v>0</v>
      </c>
      <c r="JE26" s="157"/>
      <c r="JF26" s="149"/>
      <c r="JG26" s="149">
        <f t="shared" si="125"/>
        <v>0</v>
      </c>
      <c r="JH26" s="149">
        <f t="shared" si="126"/>
        <v>0</v>
      </c>
      <c r="JI26" s="157"/>
      <c r="JJ26" s="158">
        <f t="shared" si="127"/>
        <v>0</v>
      </c>
      <c r="JK26" s="158">
        <f t="shared" si="128"/>
        <v>0</v>
      </c>
      <c r="JL26" s="152"/>
      <c r="JM26" s="160">
        <f t="shared" si="161"/>
        <v>14</v>
      </c>
      <c r="JN26" s="155" t="s">
        <v>93</v>
      </c>
      <c r="JO26" s="156"/>
      <c r="JP26" s="156"/>
      <c r="JQ26" s="149">
        <f t="shared" si="129"/>
        <v>0</v>
      </c>
      <c r="JR26" s="149" t="str">
        <f t="shared" si="130"/>
        <v>#DIV/0!</v>
      </c>
      <c r="JS26" s="149">
        <f t="shared" si="131"/>
        <v>0</v>
      </c>
      <c r="JT26" s="157"/>
      <c r="JU26" s="149">
        <f t="shared" si="132"/>
        <v>0</v>
      </c>
      <c r="JV26" s="157"/>
      <c r="JW26" s="149"/>
      <c r="JX26" s="149">
        <f t="shared" si="133"/>
        <v>0</v>
      </c>
      <c r="JY26" s="149">
        <f t="shared" si="134"/>
        <v>0</v>
      </c>
      <c r="JZ26" s="157"/>
      <c r="KA26" s="158">
        <f t="shared" si="135"/>
        <v>0</v>
      </c>
      <c r="KB26" s="158">
        <f t="shared" si="136"/>
        <v>0</v>
      </c>
      <c r="KC26" s="152"/>
      <c r="KD26" s="160">
        <f t="shared" si="162"/>
        <v>14</v>
      </c>
      <c r="KE26" s="155" t="s">
        <v>93</v>
      </c>
      <c r="KF26" s="156"/>
      <c r="KG26" s="156"/>
      <c r="KH26" s="149">
        <f t="shared" si="137"/>
        <v>0</v>
      </c>
      <c r="KI26" s="149" t="str">
        <f t="shared" si="138"/>
        <v>#DIV/0!</v>
      </c>
      <c r="KJ26" s="149">
        <f t="shared" si="139"/>
        <v>0</v>
      </c>
      <c r="KK26" s="157"/>
      <c r="KL26" s="149">
        <f t="shared" si="140"/>
        <v>0</v>
      </c>
      <c r="KM26" s="157"/>
      <c r="KN26" s="149"/>
      <c r="KO26" s="149">
        <f t="shared" si="141"/>
        <v>0</v>
      </c>
      <c r="KP26" s="149">
        <f t="shared" si="142"/>
        <v>0</v>
      </c>
      <c r="KQ26" s="157"/>
      <c r="KR26" s="158">
        <f t="shared" si="143"/>
        <v>0</v>
      </c>
      <c r="KS26" s="158">
        <f t="shared" si="144"/>
        <v>0</v>
      </c>
    </row>
    <row r="27" ht="15.75" customHeight="1">
      <c r="A27" s="154">
        <f t="shared" si="145"/>
        <v>15</v>
      </c>
      <c r="B27" s="155" t="s">
        <v>94</v>
      </c>
      <c r="C27" s="156"/>
      <c r="D27" s="156"/>
      <c r="E27" s="149">
        <f t="shared" si="1"/>
        <v>0</v>
      </c>
      <c r="F27" s="149" t="str">
        <f t="shared" si="2"/>
        <v>#DIV/0!</v>
      </c>
      <c r="G27" s="149">
        <f t="shared" si="3"/>
        <v>0</v>
      </c>
      <c r="H27" s="157"/>
      <c r="I27" s="149">
        <f t="shared" si="4"/>
        <v>0</v>
      </c>
      <c r="J27" s="157"/>
      <c r="K27" s="149"/>
      <c r="L27" s="149">
        <f t="shared" si="5"/>
        <v>0</v>
      </c>
      <c r="M27" s="149">
        <f t="shared" si="6"/>
        <v>0</v>
      </c>
      <c r="N27" s="157"/>
      <c r="O27" s="158">
        <f t="shared" si="7"/>
        <v>0</v>
      </c>
      <c r="P27" s="159">
        <f t="shared" si="8"/>
        <v>0</v>
      </c>
      <c r="Q27" s="152"/>
      <c r="R27" s="160">
        <f t="shared" si="146"/>
        <v>15</v>
      </c>
      <c r="S27" s="155" t="s">
        <v>94</v>
      </c>
      <c r="T27" s="156"/>
      <c r="U27" s="156"/>
      <c r="V27" s="149">
        <f t="shared" si="9"/>
        <v>0</v>
      </c>
      <c r="W27" s="149" t="str">
        <f t="shared" si="10"/>
        <v>#DIV/0!</v>
      </c>
      <c r="X27" s="149">
        <f t="shared" si="11"/>
        <v>0</v>
      </c>
      <c r="Y27" s="157"/>
      <c r="Z27" s="149">
        <f t="shared" si="12"/>
        <v>0</v>
      </c>
      <c r="AA27" s="157"/>
      <c r="AB27" s="149"/>
      <c r="AC27" s="149">
        <f t="shared" si="13"/>
        <v>0</v>
      </c>
      <c r="AD27" s="149">
        <f t="shared" si="14"/>
        <v>0</v>
      </c>
      <c r="AE27" s="157"/>
      <c r="AF27" s="158">
        <f t="shared" si="15"/>
        <v>0</v>
      </c>
      <c r="AG27" s="158">
        <f t="shared" si="16"/>
        <v>0</v>
      </c>
      <c r="AH27" s="152"/>
      <c r="AI27" s="160">
        <f t="shared" si="147"/>
        <v>15</v>
      </c>
      <c r="AJ27" s="155" t="s">
        <v>94</v>
      </c>
      <c r="AK27" s="156"/>
      <c r="AL27" s="156"/>
      <c r="AM27" s="149">
        <f t="shared" si="17"/>
        <v>0</v>
      </c>
      <c r="AN27" s="149" t="str">
        <f t="shared" si="18"/>
        <v>#DIV/0!</v>
      </c>
      <c r="AO27" s="149">
        <f t="shared" si="19"/>
        <v>0</v>
      </c>
      <c r="AP27" s="157"/>
      <c r="AQ27" s="149">
        <f t="shared" si="20"/>
        <v>0</v>
      </c>
      <c r="AR27" s="157"/>
      <c r="AS27" s="149"/>
      <c r="AT27" s="149">
        <f t="shared" si="21"/>
        <v>0</v>
      </c>
      <c r="AU27" s="149">
        <f t="shared" si="22"/>
        <v>0</v>
      </c>
      <c r="AV27" s="157"/>
      <c r="AW27" s="158">
        <f t="shared" si="23"/>
        <v>0</v>
      </c>
      <c r="AX27" s="158">
        <f t="shared" si="24"/>
        <v>0</v>
      </c>
      <c r="AY27" s="152"/>
      <c r="AZ27" s="160">
        <f t="shared" si="148"/>
        <v>15</v>
      </c>
      <c r="BA27" s="155" t="s">
        <v>94</v>
      </c>
      <c r="BB27" s="156"/>
      <c r="BC27" s="156"/>
      <c r="BD27" s="149">
        <f t="shared" si="25"/>
        <v>0</v>
      </c>
      <c r="BE27" s="149" t="str">
        <f t="shared" si="26"/>
        <v>#DIV/0!</v>
      </c>
      <c r="BF27" s="149">
        <f t="shared" si="27"/>
        <v>0</v>
      </c>
      <c r="BG27" s="157"/>
      <c r="BH27" s="149">
        <f t="shared" si="28"/>
        <v>0</v>
      </c>
      <c r="BI27" s="157"/>
      <c r="BJ27" s="149"/>
      <c r="BK27" s="149">
        <f t="shared" si="29"/>
        <v>0</v>
      </c>
      <c r="BL27" s="149">
        <f t="shared" si="30"/>
        <v>0</v>
      </c>
      <c r="BM27" s="157"/>
      <c r="BN27" s="158">
        <f t="shared" si="31"/>
        <v>0</v>
      </c>
      <c r="BO27" s="158">
        <f t="shared" si="32"/>
        <v>0</v>
      </c>
      <c r="BP27" s="152"/>
      <c r="BQ27" s="160">
        <f t="shared" si="149"/>
        <v>15</v>
      </c>
      <c r="BR27" s="155" t="s">
        <v>94</v>
      </c>
      <c r="BS27" s="156"/>
      <c r="BT27" s="156"/>
      <c r="BU27" s="149">
        <f t="shared" si="33"/>
        <v>0</v>
      </c>
      <c r="BV27" s="149" t="str">
        <f t="shared" si="34"/>
        <v>#DIV/0!</v>
      </c>
      <c r="BW27" s="149">
        <f t="shared" si="35"/>
        <v>0</v>
      </c>
      <c r="BX27" s="157"/>
      <c r="BY27" s="149">
        <f t="shared" si="36"/>
        <v>0</v>
      </c>
      <c r="BZ27" s="157"/>
      <c r="CA27" s="149"/>
      <c r="CB27" s="149">
        <f t="shared" si="37"/>
        <v>0</v>
      </c>
      <c r="CC27" s="149">
        <f t="shared" si="38"/>
        <v>0</v>
      </c>
      <c r="CD27" s="157"/>
      <c r="CE27" s="158">
        <f t="shared" si="39"/>
        <v>0</v>
      </c>
      <c r="CF27" s="158">
        <f t="shared" si="40"/>
        <v>0</v>
      </c>
      <c r="CG27" s="152"/>
      <c r="CH27" s="160">
        <f t="shared" si="150"/>
        <v>15</v>
      </c>
      <c r="CI27" s="155" t="s">
        <v>94</v>
      </c>
      <c r="CJ27" s="156"/>
      <c r="CK27" s="156"/>
      <c r="CL27" s="149">
        <f t="shared" si="41"/>
        <v>0</v>
      </c>
      <c r="CM27" s="149" t="str">
        <f t="shared" si="42"/>
        <v>#DIV/0!</v>
      </c>
      <c r="CN27" s="149">
        <f t="shared" si="43"/>
        <v>0</v>
      </c>
      <c r="CO27" s="157"/>
      <c r="CP27" s="149">
        <f t="shared" si="44"/>
        <v>0</v>
      </c>
      <c r="CQ27" s="157"/>
      <c r="CR27" s="149"/>
      <c r="CS27" s="149">
        <f t="shared" si="45"/>
        <v>0</v>
      </c>
      <c r="CT27" s="149">
        <f t="shared" si="46"/>
        <v>0</v>
      </c>
      <c r="CU27" s="157"/>
      <c r="CV27" s="158">
        <f t="shared" si="47"/>
        <v>0</v>
      </c>
      <c r="CW27" s="158">
        <f t="shared" si="48"/>
        <v>0</v>
      </c>
      <c r="CX27" s="152"/>
      <c r="CY27" s="160">
        <f t="shared" si="151"/>
        <v>15</v>
      </c>
      <c r="CZ27" s="155" t="s">
        <v>94</v>
      </c>
      <c r="DA27" s="156"/>
      <c r="DB27" s="156"/>
      <c r="DC27" s="149">
        <f t="shared" si="49"/>
        <v>0</v>
      </c>
      <c r="DD27" s="149" t="str">
        <f t="shared" si="50"/>
        <v>#DIV/0!</v>
      </c>
      <c r="DE27" s="149">
        <f t="shared" si="51"/>
        <v>0</v>
      </c>
      <c r="DF27" s="157"/>
      <c r="DG27" s="149">
        <f t="shared" si="52"/>
        <v>0</v>
      </c>
      <c r="DH27" s="157"/>
      <c r="DI27" s="149"/>
      <c r="DJ27" s="149">
        <f t="shared" si="53"/>
        <v>0</v>
      </c>
      <c r="DK27" s="149">
        <f t="shared" si="54"/>
        <v>0</v>
      </c>
      <c r="DL27" s="157"/>
      <c r="DM27" s="158">
        <f t="shared" si="55"/>
        <v>0</v>
      </c>
      <c r="DN27" s="158">
        <f t="shared" si="56"/>
        <v>0</v>
      </c>
      <c r="DO27" s="152"/>
      <c r="DP27" s="160">
        <f t="shared" si="152"/>
        <v>15</v>
      </c>
      <c r="DQ27" s="155" t="s">
        <v>94</v>
      </c>
      <c r="DR27" s="156"/>
      <c r="DS27" s="156"/>
      <c r="DT27" s="149">
        <f t="shared" si="57"/>
        <v>0</v>
      </c>
      <c r="DU27" s="149" t="str">
        <f t="shared" si="58"/>
        <v>#DIV/0!</v>
      </c>
      <c r="DV27" s="149">
        <f t="shared" si="59"/>
        <v>0</v>
      </c>
      <c r="DW27" s="157"/>
      <c r="DX27" s="149">
        <f t="shared" si="60"/>
        <v>0</v>
      </c>
      <c r="DY27" s="157"/>
      <c r="DZ27" s="149"/>
      <c r="EA27" s="149">
        <f t="shared" si="61"/>
        <v>0</v>
      </c>
      <c r="EB27" s="149">
        <f t="shared" si="62"/>
        <v>0</v>
      </c>
      <c r="EC27" s="157"/>
      <c r="ED27" s="158">
        <f t="shared" si="63"/>
        <v>0</v>
      </c>
      <c r="EE27" s="158">
        <f t="shared" si="64"/>
        <v>0</v>
      </c>
      <c r="EF27" s="152"/>
      <c r="EG27" s="160">
        <f t="shared" si="153"/>
        <v>15</v>
      </c>
      <c r="EH27" s="155" t="s">
        <v>94</v>
      </c>
      <c r="EI27" s="156"/>
      <c r="EJ27" s="156"/>
      <c r="EK27" s="149">
        <f t="shared" si="65"/>
        <v>0</v>
      </c>
      <c r="EL27" s="149" t="str">
        <f t="shared" si="66"/>
        <v>#DIV/0!</v>
      </c>
      <c r="EM27" s="149">
        <f t="shared" si="67"/>
        <v>0</v>
      </c>
      <c r="EN27" s="157"/>
      <c r="EO27" s="149">
        <f t="shared" si="68"/>
        <v>0</v>
      </c>
      <c r="EP27" s="157"/>
      <c r="EQ27" s="149"/>
      <c r="ER27" s="149">
        <f t="shared" si="69"/>
        <v>0</v>
      </c>
      <c r="ES27" s="149">
        <f t="shared" si="70"/>
        <v>0</v>
      </c>
      <c r="ET27" s="157"/>
      <c r="EU27" s="158">
        <f t="shared" si="71"/>
        <v>0</v>
      </c>
      <c r="EV27" s="158">
        <f t="shared" si="72"/>
        <v>0</v>
      </c>
      <c r="EW27" s="152"/>
      <c r="EX27" s="160">
        <f t="shared" si="154"/>
        <v>15</v>
      </c>
      <c r="EY27" s="155" t="s">
        <v>94</v>
      </c>
      <c r="EZ27" s="156"/>
      <c r="FA27" s="156"/>
      <c r="FB27" s="149">
        <f t="shared" si="73"/>
        <v>0</v>
      </c>
      <c r="FC27" s="149" t="str">
        <f t="shared" si="74"/>
        <v>#DIV/0!</v>
      </c>
      <c r="FD27" s="149">
        <f t="shared" si="75"/>
        <v>0</v>
      </c>
      <c r="FE27" s="157"/>
      <c r="FF27" s="149">
        <f t="shared" si="76"/>
        <v>0</v>
      </c>
      <c r="FG27" s="157"/>
      <c r="FH27" s="149"/>
      <c r="FI27" s="149">
        <f t="shared" si="77"/>
        <v>0</v>
      </c>
      <c r="FJ27" s="149">
        <f t="shared" si="78"/>
        <v>0</v>
      </c>
      <c r="FK27" s="157"/>
      <c r="FL27" s="158">
        <f t="shared" si="79"/>
        <v>0</v>
      </c>
      <c r="FM27" s="158">
        <f t="shared" si="80"/>
        <v>0</v>
      </c>
      <c r="FN27" s="152"/>
      <c r="FO27" s="160">
        <f t="shared" si="155"/>
        <v>15</v>
      </c>
      <c r="FP27" s="155" t="s">
        <v>94</v>
      </c>
      <c r="FQ27" s="156"/>
      <c r="FR27" s="156"/>
      <c r="FS27" s="149">
        <f t="shared" si="81"/>
        <v>0</v>
      </c>
      <c r="FT27" s="149" t="str">
        <f t="shared" si="82"/>
        <v>#DIV/0!</v>
      </c>
      <c r="FU27" s="149">
        <f t="shared" si="83"/>
        <v>0</v>
      </c>
      <c r="FV27" s="157"/>
      <c r="FW27" s="149">
        <f t="shared" si="84"/>
        <v>0</v>
      </c>
      <c r="FX27" s="157"/>
      <c r="FY27" s="149"/>
      <c r="FZ27" s="149">
        <f t="shared" si="85"/>
        <v>0</v>
      </c>
      <c r="GA27" s="149">
        <f t="shared" si="86"/>
        <v>0</v>
      </c>
      <c r="GB27" s="157"/>
      <c r="GC27" s="158">
        <f t="shared" si="87"/>
        <v>0</v>
      </c>
      <c r="GD27" s="158">
        <f t="shared" si="88"/>
        <v>0</v>
      </c>
      <c r="GE27" s="152"/>
      <c r="GF27" s="160">
        <f t="shared" si="156"/>
        <v>15</v>
      </c>
      <c r="GG27" s="155" t="s">
        <v>94</v>
      </c>
      <c r="GH27" s="156"/>
      <c r="GI27" s="156"/>
      <c r="GJ27" s="149">
        <f t="shared" si="89"/>
        <v>0</v>
      </c>
      <c r="GK27" s="149" t="str">
        <f t="shared" si="90"/>
        <v>#DIV/0!</v>
      </c>
      <c r="GL27" s="149">
        <f t="shared" si="91"/>
        <v>0</v>
      </c>
      <c r="GM27" s="157"/>
      <c r="GN27" s="149">
        <f t="shared" si="92"/>
        <v>0</v>
      </c>
      <c r="GO27" s="157"/>
      <c r="GP27" s="149"/>
      <c r="GQ27" s="149">
        <f t="shared" si="93"/>
        <v>0</v>
      </c>
      <c r="GR27" s="149">
        <f t="shared" si="94"/>
        <v>0</v>
      </c>
      <c r="GS27" s="157"/>
      <c r="GT27" s="158">
        <f t="shared" si="95"/>
        <v>0</v>
      </c>
      <c r="GU27" s="158">
        <f t="shared" si="96"/>
        <v>0</v>
      </c>
      <c r="GV27" s="152"/>
      <c r="GW27" s="160">
        <f t="shared" si="157"/>
        <v>15</v>
      </c>
      <c r="GX27" s="155" t="s">
        <v>94</v>
      </c>
      <c r="GY27" s="156"/>
      <c r="GZ27" s="156"/>
      <c r="HA27" s="149">
        <f t="shared" si="97"/>
        <v>0</v>
      </c>
      <c r="HB27" s="149" t="str">
        <f t="shared" si="98"/>
        <v>#DIV/0!</v>
      </c>
      <c r="HC27" s="149">
        <f t="shared" si="99"/>
        <v>0</v>
      </c>
      <c r="HD27" s="157"/>
      <c r="HE27" s="149">
        <f t="shared" si="100"/>
        <v>0</v>
      </c>
      <c r="HF27" s="157"/>
      <c r="HG27" s="149"/>
      <c r="HH27" s="149">
        <f t="shared" si="101"/>
        <v>0</v>
      </c>
      <c r="HI27" s="149">
        <f t="shared" si="102"/>
        <v>0</v>
      </c>
      <c r="HJ27" s="157"/>
      <c r="HK27" s="158">
        <f t="shared" si="103"/>
        <v>0</v>
      </c>
      <c r="HL27" s="158">
        <f t="shared" si="104"/>
        <v>0</v>
      </c>
      <c r="HM27" s="152"/>
      <c r="HN27" s="160">
        <f t="shared" si="158"/>
        <v>15</v>
      </c>
      <c r="HO27" s="155" t="s">
        <v>94</v>
      </c>
      <c r="HP27" s="156"/>
      <c r="HQ27" s="156"/>
      <c r="HR27" s="149">
        <f t="shared" si="105"/>
        <v>0</v>
      </c>
      <c r="HS27" s="149" t="str">
        <f t="shared" si="106"/>
        <v>#DIV/0!</v>
      </c>
      <c r="HT27" s="149">
        <f t="shared" si="107"/>
        <v>0</v>
      </c>
      <c r="HU27" s="157"/>
      <c r="HV27" s="149">
        <f t="shared" si="108"/>
        <v>0</v>
      </c>
      <c r="HW27" s="157"/>
      <c r="HX27" s="149"/>
      <c r="HY27" s="149">
        <f t="shared" si="109"/>
        <v>0</v>
      </c>
      <c r="HZ27" s="149">
        <f t="shared" si="110"/>
        <v>0</v>
      </c>
      <c r="IA27" s="157"/>
      <c r="IB27" s="158">
        <f t="shared" si="111"/>
        <v>0</v>
      </c>
      <c r="IC27" s="158">
        <f t="shared" si="112"/>
        <v>0</v>
      </c>
      <c r="ID27" s="152"/>
      <c r="IE27" s="160">
        <f t="shared" si="159"/>
        <v>15</v>
      </c>
      <c r="IF27" s="155" t="s">
        <v>94</v>
      </c>
      <c r="IG27" s="156"/>
      <c r="IH27" s="156"/>
      <c r="II27" s="149">
        <f t="shared" si="113"/>
        <v>0</v>
      </c>
      <c r="IJ27" s="149" t="str">
        <f t="shared" si="114"/>
        <v>#DIV/0!</v>
      </c>
      <c r="IK27" s="149">
        <f t="shared" si="115"/>
        <v>0</v>
      </c>
      <c r="IL27" s="157"/>
      <c r="IM27" s="149">
        <f t="shared" si="116"/>
        <v>0</v>
      </c>
      <c r="IN27" s="157"/>
      <c r="IO27" s="149"/>
      <c r="IP27" s="149">
        <f t="shared" si="117"/>
        <v>0</v>
      </c>
      <c r="IQ27" s="149">
        <f t="shared" si="118"/>
        <v>0</v>
      </c>
      <c r="IR27" s="157"/>
      <c r="IS27" s="158">
        <f t="shared" si="119"/>
        <v>0</v>
      </c>
      <c r="IT27" s="158">
        <f t="shared" si="120"/>
        <v>0</v>
      </c>
      <c r="IU27" s="152"/>
      <c r="IV27" s="160">
        <f t="shared" si="160"/>
        <v>15</v>
      </c>
      <c r="IW27" s="155" t="s">
        <v>94</v>
      </c>
      <c r="IX27" s="156"/>
      <c r="IY27" s="156"/>
      <c r="IZ27" s="149">
        <f t="shared" si="121"/>
        <v>0</v>
      </c>
      <c r="JA27" s="149" t="str">
        <f t="shared" si="122"/>
        <v>#DIV/0!</v>
      </c>
      <c r="JB27" s="149">
        <f t="shared" si="123"/>
        <v>0</v>
      </c>
      <c r="JC27" s="157"/>
      <c r="JD27" s="149">
        <f t="shared" si="124"/>
        <v>0</v>
      </c>
      <c r="JE27" s="157"/>
      <c r="JF27" s="149"/>
      <c r="JG27" s="149">
        <f t="shared" si="125"/>
        <v>0</v>
      </c>
      <c r="JH27" s="149">
        <f t="shared" si="126"/>
        <v>0</v>
      </c>
      <c r="JI27" s="157"/>
      <c r="JJ27" s="158">
        <f t="shared" si="127"/>
        <v>0</v>
      </c>
      <c r="JK27" s="158">
        <f t="shared" si="128"/>
        <v>0</v>
      </c>
      <c r="JL27" s="152"/>
      <c r="JM27" s="160">
        <f t="shared" si="161"/>
        <v>15</v>
      </c>
      <c r="JN27" s="155" t="s">
        <v>94</v>
      </c>
      <c r="JO27" s="156"/>
      <c r="JP27" s="156"/>
      <c r="JQ27" s="149">
        <f t="shared" si="129"/>
        <v>0</v>
      </c>
      <c r="JR27" s="149" t="str">
        <f t="shared" si="130"/>
        <v>#DIV/0!</v>
      </c>
      <c r="JS27" s="149">
        <f t="shared" si="131"/>
        <v>0</v>
      </c>
      <c r="JT27" s="157"/>
      <c r="JU27" s="149">
        <f t="shared" si="132"/>
        <v>0</v>
      </c>
      <c r="JV27" s="157"/>
      <c r="JW27" s="149"/>
      <c r="JX27" s="149">
        <f t="shared" si="133"/>
        <v>0</v>
      </c>
      <c r="JY27" s="149">
        <f t="shared" si="134"/>
        <v>0</v>
      </c>
      <c r="JZ27" s="157"/>
      <c r="KA27" s="158">
        <f t="shared" si="135"/>
        <v>0</v>
      </c>
      <c r="KB27" s="158">
        <f t="shared" si="136"/>
        <v>0</v>
      </c>
      <c r="KC27" s="152"/>
      <c r="KD27" s="160">
        <f t="shared" si="162"/>
        <v>15</v>
      </c>
      <c r="KE27" s="155" t="s">
        <v>94</v>
      </c>
      <c r="KF27" s="156"/>
      <c r="KG27" s="156"/>
      <c r="KH27" s="149">
        <f t="shared" si="137"/>
        <v>0</v>
      </c>
      <c r="KI27" s="149" t="str">
        <f t="shared" si="138"/>
        <v>#DIV/0!</v>
      </c>
      <c r="KJ27" s="149">
        <f t="shared" si="139"/>
        <v>0</v>
      </c>
      <c r="KK27" s="157"/>
      <c r="KL27" s="149">
        <f t="shared" si="140"/>
        <v>0</v>
      </c>
      <c r="KM27" s="157"/>
      <c r="KN27" s="149"/>
      <c r="KO27" s="149">
        <f t="shared" si="141"/>
        <v>0</v>
      </c>
      <c r="KP27" s="149">
        <f t="shared" si="142"/>
        <v>0</v>
      </c>
      <c r="KQ27" s="157"/>
      <c r="KR27" s="158">
        <f t="shared" si="143"/>
        <v>0</v>
      </c>
      <c r="KS27" s="158">
        <f t="shared" si="144"/>
        <v>0</v>
      </c>
    </row>
    <row r="28" ht="15.75" customHeight="1">
      <c r="A28" s="154">
        <f t="shared" si="145"/>
        <v>16</v>
      </c>
      <c r="B28" s="155" t="s">
        <v>95</v>
      </c>
      <c r="C28" s="156"/>
      <c r="D28" s="156"/>
      <c r="E28" s="149">
        <f t="shared" si="1"/>
        <v>0</v>
      </c>
      <c r="F28" s="149" t="str">
        <f t="shared" si="2"/>
        <v>#DIV/0!</v>
      </c>
      <c r="G28" s="149">
        <f t="shared" si="3"/>
        <v>0</v>
      </c>
      <c r="H28" s="157"/>
      <c r="I28" s="149">
        <f t="shared" si="4"/>
        <v>0</v>
      </c>
      <c r="J28" s="157"/>
      <c r="K28" s="149"/>
      <c r="L28" s="149">
        <f t="shared" si="5"/>
        <v>0</v>
      </c>
      <c r="M28" s="149">
        <f t="shared" si="6"/>
        <v>0</v>
      </c>
      <c r="N28" s="157"/>
      <c r="O28" s="158">
        <f t="shared" si="7"/>
        <v>0</v>
      </c>
      <c r="P28" s="159">
        <f t="shared" si="8"/>
        <v>0</v>
      </c>
      <c r="Q28" s="152"/>
      <c r="R28" s="160">
        <f t="shared" si="146"/>
        <v>16</v>
      </c>
      <c r="S28" s="155" t="s">
        <v>95</v>
      </c>
      <c r="T28" s="156"/>
      <c r="U28" s="156"/>
      <c r="V28" s="149">
        <f t="shared" si="9"/>
        <v>0</v>
      </c>
      <c r="W28" s="149" t="str">
        <f t="shared" si="10"/>
        <v>#DIV/0!</v>
      </c>
      <c r="X28" s="149">
        <f t="shared" si="11"/>
        <v>0</v>
      </c>
      <c r="Y28" s="157"/>
      <c r="Z28" s="149">
        <f t="shared" si="12"/>
        <v>0</v>
      </c>
      <c r="AA28" s="157"/>
      <c r="AB28" s="149"/>
      <c r="AC28" s="149">
        <f t="shared" si="13"/>
        <v>0</v>
      </c>
      <c r="AD28" s="149">
        <f t="shared" si="14"/>
        <v>0</v>
      </c>
      <c r="AE28" s="157"/>
      <c r="AF28" s="158">
        <f t="shared" si="15"/>
        <v>0</v>
      </c>
      <c r="AG28" s="158">
        <f t="shared" si="16"/>
        <v>0</v>
      </c>
      <c r="AH28" s="152"/>
      <c r="AI28" s="160">
        <f t="shared" si="147"/>
        <v>16</v>
      </c>
      <c r="AJ28" s="155" t="s">
        <v>95</v>
      </c>
      <c r="AK28" s="156"/>
      <c r="AL28" s="156"/>
      <c r="AM28" s="149">
        <f t="shared" si="17"/>
        <v>0</v>
      </c>
      <c r="AN28" s="149" t="str">
        <f t="shared" si="18"/>
        <v>#DIV/0!</v>
      </c>
      <c r="AO28" s="149">
        <f t="shared" si="19"/>
        <v>0</v>
      </c>
      <c r="AP28" s="157"/>
      <c r="AQ28" s="149">
        <f t="shared" si="20"/>
        <v>0</v>
      </c>
      <c r="AR28" s="157"/>
      <c r="AS28" s="149"/>
      <c r="AT28" s="149">
        <f t="shared" si="21"/>
        <v>0</v>
      </c>
      <c r="AU28" s="149">
        <f t="shared" si="22"/>
        <v>0</v>
      </c>
      <c r="AV28" s="157"/>
      <c r="AW28" s="158">
        <f t="shared" si="23"/>
        <v>0</v>
      </c>
      <c r="AX28" s="158">
        <f t="shared" si="24"/>
        <v>0</v>
      </c>
      <c r="AY28" s="152"/>
      <c r="AZ28" s="160">
        <f t="shared" si="148"/>
        <v>16</v>
      </c>
      <c r="BA28" s="155" t="s">
        <v>95</v>
      </c>
      <c r="BB28" s="156"/>
      <c r="BC28" s="156"/>
      <c r="BD28" s="149">
        <f t="shared" si="25"/>
        <v>0</v>
      </c>
      <c r="BE28" s="149" t="str">
        <f t="shared" si="26"/>
        <v>#DIV/0!</v>
      </c>
      <c r="BF28" s="149">
        <f t="shared" si="27"/>
        <v>0</v>
      </c>
      <c r="BG28" s="157"/>
      <c r="BH28" s="149">
        <f t="shared" si="28"/>
        <v>0</v>
      </c>
      <c r="BI28" s="157"/>
      <c r="BJ28" s="149"/>
      <c r="BK28" s="149">
        <f t="shared" si="29"/>
        <v>0</v>
      </c>
      <c r="BL28" s="149">
        <f t="shared" si="30"/>
        <v>0</v>
      </c>
      <c r="BM28" s="157"/>
      <c r="BN28" s="158">
        <f t="shared" si="31"/>
        <v>0</v>
      </c>
      <c r="BO28" s="158">
        <f t="shared" si="32"/>
        <v>0</v>
      </c>
      <c r="BP28" s="152"/>
      <c r="BQ28" s="160">
        <f t="shared" si="149"/>
        <v>16</v>
      </c>
      <c r="BR28" s="155" t="s">
        <v>95</v>
      </c>
      <c r="BS28" s="156"/>
      <c r="BT28" s="156"/>
      <c r="BU28" s="149">
        <f t="shared" si="33"/>
        <v>0</v>
      </c>
      <c r="BV28" s="149" t="str">
        <f t="shared" si="34"/>
        <v>#DIV/0!</v>
      </c>
      <c r="BW28" s="149">
        <f t="shared" si="35"/>
        <v>0</v>
      </c>
      <c r="BX28" s="157"/>
      <c r="BY28" s="149">
        <f t="shared" si="36"/>
        <v>0</v>
      </c>
      <c r="BZ28" s="157"/>
      <c r="CA28" s="149"/>
      <c r="CB28" s="149">
        <f t="shared" si="37"/>
        <v>0</v>
      </c>
      <c r="CC28" s="149">
        <f t="shared" si="38"/>
        <v>0</v>
      </c>
      <c r="CD28" s="157"/>
      <c r="CE28" s="158">
        <f t="shared" si="39"/>
        <v>0</v>
      </c>
      <c r="CF28" s="158">
        <f t="shared" si="40"/>
        <v>0</v>
      </c>
      <c r="CG28" s="152"/>
      <c r="CH28" s="160">
        <f t="shared" si="150"/>
        <v>16</v>
      </c>
      <c r="CI28" s="155" t="s">
        <v>95</v>
      </c>
      <c r="CJ28" s="156"/>
      <c r="CK28" s="156"/>
      <c r="CL28" s="149">
        <f t="shared" si="41"/>
        <v>0</v>
      </c>
      <c r="CM28" s="149" t="str">
        <f t="shared" si="42"/>
        <v>#DIV/0!</v>
      </c>
      <c r="CN28" s="149">
        <f t="shared" si="43"/>
        <v>0</v>
      </c>
      <c r="CO28" s="157"/>
      <c r="CP28" s="149">
        <f t="shared" si="44"/>
        <v>0</v>
      </c>
      <c r="CQ28" s="157"/>
      <c r="CR28" s="149"/>
      <c r="CS28" s="149">
        <f t="shared" si="45"/>
        <v>0</v>
      </c>
      <c r="CT28" s="149">
        <f t="shared" si="46"/>
        <v>0</v>
      </c>
      <c r="CU28" s="157"/>
      <c r="CV28" s="158">
        <f t="shared" si="47"/>
        <v>0</v>
      </c>
      <c r="CW28" s="158">
        <f t="shared" si="48"/>
        <v>0</v>
      </c>
      <c r="CX28" s="152"/>
      <c r="CY28" s="160">
        <f t="shared" si="151"/>
        <v>16</v>
      </c>
      <c r="CZ28" s="155" t="s">
        <v>95</v>
      </c>
      <c r="DA28" s="156"/>
      <c r="DB28" s="156"/>
      <c r="DC28" s="149">
        <f t="shared" si="49"/>
        <v>0</v>
      </c>
      <c r="DD28" s="149" t="str">
        <f t="shared" si="50"/>
        <v>#DIV/0!</v>
      </c>
      <c r="DE28" s="149">
        <f t="shared" si="51"/>
        <v>0</v>
      </c>
      <c r="DF28" s="157"/>
      <c r="DG28" s="149">
        <f t="shared" si="52"/>
        <v>0</v>
      </c>
      <c r="DH28" s="157"/>
      <c r="DI28" s="149"/>
      <c r="DJ28" s="149">
        <f t="shared" si="53"/>
        <v>0</v>
      </c>
      <c r="DK28" s="149">
        <f t="shared" si="54"/>
        <v>0</v>
      </c>
      <c r="DL28" s="157"/>
      <c r="DM28" s="158">
        <f t="shared" si="55"/>
        <v>0</v>
      </c>
      <c r="DN28" s="158">
        <f t="shared" si="56"/>
        <v>0</v>
      </c>
      <c r="DO28" s="152"/>
      <c r="DP28" s="160">
        <f t="shared" si="152"/>
        <v>16</v>
      </c>
      <c r="DQ28" s="155" t="s">
        <v>95</v>
      </c>
      <c r="DR28" s="156"/>
      <c r="DS28" s="156"/>
      <c r="DT28" s="149">
        <f t="shared" si="57"/>
        <v>0</v>
      </c>
      <c r="DU28" s="149" t="str">
        <f t="shared" si="58"/>
        <v>#DIV/0!</v>
      </c>
      <c r="DV28" s="149">
        <f t="shared" si="59"/>
        <v>0</v>
      </c>
      <c r="DW28" s="157"/>
      <c r="DX28" s="149">
        <f t="shared" si="60"/>
        <v>0</v>
      </c>
      <c r="DY28" s="157"/>
      <c r="DZ28" s="149"/>
      <c r="EA28" s="149">
        <f t="shared" si="61"/>
        <v>0</v>
      </c>
      <c r="EB28" s="149">
        <f t="shared" si="62"/>
        <v>0</v>
      </c>
      <c r="EC28" s="157"/>
      <c r="ED28" s="158">
        <f t="shared" si="63"/>
        <v>0</v>
      </c>
      <c r="EE28" s="158">
        <f t="shared" si="64"/>
        <v>0</v>
      </c>
      <c r="EF28" s="152"/>
      <c r="EG28" s="160">
        <f t="shared" si="153"/>
        <v>16</v>
      </c>
      <c r="EH28" s="155" t="s">
        <v>95</v>
      </c>
      <c r="EI28" s="156"/>
      <c r="EJ28" s="156"/>
      <c r="EK28" s="149">
        <f t="shared" si="65"/>
        <v>0</v>
      </c>
      <c r="EL28" s="149" t="str">
        <f t="shared" si="66"/>
        <v>#DIV/0!</v>
      </c>
      <c r="EM28" s="149">
        <f t="shared" si="67"/>
        <v>0</v>
      </c>
      <c r="EN28" s="157"/>
      <c r="EO28" s="149">
        <f t="shared" si="68"/>
        <v>0</v>
      </c>
      <c r="EP28" s="157"/>
      <c r="EQ28" s="149"/>
      <c r="ER28" s="149">
        <f t="shared" si="69"/>
        <v>0</v>
      </c>
      <c r="ES28" s="149">
        <f t="shared" si="70"/>
        <v>0</v>
      </c>
      <c r="ET28" s="157"/>
      <c r="EU28" s="158">
        <f t="shared" si="71"/>
        <v>0</v>
      </c>
      <c r="EV28" s="158">
        <f t="shared" si="72"/>
        <v>0</v>
      </c>
      <c r="EW28" s="152"/>
      <c r="EX28" s="160">
        <f t="shared" si="154"/>
        <v>16</v>
      </c>
      <c r="EY28" s="155" t="s">
        <v>95</v>
      </c>
      <c r="EZ28" s="156"/>
      <c r="FA28" s="156"/>
      <c r="FB28" s="149">
        <f t="shared" si="73"/>
        <v>0</v>
      </c>
      <c r="FC28" s="149" t="str">
        <f t="shared" si="74"/>
        <v>#DIV/0!</v>
      </c>
      <c r="FD28" s="149">
        <f t="shared" si="75"/>
        <v>0</v>
      </c>
      <c r="FE28" s="157"/>
      <c r="FF28" s="149">
        <f t="shared" si="76"/>
        <v>0</v>
      </c>
      <c r="FG28" s="157"/>
      <c r="FH28" s="149"/>
      <c r="FI28" s="149">
        <f t="shared" si="77"/>
        <v>0</v>
      </c>
      <c r="FJ28" s="149">
        <f t="shared" si="78"/>
        <v>0</v>
      </c>
      <c r="FK28" s="157"/>
      <c r="FL28" s="158">
        <f t="shared" si="79"/>
        <v>0</v>
      </c>
      <c r="FM28" s="158">
        <f t="shared" si="80"/>
        <v>0</v>
      </c>
      <c r="FN28" s="152"/>
      <c r="FO28" s="160">
        <f t="shared" si="155"/>
        <v>16</v>
      </c>
      <c r="FP28" s="155" t="s">
        <v>95</v>
      </c>
      <c r="FQ28" s="156"/>
      <c r="FR28" s="156"/>
      <c r="FS28" s="149">
        <f t="shared" si="81"/>
        <v>0</v>
      </c>
      <c r="FT28" s="149" t="str">
        <f t="shared" si="82"/>
        <v>#DIV/0!</v>
      </c>
      <c r="FU28" s="149">
        <f t="shared" si="83"/>
        <v>0</v>
      </c>
      <c r="FV28" s="157"/>
      <c r="FW28" s="149">
        <f t="shared" si="84"/>
        <v>0</v>
      </c>
      <c r="FX28" s="157"/>
      <c r="FY28" s="149"/>
      <c r="FZ28" s="149">
        <f t="shared" si="85"/>
        <v>0</v>
      </c>
      <c r="GA28" s="149">
        <f t="shared" si="86"/>
        <v>0</v>
      </c>
      <c r="GB28" s="157"/>
      <c r="GC28" s="158">
        <f t="shared" si="87"/>
        <v>0</v>
      </c>
      <c r="GD28" s="158">
        <f t="shared" si="88"/>
        <v>0</v>
      </c>
      <c r="GE28" s="152"/>
      <c r="GF28" s="160">
        <f t="shared" si="156"/>
        <v>16</v>
      </c>
      <c r="GG28" s="155" t="s">
        <v>95</v>
      </c>
      <c r="GH28" s="156"/>
      <c r="GI28" s="156"/>
      <c r="GJ28" s="149">
        <f t="shared" si="89"/>
        <v>0</v>
      </c>
      <c r="GK28" s="149" t="str">
        <f t="shared" si="90"/>
        <v>#DIV/0!</v>
      </c>
      <c r="GL28" s="149">
        <f t="shared" si="91"/>
        <v>0</v>
      </c>
      <c r="GM28" s="157"/>
      <c r="GN28" s="149">
        <f t="shared" si="92"/>
        <v>0</v>
      </c>
      <c r="GO28" s="157"/>
      <c r="GP28" s="149"/>
      <c r="GQ28" s="149">
        <f t="shared" si="93"/>
        <v>0</v>
      </c>
      <c r="GR28" s="149">
        <f t="shared" si="94"/>
        <v>0</v>
      </c>
      <c r="GS28" s="157"/>
      <c r="GT28" s="158">
        <f t="shared" si="95"/>
        <v>0</v>
      </c>
      <c r="GU28" s="158">
        <f t="shared" si="96"/>
        <v>0</v>
      </c>
      <c r="GV28" s="152"/>
      <c r="GW28" s="160">
        <f t="shared" si="157"/>
        <v>16</v>
      </c>
      <c r="GX28" s="155" t="s">
        <v>95</v>
      </c>
      <c r="GY28" s="156"/>
      <c r="GZ28" s="156"/>
      <c r="HA28" s="149">
        <f t="shared" si="97"/>
        <v>0</v>
      </c>
      <c r="HB28" s="149" t="str">
        <f t="shared" si="98"/>
        <v>#DIV/0!</v>
      </c>
      <c r="HC28" s="149">
        <f t="shared" si="99"/>
        <v>0</v>
      </c>
      <c r="HD28" s="157"/>
      <c r="HE28" s="149">
        <f t="shared" si="100"/>
        <v>0</v>
      </c>
      <c r="HF28" s="157"/>
      <c r="HG28" s="149"/>
      <c r="HH28" s="149">
        <f t="shared" si="101"/>
        <v>0</v>
      </c>
      <c r="HI28" s="149">
        <f t="shared" si="102"/>
        <v>0</v>
      </c>
      <c r="HJ28" s="157"/>
      <c r="HK28" s="158">
        <f t="shared" si="103"/>
        <v>0</v>
      </c>
      <c r="HL28" s="158">
        <f t="shared" si="104"/>
        <v>0</v>
      </c>
      <c r="HM28" s="152"/>
      <c r="HN28" s="160">
        <f t="shared" si="158"/>
        <v>16</v>
      </c>
      <c r="HO28" s="155" t="s">
        <v>95</v>
      </c>
      <c r="HP28" s="156"/>
      <c r="HQ28" s="156"/>
      <c r="HR28" s="149">
        <f t="shared" si="105"/>
        <v>0</v>
      </c>
      <c r="HS28" s="149" t="str">
        <f t="shared" si="106"/>
        <v>#DIV/0!</v>
      </c>
      <c r="HT28" s="149">
        <f t="shared" si="107"/>
        <v>0</v>
      </c>
      <c r="HU28" s="157"/>
      <c r="HV28" s="149">
        <f t="shared" si="108"/>
        <v>0</v>
      </c>
      <c r="HW28" s="157"/>
      <c r="HX28" s="149"/>
      <c r="HY28" s="149">
        <f t="shared" si="109"/>
        <v>0</v>
      </c>
      <c r="HZ28" s="149">
        <f t="shared" si="110"/>
        <v>0</v>
      </c>
      <c r="IA28" s="157"/>
      <c r="IB28" s="158">
        <f t="shared" si="111"/>
        <v>0</v>
      </c>
      <c r="IC28" s="158">
        <f t="shared" si="112"/>
        <v>0</v>
      </c>
      <c r="ID28" s="152"/>
      <c r="IE28" s="160">
        <f t="shared" si="159"/>
        <v>16</v>
      </c>
      <c r="IF28" s="155" t="s">
        <v>95</v>
      </c>
      <c r="IG28" s="156"/>
      <c r="IH28" s="156"/>
      <c r="II28" s="149">
        <f t="shared" si="113"/>
        <v>0</v>
      </c>
      <c r="IJ28" s="149" t="str">
        <f t="shared" si="114"/>
        <v>#DIV/0!</v>
      </c>
      <c r="IK28" s="149">
        <f t="shared" si="115"/>
        <v>0</v>
      </c>
      <c r="IL28" s="157"/>
      <c r="IM28" s="149">
        <f t="shared" si="116"/>
        <v>0</v>
      </c>
      <c r="IN28" s="157"/>
      <c r="IO28" s="149"/>
      <c r="IP28" s="149">
        <f t="shared" si="117"/>
        <v>0</v>
      </c>
      <c r="IQ28" s="149">
        <f t="shared" si="118"/>
        <v>0</v>
      </c>
      <c r="IR28" s="157"/>
      <c r="IS28" s="158">
        <f t="shared" si="119"/>
        <v>0</v>
      </c>
      <c r="IT28" s="158">
        <f t="shared" si="120"/>
        <v>0</v>
      </c>
      <c r="IU28" s="152"/>
      <c r="IV28" s="160">
        <f t="shared" si="160"/>
        <v>16</v>
      </c>
      <c r="IW28" s="155" t="s">
        <v>95</v>
      </c>
      <c r="IX28" s="156"/>
      <c r="IY28" s="156"/>
      <c r="IZ28" s="149">
        <f t="shared" si="121"/>
        <v>0</v>
      </c>
      <c r="JA28" s="149" t="str">
        <f t="shared" si="122"/>
        <v>#DIV/0!</v>
      </c>
      <c r="JB28" s="149">
        <f t="shared" si="123"/>
        <v>0</v>
      </c>
      <c r="JC28" s="157"/>
      <c r="JD28" s="149">
        <f t="shared" si="124"/>
        <v>0</v>
      </c>
      <c r="JE28" s="157"/>
      <c r="JF28" s="149"/>
      <c r="JG28" s="149">
        <f t="shared" si="125"/>
        <v>0</v>
      </c>
      <c r="JH28" s="149">
        <f t="shared" si="126"/>
        <v>0</v>
      </c>
      <c r="JI28" s="157"/>
      <c r="JJ28" s="158">
        <f t="shared" si="127"/>
        <v>0</v>
      </c>
      <c r="JK28" s="158">
        <f t="shared" si="128"/>
        <v>0</v>
      </c>
      <c r="JL28" s="152"/>
      <c r="JM28" s="160">
        <f t="shared" si="161"/>
        <v>16</v>
      </c>
      <c r="JN28" s="155" t="s">
        <v>95</v>
      </c>
      <c r="JO28" s="156"/>
      <c r="JP28" s="156"/>
      <c r="JQ28" s="149">
        <f t="shared" si="129"/>
        <v>0</v>
      </c>
      <c r="JR28" s="149" t="str">
        <f t="shared" si="130"/>
        <v>#DIV/0!</v>
      </c>
      <c r="JS28" s="149">
        <f t="shared" si="131"/>
        <v>0</v>
      </c>
      <c r="JT28" s="157"/>
      <c r="JU28" s="149">
        <f t="shared" si="132"/>
        <v>0</v>
      </c>
      <c r="JV28" s="157"/>
      <c r="JW28" s="149"/>
      <c r="JX28" s="149">
        <f t="shared" si="133"/>
        <v>0</v>
      </c>
      <c r="JY28" s="149">
        <f t="shared" si="134"/>
        <v>0</v>
      </c>
      <c r="JZ28" s="157"/>
      <c r="KA28" s="158">
        <f t="shared" si="135"/>
        <v>0</v>
      </c>
      <c r="KB28" s="158">
        <f t="shared" si="136"/>
        <v>0</v>
      </c>
      <c r="KC28" s="152"/>
      <c r="KD28" s="160">
        <f t="shared" si="162"/>
        <v>16</v>
      </c>
      <c r="KE28" s="155" t="s">
        <v>95</v>
      </c>
      <c r="KF28" s="156"/>
      <c r="KG28" s="156"/>
      <c r="KH28" s="149">
        <f t="shared" si="137"/>
        <v>0</v>
      </c>
      <c r="KI28" s="149" t="str">
        <f t="shared" si="138"/>
        <v>#DIV/0!</v>
      </c>
      <c r="KJ28" s="149">
        <f t="shared" si="139"/>
        <v>0</v>
      </c>
      <c r="KK28" s="157"/>
      <c r="KL28" s="149">
        <f t="shared" si="140"/>
        <v>0</v>
      </c>
      <c r="KM28" s="157"/>
      <c r="KN28" s="149"/>
      <c r="KO28" s="149">
        <f t="shared" si="141"/>
        <v>0</v>
      </c>
      <c r="KP28" s="149">
        <f t="shared" si="142"/>
        <v>0</v>
      </c>
      <c r="KQ28" s="157"/>
      <c r="KR28" s="158">
        <f t="shared" si="143"/>
        <v>0</v>
      </c>
      <c r="KS28" s="158">
        <f t="shared" si="144"/>
        <v>0</v>
      </c>
    </row>
    <row r="29" ht="15.75" customHeight="1">
      <c r="A29" s="154">
        <f t="shared" si="145"/>
        <v>17</v>
      </c>
      <c r="B29" s="155" t="s">
        <v>96</v>
      </c>
      <c r="C29" s="156"/>
      <c r="D29" s="156"/>
      <c r="E29" s="149">
        <f t="shared" si="1"/>
        <v>0</v>
      </c>
      <c r="F29" s="149" t="str">
        <f t="shared" si="2"/>
        <v>#DIV/0!</v>
      </c>
      <c r="G29" s="149">
        <f t="shared" si="3"/>
        <v>0</v>
      </c>
      <c r="H29" s="157"/>
      <c r="I29" s="149">
        <f t="shared" si="4"/>
        <v>0</v>
      </c>
      <c r="J29" s="157"/>
      <c r="K29" s="149"/>
      <c r="L29" s="149">
        <f t="shared" si="5"/>
        <v>0</v>
      </c>
      <c r="M29" s="149">
        <f t="shared" si="6"/>
        <v>0</v>
      </c>
      <c r="N29" s="157"/>
      <c r="O29" s="158">
        <f t="shared" si="7"/>
        <v>0</v>
      </c>
      <c r="P29" s="159">
        <f t="shared" si="8"/>
        <v>0</v>
      </c>
      <c r="Q29" s="152"/>
      <c r="R29" s="160">
        <f t="shared" si="146"/>
        <v>17</v>
      </c>
      <c r="S29" s="155" t="s">
        <v>96</v>
      </c>
      <c r="T29" s="156"/>
      <c r="U29" s="156"/>
      <c r="V29" s="149">
        <f t="shared" si="9"/>
        <v>0</v>
      </c>
      <c r="W29" s="149" t="str">
        <f t="shared" si="10"/>
        <v>#DIV/0!</v>
      </c>
      <c r="X29" s="149">
        <f t="shared" si="11"/>
        <v>0</v>
      </c>
      <c r="Y29" s="157"/>
      <c r="Z29" s="149">
        <f t="shared" si="12"/>
        <v>0</v>
      </c>
      <c r="AA29" s="157"/>
      <c r="AB29" s="149"/>
      <c r="AC29" s="149">
        <f t="shared" si="13"/>
        <v>0</v>
      </c>
      <c r="AD29" s="149">
        <f t="shared" si="14"/>
        <v>0</v>
      </c>
      <c r="AE29" s="157"/>
      <c r="AF29" s="158">
        <f t="shared" si="15"/>
        <v>0</v>
      </c>
      <c r="AG29" s="158">
        <f t="shared" si="16"/>
        <v>0</v>
      </c>
      <c r="AH29" s="152"/>
      <c r="AI29" s="160">
        <f t="shared" si="147"/>
        <v>17</v>
      </c>
      <c r="AJ29" s="155" t="s">
        <v>96</v>
      </c>
      <c r="AK29" s="156"/>
      <c r="AL29" s="156"/>
      <c r="AM29" s="149">
        <f t="shared" si="17"/>
        <v>0</v>
      </c>
      <c r="AN29" s="149" t="str">
        <f t="shared" si="18"/>
        <v>#DIV/0!</v>
      </c>
      <c r="AO29" s="149">
        <f t="shared" si="19"/>
        <v>0</v>
      </c>
      <c r="AP29" s="157"/>
      <c r="AQ29" s="149">
        <f t="shared" si="20"/>
        <v>0</v>
      </c>
      <c r="AR29" s="157"/>
      <c r="AS29" s="149"/>
      <c r="AT29" s="149">
        <f t="shared" si="21"/>
        <v>0</v>
      </c>
      <c r="AU29" s="149">
        <f t="shared" si="22"/>
        <v>0</v>
      </c>
      <c r="AV29" s="157"/>
      <c r="AW29" s="158">
        <f t="shared" si="23"/>
        <v>0</v>
      </c>
      <c r="AX29" s="158">
        <f t="shared" si="24"/>
        <v>0</v>
      </c>
      <c r="AY29" s="152"/>
      <c r="AZ29" s="160">
        <f t="shared" si="148"/>
        <v>17</v>
      </c>
      <c r="BA29" s="155" t="s">
        <v>96</v>
      </c>
      <c r="BB29" s="156"/>
      <c r="BC29" s="156"/>
      <c r="BD29" s="149">
        <f t="shared" si="25"/>
        <v>0</v>
      </c>
      <c r="BE29" s="149" t="str">
        <f t="shared" si="26"/>
        <v>#DIV/0!</v>
      </c>
      <c r="BF29" s="149">
        <f t="shared" si="27"/>
        <v>0</v>
      </c>
      <c r="BG29" s="157"/>
      <c r="BH29" s="149">
        <f t="shared" si="28"/>
        <v>0</v>
      </c>
      <c r="BI29" s="157"/>
      <c r="BJ29" s="149"/>
      <c r="BK29" s="149">
        <f t="shared" si="29"/>
        <v>0</v>
      </c>
      <c r="BL29" s="149">
        <f t="shared" si="30"/>
        <v>0</v>
      </c>
      <c r="BM29" s="157"/>
      <c r="BN29" s="158">
        <f t="shared" si="31"/>
        <v>0</v>
      </c>
      <c r="BO29" s="158">
        <f t="shared" si="32"/>
        <v>0</v>
      </c>
      <c r="BP29" s="152"/>
      <c r="BQ29" s="160">
        <f t="shared" si="149"/>
        <v>17</v>
      </c>
      <c r="BR29" s="155" t="s">
        <v>96</v>
      </c>
      <c r="BS29" s="156"/>
      <c r="BT29" s="156"/>
      <c r="BU29" s="149">
        <f t="shared" si="33"/>
        <v>0</v>
      </c>
      <c r="BV29" s="149" t="str">
        <f t="shared" si="34"/>
        <v>#DIV/0!</v>
      </c>
      <c r="BW29" s="149">
        <f t="shared" si="35"/>
        <v>0</v>
      </c>
      <c r="BX29" s="157"/>
      <c r="BY29" s="149">
        <f t="shared" si="36"/>
        <v>0</v>
      </c>
      <c r="BZ29" s="157"/>
      <c r="CA29" s="149"/>
      <c r="CB29" s="149">
        <f t="shared" si="37"/>
        <v>0</v>
      </c>
      <c r="CC29" s="149">
        <f t="shared" si="38"/>
        <v>0</v>
      </c>
      <c r="CD29" s="157"/>
      <c r="CE29" s="158">
        <f t="shared" si="39"/>
        <v>0</v>
      </c>
      <c r="CF29" s="158">
        <f t="shared" si="40"/>
        <v>0</v>
      </c>
      <c r="CG29" s="152"/>
      <c r="CH29" s="160">
        <f t="shared" si="150"/>
        <v>17</v>
      </c>
      <c r="CI29" s="155" t="s">
        <v>96</v>
      </c>
      <c r="CJ29" s="156"/>
      <c r="CK29" s="156"/>
      <c r="CL29" s="149">
        <f t="shared" si="41"/>
        <v>0</v>
      </c>
      <c r="CM29" s="149" t="str">
        <f t="shared" si="42"/>
        <v>#DIV/0!</v>
      </c>
      <c r="CN29" s="149">
        <f t="shared" si="43"/>
        <v>0</v>
      </c>
      <c r="CO29" s="157"/>
      <c r="CP29" s="149">
        <f t="shared" si="44"/>
        <v>0</v>
      </c>
      <c r="CQ29" s="157"/>
      <c r="CR29" s="149"/>
      <c r="CS29" s="149">
        <f t="shared" si="45"/>
        <v>0</v>
      </c>
      <c r="CT29" s="149">
        <f t="shared" si="46"/>
        <v>0</v>
      </c>
      <c r="CU29" s="157"/>
      <c r="CV29" s="158">
        <f t="shared" si="47"/>
        <v>0</v>
      </c>
      <c r="CW29" s="158">
        <f t="shared" si="48"/>
        <v>0</v>
      </c>
      <c r="CX29" s="152"/>
      <c r="CY29" s="160">
        <f t="shared" si="151"/>
        <v>17</v>
      </c>
      <c r="CZ29" s="155" t="s">
        <v>96</v>
      </c>
      <c r="DA29" s="156"/>
      <c r="DB29" s="156"/>
      <c r="DC29" s="149">
        <f t="shared" si="49"/>
        <v>0</v>
      </c>
      <c r="DD29" s="149" t="str">
        <f t="shared" si="50"/>
        <v>#DIV/0!</v>
      </c>
      <c r="DE29" s="149">
        <f t="shared" si="51"/>
        <v>0</v>
      </c>
      <c r="DF29" s="157"/>
      <c r="DG29" s="149">
        <f t="shared" si="52"/>
        <v>0</v>
      </c>
      <c r="DH29" s="157"/>
      <c r="DI29" s="149"/>
      <c r="DJ29" s="149">
        <f t="shared" si="53"/>
        <v>0</v>
      </c>
      <c r="DK29" s="149">
        <f t="shared" si="54"/>
        <v>0</v>
      </c>
      <c r="DL29" s="157"/>
      <c r="DM29" s="158">
        <f t="shared" si="55"/>
        <v>0</v>
      </c>
      <c r="DN29" s="158">
        <f t="shared" si="56"/>
        <v>0</v>
      </c>
      <c r="DO29" s="152"/>
      <c r="DP29" s="160">
        <f t="shared" si="152"/>
        <v>17</v>
      </c>
      <c r="DQ29" s="155" t="s">
        <v>96</v>
      </c>
      <c r="DR29" s="156"/>
      <c r="DS29" s="156"/>
      <c r="DT29" s="149">
        <f t="shared" si="57"/>
        <v>0</v>
      </c>
      <c r="DU29" s="149" t="str">
        <f t="shared" si="58"/>
        <v>#DIV/0!</v>
      </c>
      <c r="DV29" s="149">
        <f t="shared" si="59"/>
        <v>0</v>
      </c>
      <c r="DW29" s="157"/>
      <c r="DX29" s="149">
        <f t="shared" si="60"/>
        <v>0</v>
      </c>
      <c r="DY29" s="157"/>
      <c r="DZ29" s="149"/>
      <c r="EA29" s="149">
        <f t="shared" si="61"/>
        <v>0</v>
      </c>
      <c r="EB29" s="149">
        <f t="shared" si="62"/>
        <v>0</v>
      </c>
      <c r="EC29" s="157"/>
      <c r="ED29" s="158">
        <f t="shared" si="63"/>
        <v>0</v>
      </c>
      <c r="EE29" s="158">
        <f t="shared" si="64"/>
        <v>0</v>
      </c>
      <c r="EF29" s="152"/>
      <c r="EG29" s="160">
        <f t="shared" si="153"/>
        <v>17</v>
      </c>
      <c r="EH29" s="155" t="s">
        <v>96</v>
      </c>
      <c r="EI29" s="156"/>
      <c r="EJ29" s="156"/>
      <c r="EK29" s="149">
        <f t="shared" si="65"/>
        <v>0</v>
      </c>
      <c r="EL29" s="149" t="str">
        <f t="shared" si="66"/>
        <v>#DIV/0!</v>
      </c>
      <c r="EM29" s="149">
        <f t="shared" si="67"/>
        <v>0</v>
      </c>
      <c r="EN29" s="157"/>
      <c r="EO29" s="149">
        <f t="shared" si="68"/>
        <v>0</v>
      </c>
      <c r="EP29" s="157"/>
      <c r="EQ29" s="149"/>
      <c r="ER29" s="149">
        <f t="shared" si="69"/>
        <v>0</v>
      </c>
      <c r="ES29" s="149">
        <f t="shared" si="70"/>
        <v>0</v>
      </c>
      <c r="ET29" s="157"/>
      <c r="EU29" s="158">
        <f t="shared" si="71"/>
        <v>0</v>
      </c>
      <c r="EV29" s="158">
        <f t="shared" si="72"/>
        <v>0</v>
      </c>
      <c r="EW29" s="152"/>
      <c r="EX29" s="160">
        <f t="shared" si="154"/>
        <v>17</v>
      </c>
      <c r="EY29" s="155" t="s">
        <v>96</v>
      </c>
      <c r="EZ29" s="156"/>
      <c r="FA29" s="156"/>
      <c r="FB29" s="149">
        <f t="shared" si="73"/>
        <v>0</v>
      </c>
      <c r="FC29" s="149" t="str">
        <f t="shared" si="74"/>
        <v>#DIV/0!</v>
      </c>
      <c r="FD29" s="149">
        <f t="shared" si="75"/>
        <v>0</v>
      </c>
      <c r="FE29" s="157"/>
      <c r="FF29" s="149">
        <f t="shared" si="76"/>
        <v>0</v>
      </c>
      <c r="FG29" s="157"/>
      <c r="FH29" s="149"/>
      <c r="FI29" s="149">
        <f t="shared" si="77"/>
        <v>0</v>
      </c>
      <c r="FJ29" s="149">
        <f t="shared" si="78"/>
        <v>0</v>
      </c>
      <c r="FK29" s="157"/>
      <c r="FL29" s="158">
        <f t="shared" si="79"/>
        <v>0</v>
      </c>
      <c r="FM29" s="158">
        <f t="shared" si="80"/>
        <v>0</v>
      </c>
      <c r="FN29" s="152"/>
      <c r="FO29" s="160">
        <f t="shared" si="155"/>
        <v>17</v>
      </c>
      <c r="FP29" s="155" t="s">
        <v>96</v>
      </c>
      <c r="FQ29" s="156"/>
      <c r="FR29" s="156"/>
      <c r="FS29" s="149">
        <f t="shared" si="81"/>
        <v>0</v>
      </c>
      <c r="FT29" s="149" t="str">
        <f t="shared" si="82"/>
        <v>#DIV/0!</v>
      </c>
      <c r="FU29" s="149">
        <f t="shared" si="83"/>
        <v>0</v>
      </c>
      <c r="FV29" s="157"/>
      <c r="FW29" s="149">
        <f t="shared" si="84"/>
        <v>0</v>
      </c>
      <c r="FX29" s="157"/>
      <c r="FY29" s="149"/>
      <c r="FZ29" s="149">
        <f t="shared" si="85"/>
        <v>0</v>
      </c>
      <c r="GA29" s="149">
        <f t="shared" si="86"/>
        <v>0</v>
      </c>
      <c r="GB29" s="157"/>
      <c r="GC29" s="158">
        <f t="shared" si="87"/>
        <v>0</v>
      </c>
      <c r="GD29" s="158">
        <f t="shared" si="88"/>
        <v>0</v>
      </c>
      <c r="GE29" s="152"/>
      <c r="GF29" s="160">
        <f t="shared" si="156"/>
        <v>17</v>
      </c>
      <c r="GG29" s="155" t="s">
        <v>96</v>
      </c>
      <c r="GH29" s="156"/>
      <c r="GI29" s="156"/>
      <c r="GJ29" s="149">
        <f t="shared" si="89"/>
        <v>0</v>
      </c>
      <c r="GK29" s="149" t="str">
        <f t="shared" si="90"/>
        <v>#DIV/0!</v>
      </c>
      <c r="GL29" s="149">
        <f t="shared" si="91"/>
        <v>0</v>
      </c>
      <c r="GM29" s="157"/>
      <c r="GN29" s="149">
        <f t="shared" si="92"/>
        <v>0</v>
      </c>
      <c r="GO29" s="157"/>
      <c r="GP29" s="149"/>
      <c r="GQ29" s="149">
        <f t="shared" si="93"/>
        <v>0</v>
      </c>
      <c r="GR29" s="149">
        <f t="shared" si="94"/>
        <v>0</v>
      </c>
      <c r="GS29" s="157"/>
      <c r="GT29" s="158">
        <f t="shared" si="95"/>
        <v>0</v>
      </c>
      <c r="GU29" s="158">
        <f t="shared" si="96"/>
        <v>0</v>
      </c>
      <c r="GV29" s="152"/>
      <c r="GW29" s="160">
        <f t="shared" si="157"/>
        <v>17</v>
      </c>
      <c r="GX29" s="155" t="s">
        <v>96</v>
      </c>
      <c r="GY29" s="156"/>
      <c r="GZ29" s="156"/>
      <c r="HA29" s="149">
        <f t="shared" si="97"/>
        <v>0</v>
      </c>
      <c r="HB29" s="149" t="str">
        <f t="shared" si="98"/>
        <v>#DIV/0!</v>
      </c>
      <c r="HC29" s="149">
        <f t="shared" si="99"/>
        <v>0</v>
      </c>
      <c r="HD29" s="157"/>
      <c r="HE29" s="149">
        <f t="shared" si="100"/>
        <v>0</v>
      </c>
      <c r="HF29" s="157"/>
      <c r="HG29" s="149"/>
      <c r="HH29" s="149">
        <f t="shared" si="101"/>
        <v>0</v>
      </c>
      <c r="HI29" s="149">
        <f t="shared" si="102"/>
        <v>0</v>
      </c>
      <c r="HJ29" s="157"/>
      <c r="HK29" s="158">
        <f t="shared" si="103"/>
        <v>0</v>
      </c>
      <c r="HL29" s="158">
        <f t="shared" si="104"/>
        <v>0</v>
      </c>
      <c r="HM29" s="152"/>
      <c r="HN29" s="160">
        <f t="shared" si="158"/>
        <v>17</v>
      </c>
      <c r="HO29" s="155" t="s">
        <v>96</v>
      </c>
      <c r="HP29" s="156"/>
      <c r="HQ29" s="156"/>
      <c r="HR29" s="149">
        <f t="shared" si="105"/>
        <v>0</v>
      </c>
      <c r="HS29" s="149" t="str">
        <f t="shared" si="106"/>
        <v>#DIV/0!</v>
      </c>
      <c r="HT29" s="149">
        <f t="shared" si="107"/>
        <v>0</v>
      </c>
      <c r="HU29" s="157"/>
      <c r="HV29" s="149">
        <f t="shared" si="108"/>
        <v>0</v>
      </c>
      <c r="HW29" s="157"/>
      <c r="HX29" s="149"/>
      <c r="HY29" s="149">
        <f t="shared" si="109"/>
        <v>0</v>
      </c>
      <c r="HZ29" s="149">
        <f t="shared" si="110"/>
        <v>0</v>
      </c>
      <c r="IA29" s="157"/>
      <c r="IB29" s="158">
        <f t="shared" si="111"/>
        <v>0</v>
      </c>
      <c r="IC29" s="158">
        <f t="shared" si="112"/>
        <v>0</v>
      </c>
      <c r="ID29" s="152"/>
      <c r="IE29" s="160">
        <f t="shared" si="159"/>
        <v>17</v>
      </c>
      <c r="IF29" s="155" t="s">
        <v>96</v>
      </c>
      <c r="IG29" s="156"/>
      <c r="IH29" s="156"/>
      <c r="II29" s="149">
        <f t="shared" si="113"/>
        <v>0</v>
      </c>
      <c r="IJ29" s="149" t="str">
        <f t="shared" si="114"/>
        <v>#DIV/0!</v>
      </c>
      <c r="IK29" s="149">
        <f t="shared" si="115"/>
        <v>0</v>
      </c>
      <c r="IL29" s="157"/>
      <c r="IM29" s="149">
        <f t="shared" si="116"/>
        <v>0</v>
      </c>
      <c r="IN29" s="157"/>
      <c r="IO29" s="149"/>
      <c r="IP29" s="149">
        <f t="shared" si="117"/>
        <v>0</v>
      </c>
      <c r="IQ29" s="149">
        <f t="shared" si="118"/>
        <v>0</v>
      </c>
      <c r="IR29" s="157"/>
      <c r="IS29" s="158">
        <f t="shared" si="119"/>
        <v>0</v>
      </c>
      <c r="IT29" s="158">
        <f t="shared" si="120"/>
        <v>0</v>
      </c>
      <c r="IU29" s="152"/>
      <c r="IV29" s="160">
        <f t="shared" si="160"/>
        <v>17</v>
      </c>
      <c r="IW29" s="155" t="s">
        <v>96</v>
      </c>
      <c r="IX29" s="156"/>
      <c r="IY29" s="156"/>
      <c r="IZ29" s="149">
        <f t="shared" si="121"/>
        <v>0</v>
      </c>
      <c r="JA29" s="149" t="str">
        <f t="shared" si="122"/>
        <v>#DIV/0!</v>
      </c>
      <c r="JB29" s="149">
        <f t="shared" si="123"/>
        <v>0</v>
      </c>
      <c r="JC29" s="157"/>
      <c r="JD29" s="149">
        <f t="shared" si="124"/>
        <v>0</v>
      </c>
      <c r="JE29" s="157"/>
      <c r="JF29" s="149"/>
      <c r="JG29" s="149">
        <f t="shared" si="125"/>
        <v>0</v>
      </c>
      <c r="JH29" s="149">
        <f t="shared" si="126"/>
        <v>0</v>
      </c>
      <c r="JI29" s="157"/>
      <c r="JJ29" s="158">
        <f t="shared" si="127"/>
        <v>0</v>
      </c>
      <c r="JK29" s="158">
        <f t="shared" si="128"/>
        <v>0</v>
      </c>
      <c r="JL29" s="152"/>
      <c r="JM29" s="160">
        <f t="shared" si="161"/>
        <v>17</v>
      </c>
      <c r="JN29" s="155" t="s">
        <v>96</v>
      </c>
      <c r="JO29" s="156"/>
      <c r="JP29" s="156"/>
      <c r="JQ29" s="149">
        <f t="shared" si="129"/>
        <v>0</v>
      </c>
      <c r="JR29" s="149" t="str">
        <f t="shared" si="130"/>
        <v>#DIV/0!</v>
      </c>
      <c r="JS29" s="149">
        <f t="shared" si="131"/>
        <v>0</v>
      </c>
      <c r="JT29" s="157"/>
      <c r="JU29" s="149">
        <f t="shared" si="132"/>
        <v>0</v>
      </c>
      <c r="JV29" s="157"/>
      <c r="JW29" s="149"/>
      <c r="JX29" s="149">
        <f t="shared" si="133"/>
        <v>0</v>
      </c>
      <c r="JY29" s="149">
        <f t="shared" si="134"/>
        <v>0</v>
      </c>
      <c r="JZ29" s="157"/>
      <c r="KA29" s="158">
        <f t="shared" si="135"/>
        <v>0</v>
      </c>
      <c r="KB29" s="158">
        <f t="shared" si="136"/>
        <v>0</v>
      </c>
      <c r="KC29" s="152"/>
      <c r="KD29" s="160">
        <f t="shared" si="162"/>
        <v>17</v>
      </c>
      <c r="KE29" s="155" t="s">
        <v>96</v>
      </c>
      <c r="KF29" s="156"/>
      <c r="KG29" s="156"/>
      <c r="KH29" s="149">
        <f t="shared" si="137"/>
        <v>0</v>
      </c>
      <c r="KI29" s="149" t="str">
        <f t="shared" si="138"/>
        <v>#DIV/0!</v>
      </c>
      <c r="KJ29" s="149">
        <f t="shared" si="139"/>
        <v>0</v>
      </c>
      <c r="KK29" s="157"/>
      <c r="KL29" s="149">
        <f t="shared" si="140"/>
        <v>0</v>
      </c>
      <c r="KM29" s="157"/>
      <c r="KN29" s="149"/>
      <c r="KO29" s="149">
        <f t="shared" si="141"/>
        <v>0</v>
      </c>
      <c r="KP29" s="149">
        <f t="shared" si="142"/>
        <v>0</v>
      </c>
      <c r="KQ29" s="157"/>
      <c r="KR29" s="158">
        <f t="shared" si="143"/>
        <v>0</v>
      </c>
      <c r="KS29" s="158">
        <f t="shared" si="144"/>
        <v>0</v>
      </c>
    </row>
    <row r="30" ht="15.75" customHeight="1">
      <c r="A30" s="154"/>
      <c r="B30" s="155"/>
      <c r="C30" s="161"/>
      <c r="D30" s="161"/>
      <c r="E30" s="149"/>
      <c r="F30" s="149"/>
      <c r="G30" s="149">
        <f t="shared" si="3"/>
        <v>0</v>
      </c>
      <c r="H30" s="149"/>
      <c r="I30" s="149"/>
      <c r="J30" s="149"/>
      <c r="K30" s="149"/>
      <c r="L30" s="149"/>
      <c r="M30" s="149"/>
      <c r="N30" s="149"/>
      <c r="O30" s="149"/>
      <c r="P30" s="159"/>
      <c r="Q30" s="152"/>
      <c r="R30" s="160"/>
      <c r="S30" s="155"/>
      <c r="T30" s="161"/>
      <c r="U30" s="161"/>
      <c r="V30" s="149"/>
      <c r="W30" s="149"/>
      <c r="X30" s="149">
        <f t="shared" si="11"/>
        <v>0</v>
      </c>
      <c r="Y30" s="149"/>
      <c r="Z30" s="149"/>
      <c r="AA30" s="149"/>
      <c r="AB30" s="149"/>
      <c r="AC30" s="149"/>
      <c r="AD30" s="149"/>
      <c r="AE30" s="149"/>
      <c r="AF30" s="149"/>
      <c r="AG30" s="158"/>
      <c r="AH30" s="152"/>
      <c r="AI30" s="160"/>
      <c r="AJ30" s="155"/>
      <c r="AK30" s="161"/>
      <c r="AL30" s="161"/>
      <c r="AM30" s="149"/>
      <c r="AN30" s="149"/>
      <c r="AO30" s="149">
        <f t="shared" si="19"/>
        <v>0</v>
      </c>
      <c r="AP30" s="149"/>
      <c r="AQ30" s="149"/>
      <c r="AR30" s="149"/>
      <c r="AS30" s="149"/>
      <c r="AT30" s="149"/>
      <c r="AU30" s="149"/>
      <c r="AV30" s="149"/>
      <c r="AW30" s="149"/>
      <c r="AX30" s="158"/>
      <c r="AY30" s="152"/>
      <c r="AZ30" s="160"/>
      <c r="BA30" s="155"/>
      <c r="BB30" s="161"/>
      <c r="BC30" s="161"/>
      <c r="BD30" s="149"/>
      <c r="BE30" s="149"/>
      <c r="BF30" s="149">
        <f t="shared" si="27"/>
        <v>0</v>
      </c>
      <c r="BG30" s="149"/>
      <c r="BH30" s="149"/>
      <c r="BI30" s="149"/>
      <c r="BJ30" s="149"/>
      <c r="BK30" s="149"/>
      <c r="BL30" s="149"/>
      <c r="BM30" s="149"/>
      <c r="BN30" s="149"/>
      <c r="BO30" s="158"/>
      <c r="BP30" s="152"/>
      <c r="BQ30" s="160"/>
      <c r="BR30" s="155"/>
      <c r="BS30" s="161"/>
      <c r="BT30" s="161"/>
      <c r="BU30" s="149"/>
      <c r="BV30" s="149"/>
      <c r="BW30" s="149">
        <f t="shared" si="35"/>
        <v>0</v>
      </c>
      <c r="BX30" s="149"/>
      <c r="BY30" s="149"/>
      <c r="BZ30" s="149"/>
      <c r="CA30" s="149"/>
      <c r="CB30" s="149"/>
      <c r="CC30" s="149"/>
      <c r="CD30" s="149"/>
      <c r="CE30" s="149"/>
      <c r="CF30" s="158"/>
      <c r="CG30" s="152"/>
      <c r="CH30" s="160"/>
      <c r="CI30" s="155"/>
      <c r="CJ30" s="161"/>
      <c r="CK30" s="161"/>
      <c r="CL30" s="149"/>
      <c r="CM30" s="149"/>
      <c r="CN30" s="149">
        <f t="shared" si="43"/>
        <v>0</v>
      </c>
      <c r="CO30" s="149"/>
      <c r="CP30" s="149"/>
      <c r="CQ30" s="149"/>
      <c r="CR30" s="149"/>
      <c r="CS30" s="149"/>
      <c r="CT30" s="149"/>
      <c r="CU30" s="149"/>
      <c r="CV30" s="149"/>
      <c r="CW30" s="158"/>
      <c r="CX30" s="152"/>
      <c r="CY30" s="160"/>
      <c r="CZ30" s="155"/>
      <c r="DA30" s="161"/>
      <c r="DB30" s="161"/>
      <c r="DC30" s="149"/>
      <c r="DD30" s="149"/>
      <c r="DE30" s="149">
        <f t="shared" si="51"/>
        <v>0</v>
      </c>
      <c r="DF30" s="149"/>
      <c r="DG30" s="149"/>
      <c r="DH30" s="149"/>
      <c r="DI30" s="149"/>
      <c r="DJ30" s="149"/>
      <c r="DK30" s="149"/>
      <c r="DL30" s="149"/>
      <c r="DM30" s="149"/>
      <c r="DN30" s="158"/>
      <c r="DO30" s="152"/>
      <c r="DP30" s="160"/>
      <c r="DQ30" s="155"/>
      <c r="DR30" s="161"/>
      <c r="DS30" s="161"/>
      <c r="DT30" s="149"/>
      <c r="DU30" s="149"/>
      <c r="DV30" s="149">
        <f t="shared" si="59"/>
        <v>0</v>
      </c>
      <c r="DW30" s="149"/>
      <c r="DX30" s="149"/>
      <c r="DY30" s="149"/>
      <c r="DZ30" s="149"/>
      <c r="EA30" s="149"/>
      <c r="EB30" s="149"/>
      <c r="EC30" s="149"/>
      <c r="ED30" s="149"/>
      <c r="EE30" s="158"/>
      <c r="EF30" s="152"/>
      <c r="EG30" s="160"/>
      <c r="EH30" s="155"/>
      <c r="EI30" s="161"/>
      <c r="EJ30" s="161"/>
      <c r="EK30" s="149"/>
      <c r="EL30" s="149"/>
      <c r="EM30" s="149">
        <f t="shared" si="67"/>
        <v>0</v>
      </c>
      <c r="EN30" s="149"/>
      <c r="EO30" s="149"/>
      <c r="EP30" s="149"/>
      <c r="EQ30" s="149"/>
      <c r="ER30" s="149"/>
      <c r="ES30" s="149"/>
      <c r="ET30" s="149"/>
      <c r="EU30" s="149"/>
      <c r="EV30" s="158"/>
      <c r="EW30" s="152"/>
      <c r="EX30" s="160"/>
      <c r="EY30" s="155"/>
      <c r="EZ30" s="161"/>
      <c r="FA30" s="161"/>
      <c r="FB30" s="149"/>
      <c r="FC30" s="149"/>
      <c r="FD30" s="149">
        <f t="shared" si="75"/>
        <v>0</v>
      </c>
      <c r="FE30" s="149"/>
      <c r="FF30" s="149"/>
      <c r="FG30" s="149"/>
      <c r="FH30" s="149"/>
      <c r="FI30" s="149"/>
      <c r="FJ30" s="149"/>
      <c r="FK30" s="149"/>
      <c r="FL30" s="149"/>
      <c r="FM30" s="158"/>
      <c r="FN30" s="152"/>
      <c r="FO30" s="160"/>
      <c r="FP30" s="155"/>
      <c r="FQ30" s="161"/>
      <c r="FR30" s="161"/>
      <c r="FS30" s="149"/>
      <c r="FT30" s="149"/>
      <c r="FU30" s="149">
        <f t="shared" si="83"/>
        <v>0</v>
      </c>
      <c r="FV30" s="149"/>
      <c r="FW30" s="149"/>
      <c r="FX30" s="149"/>
      <c r="FY30" s="149"/>
      <c r="FZ30" s="149"/>
      <c r="GA30" s="149"/>
      <c r="GB30" s="149"/>
      <c r="GC30" s="149"/>
      <c r="GD30" s="158"/>
      <c r="GE30" s="152"/>
      <c r="GF30" s="160"/>
      <c r="GG30" s="155"/>
      <c r="GH30" s="161"/>
      <c r="GI30" s="161"/>
      <c r="GJ30" s="149"/>
      <c r="GK30" s="149"/>
      <c r="GL30" s="149">
        <f t="shared" si="91"/>
        <v>0</v>
      </c>
      <c r="GM30" s="149"/>
      <c r="GN30" s="149"/>
      <c r="GO30" s="149"/>
      <c r="GP30" s="149"/>
      <c r="GQ30" s="149"/>
      <c r="GR30" s="149"/>
      <c r="GS30" s="149"/>
      <c r="GT30" s="149"/>
      <c r="GU30" s="158"/>
      <c r="GV30" s="152"/>
      <c r="GW30" s="160"/>
      <c r="GX30" s="155"/>
      <c r="GY30" s="161"/>
      <c r="GZ30" s="161"/>
      <c r="HA30" s="149"/>
      <c r="HB30" s="149"/>
      <c r="HC30" s="149">
        <f t="shared" si="99"/>
        <v>0</v>
      </c>
      <c r="HD30" s="149"/>
      <c r="HE30" s="149"/>
      <c r="HF30" s="149"/>
      <c r="HG30" s="149"/>
      <c r="HH30" s="149"/>
      <c r="HI30" s="149"/>
      <c r="HJ30" s="149"/>
      <c r="HK30" s="149"/>
      <c r="HL30" s="158"/>
      <c r="HM30" s="152"/>
      <c r="HN30" s="160"/>
      <c r="HO30" s="155"/>
      <c r="HP30" s="161"/>
      <c r="HQ30" s="161"/>
      <c r="HR30" s="149"/>
      <c r="HS30" s="149"/>
      <c r="HT30" s="149">
        <f t="shared" si="107"/>
        <v>0</v>
      </c>
      <c r="HU30" s="149"/>
      <c r="HV30" s="149"/>
      <c r="HW30" s="149"/>
      <c r="HX30" s="149"/>
      <c r="HY30" s="149"/>
      <c r="HZ30" s="149"/>
      <c r="IA30" s="149"/>
      <c r="IB30" s="149"/>
      <c r="IC30" s="158"/>
      <c r="ID30" s="152"/>
      <c r="IE30" s="160"/>
      <c r="IF30" s="155"/>
      <c r="IG30" s="161"/>
      <c r="IH30" s="161"/>
      <c r="II30" s="149"/>
      <c r="IJ30" s="149"/>
      <c r="IK30" s="149">
        <f t="shared" si="115"/>
        <v>0</v>
      </c>
      <c r="IL30" s="149"/>
      <c r="IM30" s="149"/>
      <c r="IN30" s="149"/>
      <c r="IO30" s="149"/>
      <c r="IP30" s="149"/>
      <c r="IQ30" s="149"/>
      <c r="IR30" s="149"/>
      <c r="IS30" s="149"/>
      <c r="IT30" s="158"/>
      <c r="IU30" s="152"/>
      <c r="IV30" s="160"/>
      <c r="IW30" s="155"/>
      <c r="IX30" s="161"/>
      <c r="IY30" s="161"/>
      <c r="IZ30" s="149"/>
      <c r="JA30" s="149"/>
      <c r="JB30" s="149">
        <f t="shared" si="123"/>
        <v>0</v>
      </c>
      <c r="JC30" s="149"/>
      <c r="JD30" s="149"/>
      <c r="JE30" s="149"/>
      <c r="JF30" s="149"/>
      <c r="JG30" s="149"/>
      <c r="JH30" s="149"/>
      <c r="JI30" s="149"/>
      <c r="JJ30" s="149"/>
      <c r="JK30" s="158"/>
      <c r="JL30" s="152"/>
      <c r="JM30" s="160"/>
      <c r="JN30" s="155"/>
      <c r="JO30" s="161"/>
      <c r="JP30" s="161"/>
      <c r="JQ30" s="149"/>
      <c r="JR30" s="149"/>
      <c r="JS30" s="149">
        <f t="shared" si="131"/>
        <v>0</v>
      </c>
      <c r="JT30" s="149"/>
      <c r="JU30" s="149"/>
      <c r="JV30" s="149"/>
      <c r="JW30" s="149"/>
      <c r="JX30" s="149"/>
      <c r="JY30" s="149"/>
      <c r="JZ30" s="149"/>
      <c r="KA30" s="149"/>
      <c r="KB30" s="158"/>
      <c r="KC30" s="152"/>
      <c r="KD30" s="160"/>
      <c r="KE30" s="155"/>
      <c r="KF30" s="161"/>
      <c r="KG30" s="161"/>
      <c r="KH30" s="149"/>
      <c r="KI30" s="149"/>
      <c r="KJ30" s="149">
        <f t="shared" si="139"/>
        <v>0</v>
      </c>
      <c r="KK30" s="149"/>
      <c r="KL30" s="149"/>
      <c r="KM30" s="149"/>
      <c r="KN30" s="149"/>
      <c r="KO30" s="149"/>
      <c r="KP30" s="149"/>
      <c r="KQ30" s="149"/>
      <c r="KR30" s="149"/>
      <c r="KS30" s="158"/>
    </row>
    <row r="31" ht="15.75" customHeight="1">
      <c r="A31" s="162" t="s">
        <v>97</v>
      </c>
      <c r="B31" s="163"/>
      <c r="C31" s="164"/>
      <c r="D31" s="164"/>
      <c r="E31" s="165"/>
      <c r="F31" s="165"/>
      <c r="G31" s="166">
        <f>SUM(G13:G30)</f>
        <v>2081656.98</v>
      </c>
      <c r="H31" s="165"/>
      <c r="I31" s="166">
        <f>SUM(I13:I30)</f>
        <v>123782.9192</v>
      </c>
      <c r="J31" s="165"/>
      <c r="K31" s="165"/>
      <c r="L31" s="166">
        <f t="shared" ref="L31:M31" si="163">SUM(L13:L30)</f>
        <v>0</v>
      </c>
      <c r="M31" s="166">
        <f t="shared" si="163"/>
        <v>2205439.899</v>
      </c>
      <c r="N31" s="165"/>
      <c r="O31" s="166">
        <f t="shared" ref="O31:P31" si="164">SUM(O13:O30)</f>
        <v>694458.937</v>
      </c>
      <c r="P31" s="167">
        <f t="shared" si="164"/>
        <v>1510980.962</v>
      </c>
      <c r="Q31" s="168"/>
      <c r="R31" s="169" t="s">
        <v>97</v>
      </c>
      <c r="S31" s="163"/>
      <c r="T31" s="164"/>
      <c r="U31" s="164"/>
      <c r="V31" s="165"/>
      <c r="W31" s="165"/>
      <c r="X31" s="166">
        <f>SUM(X13:X30)</f>
        <v>2223743.734</v>
      </c>
      <c r="Y31" s="165"/>
      <c r="Z31" s="166">
        <f>SUM(Z13:Z30)</f>
        <v>131868.4149</v>
      </c>
      <c r="AA31" s="165"/>
      <c r="AB31" s="165"/>
      <c r="AC31" s="166">
        <f t="shared" ref="AC31:AD31" si="165">SUM(AC13:AC30)</f>
        <v>0</v>
      </c>
      <c r="AD31" s="166">
        <f t="shared" si="165"/>
        <v>2355612.149</v>
      </c>
      <c r="AE31" s="165"/>
      <c r="AF31" s="166">
        <f t="shared" ref="AF31:AG31" si="166">SUM(AF13:AF30)</f>
        <v>742685.5639</v>
      </c>
      <c r="AG31" s="170">
        <f t="shared" si="166"/>
        <v>1612926.585</v>
      </c>
      <c r="AH31" s="168"/>
      <c r="AI31" s="169" t="s">
        <v>97</v>
      </c>
      <c r="AJ31" s="163"/>
      <c r="AK31" s="164"/>
      <c r="AL31" s="164"/>
      <c r="AM31" s="165"/>
      <c r="AN31" s="165"/>
      <c r="AO31" s="166">
        <f>SUM(AO13:AO30)</f>
        <v>2338745.927</v>
      </c>
      <c r="AP31" s="165"/>
      <c r="AQ31" s="166">
        <f>SUM(AQ13:AQ30)</f>
        <v>139008.4074</v>
      </c>
      <c r="AR31" s="165"/>
      <c r="AS31" s="165"/>
      <c r="AT31" s="166">
        <f t="shared" ref="AT31:AU31" si="167">SUM(AT13:AT30)</f>
        <v>0</v>
      </c>
      <c r="AU31" s="166">
        <f t="shared" si="167"/>
        <v>2477754.334</v>
      </c>
      <c r="AV31" s="165"/>
      <c r="AW31" s="166">
        <f t="shared" ref="AW31:AX31" si="168">SUM(AW13:AW30)</f>
        <v>781179.7414</v>
      </c>
      <c r="AX31" s="170">
        <f t="shared" si="168"/>
        <v>1696574.593</v>
      </c>
      <c r="AY31" s="168"/>
      <c r="AZ31" s="169" t="s">
        <v>97</v>
      </c>
      <c r="BA31" s="163"/>
      <c r="BB31" s="164"/>
      <c r="BC31" s="164"/>
      <c r="BD31" s="165"/>
      <c r="BE31" s="165"/>
      <c r="BF31" s="166">
        <f>SUM(BF13:BF30)</f>
        <v>2474828.361</v>
      </c>
      <c r="BG31" s="165"/>
      <c r="BH31" s="166">
        <f>SUM(BH13:BH30)</f>
        <v>146959.795</v>
      </c>
      <c r="BI31" s="165"/>
      <c r="BJ31" s="165"/>
      <c r="BK31" s="166">
        <f t="shared" ref="BK31:BL31" si="169">SUM(BK13:BK30)</f>
        <v>0</v>
      </c>
      <c r="BL31" s="166">
        <f t="shared" si="169"/>
        <v>2621788.156</v>
      </c>
      <c r="BM31" s="165"/>
      <c r="BN31" s="166">
        <f t="shared" ref="BN31:BO31" si="170">SUM(BN13:BN30)</f>
        <v>829297.9607</v>
      </c>
      <c r="BO31" s="170">
        <f t="shared" si="170"/>
        <v>1792490.195</v>
      </c>
      <c r="BP31" s="168"/>
      <c r="BQ31" s="169" t="s">
        <v>97</v>
      </c>
      <c r="BR31" s="163"/>
      <c r="BS31" s="164"/>
      <c r="BT31" s="164"/>
      <c r="BU31" s="165"/>
      <c r="BV31" s="165"/>
      <c r="BW31" s="166">
        <f>SUM(BW13:BW30)</f>
        <v>2816866.592</v>
      </c>
      <c r="BX31" s="165"/>
      <c r="BY31" s="166">
        <f>SUM(BY13:BY30)</f>
        <v>167678.9192</v>
      </c>
      <c r="BZ31" s="165"/>
      <c r="CA31" s="165"/>
      <c r="CB31" s="166">
        <f t="shared" ref="CB31:CC31" si="171">SUM(CB13:CB30)</f>
        <v>0</v>
      </c>
      <c r="CC31" s="166">
        <f t="shared" si="171"/>
        <v>2984545.511</v>
      </c>
      <c r="CD31" s="165"/>
      <c r="CE31" s="166">
        <f t="shared" ref="CE31:CF31" si="172">SUM(CE13:CE30)</f>
        <v>947627.498</v>
      </c>
      <c r="CF31" s="170">
        <f t="shared" si="172"/>
        <v>2036918.013</v>
      </c>
      <c r="CG31" s="168"/>
      <c r="CH31" s="169" t="s">
        <v>97</v>
      </c>
      <c r="CI31" s="163"/>
      <c r="CJ31" s="164"/>
      <c r="CK31" s="164"/>
      <c r="CL31" s="165"/>
      <c r="CM31" s="165"/>
      <c r="CN31" s="166">
        <f>SUM(CN13:CN30)</f>
        <v>2872917.196</v>
      </c>
      <c r="CO31" s="165"/>
      <c r="CP31" s="166">
        <f>SUM(CP13:CP30)</f>
        <v>171897.2559</v>
      </c>
      <c r="CQ31" s="165"/>
      <c r="CR31" s="165"/>
      <c r="CS31" s="166">
        <f t="shared" ref="CS31:CT31" si="173">SUM(CS13:CS30)</f>
        <v>0</v>
      </c>
      <c r="CT31" s="166">
        <f t="shared" si="173"/>
        <v>3044814.452</v>
      </c>
      <c r="CU31" s="165"/>
      <c r="CV31" s="166">
        <f t="shared" ref="CV31:CW31" si="174">SUM(CV13:CV30)</f>
        <v>965891.9075</v>
      </c>
      <c r="CW31" s="170">
        <f t="shared" si="174"/>
        <v>2078922.545</v>
      </c>
      <c r="CX31" s="168"/>
      <c r="CY31" s="169" t="s">
        <v>97</v>
      </c>
      <c r="CZ31" s="163"/>
      <c r="DA31" s="164"/>
      <c r="DB31" s="164"/>
      <c r="DC31" s="165"/>
      <c r="DD31" s="165"/>
      <c r="DE31" s="166">
        <f>SUM(DE13:DE30)</f>
        <v>3047062.709</v>
      </c>
      <c r="DF31" s="165"/>
      <c r="DG31" s="166">
        <f>SUM(DG13:DG30)</f>
        <v>184309.8072</v>
      </c>
      <c r="DH31" s="165"/>
      <c r="DI31" s="165"/>
      <c r="DJ31" s="166">
        <f t="shared" ref="DJ31:DK31" si="175">SUM(DJ13:DJ30)</f>
        <v>0</v>
      </c>
      <c r="DK31" s="166">
        <f t="shared" si="175"/>
        <v>3231372.516</v>
      </c>
      <c r="DL31" s="165"/>
      <c r="DM31" s="166">
        <f t="shared" ref="DM31:DN31" si="176">SUM(DM13:DM30)</f>
        <v>1024424.149</v>
      </c>
      <c r="DN31" s="170">
        <f t="shared" si="176"/>
        <v>2206948.366</v>
      </c>
      <c r="DO31" s="168"/>
      <c r="DP31" s="169" t="s">
        <v>97</v>
      </c>
      <c r="DQ31" s="163"/>
      <c r="DR31" s="164"/>
      <c r="DS31" s="164"/>
      <c r="DT31" s="165"/>
      <c r="DU31" s="165"/>
      <c r="DV31" s="166">
        <f>SUM(DV13:DV30)</f>
        <v>3289710.702</v>
      </c>
      <c r="DW31" s="165"/>
      <c r="DX31" s="166">
        <f>SUM(DX13:DX30)</f>
        <v>201616.9948</v>
      </c>
      <c r="DY31" s="165"/>
      <c r="DZ31" s="165"/>
      <c r="EA31" s="166">
        <f t="shared" ref="EA31:EB31" si="177">SUM(EA13:EA30)</f>
        <v>0</v>
      </c>
      <c r="EB31" s="166">
        <f t="shared" si="177"/>
        <v>3491327.697</v>
      </c>
      <c r="EC31" s="165"/>
      <c r="ED31" s="166">
        <f t="shared" ref="ED31:EE31" si="178">SUM(ED13:ED30)</f>
        <v>1099293.321</v>
      </c>
      <c r="EE31" s="170">
        <f t="shared" si="178"/>
        <v>2392034.376</v>
      </c>
      <c r="EF31" s="168"/>
      <c r="EG31" s="169" t="s">
        <v>97</v>
      </c>
      <c r="EH31" s="163"/>
      <c r="EI31" s="164"/>
      <c r="EJ31" s="164"/>
      <c r="EK31" s="165"/>
      <c r="EL31" s="165"/>
      <c r="EM31" s="166">
        <f>SUM(EM13:EM30)</f>
        <v>2749593.796</v>
      </c>
      <c r="EN31" s="165"/>
      <c r="EO31" s="166">
        <f>SUM(EO13:EO30)</f>
        <v>172338.4234</v>
      </c>
      <c r="EP31" s="165"/>
      <c r="EQ31" s="165"/>
      <c r="ER31" s="166">
        <f t="shared" ref="ER31:ES31" si="179">SUM(ER13:ER30)</f>
        <v>0</v>
      </c>
      <c r="ES31" s="166">
        <f t="shared" si="179"/>
        <v>2921932.219</v>
      </c>
      <c r="ET31" s="165"/>
      <c r="EU31" s="166">
        <f t="shared" ref="EU31:EV31" si="180">SUM(EU13:EU30)</f>
        <v>910815.0389</v>
      </c>
      <c r="EV31" s="170">
        <f t="shared" si="180"/>
        <v>2011117.18</v>
      </c>
      <c r="EW31" s="168"/>
      <c r="EX31" s="169" t="s">
        <v>97</v>
      </c>
      <c r="EY31" s="163"/>
      <c r="EZ31" s="164"/>
      <c r="FA31" s="164"/>
      <c r="FB31" s="165"/>
      <c r="FC31" s="165"/>
      <c r="FD31" s="166">
        <f>SUM(FD13:FD30)</f>
        <v>2715563.421</v>
      </c>
      <c r="FE31" s="165"/>
      <c r="FF31" s="166">
        <f>SUM(FF13:FF30)</f>
        <v>175730.2559</v>
      </c>
      <c r="FG31" s="165"/>
      <c r="FH31" s="165"/>
      <c r="FI31" s="166">
        <f t="shared" ref="FI31:FJ31" si="181">SUM(FI13:FI30)</f>
        <v>0</v>
      </c>
      <c r="FJ31" s="166">
        <f t="shared" si="181"/>
        <v>2891293.677</v>
      </c>
      <c r="FK31" s="165"/>
      <c r="FL31" s="166">
        <f t="shared" ref="FL31:FM31" si="182">SUM(FL13:FL30)</f>
        <v>899011.9248</v>
      </c>
      <c r="FM31" s="170">
        <f t="shared" si="182"/>
        <v>1992281.752</v>
      </c>
      <c r="FN31" s="168"/>
      <c r="FO31" s="169" t="s">
        <v>97</v>
      </c>
      <c r="FP31" s="163"/>
      <c r="FQ31" s="164"/>
      <c r="FR31" s="164"/>
      <c r="FS31" s="165"/>
      <c r="FT31" s="165"/>
      <c r="FU31" s="166">
        <f>SUM(FU13:FU30)</f>
        <v>2500484.215</v>
      </c>
      <c r="FV31" s="165"/>
      <c r="FW31" s="166">
        <f>SUM(FW13:FW30)</f>
        <v>155180.8945</v>
      </c>
      <c r="FX31" s="165"/>
      <c r="FY31" s="165"/>
      <c r="FZ31" s="166">
        <f t="shared" ref="FZ31:GA31" si="183">SUM(FZ13:FZ30)</f>
        <v>0</v>
      </c>
      <c r="GA31" s="166">
        <f t="shared" si="183"/>
        <v>2655665.11</v>
      </c>
      <c r="GB31" s="165"/>
      <c r="GC31" s="166">
        <f t="shared" ref="GC31:GD31" si="184">SUM(GC13:GC30)</f>
        <v>834546.1099</v>
      </c>
      <c r="GD31" s="170">
        <f t="shared" si="184"/>
        <v>1821119</v>
      </c>
      <c r="GE31" s="168"/>
      <c r="GF31" s="169" t="s">
        <v>97</v>
      </c>
      <c r="GG31" s="163"/>
      <c r="GH31" s="164"/>
      <c r="GI31" s="164"/>
      <c r="GJ31" s="165"/>
      <c r="GK31" s="165"/>
      <c r="GL31" s="166">
        <f>SUM(GL13:GL30)</f>
        <v>2694611.609</v>
      </c>
      <c r="GM31" s="165"/>
      <c r="GN31" s="166">
        <f>SUM(GN13:GN30)</f>
        <v>157749.5251</v>
      </c>
      <c r="GO31" s="165"/>
      <c r="GP31" s="165"/>
      <c r="GQ31" s="166">
        <f t="shared" ref="GQ31:GR31" si="185">SUM(GQ13:GQ30)</f>
        <v>0</v>
      </c>
      <c r="GR31" s="166">
        <f t="shared" si="185"/>
        <v>2852361.134</v>
      </c>
      <c r="GS31" s="165"/>
      <c r="GT31" s="166">
        <f t="shared" ref="GT31:GU31" si="186">SUM(GT13:GT30)</f>
        <v>888115.3275</v>
      </c>
      <c r="GU31" s="170">
        <f t="shared" si="186"/>
        <v>1964245.807</v>
      </c>
      <c r="GV31" s="168"/>
      <c r="GW31" s="169" t="s">
        <v>97</v>
      </c>
      <c r="GX31" s="163"/>
      <c r="GY31" s="164"/>
      <c r="GZ31" s="164"/>
      <c r="HA31" s="165"/>
      <c r="HB31" s="165"/>
      <c r="HC31" s="166">
        <f>SUM(HC13:HC30)</f>
        <v>2221727.759</v>
      </c>
      <c r="HD31" s="165"/>
      <c r="HE31" s="166">
        <f>SUM(HE13:HE30)</f>
        <v>137835.7472</v>
      </c>
      <c r="HF31" s="165"/>
      <c r="HG31" s="165"/>
      <c r="HH31" s="166">
        <f t="shared" ref="HH31:HI31" si="187">SUM(HH13:HH30)</f>
        <v>0</v>
      </c>
      <c r="HI31" s="166">
        <f t="shared" si="187"/>
        <v>2359563.507</v>
      </c>
      <c r="HJ31" s="165"/>
      <c r="HK31" s="166">
        <f t="shared" ref="HK31:HL31" si="188">SUM(HK13:HK30)</f>
        <v>743489.4213</v>
      </c>
      <c r="HL31" s="170">
        <f t="shared" si="188"/>
        <v>1616074.085</v>
      </c>
      <c r="HM31" s="168"/>
      <c r="HN31" s="169" t="s">
        <v>97</v>
      </c>
      <c r="HO31" s="163"/>
      <c r="HP31" s="164"/>
      <c r="HQ31" s="164"/>
      <c r="HR31" s="165"/>
      <c r="HS31" s="165"/>
      <c r="HT31" s="166">
        <f>SUM(HT13:HT30)</f>
        <v>2083050.061</v>
      </c>
      <c r="HU31" s="165"/>
      <c r="HV31" s="166">
        <f>SUM(HV13:HV30)</f>
        <v>126339.7347</v>
      </c>
      <c r="HW31" s="165"/>
      <c r="HX31" s="165"/>
      <c r="HY31" s="166">
        <f t="shared" ref="HY31:HZ31" si="189">SUM(HY13:HY30)</f>
        <v>0</v>
      </c>
      <c r="HZ31" s="166">
        <f t="shared" si="189"/>
        <v>2209389.795</v>
      </c>
      <c r="IA31" s="165"/>
      <c r="IB31" s="166">
        <f t="shared" ref="IB31:IC31" si="190">SUM(IB13:IB30)</f>
        <v>700843.5273</v>
      </c>
      <c r="IC31" s="170">
        <f t="shared" si="190"/>
        <v>1508546.268</v>
      </c>
      <c r="ID31" s="168"/>
      <c r="IE31" s="169" t="s">
        <v>97</v>
      </c>
      <c r="IF31" s="163"/>
      <c r="IG31" s="164"/>
      <c r="IH31" s="164"/>
      <c r="II31" s="165"/>
      <c r="IJ31" s="165"/>
      <c r="IK31" s="166">
        <f>SUM(IK13:IK30)</f>
        <v>2634895.739</v>
      </c>
      <c r="IL31" s="165"/>
      <c r="IM31" s="166">
        <f>SUM(IM13:IM30)</f>
        <v>155716.2468</v>
      </c>
      <c r="IN31" s="165"/>
      <c r="IO31" s="165"/>
      <c r="IP31" s="166">
        <f t="shared" ref="IP31:IQ31" si="191">SUM(IP13:IP30)</f>
        <v>0</v>
      </c>
      <c r="IQ31" s="166">
        <f t="shared" si="191"/>
        <v>2790611.986</v>
      </c>
      <c r="IR31" s="165"/>
      <c r="IS31" s="166">
        <f t="shared" ref="IS31:IT31" si="192">SUM(IS13:IS30)</f>
        <v>874997.0083</v>
      </c>
      <c r="IT31" s="170">
        <f t="shared" si="192"/>
        <v>1915614.978</v>
      </c>
      <c r="IU31" s="168"/>
      <c r="IV31" s="169" t="s">
        <v>97</v>
      </c>
      <c r="IW31" s="163"/>
      <c r="IX31" s="164"/>
      <c r="IY31" s="164"/>
      <c r="IZ31" s="165"/>
      <c r="JA31" s="165"/>
      <c r="JB31" s="166">
        <f>SUM(JB13:JB30)</f>
        <v>2803457.805</v>
      </c>
      <c r="JC31" s="165"/>
      <c r="JD31" s="166">
        <f>SUM(JD13:JD30)</f>
        <v>172213.9193</v>
      </c>
      <c r="JE31" s="165"/>
      <c r="JF31" s="165"/>
      <c r="JG31" s="166">
        <f t="shared" ref="JG31:JH31" si="193">SUM(JG13:JG30)</f>
        <v>0</v>
      </c>
      <c r="JH31" s="166">
        <f t="shared" si="193"/>
        <v>2975671.724</v>
      </c>
      <c r="JI31" s="165"/>
      <c r="JJ31" s="166">
        <f t="shared" ref="JJ31:JK31" si="194">SUM(JJ13:JJ30)</f>
        <v>950398.1352</v>
      </c>
      <c r="JK31" s="170">
        <f t="shared" si="194"/>
        <v>2025273.589</v>
      </c>
      <c r="JL31" s="168"/>
      <c r="JM31" s="169" t="s">
        <v>97</v>
      </c>
      <c r="JN31" s="163"/>
      <c r="JO31" s="164"/>
      <c r="JP31" s="164"/>
      <c r="JQ31" s="165"/>
      <c r="JR31" s="165"/>
      <c r="JS31" s="166">
        <f>SUM(JS13:JS30)</f>
        <v>385471.3936</v>
      </c>
      <c r="JT31" s="165"/>
      <c r="JU31" s="166">
        <f>SUM(JU13:JU30)</f>
        <v>23924.65768</v>
      </c>
      <c r="JV31" s="165"/>
      <c r="JW31" s="165"/>
      <c r="JX31" s="166">
        <f t="shared" ref="JX31:JY31" si="195">SUM(JX13:JX30)</f>
        <v>0</v>
      </c>
      <c r="JY31" s="166">
        <f t="shared" si="195"/>
        <v>409396.0513</v>
      </c>
      <c r="JZ31" s="165"/>
      <c r="KA31" s="166">
        <f t="shared" ref="KA31:KB31" si="196">SUM(KA13:KA30)</f>
        <v>129012.0807</v>
      </c>
      <c r="KB31" s="170">
        <f t="shared" si="196"/>
        <v>280383.9706</v>
      </c>
      <c r="KC31" s="168"/>
      <c r="KD31" s="169" t="s">
        <v>97</v>
      </c>
      <c r="KE31" s="163"/>
      <c r="KF31" s="164"/>
      <c r="KG31" s="164"/>
      <c r="KH31" s="165"/>
      <c r="KI31" s="165"/>
      <c r="KJ31" s="166">
        <f>SUM(KJ13:KJ30)</f>
        <v>0</v>
      </c>
      <c r="KK31" s="165"/>
      <c r="KL31" s="166">
        <f>SUM(KL13:KL30)</f>
        <v>0</v>
      </c>
      <c r="KM31" s="165"/>
      <c r="KN31" s="165"/>
      <c r="KO31" s="166">
        <f t="shared" ref="KO31:KP31" si="197">SUM(KO13:KO30)</f>
        <v>0</v>
      </c>
      <c r="KP31" s="166">
        <f t="shared" si="197"/>
        <v>0</v>
      </c>
      <c r="KQ31" s="165"/>
      <c r="KR31" s="166">
        <f t="shared" ref="KR31:KS31" si="198">SUM(KR13:KR30)</f>
        <v>0</v>
      </c>
      <c r="KS31" s="170">
        <f t="shared" si="198"/>
        <v>0</v>
      </c>
    </row>
    <row r="32" ht="15.75" customHeight="1">
      <c r="A32" s="154"/>
      <c r="B32" s="161"/>
      <c r="C32" s="161"/>
      <c r="D32" s="161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58"/>
      <c r="P32" s="159"/>
      <c r="Q32" s="152"/>
      <c r="R32" s="160"/>
      <c r="S32" s="161"/>
      <c r="T32" s="161"/>
      <c r="U32" s="161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58"/>
      <c r="AG32" s="158"/>
      <c r="AH32" s="152"/>
      <c r="AI32" s="160"/>
      <c r="AJ32" s="161"/>
      <c r="AK32" s="161"/>
      <c r="AL32" s="161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58"/>
      <c r="AX32" s="158"/>
      <c r="AY32" s="152"/>
      <c r="AZ32" s="160"/>
      <c r="BA32" s="161"/>
      <c r="BB32" s="161"/>
      <c r="BC32" s="161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58"/>
      <c r="BO32" s="158"/>
      <c r="BP32" s="152"/>
      <c r="BQ32" s="160"/>
      <c r="BR32" s="161"/>
      <c r="BS32" s="161"/>
      <c r="BT32" s="161"/>
      <c r="BU32" s="149"/>
      <c r="BV32" s="149"/>
      <c r="BW32" s="149"/>
      <c r="BX32" s="149"/>
      <c r="BY32" s="149"/>
      <c r="BZ32" s="149"/>
      <c r="CA32" s="149"/>
      <c r="CB32" s="149"/>
      <c r="CC32" s="149"/>
      <c r="CD32" s="149"/>
      <c r="CE32" s="158"/>
      <c r="CF32" s="158"/>
      <c r="CG32" s="152"/>
      <c r="CH32" s="160"/>
      <c r="CI32" s="161"/>
      <c r="CJ32" s="161"/>
      <c r="CK32" s="161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58"/>
      <c r="CW32" s="158"/>
      <c r="CX32" s="152"/>
      <c r="CY32" s="160"/>
      <c r="CZ32" s="161"/>
      <c r="DA32" s="161"/>
      <c r="DB32" s="161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58"/>
      <c r="DN32" s="158"/>
      <c r="DO32" s="152"/>
      <c r="DP32" s="160"/>
      <c r="DQ32" s="161"/>
      <c r="DR32" s="161"/>
      <c r="DS32" s="161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58"/>
      <c r="EE32" s="158"/>
      <c r="EF32" s="152"/>
      <c r="EG32" s="160"/>
      <c r="EH32" s="161"/>
      <c r="EI32" s="161"/>
      <c r="EJ32" s="161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58"/>
      <c r="EV32" s="158"/>
      <c r="EW32" s="152"/>
      <c r="EX32" s="160"/>
      <c r="EY32" s="161"/>
      <c r="EZ32" s="161"/>
      <c r="FA32" s="161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58"/>
      <c r="FM32" s="158"/>
      <c r="FN32" s="152"/>
      <c r="FO32" s="160"/>
      <c r="FP32" s="161"/>
      <c r="FQ32" s="161"/>
      <c r="FR32" s="161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58"/>
      <c r="GD32" s="158"/>
      <c r="GE32" s="152"/>
      <c r="GF32" s="160"/>
      <c r="GG32" s="161"/>
      <c r="GH32" s="161"/>
      <c r="GI32" s="161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58"/>
      <c r="GU32" s="158"/>
      <c r="GV32" s="152"/>
      <c r="GW32" s="160"/>
      <c r="GX32" s="161"/>
      <c r="GY32" s="161"/>
      <c r="GZ32" s="161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58"/>
      <c r="HL32" s="158"/>
      <c r="HM32" s="152"/>
      <c r="HN32" s="160"/>
      <c r="HO32" s="161"/>
      <c r="HP32" s="161"/>
      <c r="HQ32" s="161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58"/>
      <c r="IC32" s="158"/>
      <c r="ID32" s="152"/>
      <c r="IE32" s="160"/>
      <c r="IF32" s="161"/>
      <c r="IG32" s="161"/>
      <c r="IH32" s="161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58"/>
      <c r="IT32" s="158"/>
      <c r="IU32" s="152"/>
      <c r="IV32" s="160"/>
      <c r="IW32" s="161"/>
      <c r="IX32" s="161"/>
      <c r="IY32" s="161"/>
      <c r="IZ32" s="149"/>
      <c r="JA32" s="149"/>
      <c r="JB32" s="149"/>
      <c r="JC32" s="149"/>
      <c r="JD32" s="149"/>
      <c r="JE32" s="149"/>
      <c r="JF32" s="149"/>
      <c r="JG32" s="149"/>
      <c r="JH32" s="149"/>
      <c r="JI32" s="149"/>
      <c r="JJ32" s="158"/>
      <c r="JK32" s="158"/>
      <c r="JL32" s="152"/>
      <c r="JM32" s="160"/>
      <c r="JN32" s="161"/>
      <c r="JO32" s="161"/>
      <c r="JP32" s="161"/>
      <c r="JQ32" s="149"/>
      <c r="JR32" s="149"/>
      <c r="JS32" s="149"/>
      <c r="JT32" s="149"/>
      <c r="JU32" s="149"/>
      <c r="JV32" s="149"/>
      <c r="JW32" s="149"/>
      <c r="JX32" s="149"/>
      <c r="JY32" s="149"/>
      <c r="JZ32" s="149"/>
      <c r="KA32" s="158"/>
      <c r="KB32" s="158"/>
      <c r="KC32" s="152"/>
      <c r="KD32" s="160"/>
      <c r="KE32" s="161"/>
      <c r="KF32" s="161"/>
      <c r="KG32" s="161"/>
      <c r="KH32" s="149"/>
      <c r="KI32" s="149"/>
      <c r="KJ32" s="149"/>
      <c r="KK32" s="149"/>
      <c r="KL32" s="149"/>
      <c r="KM32" s="149"/>
      <c r="KN32" s="149"/>
      <c r="KO32" s="149"/>
      <c r="KP32" s="149"/>
      <c r="KQ32" s="149"/>
      <c r="KR32" s="158"/>
      <c r="KS32" s="158"/>
    </row>
    <row r="33" ht="15.75" customHeight="1">
      <c r="A33" s="154"/>
      <c r="B33" s="171" t="str">
        <f>"Output Sekunder "&amp;" %"</f>
        <v>Output Sekunder  %</v>
      </c>
      <c r="C33" s="172"/>
      <c r="D33" s="172"/>
      <c r="E33" s="149">
        <f>P33/P31*100</f>
        <v>0</v>
      </c>
      <c r="F33" s="173"/>
      <c r="G33" s="173"/>
      <c r="H33" s="173"/>
      <c r="I33" s="173"/>
      <c r="J33" s="173"/>
      <c r="K33" s="173"/>
      <c r="L33" s="173"/>
      <c r="M33" s="174">
        <f t="shared" ref="M33:M34" si="199">M69+M105+M141+M177</f>
        <v>0</v>
      </c>
      <c r="N33" s="173"/>
      <c r="O33" s="173"/>
      <c r="P33" s="175">
        <f t="shared" ref="P33:P34" si="200">P69+P105+P141+P177</f>
        <v>0</v>
      </c>
      <c r="Q33" s="152"/>
      <c r="R33" s="160"/>
      <c r="S33" s="171" t="str">
        <f>"Output Sekunder "&amp;" %"</f>
        <v>Output Sekunder  %</v>
      </c>
      <c r="T33" s="172"/>
      <c r="U33" s="172"/>
      <c r="V33" s="149">
        <f>AG33/AG31*100</f>
        <v>0</v>
      </c>
      <c r="W33" s="173"/>
      <c r="X33" s="173"/>
      <c r="Y33" s="173"/>
      <c r="Z33" s="173"/>
      <c r="AA33" s="173"/>
      <c r="AB33" s="173"/>
      <c r="AC33" s="173"/>
      <c r="AD33" s="174">
        <f t="shared" ref="AD33:AD34" si="201">AD69+AD105+AD141+AD177</f>
        <v>0</v>
      </c>
      <c r="AE33" s="173"/>
      <c r="AF33" s="173"/>
      <c r="AG33" s="176">
        <f t="shared" ref="AG33:AG34" si="202">AG69+AG105+AG141+AG177</f>
        <v>0</v>
      </c>
      <c r="AH33" s="152"/>
      <c r="AI33" s="160"/>
      <c r="AJ33" s="171" t="str">
        <f>"Output Sekunder "&amp;" %"</f>
        <v>Output Sekunder  %</v>
      </c>
      <c r="AK33" s="172"/>
      <c r="AL33" s="172"/>
      <c r="AM33" s="149">
        <f>AX33/AX31*100</f>
        <v>0</v>
      </c>
      <c r="AN33" s="173"/>
      <c r="AO33" s="173"/>
      <c r="AP33" s="173"/>
      <c r="AQ33" s="173"/>
      <c r="AR33" s="173"/>
      <c r="AS33" s="173"/>
      <c r="AT33" s="173"/>
      <c r="AU33" s="174">
        <f t="shared" ref="AU33:AU34" si="203">AU69+AU105+AU141+AU177</f>
        <v>0</v>
      </c>
      <c r="AV33" s="173"/>
      <c r="AW33" s="173"/>
      <c r="AX33" s="176">
        <f t="shared" ref="AX33:AX34" si="204">AX69+AX105+AX141+AX177</f>
        <v>0</v>
      </c>
      <c r="AY33" s="152"/>
      <c r="AZ33" s="160"/>
      <c r="BA33" s="171" t="str">
        <f>"Output Sekunder "&amp;" %"</f>
        <v>Output Sekunder  %</v>
      </c>
      <c r="BB33" s="172"/>
      <c r="BC33" s="172"/>
      <c r="BD33" s="149">
        <f>BO33/BO31*100</f>
        <v>0</v>
      </c>
      <c r="BE33" s="173"/>
      <c r="BF33" s="173"/>
      <c r="BG33" s="173"/>
      <c r="BH33" s="173"/>
      <c r="BI33" s="173"/>
      <c r="BJ33" s="173"/>
      <c r="BK33" s="173"/>
      <c r="BL33" s="174">
        <f t="shared" ref="BL33:BL34" si="205">BL69+BL105+BL141+BL177</f>
        <v>0</v>
      </c>
      <c r="BM33" s="173"/>
      <c r="BN33" s="173"/>
      <c r="BO33" s="176">
        <f t="shared" ref="BO33:BO34" si="206">BO69+BO105+BO141+BO177</f>
        <v>0</v>
      </c>
      <c r="BP33" s="152"/>
      <c r="BQ33" s="160"/>
      <c r="BR33" s="171" t="str">
        <f>"Output Sekunder "&amp;" %"</f>
        <v>Output Sekunder  %</v>
      </c>
      <c r="BS33" s="172"/>
      <c r="BT33" s="172"/>
      <c r="BU33" s="149">
        <f>CF33/CF31*100</f>
        <v>0</v>
      </c>
      <c r="BV33" s="173"/>
      <c r="BW33" s="173"/>
      <c r="BX33" s="173"/>
      <c r="BY33" s="173"/>
      <c r="BZ33" s="173"/>
      <c r="CA33" s="173"/>
      <c r="CB33" s="173"/>
      <c r="CC33" s="174">
        <f t="shared" ref="CC33:CC34" si="207">CC69+CC105+CC141+CC177</f>
        <v>0</v>
      </c>
      <c r="CD33" s="173"/>
      <c r="CE33" s="173"/>
      <c r="CF33" s="176">
        <f t="shared" ref="CF33:CF34" si="208">CF69+CF105+CF141+CF177</f>
        <v>0</v>
      </c>
      <c r="CG33" s="152"/>
      <c r="CH33" s="160"/>
      <c r="CI33" s="171" t="str">
        <f>"Output Sekunder "&amp;" %"</f>
        <v>Output Sekunder  %</v>
      </c>
      <c r="CJ33" s="172"/>
      <c r="CK33" s="172"/>
      <c r="CL33" s="149">
        <f>CW33/CW31*100</f>
        <v>0</v>
      </c>
      <c r="CM33" s="173"/>
      <c r="CN33" s="173"/>
      <c r="CO33" s="173"/>
      <c r="CP33" s="173"/>
      <c r="CQ33" s="173"/>
      <c r="CR33" s="173"/>
      <c r="CS33" s="173"/>
      <c r="CT33" s="174">
        <f t="shared" ref="CT33:CT34" si="209">CT69+CT105+CT141+CT177</f>
        <v>0</v>
      </c>
      <c r="CU33" s="173"/>
      <c r="CV33" s="173"/>
      <c r="CW33" s="176">
        <f t="shared" ref="CW33:CW34" si="210">CW69+CW105+CW141+CW177</f>
        <v>0</v>
      </c>
      <c r="CX33" s="152"/>
      <c r="CY33" s="160"/>
      <c r="CZ33" s="171" t="str">
        <f>"Output Sekunder "&amp;" %"</f>
        <v>Output Sekunder  %</v>
      </c>
      <c r="DA33" s="172"/>
      <c r="DB33" s="172"/>
      <c r="DC33" s="149">
        <f>DN33/DN31*100</f>
        <v>0</v>
      </c>
      <c r="DD33" s="173"/>
      <c r="DE33" s="173"/>
      <c r="DF33" s="173"/>
      <c r="DG33" s="173"/>
      <c r="DH33" s="173"/>
      <c r="DI33" s="173"/>
      <c r="DJ33" s="173"/>
      <c r="DK33" s="174">
        <f t="shared" ref="DK33:DK34" si="211">DK69+DK105+DK141+DK177</f>
        <v>0</v>
      </c>
      <c r="DL33" s="173"/>
      <c r="DM33" s="173"/>
      <c r="DN33" s="176">
        <f t="shared" ref="DN33:DN34" si="212">DN69+DN105+DN141+DN177</f>
        <v>0</v>
      </c>
      <c r="DO33" s="152"/>
      <c r="DP33" s="160"/>
      <c r="DQ33" s="171" t="str">
        <f>"Output Sekunder "&amp;" %"</f>
        <v>Output Sekunder  %</v>
      </c>
      <c r="DR33" s="172"/>
      <c r="DS33" s="172"/>
      <c r="DT33" s="149">
        <f>EE33/EE31*100</f>
        <v>0</v>
      </c>
      <c r="DU33" s="173"/>
      <c r="DV33" s="173"/>
      <c r="DW33" s="173"/>
      <c r="DX33" s="173"/>
      <c r="DY33" s="173"/>
      <c r="DZ33" s="173"/>
      <c r="EA33" s="173"/>
      <c r="EB33" s="174">
        <f t="shared" ref="EB33:EB34" si="213">EB69+EB105+EB141+EB177</f>
        <v>0</v>
      </c>
      <c r="EC33" s="173"/>
      <c r="ED33" s="173"/>
      <c r="EE33" s="176">
        <f t="shared" ref="EE33:EE34" si="214">EE69+EE105+EE141+EE177</f>
        <v>0</v>
      </c>
      <c r="EF33" s="152"/>
      <c r="EG33" s="160"/>
      <c r="EH33" s="171" t="str">
        <f>"Output Sekunder "&amp;" %"</f>
        <v>Output Sekunder  %</v>
      </c>
      <c r="EI33" s="172"/>
      <c r="EJ33" s="172"/>
      <c r="EK33" s="149">
        <f>EV33/EV31*100</f>
        <v>0</v>
      </c>
      <c r="EL33" s="173"/>
      <c r="EM33" s="173"/>
      <c r="EN33" s="173"/>
      <c r="EO33" s="173"/>
      <c r="EP33" s="173"/>
      <c r="EQ33" s="173"/>
      <c r="ER33" s="173"/>
      <c r="ES33" s="174">
        <f t="shared" ref="ES33:ES34" si="215">ES69+ES105+ES141+ES177</f>
        <v>0</v>
      </c>
      <c r="ET33" s="173"/>
      <c r="EU33" s="173"/>
      <c r="EV33" s="176">
        <f t="shared" ref="EV33:EV34" si="216">EV69+EV105+EV141+EV177</f>
        <v>0</v>
      </c>
      <c r="EW33" s="152"/>
      <c r="EX33" s="160"/>
      <c r="EY33" s="171" t="str">
        <f>"Output Sekunder "&amp;" %"</f>
        <v>Output Sekunder  %</v>
      </c>
      <c r="EZ33" s="172"/>
      <c r="FA33" s="172"/>
      <c r="FB33" s="149">
        <f>FM33/FM31*100</f>
        <v>0</v>
      </c>
      <c r="FC33" s="173"/>
      <c r="FD33" s="173"/>
      <c r="FE33" s="173"/>
      <c r="FF33" s="173"/>
      <c r="FG33" s="173"/>
      <c r="FH33" s="173"/>
      <c r="FI33" s="173"/>
      <c r="FJ33" s="174">
        <f t="shared" ref="FJ33:FJ34" si="217">FJ69+FJ105+FJ141+FJ177</f>
        <v>0</v>
      </c>
      <c r="FK33" s="173"/>
      <c r="FL33" s="173"/>
      <c r="FM33" s="176">
        <f t="shared" ref="FM33:FM34" si="218">FM69+FM105+FM141+FM177</f>
        <v>0</v>
      </c>
      <c r="FN33" s="152"/>
      <c r="FO33" s="160"/>
      <c r="FP33" s="171" t="str">
        <f>"Output Sekunder "&amp;" %"</f>
        <v>Output Sekunder  %</v>
      </c>
      <c r="FQ33" s="172"/>
      <c r="FR33" s="172"/>
      <c r="FS33" s="149">
        <f>GD33/GD31*100</f>
        <v>0</v>
      </c>
      <c r="FT33" s="173"/>
      <c r="FU33" s="173"/>
      <c r="FV33" s="173"/>
      <c r="FW33" s="173"/>
      <c r="FX33" s="173"/>
      <c r="FY33" s="173"/>
      <c r="FZ33" s="173"/>
      <c r="GA33" s="174">
        <f t="shared" ref="GA33:GA34" si="219">GA69+GA105+GA141+GA177</f>
        <v>0</v>
      </c>
      <c r="GB33" s="173"/>
      <c r="GC33" s="173"/>
      <c r="GD33" s="176">
        <f t="shared" ref="GD33:GD34" si="220">GD69+GD105+GD141+GD177</f>
        <v>0</v>
      </c>
      <c r="GE33" s="152"/>
      <c r="GF33" s="160"/>
      <c r="GG33" s="171" t="str">
        <f>"Output Sekunder "&amp;" %"</f>
        <v>Output Sekunder  %</v>
      </c>
      <c r="GH33" s="172"/>
      <c r="GI33" s="172"/>
      <c r="GJ33" s="149">
        <f>GU33/GU31*100</f>
        <v>0</v>
      </c>
      <c r="GK33" s="173"/>
      <c r="GL33" s="173"/>
      <c r="GM33" s="173"/>
      <c r="GN33" s="173"/>
      <c r="GO33" s="173"/>
      <c r="GP33" s="173"/>
      <c r="GQ33" s="173"/>
      <c r="GR33" s="174">
        <f t="shared" ref="GR33:GR34" si="221">GR69+GR105+GR141+GR177</f>
        <v>0</v>
      </c>
      <c r="GS33" s="173"/>
      <c r="GT33" s="173"/>
      <c r="GU33" s="176">
        <f t="shared" ref="GU33:GU34" si="222">GU69+GU105+GU141+GU177</f>
        <v>0</v>
      </c>
      <c r="GV33" s="152"/>
      <c r="GW33" s="160"/>
      <c r="GX33" s="171" t="str">
        <f>"Output Sekunder "&amp;" %"</f>
        <v>Output Sekunder  %</v>
      </c>
      <c r="GY33" s="172"/>
      <c r="GZ33" s="172"/>
      <c r="HA33" s="149">
        <f>HL33/HL31*100</f>
        <v>0</v>
      </c>
      <c r="HB33" s="173"/>
      <c r="HC33" s="173"/>
      <c r="HD33" s="173"/>
      <c r="HE33" s="173"/>
      <c r="HF33" s="173"/>
      <c r="HG33" s="173"/>
      <c r="HH33" s="173"/>
      <c r="HI33" s="174">
        <f t="shared" ref="HI33:HI34" si="223">HI69+HI105+HI141+HI177</f>
        <v>0</v>
      </c>
      <c r="HJ33" s="173"/>
      <c r="HK33" s="173"/>
      <c r="HL33" s="176">
        <f t="shared" ref="HL33:HL34" si="224">HL69+HL105+HL141+HL177</f>
        <v>0</v>
      </c>
      <c r="HM33" s="152"/>
      <c r="HN33" s="160"/>
      <c r="HO33" s="171" t="str">
        <f>"Output Sekunder "&amp;" %"</f>
        <v>Output Sekunder  %</v>
      </c>
      <c r="HP33" s="172"/>
      <c r="HQ33" s="172"/>
      <c r="HR33" s="149">
        <f>IC33/IC31*100</f>
        <v>0</v>
      </c>
      <c r="HS33" s="173"/>
      <c r="HT33" s="173"/>
      <c r="HU33" s="173"/>
      <c r="HV33" s="173"/>
      <c r="HW33" s="173"/>
      <c r="HX33" s="173"/>
      <c r="HY33" s="173"/>
      <c r="HZ33" s="174">
        <f t="shared" ref="HZ33:HZ34" si="225">HZ69+HZ105+HZ141+HZ177</f>
        <v>0</v>
      </c>
      <c r="IA33" s="173"/>
      <c r="IB33" s="173"/>
      <c r="IC33" s="176">
        <f t="shared" ref="IC33:IC34" si="226">IC69+IC105+IC141+IC177</f>
        <v>0</v>
      </c>
      <c r="ID33" s="152"/>
      <c r="IE33" s="160"/>
      <c r="IF33" s="171" t="str">
        <f>"Output Sekunder "&amp;" %"</f>
        <v>Output Sekunder  %</v>
      </c>
      <c r="IG33" s="172"/>
      <c r="IH33" s="172"/>
      <c r="II33" s="149">
        <f>IT33/IT31*100</f>
        <v>0</v>
      </c>
      <c r="IJ33" s="173"/>
      <c r="IK33" s="173"/>
      <c r="IL33" s="173"/>
      <c r="IM33" s="173"/>
      <c r="IN33" s="173"/>
      <c r="IO33" s="173"/>
      <c r="IP33" s="173"/>
      <c r="IQ33" s="174">
        <f t="shared" ref="IQ33:IQ34" si="227">IQ69+IQ105+IQ141+IQ177</f>
        <v>0</v>
      </c>
      <c r="IR33" s="173"/>
      <c r="IS33" s="173"/>
      <c r="IT33" s="176">
        <f t="shared" ref="IT33:IT34" si="228">IT69+IT105+IT141+IT177</f>
        <v>0</v>
      </c>
      <c r="IU33" s="152"/>
      <c r="IV33" s="160"/>
      <c r="IW33" s="171" t="str">
        <f>"Output Sekunder "&amp;" %"</f>
        <v>Output Sekunder  %</v>
      </c>
      <c r="IX33" s="172"/>
      <c r="IY33" s="172"/>
      <c r="IZ33" s="149">
        <f>JK33/JK31*100</f>
        <v>0</v>
      </c>
      <c r="JA33" s="173"/>
      <c r="JB33" s="173"/>
      <c r="JC33" s="173"/>
      <c r="JD33" s="173"/>
      <c r="JE33" s="173"/>
      <c r="JF33" s="173"/>
      <c r="JG33" s="173"/>
      <c r="JH33" s="174">
        <f t="shared" ref="JH33:JH34" si="229">JH69+JH105+JH141+JH177</f>
        <v>0</v>
      </c>
      <c r="JI33" s="173"/>
      <c r="JJ33" s="173"/>
      <c r="JK33" s="176">
        <f t="shared" ref="JK33:JK34" si="230">JK69+JK105+JK141+JK177</f>
        <v>0</v>
      </c>
      <c r="JL33" s="152"/>
      <c r="JM33" s="160"/>
      <c r="JN33" s="171" t="str">
        <f>"Output Sekunder "&amp;" %"</f>
        <v>Output Sekunder  %</v>
      </c>
      <c r="JO33" s="172"/>
      <c r="JP33" s="172"/>
      <c r="JQ33" s="149">
        <f>KB33/KB31*100</f>
        <v>0</v>
      </c>
      <c r="JR33" s="173"/>
      <c r="JS33" s="173"/>
      <c r="JT33" s="173"/>
      <c r="JU33" s="173"/>
      <c r="JV33" s="173"/>
      <c r="JW33" s="173"/>
      <c r="JX33" s="173"/>
      <c r="JY33" s="174">
        <f t="shared" ref="JY33:JY34" si="231">JY69+JY105+JY141+JY177</f>
        <v>0</v>
      </c>
      <c r="JZ33" s="173"/>
      <c r="KA33" s="173"/>
      <c r="KB33" s="176">
        <f t="shared" ref="KB33:KB34" si="232">KB69+KB105+KB141+KB177</f>
        <v>0</v>
      </c>
      <c r="KC33" s="152"/>
      <c r="KD33" s="160"/>
      <c r="KE33" s="171" t="str">
        <f>"Output Sekunder "&amp;" %"</f>
        <v>Output Sekunder  %</v>
      </c>
      <c r="KF33" s="172"/>
      <c r="KG33" s="172"/>
      <c r="KH33" s="149" t="str">
        <f>KS33/KS31*100</f>
        <v>#DIV/0!</v>
      </c>
      <c r="KI33" s="173"/>
      <c r="KJ33" s="173"/>
      <c r="KK33" s="173"/>
      <c r="KL33" s="173"/>
      <c r="KM33" s="173"/>
      <c r="KN33" s="173"/>
      <c r="KO33" s="173"/>
      <c r="KP33" s="174">
        <f t="shared" ref="KP33:KP34" si="233">KP69+KP105+KP141+KP177</f>
        <v>0</v>
      </c>
      <c r="KQ33" s="173"/>
      <c r="KR33" s="173"/>
      <c r="KS33" s="176">
        <f t="shared" ref="KS33:KS34" si="234">KS69+KS105+KS141+KS177</f>
        <v>0</v>
      </c>
    </row>
    <row r="34" ht="15.75" customHeight="1">
      <c r="A34" s="154"/>
      <c r="B34" s="177" t="str">
        <f>"Adjusment "&amp;" %"</f>
        <v>Adjusment  %</v>
      </c>
      <c r="C34" s="178"/>
      <c r="D34" s="178"/>
      <c r="E34" s="149">
        <f>P34/(P31+P33)*100</f>
        <v>0</v>
      </c>
      <c r="F34" s="173"/>
      <c r="G34" s="173"/>
      <c r="H34" s="173"/>
      <c r="I34" s="173"/>
      <c r="J34" s="173"/>
      <c r="K34" s="173"/>
      <c r="L34" s="173"/>
      <c r="M34" s="179">
        <f t="shared" si="199"/>
        <v>0</v>
      </c>
      <c r="N34" s="173"/>
      <c r="O34" s="173"/>
      <c r="P34" s="180">
        <f t="shared" si="200"/>
        <v>0</v>
      </c>
      <c r="Q34" s="152"/>
      <c r="R34" s="160"/>
      <c r="S34" s="177" t="str">
        <f>"Adjusment "&amp;" %"</f>
        <v>Adjusment  %</v>
      </c>
      <c r="T34" s="178"/>
      <c r="U34" s="178"/>
      <c r="V34" s="149">
        <f>AG34/(AG31+AG33)*100</f>
        <v>0</v>
      </c>
      <c r="W34" s="173"/>
      <c r="X34" s="173"/>
      <c r="Y34" s="173"/>
      <c r="Z34" s="173"/>
      <c r="AA34" s="173"/>
      <c r="AB34" s="173"/>
      <c r="AC34" s="173"/>
      <c r="AD34" s="179">
        <f t="shared" si="201"/>
        <v>0</v>
      </c>
      <c r="AE34" s="173"/>
      <c r="AF34" s="173"/>
      <c r="AG34" s="181">
        <f t="shared" si="202"/>
        <v>0</v>
      </c>
      <c r="AH34" s="152"/>
      <c r="AI34" s="160"/>
      <c r="AJ34" s="177" t="str">
        <f>"Adjusment "&amp;" %"</f>
        <v>Adjusment  %</v>
      </c>
      <c r="AK34" s="178"/>
      <c r="AL34" s="178"/>
      <c r="AM34" s="149">
        <f>AX34/(AX31+AX33)*100</f>
        <v>0</v>
      </c>
      <c r="AN34" s="173"/>
      <c r="AO34" s="173"/>
      <c r="AP34" s="173"/>
      <c r="AQ34" s="173"/>
      <c r="AR34" s="173"/>
      <c r="AS34" s="173"/>
      <c r="AT34" s="173"/>
      <c r="AU34" s="179">
        <f t="shared" si="203"/>
        <v>0</v>
      </c>
      <c r="AV34" s="173"/>
      <c r="AW34" s="173"/>
      <c r="AX34" s="181">
        <f t="shared" si="204"/>
        <v>0</v>
      </c>
      <c r="AY34" s="152"/>
      <c r="AZ34" s="160"/>
      <c r="BA34" s="177" t="str">
        <f>"Adjusment "&amp;" %"</f>
        <v>Adjusment  %</v>
      </c>
      <c r="BB34" s="178"/>
      <c r="BC34" s="178"/>
      <c r="BD34" s="149">
        <f>BO34/(BO31+BO33)*100</f>
        <v>0</v>
      </c>
      <c r="BE34" s="173"/>
      <c r="BF34" s="173"/>
      <c r="BG34" s="173"/>
      <c r="BH34" s="173"/>
      <c r="BI34" s="173"/>
      <c r="BJ34" s="173"/>
      <c r="BK34" s="173"/>
      <c r="BL34" s="179">
        <f t="shared" si="205"/>
        <v>0</v>
      </c>
      <c r="BM34" s="173"/>
      <c r="BN34" s="173"/>
      <c r="BO34" s="181">
        <f t="shared" si="206"/>
        <v>0</v>
      </c>
      <c r="BP34" s="152"/>
      <c r="BQ34" s="160"/>
      <c r="BR34" s="177" t="str">
        <f>"Adjusment "&amp;" %"</f>
        <v>Adjusment  %</v>
      </c>
      <c r="BS34" s="178"/>
      <c r="BT34" s="178"/>
      <c r="BU34" s="149">
        <f>CF34/(CF31+CF33)*100</f>
        <v>0</v>
      </c>
      <c r="BV34" s="173"/>
      <c r="BW34" s="173"/>
      <c r="BX34" s="173"/>
      <c r="BY34" s="173"/>
      <c r="BZ34" s="173"/>
      <c r="CA34" s="173"/>
      <c r="CB34" s="173"/>
      <c r="CC34" s="179">
        <f t="shared" si="207"/>
        <v>0</v>
      </c>
      <c r="CD34" s="173"/>
      <c r="CE34" s="173"/>
      <c r="CF34" s="181">
        <f t="shared" si="208"/>
        <v>0</v>
      </c>
      <c r="CG34" s="152"/>
      <c r="CH34" s="160"/>
      <c r="CI34" s="177" t="str">
        <f>"Adjusment "&amp;" %"</f>
        <v>Adjusment  %</v>
      </c>
      <c r="CJ34" s="178"/>
      <c r="CK34" s="178"/>
      <c r="CL34" s="149">
        <f>CW34/(CW31+CW33)*100</f>
        <v>0</v>
      </c>
      <c r="CM34" s="173"/>
      <c r="CN34" s="173"/>
      <c r="CO34" s="173"/>
      <c r="CP34" s="173"/>
      <c r="CQ34" s="173"/>
      <c r="CR34" s="173"/>
      <c r="CS34" s="173"/>
      <c r="CT34" s="179">
        <f t="shared" si="209"/>
        <v>0</v>
      </c>
      <c r="CU34" s="173"/>
      <c r="CV34" s="173"/>
      <c r="CW34" s="181">
        <f t="shared" si="210"/>
        <v>0</v>
      </c>
      <c r="CX34" s="152"/>
      <c r="CY34" s="160"/>
      <c r="CZ34" s="177" t="str">
        <f>"Adjusment "&amp;" %"</f>
        <v>Adjusment  %</v>
      </c>
      <c r="DA34" s="178"/>
      <c r="DB34" s="178"/>
      <c r="DC34" s="149">
        <f>DN34/(DN31+DN33)*100</f>
        <v>0</v>
      </c>
      <c r="DD34" s="173"/>
      <c r="DE34" s="173"/>
      <c r="DF34" s="173"/>
      <c r="DG34" s="173"/>
      <c r="DH34" s="173"/>
      <c r="DI34" s="173"/>
      <c r="DJ34" s="173"/>
      <c r="DK34" s="179">
        <f t="shared" si="211"/>
        <v>0</v>
      </c>
      <c r="DL34" s="173"/>
      <c r="DM34" s="173"/>
      <c r="DN34" s="181">
        <f t="shared" si="212"/>
        <v>0</v>
      </c>
      <c r="DO34" s="152"/>
      <c r="DP34" s="160"/>
      <c r="DQ34" s="177" t="str">
        <f>"Adjusment "&amp;" %"</f>
        <v>Adjusment  %</v>
      </c>
      <c r="DR34" s="178"/>
      <c r="DS34" s="178"/>
      <c r="DT34" s="149">
        <f>EE34/(EE31+EE33)*100</f>
        <v>0</v>
      </c>
      <c r="DU34" s="173"/>
      <c r="DV34" s="173"/>
      <c r="DW34" s="173"/>
      <c r="DX34" s="173"/>
      <c r="DY34" s="173"/>
      <c r="DZ34" s="173"/>
      <c r="EA34" s="173"/>
      <c r="EB34" s="179">
        <f t="shared" si="213"/>
        <v>0</v>
      </c>
      <c r="EC34" s="173"/>
      <c r="ED34" s="173"/>
      <c r="EE34" s="181">
        <f t="shared" si="214"/>
        <v>0</v>
      </c>
      <c r="EF34" s="152"/>
      <c r="EG34" s="160"/>
      <c r="EH34" s="177" t="str">
        <f>"Adjusment "&amp;" %"</f>
        <v>Adjusment  %</v>
      </c>
      <c r="EI34" s="178"/>
      <c r="EJ34" s="178"/>
      <c r="EK34" s="149">
        <f>EV34/(EV31+EV33)*100</f>
        <v>0</v>
      </c>
      <c r="EL34" s="173"/>
      <c r="EM34" s="173"/>
      <c r="EN34" s="173"/>
      <c r="EO34" s="173"/>
      <c r="EP34" s="173"/>
      <c r="EQ34" s="173"/>
      <c r="ER34" s="173"/>
      <c r="ES34" s="179">
        <f t="shared" si="215"/>
        <v>0</v>
      </c>
      <c r="ET34" s="173"/>
      <c r="EU34" s="173"/>
      <c r="EV34" s="181">
        <f t="shared" si="216"/>
        <v>0</v>
      </c>
      <c r="EW34" s="152"/>
      <c r="EX34" s="160"/>
      <c r="EY34" s="177" t="str">
        <f>"Adjusment "&amp;" %"</f>
        <v>Adjusment  %</v>
      </c>
      <c r="EZ34" s="178"/>
      <c r="FA34" s="178"/>
      <c r="FB34" s="149">
        <f>FM34/(FM31+FM33)*100</f>
        <v>0</v>
      </c>
      <c r="FC34" s="173"/>
      <c r="FD34" s="173"/>
      <c r="FE34" s="173"/>
      <c r="FF34" s="173"/>
      <c r="FG34" s="173"/>
      <c r="FH34" s="173"/>
      <c r="FI34" s="173"/>
      <c r="FJ34" s="179">
        <f t="shared" si="217"/>
        <v>0</v>
      </c>
      <c r="FK34" s="173"/>
      <c r="FL34" s="173"/>
      <c r="FM34" s="181">
        <f t="shared" si="218"/>
        <v>0</v>
      </c>
      <c r="FN34" s="152"/>
      <c r="FO34" s="160"/>
      <c r="FP34" s="177" t="str">
        <f>"Adjusment "&amp;" %"</f>
        <v>Adjusment  %</v>
      </c>
      <c r="FQ34" s="178"/>
      <c r="FR34" s="178"/>
      <c r="FS34" s="149">
        <f>GD34/(GD31+GD33)*100</f>
        <v>0</v>
      </c>
      <c r="FT34" s="173"/>
      <c r="FU34" s="173"/>
      <c r="FV34" s="173"/>
      <c r="FW34" s="173"/>
      <c r="FX34" s="173"/>
      <c r="FY34" s="173"/>
      <c r="FZ34" s="173"/>
      <c r="GA34" s="179">
        <f t="shared" si="219"/>
        <v>0</v>
      </c>
      <c r="GB34" s="173"/>
      <c r="GC34" s="173"/>
      <c r="GD34" s="181">
        <f t="shared" si="220"/>
        <v>0</v>
      </c>
      <c r="GE34" s="152"/>
      <c r="GF34" s="160"/>
      <c r="GG34" s="177" t="str">
        <f>"Adjusment "&amp;" %"</f>
        <v>Adjusment  %</v>
      </c>
      <c r="GH34" s="178"/>
      <c r="GI34" s="178"/>
      <c r="GJ34" s="149">
        <f>GU34/(GU31+GU33)*100</f>
        <v>0</v>
      </c>
      <c r="GK34" s="173"/>
      <c r="GL34" s="173"/>
      <c r="GM34" s="173"/>
      <c r="GN34" s="173"/>
      <c r="GO34" s="173"/>
      <c r="GP34" s="173"/>
      <c r="GQ34" s="173"/>
      <c r="GR34" s="179">
        <f t="shared" si="221"/>
        <v>0</v>
      </c>
      <c r="GS34" s="173"/>
      <c r="GT34" s="173"/>
      <c r="GU34" s="181">
        <f t="shared" si="222"/>
        <v>0</v>
      </c>
      <c r="GV34" s="152"/>
      <c r="GW34" s="160"/>
      <c r="GX34" s="177" t="str">
        <f>"Adjusment "&amp;" %"</f>
        <v>Adjusment  %</v>
      </c>
      <c r="GY34" s="178"/>
      <c r="GZ34" s="178"/>
      <c r="HA34" s="149">
        <f>HL34/(HL31+HL33)*100</f>
        <v>0</v>
      </c>
      <c r="HB34" s="173"/>
      <c r="HC34" s="173"/>
      <c r="HD34" s="173"/>
      <c r="HE34" s="173"/>
      <c r="HF34" s="173"/>
      <c r="HG34" s="173"/>
      <c r="HH34" s="173"/>
      <c r="HI34" s="179">
        <f t="shared" si="223"/>
        <v>0</v>
      </c>
      <c r="HJ34" s="173"/>
      <c r="HK34" s="173"/>
      <c r="HL34" s="181">
        <f t="shared" si="224"/>
        <v>0</v>
      </c>
      <c r="HM34" s="152"/>
      <c r="HN34" s="160"/>
      <c r="HO34" s="177" t="str">
        <f>"Adjusment "&amp;" %"</f>
        <v>Adjusment  %</v>
      </c>
      <c r="HP34" s="178"/>
      <c r="HQ34" s="178"/>
      <c r="HR34" s="149">
        <f>IC34/(IC31+IC33)*100</f>
        <v>0</v>
      </c>
      <c r="HS34" s="173"/>
      <c r="HT34" s="173"/>
      <c r="HU34" s="173"/>
      <c r="HV34" s="173"/>
      <c r="HW34" s="173"/>
      <c r="HX34" s="173"/>
      <c r="HY34" s="173"/>
      <c r="HZ34" s="179">
        <f t="shared" si="225"/>
        <v>0</v>
      </c>
      <c r="IA34" s="173"/>
      <c r="IB34" s="173"/>
      <c r="IC34" s="181">
        <f t="shared" si="226"/>
        <v>0</v>
      </c>
      <c r="ID34" s="152"/>
      <c r="IE34" s="160"/>
      <c r="IF34" s="177" t="str">
        <f>"Adjusment "&amp;" %"</f>
        <v>Adjusment  %</v>
      </c>
      <c r="IG34" s="178"/>
      <c r="IH34" s="178"/>
      <c r="II34" s="149">
        <f>IT34/(IT31+IT33)*100</f>
        <v>0</v>
      </c>
      <c r="IJ34" s="173"/>
      <c r="IK34" s="173"/>
      <c r="IL34" s="173"/>
      <c r="IM34" s="173"/>
      <c r="IN34" s="173"/>
      <c r="IO34" s="173"/>
      <c r="IP34" s="173"/>
      <c r="IQ34" s="179">
        <f t="shared" si="227"/>
        <v>0</v>
      </c>
      <c r="IR34" s="173"/>
      <c r="IS34" s="173"/>
      <c r="IT34" s="181">
        <f t="shared" si="228"/>
        <v>0</v>
      </c>
      <c r="IU34" s="152"/>
      <c r="IV34" s="160"/>
      <c r="IW34" s="177" t="str">
        <f>"Adjusment "&amp;" %"</f>
        <v>Adjusment  %</v>
      </c>
      <c r="IX34" s="178"/>
      <c r="IY34" s="178"/>
      <c r="IZ34" s="149">
        <f>JK34/(JK31+JK33)*100</f>
        <v>0</v>
      </c>
      <c r="JA34" s="173"/>
      <c r="JB34" s="173"/>
      <c r="JC34" s="173"/>
      <c r="JD34" s="173"/>
      <c r="JE34" s="173"/>
      <c r="JF34" s="173"/>
      <c r="JG34" s="173"/>
      <c r="JH34" s="179">
        <f t="shared" si="229"/>
        <v>0</v>
      </c>
      <c r="JI34" s="173"/>
      <c r="JJ34" s="173"/>
      <c r="JK34" s="181">
        <f t="shared" si="230"/>
        <v>0</v>
      </c>
      <c r="JL34" s="152"/>
      <c r="JM34" s="160"/>
      <c r="JN34" s="177" t="str">
        <f>"Adjusment "&amp;" %"</f>
        <v>Adjusment  %</v>
      </c>
      <c r="JO34" s="178"/>
      <c r="JP34" s="178"/>
      <c r="JQ34" s="149">
        <f>KB34/(KB31+KB33)*100</f>
        <v>0</v>
      </c>
      <c r="JR34" s="173"/>
      <c r="JS34" s="173"/>
      <c r="JT34" s="173"/>
      <c r="JU34" s="173"/>
      <c r="JV34" s="173"/>
      <c r="JW34" s="173"/>
      <c r="JX34" s="173"/>
      <c r="JY34" s="179">
        <f t="shared" si="231"/>
        <v>0</v>
      </c>
      <c r="JZ34" s="173"/>
      <c r="KA34" s="173"/>
      <c r="KB34" s="181">
        <f t="shared" si="232"/>
        <v>0</v>
      </c>
      <c r="KC34" s="152"/>
      <c r="KD34" s="160"/>
      <c r="KE34" s="177" t="str">
        <f>"Adjusment "&amp;" %"</f>
        <v>Adjusment  %</v>
      </c>
      <c r="KF34" s="178"/>
      <c r="KG34" s="178"/>
      <c r="KH34" s="149" t="str">
        <f>KS34/(KS31+KS33)*100</f>
        <v>#DIV/0!</v>
      </c>
      <c r="KI34" s="173"/>
      <c r="KJ34" s="173"/>
      <c r="KK34" s="173"/>
      <c r="KL34" s="173"/>
      <c r="KM34" s="173"/>
      <c r="KN34" s="173"/>
      <c r="KO34" s="173"/>
      <c r="KP34" s="179">
        <f t="shared" si="233"/>
        <v>0</v>
      </c>
      <c r="KQ34" s="173"/>
      <c r="KR34" s="173"/>
      <c r="KS34" s="181">
        <f t="shared" si="234"/>
        <v>0</v>
      </c>
    </row>
    <row r="35" ht="15.75" customHeight="1">
      <c r="A35" s="154"/>
      <c r="B35" s="155"/>
      <c r="C35" s="156"/>
      <c r="D35" s="156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59"/>
      <c r="Q35" s="152"/>
      <c r="R35" s="160"/>
      <c r="S35" s="155"/>
      <c r="T35" s="156"/>
      <c r="U35" s="156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58"/>
      <c r="AH35" s="152"/>
      <c r="AI35" s="160"/>
      <c r="AJ35" s="155"/>
      <c r="AK35" s="156"/>
      <c r="AL35" s="156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58"/>
      <c r="AY35" s="152"/>
      <c r="AZ35" s="160"/>
      <c r="BA35" s="155"/>
      <c r="BB35" s="156"/>
      <c r="BC35" s="156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58"/>
      <c r="BP35" s="152"/>
      <c r="BQ35" s="160"/>
      <c r="BR35" s="155"/>
      <c r="BS35" s="156"/>
      <c r="BT35" s="156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58"/>
      <c r="CG35" s="152"/>
      <c r="CH35" s="160"/>
      <c r="CI35" s="155"/>
      <c r="CJ35" s="156"/>
      <c r="CK35" s="156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58"/>
      <c r="CX35" s="152"/>
      <c r="CY35" s="160"/>
      <c r="CZ35" s="155"/>
      <c r="DA35" s="156"/>
      <c r="DB35" s="156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58"/>
      <c r="DO35" s="152"/>
      <c r="DP35" s="160"/>
      <c r="DQ35" s="155"/>
      <c r="DR35" s="156"/>
      <c r="DS35" s="156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58"/>
      <c r="EF35" s="152"/>
      <c r="EG35" s="160"/>
      <c r="EH35" s="155"/>
      <c r="EI35" s="156"/>
      <c r="EJ35" s="156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58"/>
      <c r="EW35" s="152"/>
      <c r="EX35" s="160"/>
      <c r="EY35" s="155"/>
      <c r="EZ35" s="156"/>
      <c r="FA35" s="156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58"/>
      <c r="FN35" s="152"/>
      <c r="FO35" s="160"/>
      <c r="FP35" s="155"/>
      <c r="FQ35" s="156"/>
      <c r="FR35" s="156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58"/>
      <c r="GE35" s="152"/>
      <c r="GF35" s="160"/>
      <c r="GG35" s="155"/>
      <c r="GH35" s="156"/>
      <c r="GI35" s="156"/>
      <c r="GJ35" s="149"/>
      <c r="GK35" s="149"/>
      <c r="GL35" s="149"/>
      <c r="GM35" s="149"/>
      <c r="GN35" s="149"/>
      <c r="GO35" s="149"/>
      <c r="GP35" s="149"/>
      <c r="GQ35" s="149"/>
      <c r="GR35" s="149"/>
      <c r="GS35" s="149"/>
      <c r="GT35" s="149"/>
      <c r="GU35" s="158"/>
      <c r="GV35" s="152"/>
      <c r="GW35" s="160"/>
      <c r="GX35" s="155"/>
      <c r="GY35" s="156"/>
      <c r="GZ35" s="156"/>
      <c r="HA35" s="149"/>
      <c r="HB35" s="149"/>
      <c r="HC35" s="149"/>
      <c r="HD35" s="149"/>
      <c r="HE35" s="149"/>
      <c r="HF35" s="149"/>
      <c r="HG35" s="149"/>
      <c r="HH35" s="149"/>
      <c r="HI35" s="149"/>
      <c r="HJ35" s="149"/>
      <c r="HK35" s="149"/>
      <c r="HL35" s="158"/>
      <c r="HM35" s="152"/>
      <c r="HN35" s="160"/>
      <c r="HO35" s="155"/>
      <c r="HP35" s="156"/>
      <c r="HQ35" s="156"/>
      <c r="HR35" s="149"/>
      <c r="HS35" s="149"/>
      <c r="HT35" s="149"/>
      <c r="HU35" s="149"/>
      <c r="HV35" s="149"/>
      <c r="HW35" s="149"/>
      <c r="HX35" s="149"/>
      <c r="HY35" s="149"/>
      <c r="HZ35" s="149"/>
      <c r="IA35" s="149"/>
      <c r="IB35" s="149"/>
      <c r="IC35" s="158"/>
      <c r="ID35" s="152"/>
      <c r="IE35" s="160"/>
      <c r="IF35" s="155"/>
      <c r="IG35" s="156"/>
      <c r="IH35" s="156"/>
      <c r="II35" s="149"/>
      <c r="IJ35" s="149"/>
      <c r="IK35" s="149"/>
      <c r="IL35" s="149"/>
      <c r="IM35" s="149"/>
      <c r="IN35" s="149"/>
      <c r="IO35" s="149"/>
      <c r="IP35" s="149"/>
      <c r="IQ35" s="149"/>
      <c r="IR35" s="149"/>
      <c r="IS35" s="149"/>
      <c r="IT35" s="158"/>
      <c r="IU35" s="152"/>
      <c r="IV35" s="160"/>
      <c r="IW35" s="155"/>
      <c r="IX35" s="156"/>
      <c r="IY35" s="156"/>
      <c r="IZ35" s="149"/>
      <c r="JA35" s="149"/>
      <c r="JB35" s="149"/>
      <c r="JC35" s="149"/>
      <c r="JD35" s="149"/>
      <c r="JE35" s="149"/>
      <c r="JF35" s="149"/>
      <c r="JG35" s="149"/>
      <c r="JH35" s="149"/>
      <c r="JI35" s="149"/>
      <c r="JJ35" s="149"/>
      <c r="JK35" s="158"/>
      <c r="JL35" s="152"/>
      <c r="JM35" s="160"/>
      <c r="JN35" s="155"/>
      <c r="JO35" s="156"/>
      <c r="JP35" s="156"/>
      <c r="JQ35" s="149"/>
      <c r="JR35" s="149"/>
      <c r="JS35" s="149"/>
      <c r="JT35" s="149"/>
      <c r="JU35" s="149"/>
      <c r="JV35" s="149"/>
      <c r="JW35" s="149"/>
      <c r="JX35" s="149"/>
      <c r="JY35" s="149"/>
      <c r="JZ35" s="149"/>
      <c r="KA35" s="149"/>
      <c r="KB35" s="158"/>
      <c r="KC35" s="152"/>
      <c r="KD35" s="160"/>
      <c r="KE35" s="155"/>
      <c r="KF35" s="156"/>
      <c r="KG35" s="156"/>
      <c r="KH35" s="149"/>
      <c r="KI35" s="149"/>
      <c r="KJ35" s="149"/>
      <c r="KK35" s="149"/>
      <c r="KL35" s="149"/>
      <c r="KM35" s="149"/>
      <c r="KN35" s="149"/>
      <c r="KO35" s="149"/>
      <c r="KP35" s="149"/>
      <c r="KQ35" s="149"/>
      <c r="KR35" s="149"/>
      <c r="KS35" s="158"/>
    </row>
    <row r="36" ht="24.0" customHeight="1">
      <c r="A36" s="182" t="s">
        <v>98</v>
      </c>
      <c r="B36" s="183"/>
      <c r="C36" s="184"/>
      <c r="D36" s="184"/>
      <c r="E36" s="185"/>
      <c r="F36" s="185"/>
      <c r="G36" s="186">
        <f>SUM(G31:G35)</f>
        <v>2081656.98</v>
      </c>
      <c r="H36" s="185"/>
      <c r="I36" s="186">
        <f>SUM(I31:I35)</f>
        <v>123782.9192</v>
      </c>
      <c r="J36" s="185"/>
      <c r="K36" s="185"/>
      <c r="L36" s="186">
        <f t="shared" ref="L36:M36" si="235">SUM(L31:L35)</f>
        <v>0</v>
      </c>
      <c r="M36" s="186">
        <f t="shared" si="235"/>
        <v>2205439.899</v>
      </c>
      <c r="N36" s="185"/>
      <c r="O36" s="186">
        <f t="shared" ref="O36:P36" si="236">SUM(O31:O35)</f>
        <v>694458.937</v>
      </c>
      <c r="P36" s="187">
        <f t="shared" si="236"/>
        <v>1510980.962</v>
      </c>
      <c r="Q36" s="168"/>
      <c r="R36" s="188" t="s">
        <v>98</v>
      </c>
      <c r="S36" s="183"/>
      <c r="T36" s="184"/>
      <c r="U36" s="184"/>
      <c r="V36" s="185"/>
      <c r="W36" s="185"/>
      <c r="X36" s="186">
        <f>SUM(X31:X35)</f>
        <v>2223743.734</v>
      </c>
      <c r="Y36" s="185"/>
      <c r="Z36" s="186">
        <f>SUM(Z31:Z35)</f>
        <v>131868.4149</v>
      </c>
      <c r="AA36" s="185"/>
      <c r="AB36" s="185"/>
      <c r="AC36" s="186">
        <f t="shared" ref="AC36:AD36" si="237">SUM(AC31:AC35)</f>
        <v>0</v>
      </c>
      <c r="AD36" s="186">
        <f t="shared" si="237"/>
        <v>2355612.149</v>
      </c>
      <c r="AE36" s="185"/>
      <c r="AF36" s="186">
        <f t="shared" ref="AF36:AG36" si="238">SUM(AF31:AF35)</f>
        <v>742685.5639</v>
      </c>
      <c r="AG36" s="189">
        <f t="shared" si="238"/>
        <v>1612926.585</v>
      </c>
      <c r="AH36" s="168"/>
      <c r="AI36" s="188" t="s">
        <v>98</v>
      </c>
      <c r="AJ36" s="183"/>
      <c r="AK36" s="184"/>
      <c r="AL36" s="184"/>
      <c r="AM36" s="185"/>
      <c r="AN36" s="185"/>
      <c r="AO36" s="186">
        <f>SUM(AO31:AO35)</f>
        <v>2338745.927</v>
      </c>
      <c r="AP36" s="185"/>
      <c r="AQ36" s="186">
        <f>SUM(AQ31:AQ35)</f>
        <v>139008.4074</v>
      </c>
      <c r="AR36" s="185"/>
      <c r="AS36" s="185"/>
      <c r="AT36" s="186">
        <f t="shared" ref="AT36:AU36" si="239">SUM(AT31:AT35)</f>
        <v>0</v>
      </c>
      <c r="AU36" s="186">
        <f t="shared" si="239"/>
        <v>2477754.334</v>
      </c>
      <c r="AV36" s="185"/>
      <c r="AW36" s="186">
        <f t="shared" ref="AW36:AX36" si="240">SUM(AW31:AW35)</f>
        <v>781179.7414</v>
      </c>
      <c r="AX36" s="189">
        <f t="shared" si="240"/>
        <v>1696574.593</v>
      </c>
      <c r="AY36" s="168"/>
      <c r="AZ36" s="188" t="s">
        <v>98</v>
      </c>
      <c r="BA36" s="183"/>
      <c r="BB36" s="184"/>
      <c r="BC36" s="184"/>
      <c r="BD36" s="185"/>
      <c r="BE36" s="185"/>
      <c r="BF36" s="186">
        <f>SUM(BF31:BF35)</f>
        <v>2474828.361</v>
      </c>
      <c r="BG36" s="185"/>
      <c r="BH36" s="186">
        <f>SUM(BH31:BH35)</f>
        <v>146959.795</v>
      </c>
      <c r="BI36" s="185"/>
      <c r="BJ36" s="185"/>
      <c r="BK36" s="186">
        <f t="shared" ref="BK36:BL36" si="241">SUM(BK31:BK35)</f>
        <v>0</v>
      </c>
      <c r="BL36" s="186">
        <f t="shared" si="241"/>
        <v>2621788.156</v>
      </c>
      <c r="BM36" s="185"/>
      <c r="BN36" s="186">
        <f t="shared" ref="BN36:BO36" si="242">SUM(BN31:BN35)</f>
        <v>829297.9607</v>
      </c>
      <c r="BO36" s="189">
        <f t="shared" si="242"/>
        <v>1792490.195</v>
      </c>
      <c r="BP36" s="168"/>
      <c r="BQ36" s="188" t="s">
        <v>98</v>
      </c>
      <c r="BR36" s="183"/>
      <c r="BS36" s="184"/>
      <c r="BT36" s="184"/>
      <c r="BU36" s="185"/>
      <c r="BV36" s="185"/>
      <c r="BW36" s="186">
        <f>SUM(BW31:BW35)</f>
        <v>2816866.592</v>
      </c>
      <c r="BX36" s="185"/>
      <c r="BY36" s="186">
        <f>SUM(BY31:BY35)</f>
        <v>167678.9192</v>
      </c>
      <c r="BZ36" s="185"/>
      <c r="CA36" s="185"/>
      <c r="CB36" s="186">
        <f t="shared" ref="CB36:CC36" si="243">SUM(CB31:CB35)</f>
        <v>0</v>
      </c>
      <c r="CC36" s="186">
        <f t="shared" si="243"/>
        <v>2984545.511</v>
      </c>
      <c r="CD36" s="185"/>
      <c r="CE36" s="186">
        <f t="shared" ref="CE36:CF36" si="244">SUM(CE31:CE35)</f>
        <v>947627.498</v>
      </c>
      <c r="CF36" s="189">
        <f t="shared" si="244"/>
        <v>2036918.013</v>
      </c>
      <c r="CG36" s="168"/>
      <c r="CH36" s="188" t="s">
        <v>98</v>
      </c>
      <c r="CI36" s="183"/>
      <c r="CJ36" s="184"/>
      <c r="CK36" s="184"/>
      <c r="CL36" s="185"/>
      <c r="CM36" s="185"/>
      <c r="CN36" s="186">
        <f>SUM(CN31:CN35)</f>
        <v>2872917.196</v>
      </c>
      <c r="CO36" s="185"/>
      <c r="CP36" s="186">
        <f>SUM(CP31:CP35)</f>
        <v>171897.2559</v>
      </c>
      <c r="CQ36" s="185"/>
      <c r="CR36" s="185"/>
      <c r="CS36" s="186">
        <f t="shared" ref="CS36:CT36" si="245">SUM(CS31:CS35)</f>
        <v>0</v>
      </c>
      <c r="CT36" s="186">
        <f t="shared" si="245"/>
        <v>3044814.452</v>
      </c>
      <c r="CU36" s="185"/>
      <c r="CV36" s="186">
        <f t="shared" ref="CV36:CW36" si="246">SUM(CV31:CV35)</f>
        <v>965891.9075</v>
      </c>
      <c r="CW36" s="189">
        <f t="shared" si="246"/>
        <v>2078922.545</v>
      </c>
      <c r="CX36" s="168"/>
      <c r="CY36" s="188" t="s">
        <v>98</v>
      </c>
      <c r="CZ36" s="183"/>
      <c r="DA36" s="184"/>
      <c r="DB36" s="184"/>
      <c r="DC36" s="185"/>
      <c r="DD36" s="185"/>
      <c r="DE36" s="186">
        <f>SUM(DE31:DE35)</f>
        <v>3047062.709</v>
      </c>
      <c r="DF36" s="185"/>
      <c r="DG36" s="186">
        <f>SUM(DG31:DG35)</f>
        <v>184309.8072</v>
      </c>
      <c r="DH36" s="185"/>
      <c r="DI36" s="185"/>
      <c r="DJ36" s="186">
        <f t="shared" ref="DJ36:DK36" si="247">SUM(DJ31:DJ35)</f>
        <v>0</v>
      </c>
      <c r="DK36" s="186">
        <f t="shared" si="247"/>
        <v>3231372.516</v>
      </c>
      <c r="DL36" s="185"/>
      <c r="DM36" s="186">
        <f t="shared" ref="DM36:DN36" si="248">SUM(DM31:DM35)</f>
        <v>1024424.149</v>
      </c>
      <c r="DN36" s="189">
        <f t="shared" si="248"/>
        <v>2206948.366</v>
      </c>
      <c r="DO36" s="168"/>
      <c r="DP36" s="188" t="s">
        <v>98</v>
      </c>
      <c r="DQ36" s="183"/>
      <c r="DR36" s="184"/>
      <c r="DS36" s="184"/>
      <c r="DT36" s="185"/>
      <c r="DU36" s="185"/>
      <c r="DV36" s="186">
        <f>SUM(DV31:DV35)</f>
        <v>3289710.702</v>
      </c>
      <c r="DW36" s="185"/>
      <c r="DX36" s="186">
        <f>SUM(DX31:DX35)</f>
        <v>201616.9948</v>
      </c>
      <c r="DY36" s="185"/>
      <c r="DZ36" s="185"/>
      <c r="EA36" s="186">
        <f t="shared" ref="EA36:EB36" si="249">SUM(EA31:EA35)</f>
        <v>0</v>
      </c>
      <c r="EB36" s="186">
        <f t="shared" si="249"/>
        <v>3491327.697</v>
      </c>
      <c r="EC36" s="185"/>
      <c r="ED36" s="186">
        <f t="shared" ref="ED36:EE36" si="250">SUM(ED31:ED35)</f>
        <v>1099293.321</v>
      </c>
      <c r="EE36" s="189">
        <f t="shared" si="250"/>
        <v>2392034.376</v>
      </c>
      <c r="EF36" s="168"/>
      <c r="EG36" s="188" t="s">
        <v>98</v>
      </c>
      <c r="EH36" s="183"/>
      <c r="EI36" s="184"/>
      <c r="EJ36" s="184"/>
      <c r="EK36" s="185"/>
      <c r="EL36" s="185"/>
      <c r="EM36" s="186">
        <f>SUM(EM31:EM35)</f>
        <v>2749593.796</v>
      </c>
      <c r="EN36" s="185"/>
      <c r="EO36" s="186">
        <f>SUM(EO31:EO35)</f>
        <v>172338.4234</v>
      </c>
      <c r="EP36" s="185"/>
      <c r="EQ36" s="185"/>
      <c r="ER36" s="186">
        <f t="shared" ref="ER36:ES36" si="251">SUM(ER31:ER35)</f>
        <v>0</v>
      </c>
      <c r="ES36" s="186">
        <f t="shared" si="251"/>
        <v>2921932.219</v>
      </c>
      <c r="ET36" s="185"/>
      <c r="EU36" s="186">
        <f t="shared" ref="EU36:EV36" si="252">SUM(EU31:EU35)</f>
        <v>910815.0389</v>
      </c>
      <c r="EV36" s="189">
        <f t="shared" si="252"/>
        <v>2011117.18</v>
      </c>
      <c r="EW36" s="168"/>
      <c r="EX36" s="188" t="s">
        <v>98</v>
      </c>
      <c r="EY36" s="183"/>
      <c r="EZ36" s="184"/>
      <c r="FA36" s="184"/>
      <c r="FB36" s="185"/>
      <c r="FC36" s="185"/>
      <c r="FD36" s="186">
        <f>SUM(FD31:FD35)</f>
        <v>2715563.421</v>
      </c>
      <c r="FE36" s="185"/>
      <c r="FF36" s="186">
        <f>SUM(FF31:FF35)</f>
        <v>175730.2559</v>
      </c>
      <c r="FG36" s="185"/>
      <c r="FH36" s="185"/>
      <c r="FI36" s="186">
        <f t="shared" ref="FI36:FJ36" si="253">SUM(FI31:FI35)</f>
        <v>0</v>
      </c>
      <c r="FJ36" s="186">
        <f t="shared" si="253"/>
        <v>2891293.677</v>
      </c>
      <c r="FK36" s="185"/>
      <c r="FL36" s="186">
        <f t="shared" ref="FL36:FM36" si="254">SUM(FL31:FL35)</f>
        <v>899011.9248</v>
      </c>
      <c r="FM36" s="189">
        <f t="shared" si="254"/>
        <v>1992281.752</v>
      </c>
      <c r="FN36" s="168"/>
      <c r="FO36" s="188" t="s">
        <v>98</v>
      </c>
      <c r="FP36" s="183"/>
      <c r="FQ36" s="184"/>
      <c r="FR36" s="184"/>
      <c r="FS36" s="185"/>
      <c r="FT36" s="185"/>
      <c r="FU36" s="186">
        <f>SUM(FU31:FU35)</f>
        <v>2500484.215</v>
      </c>
      <c r="FV36" s="185"/>
      <c r="FW36" s="186">
        <f>SUM(FW31:FW35)</f>
        <v>155180.8945</v>
      </c>
      <c r="FX36" s="185"/>
      <c r="FY36" s="185"/>
      <c r="FZ36" s="186">
        <f t="shared" ref="FZ36:GA36" si="255">SUM(FZ31:FZ35)</f>
        <v>0</v>
      </c>
      <c r="GA36" s="186">
        <f t="shared" si="255"/>
        <v>2655665.11</v>
      </c>
      <c r="GB36" s="185"/>
      <c r="GC36" s="186">
        <f t="shared" ref="GC36:GD36" si="256">SUM(GC31:GC35)</f>
        <v>834546.1099</v>
      </c>
      <c r="GD36" s="189">
        <f t="shared" si="256"/>
        <v>1821119</v>
      </c>
      <c r="GE36" s="168"/>
      <c r="GF36" s="188" t="s">
        <v>98</v>
      </c>
      <c r="GG36" s="183"/>
      <c r="GH36" s="184"/>
      <c r="GI36" s="184"/>
      <c r="GJ36" s="185"/>
      <c r="GK36" s="185"/>
      <c r="GL36" s="186">
        <f>SUM(GL31:GL35)</f>
        <v>2694611.609</v>
      </c>
      <c r="GM36" s="185"/>
      <c r="GN36" s="186">
        <f>SUM(GN31:GN35)</f>
        <v>157749.5251</v>
      </c>
      <c r="GO36" s="185"/>
      <c r="GP36" s="185"/>
      <c r="GQ36" s="186">
        <f t="shared" ref="GQ36:GR36" si="257">SUM(GQ31:GQ35)</f>
        <v>0</v>
      </c>
      <c r="GR36" s="186">
        <f t="shared" si="257"/>
        <v>2852361.134</v>
      </c>
      <c r="GS36" s="185"/>
      <c r="GT36" s="186">
        <f t="shared" ref="GT36:GU36" si="258">SUM(GT31:GT35)</f>
        <v>888115.3275</v>
      </c>
      <c r="GU36" s="189">
        <f t="shared" si="258"/>
        <v>1964245.807</v>
      </c>
      <c r="GV36" s="168"/>
      <c r="GW36" s="188" t="s">
        <v>98</v>
      </c>
      <c r="GX36" s="183"/>
      <c r="GY36" s="184"/>
      <c r="GZ36" s="184"/>
      <c r="HA36" s="185"/>
      <c r="HB36" s="185"/>
      <c r="HC36" s="186">
        <f>SUM(HC31:HC35)</f>
        <v>2221727.759</v>
      </c>
      <c r="HD36" s="185"/>
      <c r="HE36" s="186">
        <f>SUM(HE31:HE35)</f>
        <v>137835.7472</v>
      </c>
      <c r="HF36" s="185"/>
      <c r="HG36" s="185"/>
      <c r="HH36" s="186">
        <f t="shared" ref="HH36:HI36" si="259">SUM(HH31:HH35)</f>
        <v>0</v>
      </c>
      <c r="HI36" s="186">
        <f t="shared" si="259"/>
        <v>2359563.507</v>
      </c>
      <c r="HJ36" s="185"/>
      <c r="HK36" s="186">
        <f t="shared" ref="HK36:HL36" si="260">SUM(HK31:HK35)</f>
        <v>743489.4213</v>
      </c>
      <c r="HL36" s="189">
        <f t="shared" si="260"/>
        <v>1616074.085</v>
      </c>
      <c r="HM36" s="168"/>
      <c r="HN36" s="188" t="s">
        <v>98</v>
      </c>
      <c r="HO36" s="183"/>
      <c r="HP36" s="184"/>
      <c r="HQ36" s="184"/>
      <c r="HR36" s="185"/>
      <c r="HS36" s="185"/>
      <c r="HT36" s="186">
        <f>SUM(HT31:HT35)</f>
        <v>2083050.061</v>
      </c>
      <c r="HU36" s="185"/>
      <c r="HV36" s="186">
        <f>SUM(HV31:HV35)</f>
        <v>126339.7347</v>
      </c>
      <c r="HW36" s="185"/>
      <c r="HX36" s="185"/>
      <c r="HY36" s="186">
        <f t="shared" ref="HY36:HZ36" si="261">SUM(HY31:HY35)</f>
        <v>0</v>
      </c>
      <c r="HZ36" s="186">
        <f t="shared" si="261"/>
        <v>2209389.795</v>
      </c>
      <c r="IA36" s="185"/>
      <c r="IB36" s="186">
        <f t="shared" ref="IB36:IC36" si="262">SUM(IB31:IB35)</f>
        <v>700843.5273</v>
      </c>
      <c r="IC36" s="189">
        <f t="shared" si="262"/>
        <v>1508546.268</v>
      </c>
      <c r="ID36" s="168"/>
      <c r="IE36" s="188" t="s">
        <v>98</v>
      </c>
      <c r="IF36" s="183"/>
      <c r="IG36" s="184"/>
      <c r="IH36" s="184"/>
      <c r="II36" s="185"/>
      <c r="IJ36" s="185"/>
      <c r="IK36" s="186">
        <f>SUM(IK31:IK35)</f>
        <v>2634895.739</v>
      </c>
      <c r="IL36" s="185"/>
      <c r="IM36" s="186">
        <f>SUM(IM31:IM35)</f>
        <v>155716.2468</v>
      </c>
      <c r="IN36" s="185"/>
      <c r="IO36" s="185"/>
      <c r="IP36" s="186">
        <f t="shared" ref="IP36:IQ36" si="263">SUM(IP31:IP35)</f>
        <v>0</v>
      </c>
      <c r="IQ36" s="186">
        <f t="shared" si="263"/>
        <v>2790611.986</v>
      </c>
      <c r="IR36" s="185"/>
      <c r="IS36" s="186">
        <f t="shared" ref="IS36:IT36" si="264">SUM(IS31:IS35)</f>
        <v>874997.0083</v>
      </c>
      <c r="IT36" s="189">
        <f t="shared" si="264"/>
        <v>1915614.978</v>
      </c>
      <c r="IU36" s="168"/>
      <c r="IV36" s="188" t="s">
        <v>98</v>
      </c>
      <c r="IW36" s="183"/>
      <c r="IX36" s="184"/>
      <c r="IY36" s="184"/>
      <c r="IZ36" s="185"/>
      <c r="JA36" s="185"/>
      <c r="JB36" s="186">
        <f>SUM(JB31:JB35)</f>
        <v>2803457.805</v>
      </c>
      <c r="JC36" s="185"/>
      <c r="JD36" s="186">
        <f>SUM(JD31:JD35)</f>
        <v>172213.9193</v>
      </c>
      <c r="JE36" s="185"/>
      <c r="JF36" s="185"/>
      <c r="JG36" s="186">
        <f t="shared" ref="JG36:JH36" si="265">SUM(JG31:JG35)</f>
        <v>0</v>
      </c>
      <c r="JH36" s="186">
        <f t="shared" si="265"/>
        <v>2975671.724</v>
      </c>
      <c r="JI36" s="185"/>
      <c r="JJ36" s="186">
        <f t="shared" ref="JJ36:JK36" si="266">SUM(JJ31:JJ35)</f>
        <v>950398.1352</v>
      </c>
      <c r="JK36" s="189">
        <f t="shared" si="266"/>
        <v>2025273.589</v>
      </c>
      <c r="JL36" s="168"/>
      <c r="JM36" s="188" t="s">
        <v>98</v>
      </c>
      <c r="JN36" s="183"/>
      <c r="JO36" s="184"/>
      <c r="JP36" s="184"/>
      <c r="JQ36" s="185"/>
      <c r="JR36" s="185"/>
      <c r="JS36" s="186">
        <f>SUM(JS31:JS35)</f>
        <v>385471.3936</v>
      </c>
      <c r="JT36" s="185"/>
      <c r="JU36" s="186">
        <f>SUM(JU31:JU35)</f>
        <v>23924.65768</v>
      </c>
      <c r="JV36" s="185"/>
      <c r="JW36" s="185"/>
      <c r="JX36" s="186">
        <f t="shared" ref="JX36:JY36" si="267">SUM(JX31:JX35)</f>
        <v>0</v>
      </c>
      <c r="JY36" s="186">
        <f t="shared" si="267"/>
        <v>409396.0513</v>
      </c>
      <c r="JZ36" s="185"/>
      <c r="KA36" s="186">
        <f t="shared" ref="KA36:KB36" si="268">SUM(KA31:KA35)</f>
        <v>129012.0807</v>
      </c>
      <c r="KB36" s="189">
        <f t="shared" si="268"/>
        <v>280383.9706</v>
      </c>
      <c r="KC36" s="168"/>
      <c r="KD36" s="188" t="s">
        <v>98</v>
      </c>
      <c r="KE36" s="183"/>
      <c r="KF36" s="184"/>
      <c r="KG36" s="184"/>
      <c r="KH36" s="185"/>
      <c r="KI36" s="185"/>
      <c r="KJ36" s="186">
        <f>SUM(KJ31:KJ35)</f>
        <v>0</v>
      </c>
      <c r="KK36" s="185"/>
      <c r="KL36" s="186">
        <f>SUM(KL31:KL35)</f>
        <v>0</v>
      </c>
      <c r="KM36" s="185"/>
      <c r="KN36" s="185"/>
      <c r="KO36" s="186">
        <f t="shared" ref="KO36:KP36" si="269">SUM(KO31:KO35)</f>
        <v>0</v>
      </c>
      <c r="KP36" s="186">
        <f t="shared" si="269"/>
        <v>0</v>
      </c>
      <c r="KQ36" s="185"/>
      <c r="KR36" s="186">
        <f t="shared" ref="KR36:KS36" si="270">SUM(KR31:KR35)</f>
        <v>0</v>
      </c>
      <c r="KS36" s="189">
        <f t="shared" si="270"/>
        <v>0</v>
      </c>
    </row>
    <row r="37" ht="15.75" customHeight="1">
      <c r="A37" s="104"/>
      <c r="B37" s="10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/>
      <c r="R37" s="104"/>
      <c r="S37" s="109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8"/>
      <c r="AI37" s="104"/>
      <c r="AJ37" s="109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8"/>
      <c r="AZ37" s="104"/>
      <c r="BA37" s="109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8"/>
      <c r="BQ37" s="104"/>
      <c r="BR37" s="109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8"/>
      <c r="CH37" s="104"/>
      <c r="CI37" s="109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8"/>
      <c r="CY37" s="104"/>
      <c r="CZ37" s="109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8"/>
      <c r="DP37" s="104"/>
      <c r="DQ37" s="109"/>
      <c r="DR37" s="97"/>
      <c r="DS37" s="97"/>
      <c r="DT37" s="97"/>
      <c r="DU37" s="97"/>
      <c r="DV37" s="97"/>
      <c r="DW37" s="97"/>
      <c r="DX37" s="97"/>
      <c r="DY37" s="97"/>
      <c r="DZ37" s="97"/>
      <c r="EA37" s="97"/>
      <c r="EB37" s="97"/>
      <c r="EC37" s="97"/>
      <c r="ED37" s="97"/>
      <c r="EE37" s="97"/>
      <c r="EF37" s="98"/>
      <c r="EG37" s="104"/>
      <c r="EH37" s="109"/>
      <c r="EI37" s="97"/>
      <c r="EJ37" s="97"/>
      <c r="EK37" s="97"/>
      <c r="EL37" s="97"/>
      <c r="EM37" s="97"/>
      <c r="EN37" s="97"/>
      <c r="EO37" s="97"/>
      <c r="EP37" s="97"/>
      <c r="EQ37" s="97"/>
      <c r="ER37" s="97"/>
      <c r="ES37" s="97"/>
      <c r="ET37" s="97"/>
      <c r="EU37" s="97"/>
      <c r="EV37" s="97"/>
      <c r="EW37" s="98"/>
      <c r="EX37" s="104"/>
      <c r="EY37" s="109"/>
      <c r="EZ37" s="97"/>
      <c r="FA37" s="97"/>
      <c r="FB37" s="97"/>
      <c r="FC37" s="97"/>
      <c r="FD37" s="97"/>
      <c r="FE37" s="97"/>
      <c r="FF37" s="97"/>
      <c r="FG37" s="97"/>
      <c r="FH37" s="97"/>
      <c r="FI37" s="97"/>
      <c r="FJ37" s="97"/>
      <c r="FK37" s="97"/>
      <c r="FL37" s="97"/>
      <c r="FM37" s="97"/>
      <c r="FN37" s="98"/>
      <c r="FO37" s="104"/>
      <c r="FP37" s="109"/>
      <c r="FQ37" s="97"/>
      <c r="FR37" s="97"/>
      <c r="FS37" s="97"/>
      <c r="FT37" s="97"/>
      <c r="FU37" s="97"/>
      <c r="FV37" s="97"/>
      <c r="FW37" s="97"/>
      <c r="FX37" s="97"/>
      <c r="FY37" s="97"/>
      <c r="FZ37" s="97"/>
      <c r="GA37" s="97"/>
      <c r="GB37" s="97"/>
      <c r="GC37" s="97"/>
      <c r="GD37" s="97"/>
      <c r="GE37" s="98"/>
      <c r="GF37" s="104"/>
      <c r="GG37" s="109"/>
      <c r="GH37" s="97"/>
      <c r="GI37" s="97"/>
      <c r="GJ37" s="97"/>
      <c r="GK37" s="97"/>
      <c r="GL37" s="97"/>
      <c r="GM37" s="97"/>
      <c r="GN37" s="97"/>
      <c r="GO37" s="97"/>
      <c r="GP37" s="97"/>
      <c r="GQ37" s="97"/>
      <c r="GR37" s="97"/>
      <c r="GS37" s="97"/>
      <c r="GT37" s="97"/>
      <c r="GU37" s="97"/>
      <c r="GV37" s="98"/>
      <c r="GW37" s="104"/>
      <c r="GX37" s="109"/>
      <c r="GY37" s="97"/>
      <c r="GZ37" s="97"/>
      <c r="HA37" s="97"/>
      <c r="HB37" s="97"/>
      <c r="HC37" s="97"/>
      <c r="HD37" s="97"/>
      <c r="HE37" s="97"/>
      <c r="HF37" s="97"/>
      <c r="HG37" s="97"/>
      <c r="HH37" s="97"/>
      <c r="HI37" s="97"/>
      <c r="HJ37" s="97"/>
      <c r="HK37" s="97"/>
      <c r="HL37" s="97"/>
      <c r="HM37" s="98"/>
      <c r="HN37" s="104"/>
      <c r="HO37" s="109"/>
      <c r="HP37" s="97"/>
      <c r="HQ37" s="97"/>
      <c r="HR37" s="97"/>
      <c r="HS37" s="97"/>
      <c r="HT37" s="97"/>
      <c r="HU37" s="97"/>
      <c r="HV37" s="97"/>
      <c r="HW37" s="97"/>
      <c r="HX37" s="97"/>
      <c r="HY37" s="97"/>
      <c r="HZ37" s="97"/>
      <c r="IA37" s="97"/>
      <c r="IB37" s="97"/>
      <c r="IC37" s="97"/>
      <c r="ID37" s="98"/>
      <c r="IE37" s="104"/>
      <c r="IF37" s="109"/>
      <c r="IG37" s="97"/>
      <c r="IH37" s="97"/>
      <c r="II37" s="97"/>
      <c r="IJ37" s="97"/>
      <c r="IK37" s="97"/>
      <c r="IL37" s="97"/>
      <c r="IM37" s="97"/>
      <c r="IN37" s="97"/>
      <c r="IO37" s="97"/>
      <c r="IP37" s="97"/>
      <c r="IQ37" s="97"/>
      <c r="IR37" s="97"/>
      <c r="IS37" s="97"/>
      <c r="IT37" s="97"/>
      <c r="IU37" s="98"/>
      <c r="IV37" s="104"/>
      <c r="IW37" s="109"/>
      <c r="IX37" s="97"/>
      <c r="IY37" s="97"/>
      <c r="IZ37" s="97"/>
      <c r="JA37" s="97"/>
      <c r="JB37" s="97"/>
      <c r="JC37" s="97"/>
      <c r="JD37" s="97"/>
      <c r="JE37" s="97"/>
      <c r="JF37" s="97"/>
      <c r="JG37" s="97"/>
      <c r="JH37" s="97"/>
      <c r="JI37" s="97"/>
      <c r="JJ37" s="97"/>
      <c r="JK37" s="97"/>
      <c r="JL37" s="98"/>
      <c r="JM37" s="104"/>
      <c r="JN37" s="109"/>
      <c r="JO37" s="97"/>
      <c r="JP37" s="97"/>
      <c r="JQ37" s="97"/>
      <c r="JR37" s="97"/>
      <c r="JS37" s="97"/>
      <c r="JT37" s="97"/>
      <c r="JU37" s="97"/>
      <c r="JV37" s="97"/>
      <c r="JW37" s="97"/>
      <c r="JX37" s="97"/>
      <c r="JY37" s="97"/>
      <c r="JZ37" s="97"/>
      <c r="KA37" s="97"/>
      <c r="KB37" s="97"/>
      <c r="KC37" s="98"/>
      <c r="KD37" s="104"/>
      <c r="KE37" s="109"/>
      <c r="KF37" s="97"/>
      <c r="KG37" s="97"/>
      <c r="KH37" s="97"/>
      <c r="KI37" s="97"/>
      <c r="KJ37" s="97"/>
      <c r="KK37" s="97"/>
      <c r="KL37" s="97"/>
      <c r="KM37" s="97"/>
      <c r="KN37" s="97"/>
      <c r="KO37" s="97"/>
      <c r="KP37" s="97"/>
      <c r="KQ37" s="97"/>
      <c r="KR37" s="97"/>
      <c r="KS37" s="97"/>
    </row>
    <row r="38" ht="15.75" customHeight="1">
      <c r="A38" s="104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8"/>
      <c r="R38" s="104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8"/>
      <c r="AI38" s="104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8"/>
      <c r="AZ38" s="104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8"/>
      <c r="BQ38" s="104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8"/>
      <c r="CH38" s="104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8"/>
      <c r="CY38" s="104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98"/>
      <c r="DP38" s="104"/>
      <c r="DQ38" s="97"/>
      <c r="DR38" s="97"/>
      <c r="DS38" s="97"/>
      <c r="DT38" s="97"/>
      <c r="DU38" s="97"/>
      <c r="DV38" s="97"/>
      <c r="DW38" s="97"/>
      <c r="DX38" s="97"/>
      <c r="DY38" s="97"/>
      <c r="DZ38" s="97"/>
      <c r="EA38" s="97"/>
      <c r="EB38" s="97"/>
      <c r="EC38" s="97"/>
      <c r="ED38" s="97"/>
      <c r="EE38" s="97"/>
      <c r="EF38" s="98"/>
      <c r="EG38" s="104"/>
      <c r="EH38" s="97"/>
      <c r="EI38" s="97"/>
      <c r="EJ38" s="97"/>
      <c r="EK38" s="97"/>
      <c r="EL38" s="97"/>
      <c r="EM38" s="97"/>
      <c r="EN38" s="97"/>
      <c r="EO38" s="97"/>
      <c r="EP38" s="97"/>
      <c r="EQ38" s="97"/>
      <c r="ER38" s="97"/>
      <c r="ES38" s="97"/>
      <c r="ET38" s="97"/>
      <c r="EU38" s="97"/>
      <c r="EV38" s="97"/>
      <c r="EW38" s="98"/>
      <c r="EX38" s="104"/>
      <c r="EY38" s="97"/>
      <c r="EZ38" s="97"/>
      <c r="FA38" s="97"/>
      <c r="FB38" s="97"/>
      <c r="FC38" s="97"/>
      <c r="FD38" s="97"/>
      <c r="FE38" s="97"/>
      <c r="FF38" s="97"/>
      <c r="FG38" s="97"/>
      <c r="FH38" s="97"/>
      <c r="FI38" s="97"/>
      <c r="FJ38" s="97"/>
      <c r="FK38" s="97"/>
      <c r="FL38" s="97"/>
      <c r="FM38" s="97"/>
      <c r="FN38" s="98"/>
      <c r="FO38" s="104"/>
      <c r="FP38" s="97"/>
      <c r="FQ38" s="97"/>
      <c r="FR38" s="97"/>
      <c r="FS38" s="97"/>
      <c r="FT38" s="97"/>
      <c r="FU38" s="97"/>
      <c r="FV38" s="97"/>
      <c r="FW38" s="97"/>
      <c r="FX38" s="97"/>
      <c r="FY38" s="97"/>
      <c r="FZ38" s="97"/>
      <c r="GA38" s="97"/>
      <c r="GB38" s="97"/>
      <c r="GC38" s="97"/>
      <c r="GD38" s="97"/>
      <c r="GE38" s="98"/>
      <c r="GF38" s="104"/>
      <c r="GG38" s="97"/>
      <c r="GH38" s="97"/>
      <c r="GI38" s="97"/>
      <c r="GJ38" s="97"/>
      <c r="GK38" s="97"/>
      <c r="GL38" s="97"/>
      <c r="GM38" s="97"/>
      <c r="GN38" s="97"/>
      <c r="GO38" s="97"/>
      <c r="GP38" s="97"/>
      <c r="GQ38" s="97"/>
      <c r="GR38" s="97"/>
      <c r="GS38" s="97"/>
      <c r="GT38" s="97"/>
      <c r="GU38" s="97"/>
      <c r="GV38" s="98"/>
      <c r="GW38" s="104"/>
      <c r="GX38" s="97"/>
      <c r="GY38" s="97"/>
      <c r="GZ38" s="97"/>
      <c r="HA38" s="97"/>
      <c r="HB38" s="97"/>
      <c r="HC38" s="97"/>
      <c r="HD38" s="97"/>
      <c r="HE38" s="97"/>
      <c r="HF38" s="97"/>
      <c r="HG38" s="97"/>
      <c r="HH38" s="97"/>
      <c r="HI38" s="97"/>
      <c r="HJ38" s="97"/>
      <c r="HK38" s="97"/>
      <c r="HL38" s="97"/>
      <c r="HM38" s="98"/>
      <c r="HN38" s="104"/>
      <c r="HO38" s="97"/>
      <c r="HP38" s="97"/>
      <c r="HQ38" s="97"/>
      <c r="HR38" s="97"/>
      <c r="HS38" s="97"/>
      <c r="HT38" s="97"/>
      <c r="HU38" s="97"/>
      <c r="HV38" s="97"/>
      <c r="HW38" s="97"/>
      <c r="HX38" s="97"/>
      <c r="HY38" s="97"/>
      <c r="HZ38" s="97"/>
      <c r="IA38" s="97"/>
      <c r="IB38" s="97"/>
      <c r="IC38" s="97"/>
      <c r="ID38" s="98"/>
      <c r="IE38" s="104"/>
      <c r="IF38" s="97"/>
      <c r="IG38" s="97"/>
      <c r="IH38" s="97"/>
      <c r="II38" s="97"/>
      <c r="IJ38" s="97"/>
      <c r="IK38" s="97"/>
      <c r="IL38" s="97"/>
      <c r="IM38" s="97"/>
      <c r="IN38" s="97"/>
      <c r="IO38" s="97"/>
      <c r="IP38" s="97"/>
      <c r="IQ38" s="97"/>
      <c r="IR38" s="97"/>
      <c r="IS38" s="97"/>
      <c r="IT38" s="97"/>
      <c r="IU38" s="98"/>
      <c r="IV38" s="104"/>
      <c r="IW38" s="97"/>
      <c r="IX38" s="97"/>
      <c r="IY38" s="97"/>
      <c r="IZ38" s="97"/>
      <c r="JA38" s="97"/>
      <c r="JB38" s="97"/>
      <c r="JC38" s="97"/>
      <c r="JD38" s="97"/>
      <c r="JE38" s="97"/>
      <c r="JF38" s="97"/>
      <c r="JG38" s="97"/>
      <c r="JH38" s="97"/>
      <c r="JI38" s="97"/>
      <c r="JJ38" s="97"/>
      <c r="JK38" s="97"/>
      <c r="JL38" s="98"/>
      <c r="JM38" s="104"/>
      <c r="JN38" s="97"/>
      <c r="JO38" s="97"/>
      <c r="JP38" s="97"/>
      <c r="JQ38" s="97"/>
      <c r="JR38" s="97"/>
      <c r="JS38" s="97"/>
      <c r="JT38" s="97"/>
      <c r="JU38" s="97"/>
      <c r="JV38" s="97"/>
      <c r="JW38" s="97"/>
      <c r="JX38" s="97"/>
      <c r="JY38" s="97"/>
      <c r="JZ38" s="97"/>
      <c r="KA38" s="97"/>
      <c r="KB38" s="97"/>
      <c r="KC38" s="98"/>
      <c r="KD38" s="104"/>
      <c r="KE38" s="97"/>
      <c r="KF38" s="97"/>
      <c r="KG38" s="97"/>
      <c r="KH38" s="97"/>
      <c r="KI38" s="97"/>
      <c r="KJ38" s="97"/>
      <c r="KK38" s="97"/>
      <c r="KL38" s="97"/>
      <c r="KM38" s="97"/>
      <c r="KN38" s="97"/>
      <c r="KO38" s="97"/>
      <c r="KP38" s="97"/>
      <c r="KQ38" s="97"/>
      <c r="KR38" s="97"/>
      <c r="KS38" s="97"/>
    </row>
    <row r="39" ht="15.75" customHeight="1">
      <c r="A39" s="104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8"/>
      <c r="R39" s="104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8"/>
      <c r="AI39" s="104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8"/>
      <c r="AZ39" s="104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8"/>
      <c r="BQ39" s="104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8"/>
      <c r="CH39" s="104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8"/>
      <c r="CY39" s="104"/>
      <c r="CZ39" s="97"/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  <c r="DL39" s="97"/>
      <c r="DM39" s="97"/>
      <c r="DN39" s="97"/>
      <c r="DO39" s="98"/>
      <c r="DP39" s="104"/>
      <c r="DQ39" s="97"/>
      <c r="DR39" s="97"/>
      <c r="DS39" s="97"/>
      <c r="DT39" s="97"/>
      <c r="DU39" s="97"/>
      <c r="DV39" s="97"/>
      <c r="DW39" s="97"/>
      <c r="DX39" s="97"/>
      <c r="DY39" s="97"/>
      <c r="DZ39" s="97"/>
      <c r="EA39" s="97"/>
      <c r="EB39" s="97"/>
      <c r="EC39" s="97"/>
      <c r="ED39" s="97"/>
      <c r="EE39" s="97"/>
      <c r="EF39" s="98"/>
      <c r="EG39" s="104"/>
      <c r="EH39" s="97"/>
      <c r="EI39" s="97"/>
      <c r="EJ39" s="97"/>
      <c r="EK39" s="97"/>
      <c r="EL39" s="97"/>
      <c r="EM39" s="97"/>
      <c r="EN39" s="97"/>
      <c r="EO39" s="97"/>
      <c r="EP39" s="97"/>
      <c r="EQ39" s="97"/>
      <c r="ER39" s="97"/>
      <c r="ES39" s="97"/>
      <c r="ET39" s="97"/>
      <c r="EU39" s="97"/>
      <c r="EV39" s="97"/>
      <c r="EW39" s="98"/>
      <c r="EX39" s="104"/>
      <c r="EY39" s="97"/>
      <c r="EZ39" s="97"/>
      <c r="FA39" s="97"/>
      <c r="FB39" s="97"/>
      <c r="FC39" s="97"/>
      <c r="FD39" s="97"/>
      <c r="FE39" s="97"/>
      <c r="FF39" s="97"/>
      <c r="FG39" s="97"/>
      <c r="FH39" s="97"/>
      <c r="FI39" s="97"/>
      <c r="FJ39" s="97"/>
      <c r="FK39" s="97"/>
      <c r="FL39" s="97"/>
      <c r="FM39" s="97"/>
      <c r="FN39" s="98"/>
      <c r="FO39" s="104"/>
      <c r="FP39" s="97"/>
      <c r="FQ39" s="97"/>
      <c r="FR39" s="97"/>
      <c r="FS39" s="97"/>
      <c r="FT39" s="97"/>
      <c r="FU39" s="97"/>
      <c r="FV39" s="97"/>
      <c r="FW39" s="97"/>
      <c r="FX39" s="97"/>
      <c r="FY39" s="97"/>
      <c r="FZ39" s="97"/>
      <c r="GA39" s="97"/>
      <c r="GB39" s="97"/>
      <c r="GC39" s="97"/>
      <c r="GD39" s="97"/>
      <c r="GE39" s="98"/>
      <c r="GF39" s="104"/>
      <c r="GG39" s="97"/>
      <c r="GH39" s="97"/>
      <c r="GI39" s="97"/>
      <c r="GJ39" s="97"/>
      <c r="GK39" s="97"/>
      <c r="GL39" s="97"/>
      <c r="GM39" s="97"/>
      <c r="GN39" s="97"/>
      <c r="GO39" s="97"/>
      <c r="GP39" s="97"/>
      <c r="GQ39" s="97"/>
      <c r="GR39" s="97"/>
      <c r="GS39" s="97"/>
      <c r="GT39" s="97"/>
      <c r="GU39" s="97"/>
      <c r="GV39" s="98"/>
      <c r="GW39" s="104"/>
      <c r="GX39" s="97"/>
      <c r="GY39" s="97"/>
      <c r="GZ39" s="97"/>
      <c r="HA39" s="97"/>
      <c r="HB39" s="97"/>
      <c r="HC39" s="97"/>
      <c r="HD39" s="97"/>
      <c r="HE39" s="97"/>
      <c r="HF39" s="97"/>
      <c r="HG39" s="97"/>
      <c r="HH39" s="97"/>
      <c r="HI39" s="97"/>
      <c r="HJ39" s="97"/>
      <c r="HK39" s="97"/>
      <c r="HL39" s="97"/>
      <c r="HM39" s="98"/>
      <c r="HN39" s="104"/>
      <c r="HO39" s="97"/>
      <c r="HP39" s="97"/>
      <c r="HQ39" s="97"/>
      <c r="HR39" s="97"/>
      <c r="HS39" s="97"/>
      <c r="HT39" s="97"/>
      <c r="HU39" s="97"/>
      <c r="HV39" s="97"/>
      <c r="HW39" s="97"/>
      <c r="HX39" s="97"/>
      <c r="HY39" s="97"/>
      <c r="HZ39" s="97"/>
      <c r="IA39" s="97"/>
      <c r="IB39" s="97"/>
      <c r="IC39" s="97"/>
      <c r="ID39" s="98"/>
      <c r="IE39" s="104"/>
      <c r="IF39" s="97"/>
      <c r="IG39" s="97"/>
      <c r="IH39" s="97"/>
      <c r="II39" s="97"/>
      <c r="IJ39" s="97"/>
      <c r="IK39" s="97"/>
      <c r="IL39" s="97"/>
      <c r="IM39" s="97"/>
      <c r="IN39" s="97"/>
      <c r="IO39" s="97"/>
      <c r="IP39" s="97"/>
      <c r="IQ39" s="97"/>
      <c r="IR39" s="97"/>
      <c r="IS39" s="97"/>
      <c r="IT39" s="97"/>
      <c r="IU39" s="98"/>
      <c r="IV39" s="104"/>
      <c r="IW39" s="97"/>
      <c r="IX39" s="97"/>
      <c r="IY39" s="97"/>
      <c r="IZ39" s="97"/>
      <c r="JA39" s="97"/>
      <c r="JB39" s="97"/>
      <c r="JC39" s="97"/>
      <c r="JD39" s="97"/>
      <c r="JE39" s="97"/>
      <c r="JF39" s="97"/>
      <c r="JG39" s="97"/>
      <c r="JH39" s="97"/>
      <c r="JI39" s="97"/>
      <c r="JJ39" s="97"/>
      <c r="JK39" s="97"/>
      <c r="JL39" s="98"/>
      <c r="JM39" s="104"/>
      <c r="JN39" s="97"/>
      <c r="JO39" s="97"/>
      <c r="JP39" s="97"/>
      <c r="JQ39" s="97"/>
      <c r="JR39" s="97"/>
      <c r="JS39" s="97"/>
      <c r="JT39" s="97"/>
      <c r="JU39" s="97"/>
      <c r="JV39" s="97"/>
      <c r="JW39" s="97"/>
      <c r="JX39" s="97"/>
      <c r="JY39" s="97"/>
      <c r="JZ39" s="97"/>
      <c r="KA39" s="97"/>
      <c r="KB39" s="97"/>
      <c r="KC39" s="98"/>
      <c r="KD39" s="104"/>
      <c r="KE39" s="97"/>
      <c r="KF39" s="97"/>
      <c r="KG39" s="97"/>
      <c r="KH39" s="97"/>
      <c r="KI39" s="97"/>
      <c r="KJ39" s="97"/>
      <c r="KK39" s="97"/>
      <c r="KL39" s="97"/>
      <c r="KM39" s="97"/>
      <c r="KN39" s="97"/>
      <c r="KO39" s="97"/>
      <c r="KP39" s="97"/>
      <c r="KQ39" s="97"/>
      <c r="KR39" s="97"/>
      <c r="KS39" s="97"/>
    </row>
    <row r="40" ht="15.0" customHeight="1">
      <c r="A40" s="190"/>
      <c r="B40" s="191" t="s">
        <v>50</v>
      </c>
      <c r="C40" s="192" t="s">
        <v>51</v>
      </c>
      <c r="D40" s="191"/>
      <c r="E40" s="191"/>
      <c r="F40" s="191"/>
      <c r="G40" s="191" t="s">
        <v>52</v>
      </c>
      <c r="H40" s="191"/>
      <c r="I40" s="193"/>
      <c r="J40" s="194"/>
      <c r="K40" s="194"/>
      <c r="L40" s="194"/>
      <c r="M40" s="194"/>
      <c r="N40" s="194"/>
      <c r="O40" s="194"/>
      <c r="P40" s="110" t="s">
        <v>53</v>
      </c>
      <c r="Q40" s="195"/>
      <c r="R40" s="190"/>
      <c r="S40" s="191" t="s">
        <v>50</v>
      </c>
      <c r="T40" s="192" t="s">
        <v>51</v>
      </c>
      <c r="U40" s="191"/>
      <c r="V40" s="191"/>
      <c r="W40" s="191"/>
      <c r="X40" s="191" t="s">
        <v>52</v>
      </c>
      <c r="Y40" s="191"/>
      <c r="Z40" s="193"/>
      <c r="AA40" s="194"/>
      <c r="AB40" s="194"/>
      <c r="AC40" s="194"/>
      <c r="AD40" s="194"/>
      <c r="AE40" s="194"/>
      <c r="AF40" s="194"/>
      <c r="AG40" s="110" t="s">
        <v>53</v>
      </c>
      <c r="AH40" s="195"/>
      <c r="AI40" s="190"/>
      <c r="AJ40" s="191" t="s">
        <v>50</v>
      </c>
      <c r="AK40" s="192" t="s">
        <v>51</v>
      </c>
      <c r="AL40" s="191"/>
      <c r="AM40" s="191"/>
      <c r="AN40" s="191"/>
      <c r="AO40" s="191" t="s">
        <v>52</v>
      </c>
      <c r="AP40" s="191"/>
      <c r="AQ40" s="193"/>
      <c r="AR40" s="194"/>
      <c r="AS40" s="194"/>
      <c r="AT40" s="194"/>
      <c r="AU40" s="194"/>
      <c r="AV40" s="194"/>
      <c r="AW40" s="194"/>
      <c r="AX40" s="110" t="s">
        <v>53</v>
      </c>
      <c r="AY40" s="195"/>
      <c r="AZ40" s="190"/>
      <c r="BA40" s="191" t="s">
        <v>50</v>
      </c>
      <c r="BB40" s="192" t="s">
        <v>51</v>
      </c>
      <c r="BC40" s="191"/>
      <c r="BD40" s="191"/>
      <c r="BE40" s="191"/>
      <c r="BF40" s="191" t="s">
        <v>52</v>
      </c>
      <c r="BG40" s="191"/>
      <c r="BH40" s="193"/>
      <c r="BI40" s="194"/>
      <c r="BJ40" s="194"/>
      <c r="BK40" s="194"/>
      <c r="BL40" s="194"/>
      <c r="BM40" s="194"/>
      <c r="BN40" s="194"/>
      <c r="BO40" s="110" t="s">
        <v>53</v>
      </c>
      <c r="BP40" s="195"/>
      <c r="BQ40" s="190"/>
      <c r="BR40" s="191" t="s">
        <v>50</v>
      </c>
      <c r="BS40" s="192" t="s">
        <v>51</v>
      </c>
      <c r="BT40" s="191"/>
      <c r="BU40" s="191"/>
      <c r="BV40" s="191"/>
      <c r="BW40" s="191" t="s">
        <v>52</v>
      </c>
      <c r="BX40" s="191"/>
      <c r="BY40" s="193"/>
      <c r="BZ40" s="194"/>
      <c r="CA40" s="194"/>
      <c r="CB40" s="194"/>
      <c r="CC40" s="194"/>
      <c r="CD40" s="194"/>
      <c r="CE40" s="194"/>
      <c r="CF40" s="110" t="s">
        <v>53</v>
      </c>
      <c r="CG40" s="195"/>
      <c r="CH40" s="190"/>
      <c r="CI40" s="191" t="s">
        <v>50</v>
      </c>
      <c r="CJ40" s="192" t="s">
        <v>51</v>
      </c>
      <c r="CK40" s="191"/>
      <c r="CL40" s="191"/>
      <c r="CM40" s="191"/>
      <c r="CN40" s="191" t="s">
        <v>52</v>
      </c>
      <c r="CO40" s="191"/>
      <c r="CP40" s="193"/>
      <c r="CQ40" s="194"/>
      <c r="CR40" s="194"/>
      <c r="CS40" s="194"/>
      <c r="CT40" s="194"/>
      <c r="CU40" s="194"/>
      <c r="CV40" s="194"/>
      <c r="CW40" s="110" t="s">
        <v>53</v>
      </c>
      <c r="CX40" s="195"/>
      <c r="CY40" s="190"/>
      <c r="CZ40" s="191" t="s">
        <v>50</v>
      </c>
      <c r="DA40" s="192" t="s">
        <v>51</v>
      </c>
      <c r="DB40" s="191"/>
      <c r="DC40" s="191"/>
      <c r="DD40" s="191"/>
      <c r="DE40" s="191" t="s">
        <v>52</v>
      </c>
      <c r="DF40" s="191"/>
      <c r="DG40" s="193"/>
      <c r="DH40" s="194"/>
      <c r="DI40" s="194"/>
      <c r="DJ40" s="194"/>
      <c r="DK40" s="194"/>
      <c r="DL40" s="194"/>
      <c r="DM40" s="194"/>
      <c r="DN40" s="110" t="s">
        <v>53</v>
      </c>
      <c r="DO40" s="195"/>
      <c r="DP40" s="190"/>
      <c r="DQ40" s="191" t="s">
        <v>50</v>
      </c>
      <c r="DR40" s="192" t="s">
        <v>51</v>
      </c>
      <c r="DS40" s="191"/>
      <c r="DT40" s="191"/>
      <c r="DU40" s="191"/>
      <c r="DV40" s="191" t="s">
        <v>52</v>
      </c>
      <c r="DW40" s="191"/>
      <c r="DX40" s="193"/>
      <c r="DY40" s="194"/>
      <c r="DZ40" s="194"/>
      <c r="EA40" s="194"/>
      <c r="EB40" s="194"/>
      <c r="EC40" s="194"/>
      <c r="ED40" s="194"/>
      <c r="EE40" s="110" t="s">
        <v>53</v>
      </c>
      <c r="EF40" s="195"/>
      <c r="EG40" s="190"/>
      <c r="EH40" s="191" t="s">
        <v>50</v>
      </c>
      <c r="EI40" s="192" t="s">
        <v>51</v>
      </c>
      <c r="EJ40" s="191"/>
      <c r="EK40" s="191"/>
      <c r="EL40" s="191"/>
      <c r="EM40" s="191" t="s">
        <v>52</v>
      </c>
      <c r="EN40" s="191"/>
      <c r="EO40" s="193"/>
      <c r="EP40" s="194"/>
      <c r="EQ40" s="194"/>
      <c r="ER40" s="194"/>
      <c r="ES40" s="194"/>
      <c r="ET40" s="194"/>
      <c r="EU40" s="194"/>
      <c r="EV40" s="110" t="s">
        <v>53</v>
      </c>
      <c r="EW40" s="195"/>
      <c r="EX40" s="190"/>
      <c r="EY40" s="191" t="s">
        <v>50</v>
      </c>
      <c r="EZ40" s="192" t="s">
        <v>51</v>
      </c>
      <c r="FA40" s="191"/>
      <c r="FB40" s="191"/>
      <c r="FC40" s="191"/>
      <c r="FD40" s="191" t="s">
        <v>52</v>
      </c>
      <c r="FE40" s="191"/>
      <c r="FF40" s="193"/>
      <c r="FG40" s="194"/>
      <c r="FH40" s="194"/>
      <c r="FI40" s="194"/>
      <c r="FJ40" s="194"/>
      <c r="FK40" s="194"/>
      <c r="FL40" s="194"/>
      <c r="FM40" s="110" t="s">
        <v>53</v>
      </c>
      <c r="FN40" s="195"/>
      <c r="FO40" s="190"/>
      <c r="FP40" s="191" t="s">
        <v>50</v>
      </c>
      <c r="FQ40" s="192" t="s">
        <v>51</v>
      </c>
      <c r="FR40" s="191"/>
      <c r="FS40" s="191"/>
      <c r="FT40" s="191"/>
      <c r="FU40" s="191" t="s">
        <v>52</v>
      </c>
      <c r="FV40" s="191"/>
      <c r="FW40" s="193"/>
      <c r="FX40" s="194"/>
      <c r="FY40" s="194"/>
      <c r="FZ40" s="194"/>
      <c r="GA40" s="194"/>
      <c r="GB40" s="194"/>
      <c r="GC40" s="194"/>
      <c r="GD40" s="110" t="s">
        <v>53</v>
      </c>
      <c r="GE40" s="195"/>
      <c r="GF40" s="190"/>
      <c r="GG40" s="191" t="s">
        <v>50</v>
      </c>
      <c r="GH40" s="192" t="s">
        <v>51</v>
      </c>
      <c r="GI40" s="191"/>
      <c r="GJ40" s="191"/>
      <c r="GK40" s="191"/>
      <c r="GL40" s="191" t="s">
        <v>52</v>
      </c>
      <c r="GM40" s="191"/>
      <c r="GN40" s="193"/>
      <c r="GO40" s="194"/>
      <c r="GP40" s="194"/>
      <c r="GQ40" s="194"/>
      <c r="GR40" s="194"/>
      <c r="GS40" s="194"/>
      <c r="GT40" s="194"/>
      <c r="GU40" s="110" t="s">
        <v>53</v>
      </c>
      <c r="GV40" s="195"/>
      <c r="GW40" s="190"/>
      <c r="GX40" s="191" t="s">
        <v>50</v>
      </c>
      <c r="GY40" s="192" t="s">
        <v>51</v>
      </c>
      <c r="GZ40" s="191"/>
      <c r="HA40" s="191"/>
      <c r="HB40" s="191"/>
      <c r="HC40" s="191" t="s">
        <v>52</v>
      </c>
      <c r="HD40" s="191"/>
      <c r="HE40" s="193"/>
      <c r="HF40" s="194"/>
      <c r="HG40" s="194"/>
      <c r="HH40" s="194"/>
      <c r="HI40" s="194"/>
      <c r="HJ40" s="194"/>
      <c r="HK40" s="194"/>
      <c r="HL40" s="110" t="s">
        <v>53</v>
      </c>
      <c r="HM40" s="195"/>
      <c r="HN40" s="190"/>
      <c r="HO40" s="191" t="s">
        <v>50</v>
      </c>
      <c r="HP40" s="192" t="s">
        <v>51</v>
      </c>
      <c r="HQ40" s="191"/>
      <c r="HR40" s="191"/>
      <c r="HS40" s="191"/>
      <c r="HT40" s="191" t="s">
        <v>52</v>
      </c>
      <c r="HU40" s="191"/>
      <c r="HV40" s="193"/>
      <c r="HW40" s="194"/>
      <c r="HX40" s="194"/>
      <c r="HY40" s="194"/>
      <c r="HZ40" s="194"/>
      <c r="IA40" s="194"/>
      <c r="IB40" s="194"/>
      <c r="IC40" s="110" t="s">
        <v>53</v>
      </c>
      <c r="ID40" s="195"/>
      <c r="IE40" s="190"/>
      <c r="IF40" s="191" t="s">
        <v>50</v>
      </c>
      <c r="IG40" s="192" t="s">
        <v>51</v>
      </c>
      <c r="IH40" s="191"/>
      <c r="II40" s="191"/>
      <c r="IJ40" s="191"/>
      <c r="IK40" s="191" t="s">
        <v>52</v>
      </c>
      <c r="IL40" s="191"/>
      <c r="IM40" s="193"/>
      <c r="IN40" s="194"/>
      <c r="IO40" s="194"/>
      <c r="IP40" s="194"/>
      <c r="IQ40" s="194"/>
      <c r="IR40" s="194"/>
      <c r="IS40" s="194"/>
      <c r="IT40" s="110" t="s">
        <v>53</v>
      </c>
      <c r="IU40" s="195"/>
      <c r="IV40" s="190"/>
      <c r="IW40" s="191" t="s">
        <v>50</v>
      </c>
      <c r="IX40" s="192" t="s">
        <v>51</v>
      </c>
      <c r="IY40" s="191"/>
      <c r="IZ40" s="191"/>
      <c r="JA40" s="191"/>
      <c r="JB40" s="191" t="s">
        <v>52</v>
      </c>
      <c r="JC40" s="191"/>
      <c r="JD40" s="193"/>
      <c r="JE40" s="194"/>
      <c r="JF40" s="194"/>
      <c r="JG40" s="194"/>
      <c r="JH40" s="194"/>
      <c r="JI40" s="194"/>
      <c r="JJ40" s="194"/>
      <c r="JK40" s="110" t="s">
        <v>53</v>
      </c>
      <c r="JL40" s="195"/>
      <c r="JM40" s="190"/>
      <c r="JN40" s="191" t="s">
        <v>50</v>
      </c>
      <c r="JO40" s="192" t="s">
        <v>51</v>
      </c>
      <c r="JP40" s="191"/>
      <c r="JQ40" s="191"/>
      <c r="JR40" s="191"/>
      <c r="JS40" s="191" t="s">
        <v>52</v>
      </c>
      <c r="JT40" s="191"/>
      <c r="JU40" s="193"/>
      <c r="JV40" s="194"/>
      <c r="JW40" s="194"/>
      <c r="JX40" s="194"/>
      <c r="JY40" s="194"/>
      <c r="JZ40" s="194"/>
      <c r="KA40" s="194"/>
      <c r="KB40" s="110" t="s">
        <v>53</v>
      </c>
      <c r="KC40" s="195"/>
      <c r="KD40" s="190"/>
      <c r="KE40" s="191" t="s">
        <v>50</v>
      </c>
      <c r="KF40" s="192" t="s">
        <v>51</v>
      </c>
      <c r="KG40" s="191"/>
      <c r="KH40" s="191"/>
      <c r="KI40" s="191"/>
      <c r="KJ40" s="191" t="s">
        <v>52</v>
      </c>
      <c r="KK40" s="191"/>
      <c r="KL40" s="193"/>
      <c r="KM40" s="194"/>
      <c r="KN40" s="194"/>
      <c r="KO40" s="194"/>
      <c r="KP40" s="194"/>
      <c r="KQ40" s="194"/>
      <c r="KR40" s="194"/>
      <c r="KS40" s="110" t="s">
        <v>53</v>
      </c>
    </row>
    <row r="41" ht="15.0" customHeight="1">
      <c r="A41" s="196"/>
      <c r="B41" s="197" t="s">
        <v>54</v>
      </c>
      <c r="C41" s="197" t="s">
        <v>55</v>
      </c>
      <c r="D41" s="197"/>
      <c r="E41" s="197"/>
      <c r="F41" s="197"/>
      <c r="G41" s="197" t="s">
        <v>56</v>
      </c>
      <c r="H41" s="197"/>
      <c r="I41" s="198"/>
      <c r="J41" s="194"/>
      <c r="K41" s="194"/>
      <c r="L41" s="194"/>
      <c r="M41" s="194"/>
      <c r="N41" s="194"/>
      <c r="O41" s="194"/>
      <c r="P41" s="42"/>
      <c r="Q41" s="195"/>
      <c r="R41" s="196"/>
      <c r="S41" s="197" t="s">
        <v>54</v>
      </c>
      <c r="T41" s="197" t="s">
        <v>55</v>
      </c>
      <c r="U41" s="197"/>
      <c r="V41" s="197"/>
      <c r="W41" s="197"/>
      <c r="X41" s="197" t="s">
        <v>56</v>
      </c>
      <c r="Y41" s="197"/>
      <c r="Z41" s="198"/>
      <c r="AA41" s="194"/>
      <c r="AB41" s="194"/>
      <c r="AC41" s="194"/>
      <c r="AD41" s="194"/>
      <c r="AE41" s="194"/>
      <c r="AF41" s="194"/>
      <c r="AG41" s="42"/>
      <c r="AH41" s="195"/>
      <c r="AI41" s="196"/>
      <c r="AJ41" s="197" t="s">
        <v>54</v>
      </c>
      <c r="AK41" s="197" t="s">
        <v>55</v>
      </c>
      <c r="AL41" s="197"/>
      <c r="AM41" s="197"/>
      <c r="AN41" s="197"/>
      <c r="AO41" s="197" t="s">
        <v>56</v>
      </c>
      <c r="AP41" s="197"/>
      <c r="AQ41" s="198"/>
      <c r="AR41" s="194"/>
      <c r="AS41" s="194"/>
      <c r="AT41" s="194"/>
      <c r="AU41" s="194"/>
      <c r="AV41" s="194"/>
      <c r="AW41" s="194"/>
      <c r="AX41" s="42"/>
      <c r="AY41" s="195"/>
      <c r="AZ41" s="196"/>
      <c r="BA41" s="197" t="s">
        <v>54</v>
      </c>
      <c r="BB41" s="197" t="s">
        <v>55</v>
      </c>
      <c r="BC41" s="197"/>
      <c r="BD41" s="197"/>
      <c r="BE41" s="197"/>
      <c r="BF41" s="197" t="s">
        <v>56</v>
      </c>
      <c r="BG41" s="197"/>
      <c r="BH41" s="198"/>
      <c r="BI41" s="194"/>
      <c r="BJ41" s="194"/>
      <c r="BK41" s="194"/>
      <c r="BL41" s="194"/>
      <c r="BM41" s="194"/>
      <c r="BN41" s="194"/>
      <c r="BO41" s="42"/>
      <c r="BP41" s="195"/>
      <c r="BQ41" s="196"/>
      <c r="BR41" s="197" t="s">
        <v>54</v>
      </c>
      <c r="BS41" s="197" t="s">
        <v>55</v>
      </c>
      <c r="BT41" s="197"/>
      <c r="BU41" s="197"/>
      <c r="BV41" s="197"/>
      <c r="BW41" s="197" t="s">
        <v>56</v>
      </c>
      <c r="BX41" s="197"/>
      <c r="BY41" s="198"/>
      <c r="BZ41" s="194"/>
      <c r="CA41" s="194"/>
      <c r="CB41" s="194"/>
      <c r="CC41" s="194"/>
      <c r="CD41" s="194"/>
      <c r="CE41" s="194"/>
      <c r="CF41" s="42"/>
      <c r="CG41" s="195"/>
      <c r="CH41" s="196"/>
      <c r="CI41" s="197" t="s">
        <v>54</v>
      </c>
      <c r="CJ41" s="197" t="s">
        <v>55</v>
      </c>
      <c r="CK41" s="197"/>
      <c r="CL41" s="197"/>
      <c r="CM41" s="197"/>
      <c r="CN41" s="197" t="s">
        <v>56</v>
      </c>
      <c r="CO41" s="197"/>
      <c r="CP41" s="198"/>
      <c r="CQ41" s="194"/>
      <c r="CR41" s="194"/>
      <c r="CS41" s="194"/>
      <c r="CT41" s="194"/>
      <c r="CU41" s="194"/>
      <c r="CV41" s="194"/>
      <c r="CW41" s="42"/>
      <c r="CX41" s="195"/>
      <c r="CY41" s="196"/>
      <c r="CZ41" s="197" t="s">
        <v>54</v>
      </c>
      <c r="DA41" s="197" t="s">
        <v>55</v>
      </c>
      <c r="DB41" s="197"/>
      <c r="DC41" s="197"/>
      <c r="DD41" s="197"/>
      <c r="DE41" s="197" t="s">
        <v>56</v>
      </c>
      <c r="DF41" s="197"/>
      <c r="DG41" s="198"/>
      <c r="DH41" s="194"/>
      <c r="DI41" s="194"/>
      <c r="DJ41" s="194"/>
      <c r="DK41" s="194"/>
      <c r="DL41" s="194"/>
      <c r="DM41" s="194"/>
      <c r="DN41" s="42"/>
      <c r="DO41" s="195"/>
      <c r="DP41" s="196"/>
      <c r="DQ41" s="197" t="s">
        <v>54</v>
      </c>
      <c r="DR41" s="197" t="s">
        <v>55</v>
      </c>
      <c r="DS41" s="197"/>
      <c r="DT41" s="197"/>
      <c r="DU41" s="197"/>
      <c r="DV41" s="197" t="s">
        <v>56</v>
      </c>
      <c r="DW41" s="197"/>
      <c r="DX41" s="198"/>
      <c r="DY41" s="194"/>
      <c r="DZ41" s="194"/>
      <c r="EA41" s="194"/>
      <c r="EB41" s="194"/>
      <c r="EC41" s="194"/>
      <c r="ED41" s="194"/>
      <c r="EE41" s="42"/>
      <c r="EF41" s="195"/>
      <c r="EG41" s="196"/>
      <c r="EH41" s="197" t="s">
        <v>54</v>
      </c>
      <c r="EI41" s="197" t="s">
        <v>55</v>
      </c>
      <c r="EJ41" s="197"/>
      <c r="EK41" s="197"/>
      <c r="EL41" s="197"/>
      <c r="EM41" s="197" t="s">
        <v>56</v>
      </c>
      <c r="EN41" s="197"/>
      <c r="EO41" s="198"/>
      <c r="EP41" s="194"/>
      <c r="EQ41" s="194"/>
      <c r="ER41" s="194"/>
      <c r="ES41" s="194"/>
      <c r="ET41" s="194"/>
      <c r="EU41" s="194"/>
      <c r="EV41" s="42"/>
      <c r="EW41" s="195"/>
      <c r="EX41" s="196"/>
      <c r="EY41" s="197" t="s">
        <v>54</v>
      </c>
      <c r="EZ41" s="197" t="s">
        <v>55</v>
      </c>
      <c r="FA41" s="197"/>
      <c r="FB41" s="197"/>
      <c r="FC41" s="197"/>
      <c r="FD41" s="197" t="s">
        <v>56</v>
      </c>
      <c r="FE41" s="197"/>
      <c r="FF41" s="198"/>
      <c r="FG41" s="194"/>
      <c r="FH41" s="194"/>
      <c r="FI41" s="194"/>
      <c r="FJ41" s="194"/>
      <c r="FK41" s="194"/>
      <c r="FL41" s="194"/>
      <c r="FM41" s="42"/>
      <c r="FN41" s="195"/>
      <c r="FO41" s="196"/>
      <c r="FP41" s="197" t="s">
        <v>54</v>
      </c>
      <c r="FQ41" s="197" t="s">
        <v>55</v>
      </c>
      <c r="FR41" s="197"/>
      <c r="FS41" s="197"/>
      <c r="FT41" s="197"/>
      <c r="FU41" s="197" t="s">
        <v>56</v>
      </c>
      <c r="FV41" s="197"/>
      <c r="FW41" s="198"/>
      <c r="FX41" s="194"/>
      <c r="FY41" s="194"/>
      <c r="FZ41" s="194"/>
      <c r="GA41" s="194"/>
      <c r="GB41" s="194"/>
      <c r="GC41" s="194"/>
      <c r="GD41" s="42"/>
      <c r="GE41" s="195"/>
      <c r="GF41" s="196"/>
      <c r="GG41" s="197" t="s">
        <v>54</v>
      </c>
      <c r="GH41" s="197" t="s">
        <v>55</v>
      </c>
      <c r="GI41" s="197"/>
      <c r="GJ41" s="197"/>
      <c r="GK41" s="197"/>
      <c r="GL41" s="197" t="s">
        <v>56</v>
      </c>
      <c r="GM41" s="197"/>
      <c r="GN41" s="198"/>
      <c r="GO41" s="194"/>
      <c r="GP41" s="194"/>
      <c r="GQ41" s="194"/>
      <c r="GR41" s="194"/>
      <c r="GS41" s="194"/>
      <c r="GT41" s="194"/>
      <c r="GU41" s="42"/>
      <c r="GV41" s="195"/>
      <c r="GW41" s="196"/>
      <c r="GX41" s="197" t="s">
        <v>54</v>
      </c>
      <c r="GY41" s="197" t="s">
        <v>55</v>
      </c>
      <c r="GZ41" s="197"/>
      <c r="HA41" s="197"/>
      <c r="HB41" s="197"/>
      <c r="HC41" s="197" t="s">
        <v>56</v>
      </c>
      <c r="HD41" s="197"/>
      <c r="HE41" s="198"/>
      <c r="HF41" s="194"/>
      <c r="HG41" s="194"/>
      <c r="HH41" s="194"/>
      <c r="HI41" s="194"/>
      <c r="HJ41" s="194"/>
      <c r="HK41" s="194"/>
      <c r="HL41" s="42"/>
      <c r="HM41" s="195"/>
      <c r="HN41" s="196"/>
      <c r="HO41" s="197" t="s">
        <v>54</v>
      </c>
      <c r="HP41" s="197" t="s">
        <v>55</v>
      </c>
      <c r="HQ41" s="197"/>
      <c r="HR41" s="197"/>
      <c r="HS41" s="197"/>
      <c r="HT41" s="197" t="s">
        <v>56</v>
      </c>
      <c r="HU41" s="197"/>
      <c r="HV41" s="198"/>
      <c r="HW41" s="194"/>
      <c r="HX41" s="194"/>
      <c r="HY41" s="194"/>
      <c r="HZ41" s="194"/>
      <c r="IA41" s="194"/>
      <c r="IB41" s="194"/>
      <c r="IC41" s="42"/>
      <c r="ID41" s="195"/>
      <c r="IE41" s="196"/>
      <c r="IF41" s="197" t="s">
        <v>54</v>
      </c>
      <c r="IG41" s="197" t="s">
        <v>55</v>
      </c>
      <c r="IH41" s="197"/>
      <c r="II41" s="197"/>
      <c r="IJ41" s="197"/>
      <c r="IK41" s="197" t="s">
        <v>56</v>
      </c>
      <c r="IL41" s="197"/>
      <c r="IM41" s="198"/>
      <c r="IN41" s="194"/>
      <c r="IO41" s="194"/>
      <c r="IP41" s="194"/>
      <c r="IQ41" s="194"/>
      <c r="IR41" s="194"/>
      <c r="IS41" s="194"/>
      <c r="IT41" s="42"/>
      <c r="IU41" s="195"/>
      <c r="IV41" s="196"/>
      <c r="IW41" s="197" t="s">
        <v>54</v>
      </c>
      <c r="IX41" s="197" t="s">
        <v>55</v>
      </c>
      <c r="IY41" s="197"/>
      <c r="IZ41" s="197"/>
      <c r="JA41" s="197"/>
      <c r="JB41" s="197" t="s">
        <v>56</v>
      </c>
      <c r="JC41" s="197"/>
      <c r="JD41" s="198"/>
      <c r="JE41" s="194"/>
      <c r="JF41" s="194"/>
      <c r="JG41" s="194"/>
      <c r="JH41" s="194"/>
      <c r="JI41" s="194"/>
      <c r="JJ41" s="194"/>
      <c r="JK41" s="42"/>
      <c r="JL41" s="195"/>
      <c r="JM41" s="196"/>
      <c r="JN41" s="197" t="s">
        <v>54</v>
      </c>
      <c r="JO41" s="197" t="s">
        <v>55</v>
      </c>
      <c r="JP41" s="197"/>
      <c r="JQ41" s="197"/>
      <c r="JR41" s="197"/>
      <c r="JS41" s="197" t="s">
        <v>56</v>
      </c>
      <c r="JT41" s="197"/>
      <c r="JU41" s="198"/>
      <c r="JV41" s="194"/>
      <c r="JW41" s="194"/>
      <c r="JX41" s="194"/>
      <c r="JY41" s="194"/>
      <c r="JZ41" s="194"/>
      <c r="KA41" s="194"/>
      <c r="KB41" s="42"/>
      <c r="KC41" s="195"/>
      <c r="KD41" s="196"/>
      <c r="KE41" s="197" t="s">
        <v>54</v>
      </c>
      <c r="KF41" s="197" t="s">
        <v>55</v>
      </c>
      <c r="KG41" s="197"/>
      <c r="KH41" s="197"/>
      <c r="KI41" s="197"/>
      <c r="KJ41" s="197" t="s">
        <v>56</v>
      </c>
      <c r="KK41" s="197"/>
      <c r="KL41" s="198"/>
      <c r="KM41" s="194"/>
      <c r="KN41" s="194"/>
      <c r="KO41" s="194"/>
      <c r="KP41" s="194"/>
      <c r="KQ41" s="194"/>
      <c r="KR41" s="194"/>
      <c r="KS41" s="42"/>
    </row>
    <row r="42" ht="15.0" customHeight="1">
      <c r="A42" s="196"/>
      <c r="B42" s="197" t="s">
        <v>57</v>
      </c>
      <c r="C42" s="197" t="s">
        <v>58</v>
      </c>
      <c r="D42" s="197"/>
      <c r="E42" s="197"/>
      <c r="F42" s="197"/>
      <c r="G42" s="199" t="s">
        <v>59</v>
      </c>
      <c r="H42" s="197"/>
      <c r="I42" s="198"/>
      <c r="J42" s="194"/>
      <c r="K42" s="194"/>
      <c r="L42" s="194"/>
      <c r="M42" s="194"/>
      <c r="N42" s="194"/>
      <c r="O42" s="194"/>
      <c r="P42" s="116" t="str">
        <f>"I/"&amp;P$6</f>
        <v>I/2010</v>
      </c>
      <c r="Q42" s="195"/>
      <c r="R42" s="196"/>
      <c r="S42" s="197" t="s">
        <v>57</v>
      </c>
      <c r="T42" s="197" t="s">
        <v>58</v>
      </c>
      <c r="U42" s="197"/>
      <c r="V42" s="197"/>
      <c r="W42" s="197"/>
      <c r="X42" s="199" t="s">
        <v>59</v>
      </c>
      <c r="Y42" s="197"/>
      <c r="Z42" s="198"/>
      <c r="AA42" s="194"/>
      <c r="AB42" s="194"/>
      <c r="AC42" s="194"/>
      <c r="AD42" s="194"/>
      <c r="AE42" s="194"/>
      <c r="AF42" s="194"/>
      <c r="AG42" s="116" t="str">
        <f>"I/"&amp;AG$6</f>
        <v>I/2011</v>
      </c>
      <c r="AH42" s="195"/>
      <c r="AI42" s="196"/>
      <c r="AJ42" s="197" t="s">
        <v>57</v>
      </c>
      <c r="AK42" s="197" t="s">
        <v>58</v>
      </c>
      <c r="AL42" s="197"/>
      <c r="AM42" s="197"/>
      <c r="AN42" s="197"/>
      <c r="AO42" s="199" t="s">
        <v>59</v>
      </c>
      <c r="AP42" s="197"/>
      <c r="AQ42" s="198"/>
      <c r="AR42" s="194"/>
      <c r="AS42" s="194"/>
      <c r="AT42" s="194"/>
      <c r="AU42" s="194"/>
      <c r="AV42" s="194"/>
      <c r="AW42" s="194"/>
      <c r="AX42" s="116" t="str">
        <f>"I/"&amp;AX$6</f>
        <v>I/2012</v>
      </c>
      <c r="AY42" s="195"/>
      <c r="AZ42" s="196"/>
      <c r="BA42" s="197" t="s">
        <v>57</v>
      </c>
      <c r="BB42" s="197" t="s">
        <v>58</v>
      </c>
      <c r="BC42" s="197"/>
      <c r="BD42" s="197"/>
      <c r="BE42" s="197"/>
      <c r="BF42" s="199" t="s">
        <v>59</v>
      </c>
      <c r="BG42" s="197"/>
      <c r="BH42" s="198"/>
      <c r="BI42" s="194"/>
      <c r="BJ42" s="194"/>
      <c r="BK42" s="194"/>
      <c r="BL42" s="194"/>
      <c r="BM42" s="194"/>
      <c r="BN42" s="194"/>
      <c r="BO42" s="116" t="str">
        <f>"I/"&amp;BO$6</f>
        <v>I/2013</v>
      </c>
      <c r="BP42" s="195"/>
      <c r="BQ42" s="196"/>
      <c r="BR42" s="197" t="s">
        <v>57</v>
      </c>
      <c r="BS42" s="197" t="s">
        <v>58</v>
      </c>
      <c r="BT42" s="197"/>
      <c r="BU42" s="197"/>
      <c r="BV42" s="197"/>
      <c r="BW42" s="199" t="s">
        <v>59</v>
      </c>
      <c r="BX42" s="197"/>
      <c r="BY42" s="198"/>
      <c r="BZ42" s="194"/>
      <c r="CA42" s="194"/>
      <c r="CB42" s="194"/>
      <c r="CC42" s="194"/>
      <c r="CD42" s="194"/>
      <c r="CE42" s="194"/>
      <c r="CF42" s="116" t="str">
        <f>"I/"&amp;CF$6</f>
        <v>I/2014</v>
      </c>
      <c r="CG42" s="195"/>
      <c r="CH42" s="196"/>
      <c r="CI42" s="197" t="s">
        <v>57</v>
      </c>
      <c r="CJ42" s="197" t="s">
        <v>58</v>
      </c>
      <c r="CK42" s="197"/>
      <c r="CL42" s="197"/>
      <c r="CM42" s="197"/>
      <c r="CN42" s="199" t="s">
        <v>59</v>
      </c>
      <c r="CO42" s="197"/>
      <c r="CP42" s="198"/>
      <c r="CQ42" s="194"/>
      <c r="CR42" s="194"/>
      <c r="CS42" s="194"/>
      <c r="CT42" s="194"/>
      <c r="CU42" s="194"/>
      <c r="CV42" s="194"/>
      <c r="CW42" s="116" t="str">
        <f>"I/"&amp;CW$6</f>
        <v>I/2015</v>
      </c>
      <c r="CX42" s="195"/>
      <c r="CY42" s="196"/>
      <c r="CZ42" s="197" t="s">
        <v>57</v>
      </c>
      <c r="DA42" s="197" t="s">
        <v>58</v>
      </c>
      <c r="DB42" s="197"/>
      <c r="DC42" s="197"/>
      <c r="DD42" s="197"/>
      <c r="DE42" s="199" t="s">
        <v>59</v>
      </c>
      <c r="DF42" s="197"/>
      <c r="DG42" s="198"/>
      <c r="DH42" s="194"/>
      <c r="DI42" s="194"/>
      <c r="DJ42" s="194"/>
      <c r="DK42" s="194"/>
      <c r="DL42" s="194"/>
      <c r="DM42" s="194"/>
      <c r="DN42" s="116" t="str">
        <f>"I/"&amp;DN$6</f>
        <v>I/2016</v>
      </c>
      <c r="DO42" s="195"/>
      <c r="DP42" s="196"/>
      <c r="DQ42" s="197" t="s">
        <v>57</v>
      </c>
      <c r="DR42" s="197" t="s">
        <v>58</v>
      </c>
      <c r="DS42" s="197"/>
      <c r="DT42" s="197"/>
      <c r="DU42" s="197"/>
      <c r="DV42" s="199" t="s">
        <v>59</v>
      </c>
      <c r="DW42" s="197"/>
      <c r="DX42" s="198"/>
      <c r="DY42" s="194"/>
      <c r="DZ42" s="194"/>
      <c r="EA42" s="194"/>
      <c r="EB42" s="194"/>
      <c r="EC42" s="194"/>
      <c r="ED42" s="194"/>
      <c r="EE42" s="116" t="str">
        <f>"I/"&amp;EE$6</f>
        <v>I/2017</v>
      </c>
      <c r="EF42" s="195"/>
      <c r="EG42" s="196"/>
      <c r="EH42" s="197" t="s">
        <v>57</v>
      </c>
      <c r="EI42" s="197" t="s">
        <v>58</v>
      </c>
      <c r="EJ42" s="197"/>
      <c r="EK42" s="197"/>
      <c r="EL42" s="197"/>
      <c r="EM42" s="199" t="s">
        <v>59</v>
      </c>
      <c r="EN42" s="197"/>
      <c r="EO42" s="198"/>
      <c r="EP42" s="194"/>
      <c r="EQ42" s="194"/>
      <c r="ER42" s="194"/>
      <c r="ES42" s="194"/>
      <c r="ET42" s="194"/>
      <c r="EU42" s="194"/>
      <c r="EV42" s="116" t="str">
        <f>"I/"&amp;EV$6</f>
        <v>I/2018</v>
      </c>
      <c r="EW42" s="195"/>
      <c r="EX42" s="196"/>
      <c r="EY42" s="197" t="s">
        <v>57</v>
      </c>
      <c r="EZ42" s="197" t="s">
        <v>58</v>
      </c>
      <c r="FA42" s="197"/>
      <c r="FB42" s="197"/>
      <c r="FC42" s="197"/>
      <c r="FD42" s="199" t="s">
        <v>59</v>
      </c>
      <c r="FE42" s="197"/>
      <c r="FF42" s="198"/>
      <c r="FG42" s="194"/>
      <c r="FH42" s="194"/>
      <c r="FI42" s="194"/>
      <c r="FJ42" s="194"/>
      <c r="FK42" s="194"/>
      <c r="FL42" s="194"/>
      <c r="FM42" s="116" t="str">
        <f>"I/"&amp;FM$6</f>
        <v>I/2019</v>
      </c>
      <c r="FN42" s="195"/>
      <c r="FO42" s="196"/>
      <c r="FP42" s="197" t="s">
        <v>57</v>
      </c>
      <c r="FQ42" s="197" t="s">
        <v>58</v>
      </c>
      <c r="FR42" s="197"/>
      <c r="FS42" s="197"/>
      <c r="FT42" s="197"/>
      <c r="FU42" s="199" t="s">
        <v>59</v>
      </c>
      <c r="FV42" s="197"/>
      <c r="FW42" s="198"/>
      <c r="FX42" s="194"/>
      <c r="FY42" s="194"/>
      <c r="FZ42" s="194"/>
      <c r="GA42" s="194"/>
      <c r="GB42" s="194"/>
      <c r="GC42" s="194"/>
      <c r="GD42" s="116" t="str">
        <f>"I/"&amp;GD$6</f>
        <v>I/2020</v>
      </c>
      <c r="GE42" s="195"/>
      <c r="GF42" s="196"/>
      <c r="GG42" s="197" t="s">
        <v>57</v>
      </c>
      <c r="GH42" s="197" t="s">
        <v>58</v>
      </c>
      <c r="GI42" s="197"/>
      <c r="GJ42" s="197"/>
      <c r="GK42" s="197"/>
      <c r="GL42" s="199" t="s">
        <v>59</v>
      </c>
      <c r="GM42" s="197"/>
      <c r="GN42" s="198"/>
      <c r="GO42" s="194"/>
      <c r="GP42" s="194"/>
      <c r="GQ42" s="194"/>
      <c r="GR42" s="194"/>
      <c r="GS42" s="194"/>
      <c r="GT42" s="194"/>
      <c r="GU42" s="116" t="str">
        <f>"I/"&amp;GU$6</f>
        <v>I/2021</v>
      </c>
      <c r="GV42" s="195"/>
      <c r="GW42" s="196"/>
      <c r="GX42" s="197" t="s">
        <v>57</v>
      </c>
      <c r="GY42" s="197" t="s">
        <v>58</v>
      </c>
      <c r="GZ42" s="197"/>
      <c r="HA42" s="197"/>
      <c r="HB42" s="197"/>
      <c r="HC42" s="199" t="s">
        <v>59</v>
      </c>
      <c r="HD42" s="197"/>
      <c r="HE42" s="198"/>
      <c r="HF42" s="194"/>
      <c r="HG42" s="194"/>
      <c r="HH42" s="194"/>
      <c r="HI42" s="194"/>
      <c r="HJ42" s="194"/>
      <c r="HK42" s="194"/>
      <c r="HL42" s="116" t="str">
        <f>"I/"&amp;HL$6</f>
        <v>I/2022</v>
      </c>
      <c r="HM42" s="195"/>
      <c r="HN42" s="196"/>
      <c r="HO42" s="197" t="s">
        <v>57</v>
      </c>
      <c r="HP42" s="197" t="s">
        <v>58</v>
      </c>
      <c r="HQ42" s="197"/>
      <c r="HR42" s="197"/>
      <c r="HS42" s="197"/>
      <c r="HT42" s="199" t="s">
        <v>59</v>
      </c>
      <c r="HU42" s="197"/>
      <c r="HV42" s="198"/>
      <c r="HW42" s="194"/>
      <c r="HX42" s="194"/>
      <c r="HY42" s="194"/>
      <c r="HZ42" s="194"/>
      <c r="IA42" s="194"/>
      <c r="IB42" s="194"/>
      <c r="IC42" s="116" t="str">
        <f>"I/"&amp;IC$6</f>
        <v>I/2023</v>
      </c>
      <c r="ID42" s="195"/>
      <c r="IE42" s="196"/>
      <c r="IF42" s="197" t="s">
        <v>57</v>
      </c>
      <c r="IG42" s="197" t="s">
        <v>58</v>
      </c>
      <c r="IH42" s="197"/>
      <c r="II42" s="197"/>
      <c r="IJ42" s="197"/>
      <c r="IK42" s="199" t="s">
        <v>59</v>
      </c>
      <c r="IL42" s="197"/>
      <c r="IM42" s="198"/>
      <c r="IN42" s="194"/>
      <c r="IO42" s="194"/>
      <c r="IP42" s="194"/>
      <c r="IQ42" s="194"/>
      <c r="IR42" s="194"/>
      <c r="IS42" s="194"/>
      <c r="IT42" s="116" t="str">
        <f>"I/"&amp;IT$6</f>
        <v>I/2024</v>
      </c>
      <c r="IU42" s="195"/>
      <c r="IV42" s="196"/>
      <c r="IW42" s="197" t="s">
        <v>57</v>
      </c>
      <c r="IX42" s="197" t="s">
        <v>58</v>
      </c>
      <c r="IY42" s="197"/>
      <c r="IZ42" s="197"/>
      <c r="JA42" s="197"/>
      <c r="JB42" s="199" t="s">
        <v>59</v>
      </c>
      <c r="JC42" s="197"/>
      <c r="JD42" s="198"/>
      <c r="JE42" s="194"/>
      <c r="JF42" s="194"/>
      <c r="JG42" s="194"/>
      <c r="JH42" s="194"/>
      <c r="JI42" s="194"/>
      <c r="JJ42" s="194"/>
      <c r="JK42" s="116" t="str">
        <f>"I/"&amp;JK$6</f>
        <v>I/2025</v>
      </c>
      <c r="JL42" s="195"/>
      <c r="JM42" s="196"/>
      <c r="JN42" s="197" t="s">
        <v>57</v>
      </c>
      <c r="JO42" s="197" t="s">
        <v>58</v>
      </c>
      <c r="JP42" s="197"/>
      <c r="JQ42" s="197"/>
      <c r="JR42" s="197"/>
      <c r="JS42" s="199" t="s">
        <v>59</v>
      </c>
      <c r="JT42" s="197"/>
      <c r="JU42" s="198"/>
      <c r="JV42" s="194"/>
      <c r="JW42" s="194"/>
      <c r="JX42" s="194"/>
      <c r="JY42" s="194"/>
      <c r="JZ42" s="194"/>
      <c r="KA42" s="194"/>
      <c r="KB42" s="116" t="str">
        <f>"I/"&amp;KB$6</f>
        <v>I/2026</v>
      </c>
      <c r="KC42" s="195"/>
      <c r="KD42" s="196"/>
      <c r="KE42" s="197" t="s">
        <v>57</v>
      </c>
      <c r="KF42" s="197" t="s">
        <v>58</v>
      </c>
      <c r="KG42" s="197"/>
      <c r="KH42" s="197"/>
      <c r="KI42" s="197"/>
      <c r="KJ42" s="199" t="s">
        <v>59</v>
      </c>
      <c r="KK42" s="197"/>
      <c r="KL42" s="198"/>
      <c r="KM42" s="194"/>
      <c r="KN42" s="194"/>
      <c r="KO42" s="194"/>
      <c r="KP42" s="194"/>
      <c r="KQ42" s="194"/>
      <c r="KR42" s="194"/>
      <c r="KS42" s="116" t="str">
        <f>"I/"&amp;KS$6</f>
        <v>I/2027</v>
      </c>
    </row>
    <row r="43" ht="15.0" customHeight="1">
      <c r="A43" s="196"/>
      <c r="B43" s="197" t="s">
        <v>60</v>
      </c>
      <c r="C43" s="197" t="s">
        <v>61</v>
      </c>
      <c r="D43" s="197"/>
      <c r="E43" s="197"/>
      <c r="F43" s="197"/>
      <c r="G43" s="200" t="s">
        <v>99</v>
      </c>
      <c r="H43" s="197"/>
      <c r="I43" s="198"/>
      <c r="J43" s="194"/>
      <c r="K43" s="194"/>
      <c r="L43" s="194"/>
      <c r="M43" s="194"/>
      <c r="N43" s="194"/>
      <c r="O43" s="194"/>
      <c r="P43" s="42"/>
      <c r="Q43" s="195"/>
      <c r="R43" s="196"/>
      <c r="S43" s="197" t="s">
        <v>60</v>
      </c>
      <c r="T43" s="197" t="s">
        <v>61</v>
      </c>
      <c r="U43" s="197"/>
      <c r="V43" s="197"/>
      <c r="W43" s="197"/>
      <c r="X43" s="200" t="s">
        <v>99</v>
      </c>
      <c r="Y43" s="197"/>
      <c r="Z43" s="198"/>
      <c r="AA43" s="194"/>
      <c r="AB43" s="194"/>
      <c r="AC43" s="194"/>
      <c r="AD43" s="194"/>
      <c r="AE43" s="194"/>
      <c r="AF43" s="194"/>
      <c r="AG43" s="42"/>
      <c r="AH43" s="195"/>
      <c r="AI43" s="196"/>
      <c r="AJ43" s="197" t="s">
        <v>60</v>
      </c>
      <c r="AK43" s="197" t="s">
        <v>61</v>
      </c>
      <c r="AL43" s="197"/>
      <c r="AM43" s="197"/>
      <c r="AN43" s="197"/>
      <c r="AO43" s="200" t="s">
        <v>99</v>
      </c>
      <c r="AP43" s="197"/>
      <c r="AQ43" s="198"/>
      <c r="AR43" s="194"/>
      <c r="AS43" s="194"/>
      <c r="AT43" s="194"/>
      <c r="AU43" s="194"/>
      <c r="AV43" s="194"/>
      <c r="AW43" s="194"/>
      <c r="AX43" s="42"/>
      <c r="AY43" s="195"/>
      <c r="AZ43" s="196"/>
      <c r="BA43" s="197" t="s">
        <v>60</v>
      </c>
      <c r="BB43" s="197" t="s">
        <v>61</v>
      </c>
      <c r="BC43" s="197"/>
      <c r="BD43" s="197"/>
      <c r="BE43" s="197"/>
      <c r="BF43" s="200" t="s">
        <v>99</v>
      </c>
      <c r="BG43" s="197"/>
      <c r="BH43" s="198"/>
      <c r="BI43" s="194"/>
      <c r="BJ43" s="194"/>
      <c r="BK43" s="194"/>
      <c r="BL43" s="194"/>
      <c r="BM43" s="194"/>
      <c r="BN43" s="194"/>
      <c r="BO43" s="42"/>
      <c r="BP43" s="195"/>
      <c r="BQ43" s="196"/>
      <c r="BR43" s="197" t="s">
        <v>60</v>
      </c>
      <c r="BS43" s="197" t="s">
        <v>61</v>
      </c>
      <c r="BT43" s="197"/>
      <c r="BU43" s="197"/>
      <c r="BV43" s="197"/>
      <c r="BW43" s="200" t="s">
        <v>99</v>
      </c>
      <c r="BX43" s="197"/>
      <c r="BY43" s="198"/>
      <c r="BZ43" s="194"/>
      <c r="CA43" s="194"/>
      <c r="CB43" s="194"/>
      <c r="CC43" s="194"/>
      <c r="CD43" s="194"/>
      <c r="CE43" s="194"/>
      <c r="CF43" s="42"/>
      <c r="CG43" s="195"/>
      <c r="CH43" s="196"/>
      <c r="CI43" s="197" t="s">
        <v>60</v>
      </c>
      <c r="CJ43" s="197" t="s">
        <v>61</v>
      </c>
      <c r="CK43" s="197"/>
      <c r="CL43" s="197"/>
      <c r="CM43" s="197"/>
      <c r="CN43" s="200" t="s">
        <v>99</v>
      </c>
      <c r="CO43" s="197"/>
      <c r="CP43" s="198"/>
      <c r="CQ43" s="194"/>
      <c r="CR43" s="194"/>
      <c r="CS43" s="194"/>
      <c r="CT43" s="194"/>
      <c r="CU43" s="194"/>
      <c r="CV43" s="194"/>
      <c r="CW43" s="42"/>
      <c r="CX43" s="195"/>
      <c r="CY43" s="196"/>
      <c r="CZ43" s="197" t="s">
        <v>60</v>
      </c>
      <c r="DA43" s="197" t="s">
        <v>61</v>
      </c>
      <c r="DB43" s="197"/>
      <c r="DC43" s="197"/>
      <c r="DD43" s="197"/>
      <c r="DE43" s="200" t="s">
        <v>99</v>
      </c>
      <c r="DF43" s="197"/>
      <c r="DG43" s="198"/>
      <c r="DH43" s="194"/>
      <c r="DI43" s="194"/>
      <c r="DJ43" s="194"/>
      <c r="DK43" s="194"/>
      <c r="DL43" s="194"/>
      <c r="DM43" s="194"/>
      <c r="DN43" s="42"/>
      <c r="DO43" s="195"/>
      <c r="DP43" s="196"/>
      <c r="DQ43" s="197" t="s">
        <v>60</v>
      </c>
      <c r="DR43" s="197" t="s">
        <v>61</v>
      </c>
      <c r="DS43" s="197"/>
      <c r="DT43" s="197"/>
      <c r="DU43" s="197"/>
      <c r="DV43" s="200" t="s">
        <v>99</v>
      </c>
      <c r="DW43" s="197"/>
      <c r="DX43" s="198"/>
      <c r="DY43" s="194"/>
      <c r="DZ43" s="194"/>
      <c r="EA43" s="194"/>
      <c r="EB43" s="194"/>
      <c r="EC43" s="194"/>
      <c r="ED43" s="194"/>
      <c r="EE43" s="42"/>
      <c r="EF43" s="195"/>
      <c r="EG43" s="196"/>
      <c r="EH43" s="197" t="s">
        <v>60</v>
      </c>
      <c r="EI43" s="197" t="s">
        <v>61</v>
      </c>
      <c r="EJ43" s="197"/>
      <c r="EK43" s="197"/>
      <c r="EL43" s="197"/>
      <c r="EM43" s="200" t="s">
        <v>99</v>
      </c>
      <c r="EN43" s="197"/>
      <c r="EO43" s="198"/>
      <c r="EP43" s="194"/>
      <c r="EQ43" s="194"/>
      <c r="ER43" s="194"/>
      <c r="ES43" s="194"/>
      <c r="ET43" s="194"/>
      <c r="EU43" s="194"/>
      <c r="EV43" s="42"/>
      <c r="EW43" s="195"/>
      <c r="EX43" s="196"/>
      <c r="EY43" s="197" t="s">
        <v>60</v>
      </c>
      <c r="EZ43" s="197" t="s">
        <v>61</v>
      </c>
      <c r="FA43" s="197"/>
      <c r="FB43" s="197"/>
      <c r="FC43" s="197"/>
      <c r="FD43" s="200" t="s">
        <v>99</v>
      </c>
      <c r="FE43" s="197"/>
      <c r="FF43" s="198"/>
      <c r="FG43" s="194"/>
      <c r="FH43" s="194"/>
      <c r="FI43" s="194"/>
      <c r="FJ43" s="194"/>
      <c r="FK43" s="194"/>
      <c r="FL43" s="194"/>
      <c r="FM43" s="42"/>
      <c r="FN43" s="195"/>
      <c r="FO43" s="196"/>
      <c r="FP43" s="197" t="s">
        <v>60</v>
      </c>
      <c r="FQ43" s="197" t="s">
        <v>61</v>
      </c>
      <c r="FR43" s="197"/>
      <c r="FS43" s="197"/>
      <c r="FT43" s="197"/>
      <c r="FU43" s="200" t="s">
        <v>99</v>
      </c>
      <c r="FV43" s="197"/>
      <c r="FW43" s="198"/>
      <c r="FX43" s="194"/>
      <c r="FY43" s="194"/>
      <c r="FZ43" s="194"/>
      <c r="GA43" s="194"/>
      <c r="GB43" s="194"/>
      <c r="GC43" s="194"/>
      <c r="GD43" s="42"/>
      <c r="GE43" s="195"/>
      <c r="GF43" s="196"/>
      <c r="GG43" s="197" t="s">
        <v>60</v>
      </c>
      <c r="GH43" s="197" t="s">
        <v>61</v>
      </c>
      <c r="GI43" s="197"/>
      <c r="GJ43" s="197"/>
      <c r="GK43" s="197"/>
      <c r="GL43" s="200" t="s">
        <v>99</v>
      </c>
      <c r="GM43" s="197"/>
      <c r="GN43" s="198"/>
      <c r="GO43" s="194"/>
      <c r="GP43" s="194"/>
      <c r="GQ43" s="194"/>
      <c r="GR43" s="194"/>
      <c r="GS43" s="194"/>
      <c r="GT43" s="194"/>
      <c r="GU43" s="42"/>
      <c r="GV43" s="195"/>
      <c r="GW43" s="196"/>
      <c r="GX43" s="197" t="s">
        <v>60</v>
      </c>
      <c r="GY43" s="197" t="s">
        <v>61</v>
      </c>
      <c r="GZ43" s="197"/>
      <c r="HA43" s="197"/>
      <c r="HB43" s="197"/>
      <c r="HC43" s="200" t="s">
        <v>99</v>
      </c>
      <c r="HD43" s="197"/>
      <c r="HE43" s="198"/>
      <c r="HF43" s="194"/>
      <c r="HG43" s="194"/>
      <c r="HH43" s="194"/>
      <c r="HI43" s="194"/>
      <c r="HJ43" s="194"/>
      <c r="HK43" s="194"/>
      <c r="HL43" s="42"/>
      <c r="HM43" s="195"/>
      <c r="HN43" s="196"/>
      <c r="HO43" s="197" t="s">
        <v>60</v>
      </c>
      <c r="HP43" s="197" t="s">
        <v>61</v>
      </c>
      <c r="HQ43" s="197"/>
      <c r="HR43" s="197"/>
      <c r="HS43" s="197"/>
      <c r="HT43" s="200" t="s">
        <v>99</v>
      </c>
      <c r="HU43" s="197"/>
      <c r="HV43" s="198"/>
      <c r="HW43" s="194"/>
      <c r="HX43" s="194"/>
      <c r="HY43" s="194"/>
      <c r="HZ43" s="194"/>
      <c r="IA43" s="194"/>
      <c r="IB43" s="194"/>
      <c r="IC43" s="42"/>
      <c r="ID43" s="195"/>
      <c r="IE43" s="196"/>
      <c r="IF43" s="197" t="s">
        <v>60</v>
      </c>
      <c r="IG43" s="197" t="s">
        <v>61</v>
      </c>
      <c r="IH43" s="197"/>
      <c r="II43" s="197"/>
      <c r="IJ43" s="197"/>
      <c r="IK43" s="200" t="s">
        <v>99</v>
      </c>
      <c r="IL43" s="197"/>
      <c r="IM43" s="198"/>
      <c r="IN43" s="194"/>
      <c r="IO43" s="194"/>
      <c r="IP43" s="194"/>
      <c r="IQ43" s="194"/>
      <c r="IR43" s="194"/>
      <c r="IS43" s="194"/>
      <c r="IT43" s="42"/>
      <c r="IU43" s="195"/>
      <c r="IV43" s="196"/>
      <c r="IW43" s="197" t="s">
        <v>60</v>
      </c>
      <c r="IX43" s="197" t="s">
        <v>61</v>
      </c>
      <c r="IY43" s="197"/>
      <c r="IZ43" s="197"/>
      <c r="JA43" s="197"/>
      <c r="JB43" s="200" t="s">
        <v>99</v>
      </c>
      <c r="JC43" s="197"/>
      <c r="JD43" s="198"/>
      <c r="JE43" s="194"/>
      <c r="JF43" s="194"/>
      <c r="JG43" s="194"/>
      <c r="JH43" s="194"/>
      <c r="JI43" s="194"/>
      <c r="JJ43" s="194"/>
      <c r="JK43" s="42"/>
      <c r="JL43" s="195"/>
      <c r="JM43" s="196"/>
      <c r="JN43" s="197" t="s">
        <v>60</v>
      </c>
      <c r="JO43" s="197" t="s">
        <v>61</v>
      </c>
      <c r="JP43" s="197"/>
      <c r="JQ43" s="197"/>
      <c r="JR43" s="197"/>
      <c r="JS43" s="200" t="s">
        <v>99</v>
      </c>
      <c r="JT43" s="197"/>
      <c r="JU43" s="198"/>
      <c r="JV43" s="194"/>
      <c r="JW43" s="194"/>
      <c r="JX43" s="194"/>
      <c r="JY43" s="194"/>
      <c r="JZ43" s="194"/>
      <c r="KA43" s="194"/>
      <c r="KB43" s="42"/>
      <c r="KC43" s="195"/>
      <c r="KD43" s="196"/>
      <c r="KE43" s="197" t="s">
        <v>60</v>
      </c>
      <c r="KF43" s="197" t="s">
        <v>61</v>
      </c>
      <c r="KG43" s="197"/>
      <c r="KH43" s="197"/>
      <c r="KI43" s="197"/>
      <c r="KJ43" s="200" t="s">
        <v>99</v>
      </c>
      <c r="KK43" s="197"/>
      <c r="KL43" s="198"/>
      <c r="KM43" s="194"/>
      <c r="KN43" s="194"/>
      <c r="KO43" s="194"/>
      <c r="KP43" s="194"/>
      <c r="KQ43" s="194"/>
      <c r="KR43" s="194"/>
      <c r="KS43" s="42"/>
    </row>
    <row r="44" ht="15.75" customHeight="1">
      <c r="A44" s="201"/>
      <c r="B44" s="202" t="s">
        <v>62</v>
      </c>
      <c r="C44" s="202" t="s">
        <v>63</v>
      </c>
      <c r="D44" s="202"/>
      <c r="E44" s="202"/>
      <c r="F44" s="202"/>
      <c r="G44" s="202" t="str">
        <f>"Tahun "&amp;P$6</f>
        <v>Tahun 2010</v>
      </c>
      <c r="H44" s="202"/>
      <c r="I44" s="203"/>
      <c r="J44" s="194"/>
      <c r="K44" s="194"/>
      <c r="L44" s="194"/>
      <c r="M44" s="194"/>
      <c r="N44" s="194"/>
      <c r="O44" s="194"/>
      <c r="P44" s="194"/>
      <c r="Q44" s="195"/>
      <c r="R44" s="201"/>
      <c r="S44" s="202" t="s">
        <v>62</v>
      </c>
      <c r="T44" s="202" t="s">
        <v>63</v>
      </c>
      <c r="U44" s="202"/>
      <c r="V44" s="202"/>
      <c r="W44" s="202"/>
      <c r="X44" s="202" t="str">
        <f>"Tahun "&amp;AG$6</f>
        <v>Tahun 2011</v>
      </c>
      <c r="Y44" s="202"/>
      <c r="Z44" s="203"/>
      <c r="AA44" s="194"/>
      <c r="AB44" s="194"/>
      <c r="AC44" s="194"/>
      <c r="AD44" s="194"/>
      <c r="AE44" s="194"/>
      <c r="AF44" s="194"/>
      <c r="AG44" s="194"/>
      <c r="AH44" s="195"/>
      <c r="AI44" s="201"/>
      <c r="AJ44" s="202" t="s">
        <v>62</v>
      </c>
      <c r="AK44" s="202" t="s">
        <v>63</v>
      </c>
      <c r="AL44" s="202"/>
      <c r="AM44" s="202"/>
      <c r="AN44" s="202"/>
      <c r="AO44" s="202" t="str">
        <f>"Tahun "&amp;AX$6</f>
        <v>Tahun 2012</v>
      </c>
      <c r="AP44" s="202"/>
      <c r="AQ44" s="203"/>
      <c r="AR44" s="194"/>
      <c r="AS44" s="194"/>
      <c r="AT44" s="194"/>
      <c r="AU44" s="194"/>
      <c r="AV44" s="194"/>
      <c r="AW44" s="194"/>
      <c r="AX44" s="194"/>
      <c r="AY44" s="195"/>
      <c r="AZ44" s="201"/>
      <c r="BA44" s="202" t="s">
        <v>62</v>
      </c>
      <c r="BB44" s="202" t="s">
        <v>63</v>
      </c>
      <c r="BC44" s="202"/>
      <c r="BD44" s="202"/>
      <c r="BE44" s="202"/>
      <c r="BF44" s="202" t="str">
        <f>"Tahun "&amp;BO$6</f>
        <v>Tahun 2013</v>
      </c>
      <c r="BG44" s="202"/>
      <c r="BH44" s="203"/>
      <c r="BI44" s="194"/>
      <c r="BJ44" s="194"/>
      <c r="BK44" s="194"/>
      <c r="BL44" s="194"/>
      <c r="BM44" s="194"/>
      <c r="BN44" s="194"/>
      <c r="BO44" s="194"/>
      <c r="BP44" s="195"/>
      <c r="BQ44" s="201"/>
      <c r="BR44" s="202" t="s">
        <v>62</v>
      </c>
      <c r="BS44" s="202" t="s">
        <v>63</v>
      </c>
      <c r="BT44" s="202"/>
      <c r="BU44" s="202"/>
      <c r="BV44" s="202"/>
      <c r="BW44" s="202" t="str">
        <f>"Tahun "&amp;CF$6</f>
        <v>Tahun 2014</v>
      </c>
      <c r="BX44" s="202"/>
      <c r="BY44" s="203"/>
      <c r="BZ44" s="194"/>
      <c r="CA44" s="194"/>
      <c r="CB44" s="194"/>
      <c r="CC44" s="194"/>
      <c r="CD44" s="194"/>
      <c r="CE44" s="194"/>
      <c r="CF44" s="194"/>
      <c r="CG44" s="195"/>
      <c r="CH44" s="201"/>
      <c r="CI44" s="202" t="s">
        <v>62</v>
      </c>
      <c r="CJ44" s="202" t="s">
        <v>63</v>
      </c>
      <c r="CK44" s="202"/>
      <c r="CL44" s="202"/>
      <c r="CM44" s="202"/>
      <c r="CN44" s="202" t="str">
        <f>"Tahun "&amp;CW$6</f>
        <v>Tahun 2015</v>
      </c>
      <c r="CO44" s="202"/>
      <c r="CP44" s="203"/>
      <c r="CQ44" s="194"/>
      <c r="CR44" s="194"/>
      <c r="CS44" s="194"/>
      <c r="CT44" s="194"/>
      <c r="CU44" s="194"/>
      <c r="CV44" s="194"/>
      <c r="CW44" s="194"/>
      <c r="CX44" s="195"/>
      <c r="CY44" s="201"/>
      <c r="CZ44" s="202" t="s">
        <v>62</v>
      </c>
      <c r="DA44" s="202" t="s">
        <v>63</v>
      </c>
      <c r="DB44" s="202"/>
      <c r="DC44" s="202"/>
      <c r="DD44" s="202"/>
      <c r="DE44" s="202" t="str">
        <f>"Tahun "&amp;DN$6</f>
        <v>Tahun 2016</v>
      </c>
      <c r="DF44" s="202"/>
      <c r="DG44" s="203"/>
      <c r="DH44" s="194"/>
      <c r="DI44" s="194"/>
      <c r="DJ44" s="194"/>
      <c r="DK44" s="194"/>
      <c r="DL44" s="194"/>
      <c r="DM44" s="194"/>
      <c r="DN44" s="194"/>
      <c r="DO44" s="195"/>
      <c r="DP44" s="201"/>
      <c r="DQ44" s="202" t="s">
        <v>62</v>
      </c>
      <c r="DR44" s="202" t="s">
        <v>63</v>
      </c>
      <c r="DS44" s="202"/>
      <c r="DT44" s="202"/>
      <c r="DU44" s="202"/>
      <c r="DV44" s="202" t="str">
        <f>"Tahun "&amp;EE$6</f>
        <v>Tahun 2017</v>
      </c>
      <c r="DW44" s="202"/>
      <c r="DX44" s="203"/>
      <c r="DY44" s="194"/>
      <c r="DZ44" s="194"/>
      <c r="EA44" s="194"/>
      <c r="EB44" s="194"/>
      <c r="EC44" s="194"/>
      <c r="ED44" s="194"/>
      <c r="EE44" s="194"/>
      <c r="EF44" s="195"/>
      <c r="EG44" s="201"/>
      <c r="EH44" s="202" t="s">
        <v>62</v>
      </c>
      <c r="EI44" s="202" t="s">
        <v>63</v>
      </c>
      <c r="EJ44" s="202"/>
      <c r="EK44" s="202"/>
      <c r="EL44" s="202"/>
      <c r="EM44" s="202" t="str">
        <f>"Tahun "&amp;EV$6</f>
        <v>Tahun 2018</v>
      </c>
      <c r="EN44" s="202"/>
      <c r="EO44" s="203"/>
      <c r="EP44" s="194"/>
      <c r="EQ44" s="194"/>
      <c r="ER44" s="194"/>
      <c r="ES44" s="194"/>
      <c r="ET44" s="194"/>
      <c r="EU44" s="194"/>
      <c r="EV44" s="194"/>
      <c r="EW44" s="195"/>
      <c r="EX44" s="201"/>
      <c r="EY44" s="202" t="s">
        <v>62</v>
      </c>
      <c r="EZ44" s="202" t="s">
        <v>63</v>
      </c>
      <c r="FA44" s="202"/>
      <c r="FB44" s="202"/>
      <c r="FC44" s="202"/>
      <c r="FD44" s="202" t="str">
        <f>"Tahun "&amp;FM$6</f>
        <v>Tahun 2019</v>
      </c>
      <c r="FE44" s="202"/>
      <c r="FF44" s="203"/>
      <c r="FG44" s="194"/>
      <c r="FH44" s="194"/>
      <c r="FI44" s="194"/>
      <c r="FJ44" s="194"/>
      <c r="FK44" s="194"/>
      <c r="FL44" s="194"/>
      <c r="FM44" s="194"/>
      <c r="FN44" s="195"/>
      <c r="FO44" s="201"/>
      <c r="FP44" s="202" t="s">
        <v>62</v>
      </c>
      <c r="FQ44" s="202" t="s">
        <v>63</v>
      </c>
      <c r="FR44" s="202"/>
      <c r="FS44" s="202"/>
      <c r="FT44" s="202"/>
      <c r="FU44" s="202" t="str">
        <f>"Tahun "&amp;GD$6</f>
        <v>Tahun 2020</v>
      </c>
      <c r="FV44" s="202"/>
      <c r="FW44" s="203"/>
      <c r="FX44" s="194"/>
      <c r="FY44" s="194"/>
      <c r="FZ44" s="194"/>
      <c r="GA44" s="194"/>
      <c r="GB44" s="194"/>
      <c r="GC44" s="194"/>
      <c r="GD44" s="194"/>
      <c r="GE44" s="195"/>
      <c r="GF44" s="201"/>
      <c r="GG44" s="202" t="s">
        <v>62</v>
      </c>
      <c r="GH44" s="202" t="s">
        <v>63</v>
      </c>
      <c r="GI44" s="202"/>
      <c r="GJ44" s="202"/>
      <c r="GK44" s="202"/>
      <c r="GL44" s="202" t="str">
        <f>"Tahun "&amp;GU$6</f>
        <v>Tahun 2021</v>
      </c>
      <c r="GM44" s="202"/>
      <c r="GN44" s="203"/>
      <c r="GO44" s="194"/>
      <c r="GP44" s="194"/>
      <c r="GQ44" s="194"/>
      <c r="GR44" s="194"/>
      <c r="GS44" s="194"/>
      <c r="GT44" s="194"/>
      <c r="GU44" s="194"/>
      <c r="GV44" s="195"/>
      <c r="GW44" s="201"/>
      <c r="GX44" s="202" t="s">
        <v>62</v>
      </c>
      <c r="GY44" s="202" t="s">
        <v>63</v>
      </c>
      <c r="GZ44" s="202"/>
      <c r="HA44" s="202"/>
      <c r="HB44" s="202"/>
      <c r="HC44" s="202" t="str">
        <f>"Tahun "&amp;HL$6</f>
        <v>Tahun 2022</v>
      </c>
      <c r="HD44" s="202"/>
      <c r="HE44" s="203"/>
      <c r="HF44" s="194"/>
      <c r="HG44" s="194"/>
      <c r="HH44" s="194"/>
      <c r="HI44" s="194"/>
      <c r="HJ44" s="194"/>
      <c r="HK44" s="194"/>
      <c r="HL44" s="194"/>
      <c r="HM44" s="195"/>
      <c r="HN44" s="201"/>
      <c r="HO44" s="202" t="s">
        <v>62</v>
      </c>
      <c r="HP44" s="202" t="s">
        <v>63</v>
      </c>
      <c r="HQ44" s="202"/>
      <c r="HR44" s="202"/>
      <c r="HS44" s="202"/>
      <c r="HT44" s="202" t="str">
        <f>"Tahun "&amp;IC$6</f>
        <v>Tahun 2023</v>
      </c>
      <c r="HU44" s="202"/>
      <c r="HV44" s="203"/>
      <c r="HW44" s="194"/>
      <c r="HX44" s="194"/>
      <c r="HY44" s="194"/>
      <c r="HZ44" s="194"/>
      <c r="IA44" s="194"/>
      <c r="IB44" s="194"/>
      <c r="IC44" s="194"/>
      <c r="ID44" s="195"/>
      <c r="IE44" s="201"/>
      <c r="IF44" s="202" t="s">
        <v>62</v>
      </c>
      <c r="IG44" s="202" t="s">
        <v>63</v>
      </c>
      <c r="IH44" s="202"/>
      <c r="II44" s="202"/>
      <c r="IJ44" s="202"/>
      <c r="IK44" s="202" t="str">
        <f>"Tahun "&amp;IT$6</f>
        <v>Tahun 2024</v>
      </c>
      <c r="IL44" s="202"/>
      <c r="IM44" s="203"/>
      <c r="IN44" s="194"/>
      <c r="IO44" s="194"/>
      <c r="IP44" s="194"/>
      <c r="IQ44" s="194"/>
      <c r="IR44" s="194"/>
      <c r="IS44" s="194"/>
      <c r="IT44" s="194"/>
      <c r="IU44" s="195"/>
      <c r="IV44" s="201"/>
      <c r="IW44" s="202" t="s">
        <v>62</v>
      </c>
      <c r="IX44" s="202" t="s">
        <v>63</v>
      </c>
      <c r="IY44" s="202"/>
      <c r="IZ44" s="202"/>
      <c r="JA44" s="202"/>
      <c r="JB44" s="202" t="str">
        <f>"Tahun "&amp;JK$6</f>
        <v>Tahun 2025</v>
      </c>
      <c r="JC44" s="202"/>
      <c r="JD44" s="203"/>
      <c r="JE44" s="194"/>
      <c r="JF44" s="194"/>
      <c r="JG44" s="194"/>
      <c r="JH44" s="194"/>
      <c r="JI44" s="194"/>
      <c r="JJ44" s="194"/>
      <c r="JK44" s="194"/>
      <c r="JL44" s="195"/>
      <c r="JM44" s="201"/>
      <c r="JN44" s="202" t="s">
        <v>62</v>
      </c>
      <c r="JO44" s="202" t="s">
        <v>63</v>
      </c>
      <c r="JP44" s="202"/>
      <c r="JQ44" s="202"/>
      <c r="JR44" s="202"/>
      <c r="JS44" s="202" t="str">
        <f>"Tahun "&amp;KB$6</f>
        <v>Tahun 2026</v>
      </c>
      <c r="JT44" s="202"/>
      <c r="JU44" s="203"/>
      <c r="JV44" s="194"/>
      <c r="JW44" s="194"/>
      <c r="JX44" s="194"/>
      <c r="JY44" s="194"/>
      <c r="JZ44" s="194"/>
      <c r="KA44" s="194"/>
      <c r="KB44" s="194"/>
      <c r="KC44" s="195"/>
      <c r="KD44" s="201"/>
      <c r="KE44" s="202" t="s">
        <v>62</v>
      </c>
      <c r="KF44" s="202" t="s">
        <v>63</v>
      </c>
      <c r="KG44" s="202"/>
      <c r="KH44" s="202"/>
      <c r="KI44" s="202"/>
      <c r="KJ44" s="202" t="str">
        <f>"Tahun "&amp;KS$6</f>
        <v>Tahun 2027</v>
      </c>
      <c r="KK44" s="202"/>
      <c r="KL44" s="203"/>
      <c r="KM44" s="194"/>
      <c r="KN44" s="194"/>
      <c r="KO44" s="194"/>
      <c r="KP44" s="194"/>
      <c r="KQ44" s="194"/>
      <c r="KR44" s="194"/>
      <c r="KS44" s="194"/>
    </row>
    <row r="45" ht="15.75" customHeight="1">
      <c r="A45" s="104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8"/>
      <c r="R45" s="104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8"/>
      <c r="AI45" s="104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8"/>
      <c r="AZ45" s="104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8"/>
      <c r="BQ45" s="104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8"/>
      <c r="CH45" s="104"/>
      <c r="CI45" s="97"/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8"/>
      <c r="CY45" s="104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  <c r="DL45" s="97"/>
      <c r="DM45" s="97"/>
      <c r="DN45" s="97"/>
      <c r="DO45" s="98"/>
      <c r="DP45" s="104"/>
      <c r="DQ45" s="97"/>
      <c r="DR45" s="97"/>
      <c r="DS45" s="97"/>
      <c r="DT45" s="97"/>
      <c r="DU45" s="97"/>
      <c r="DV45" s="97"/>
      <c r="DW45" s="97"/>
      <c r="DX45" s="97"/>
      <c r="DY45" s="97"/>
      <c r="DZ45" s="97"/>
      <c r="EA45" s="97"/>
      <c r="EB45" s="97"/>
      <c r="EC45" s="97"/>
      <c r="ED45" s="97"/>
      <c r="EE45" s="97"/>
      <c r="EF45" s="98"/>
      <c r="EG45" s="104"/>
      <c r="EH45" s="97"/>
      <c r="EI45" s="97"/>
      <c r="EJ45" s="97"/>
      <c r="EK45" s="97"/>
      <c r="EL45" s="97"/>
      <c r="EM45" s="97"/>
      <c r="EN45" s="97"/>
      <c r="EO45" s="97"/>
      <c r="EP45" s="97"/>
      <c r="EQ45" s="97"/>
      <c r="ER45" s="97"/>
      <c r="ES45" s="97"/>
      <c r="ET45" s="97"/>
      <c r="EU45" s="97"/>
      <c r="EV45" s="97"/>
      <c r="EW45" s="98"/>
      <c r="EX45" s="104"/>
      <c r="EY45" s="97"/>
      <c r="EZ45" s="97"/>
      <c r="FA45" s="97"/>
      <c r="FB45" s="97"/>
      <c r="FC45" s="97"/>
      <c r="FD45" s="97"/>
      <c r="FE45" s="97"/>
      <c r="FF45" s="97"/>
      <c r="FG45" s="97"/>
      <c r="FH45" s="97"/>
      <c r="FI45" s="97"/>
      <c r="FJ45" s="97"/>
      <c r="FK45" s="97"/>
      <c r="FL45" s="97"/>
      <c r="FM45" s="97"/>
      <c r="FN45" s="98"/>
      <c r="FO45" s="104"/>
      <c r="FP45" s="97"/>
      <c r="FQ45" s="97"/>
      <c r="FR45" s="97"/>
      <c r="FS45" s="97"/>
      <c r="FT45" s="97"/>
      <c r="FU45" s="97"/>
      <c r="FV45" s="97"/>
      <c r="FW45" s="97"/>
      <c r="FX45" s="97"/>
      <c r="FY45" s="97"/>
      <c r="FZ45" s="97"/>
      <c r="GA45" s="97"/>
      <c r="GB45" s="97"/>
      <c r="GC45" s="97"/>
      <c r="GD45" s="97"/>
      <c r="GE45" s="98"/>
      <c r="GF45" s="104"/>
      <c r="GG45" s="97"/>
      <c r="GH45" s="97"/>
      <c r="GI45" s="97"/>
      <c r="GJ45" s="97"/>
      <c r="GK45" s="97"/>
      <c r="GL45" s="97"/>
      <c r="GM45" s="97"/>
      <c r="GN45" s="97"/>
      <c r="GO45" s="97"/>
      <c r="GP45" s="97"/>
      <c r="GQ45" s="97"/>
      <c r="GR45" s="97"/>
      <c r="GS45" s="97"/>
      <c r="GT45" s="97"/>
      <c r="GU45" s="97"/>
      <c r="GV45" s="98"/>
      <c r="GW45" s="104"/>
      <c r="GX45" s="97"/>
      <c r="GY45" s="97"/>
      <c r="GZ45" s="97"/>
      <c r="HA45" s="97"/>
      <c r="HB45" s="97"/>
      <c r="HC45" s="97"/>
      <c r="HD45" s="97"/>
      <c r="HE45" s="97"/>
      <c r="HF45" s="97"/>
      <c r="HG45" s="97"/>
      <c r="HH45" s="97"/>
      <c r="HI45" s="97"/>
      <c r="HJ45" s="97"/>
      <c r="HK45" s="97"/>
      <c r="HL45" s="97"/>
      <c r="HM45" s="98"/>
      <c r="HN45" s="104"/>
      <c r="HO45" s="97"/>
      <c r="HP45" s="97"/>
      <c r="HQ45" s="97"/>
      <c r="HR45" s="97"/>
      <c r="HS45" s="97"/>
      <c r="HT45" s="97"/>
      <c r="HU45" s="97"/>
      <c r="HV45" s="97"/>
      <c r="HW45" s="97"/>
      <c r="HX45" s="97"/>
      <c r="HY45" s="97"/>
      <c r="HZ45" s="97"/>
      <c r="IA45" s="97"/>
      <c r="IB45" s="97"/>
      <c r="IC45" s="97"/>
      <c r="ID45" s="98"/>
      <c r="IE45" s="104"/>
      <c r="IF45" s="97"/>
      <c r="IG45" s="97"/>
      <c r="IH45" s="97"/>
      <c r="II45" s="97"/>
      <c r="IJ45" s="97"/>
      <c r="IK45" s="97"/>
      <c r="IL45" s="97"/>
      <c r="IM45" s="97"/>
      <c r="IN45" s="97"/>
      <c r="IO45" s="97"/>
      <c r="IP45" s="97"/>
      <c r="IQ45" s="97"/>
      <c r="IR45" s="97"/>
      <c r="IS45" s="97"/>
      <c r="IT45" s="97"/>
      <c r="IU45" s="98"/>
      <c r="IV45" s="104"/>
      <c r="IW45" s="97"/>
      <c r="IX45" s="97"/>
      <c r="IY45" s="97"/>
      <c r="IZ45" s="97"/>
      <c r="JA45" s="97"/>
      <c r="JB45" s="97"/>
      <c r="JC45" s="97"/>
      <c r="JD45" s="97"/>
      <c r="JE45" s="97"/>
      <c r="JF45" s="97"/>
      <c r="JG45" s="97"/>
      <c r="JH45" s="97"/>
      <c r="JI45" s="97"/>
      <c r="JJ45" s="97"/>
      <c r="JK45" s="97"/>
      <c r="JL45" s="98"/>
      <c r="JM45" s="104"/>
      <c r="JN45" s="97"/>
      <c r="JO45" s="97"/>
      <c r="JP45" s="97"/>
      <c r="JQ45" s="97"/>
      <c r="JR45" s="97"/>
      <c r="JS45" s="97"/>
      <c r="JT45" s="97"/>
      <c r="JU45" s="97"/>
      <c r="JV45" s="97"/>
      <c r="JW45" s="97"/>
      <c r="JX45" s="97"/>
      <c r="JY45" s="97"/>
      <c r="JZ45" s="97"/>
      <c r="KA45" s="97"/>
      <c r="KB45" s="97"/>
      <c r="KC45" s="98"/>
      <c r="KD45" s="104"/>
      <c r="KE45" s="97"/>
      <c r="KF45" s="97"/>
      <c r="KG45" s="97"/>
      <c r="KH45" s="97"/>
      <c r="KI45" s="97"/>
      <c r="KJ45" s="97"/>
      <c r="KK45" s="97"/>
      <c r="KL45" s="97"/>
      <c r="KM45" s="97"/>
      <c r="KN45" s="97"/>
      <c r="KO45" s="97"/>
      <c r="KP45" s="97"/>
      <c r="KQ45" s="97"/>
      <c r="KR45" s="97"/>
      <c r="KS45" s="97"/>
    </row>
    <row r="46" ht="33.75" customHeight="1">
      <c r="A46" s="204" t="s">
        <v>64</v>
      </c>
      <c r="B46" s="205" t="s">
        <v>65</v>
      </c>
      <c r="C46" s="206" t="s">
        <v>66</v>
      </c>
      <c r="D46" s="124"/>
      <c r="E46" s="124"/>
      <c r="F46" s="124"/>
      <c r="G46" s="125"/>
      <c r="H46" s="206" t="s">
        <v>67</v>
      </c>
      <c r="I46" s="125"/>
      <c r="J46" s="206" t="s">
        <v>68</v>
      </c>
      <c r="K46" s="124"/>
      <c r="L46" s="125"/>
      <c r="M46" s="205" t="s">
        <v>69</v>
      </c>
      <c r="N46" s="207" t="s">
        <v>70</v>
      </c>
      <c r="O46" s="125"/>
      <c r="P46" s="208" t="s">
        <v>71</v>
      </c>
      <c r="Q46" s="209"/>
      <c r="R46" s="210" t="s">
        <v>64</v>
      </c>
      <c r="S46" s="205" t="s">
        <v>65</v>
      </c>
      <c r="T46" s="206" t="s">
        <v>66</v>
      </c>
      <c r="U46" s="124"/>
      <c r="V46" s="124"/>
      <c r="W46" s="124"/>
      <c r="X46" s="125"/>
      <c r="Y46" s="206" t="s">
        <v>67</v>
      </c>
      <c r="Z46" s="125"/>
      <c r="AA46" s="206" t="s">
        <v>68</v>
      </c>
      <c r="AB46" s="124"/>
      <c r="AC46" s="125"/>
      <c r="AD46" s="205" t="s">
        <v>69</v>
      </c>
      <c r="AE46" s="207" t="s">
        <v>70</v>
      </c>
      <c r="AF46" s="125"/>
      <c r="AG46" s="211" t="s">
        <v>71</v>
      </c>
      <c r="AH46" s="209"/>
      <c r="AI46" s="210" t="s">
        <v>64</v>
      </c>
      <c r="AJ46" s="205" t="s">
        <v>65</v>
      </c>
      <c r="AK46" s="206" t="s">
        <v>66</v>
      </c>
      <c r="AL46" s="124"/>
      <c r="AM46" s="124"/>
      <c r="AN46" s="124"/>
      <c r="AO46" s="125"/>
      <c r="AP46" s="206" t="s">
        <v>67</v>
      </c>
      <c r="AQ46" s="125"/>
      <c r="AR46" s="206" t="s">
        <v>68</v>
      </c>
      <c r="AS46" s="124"/>
      <c r="AT46" s="125"/>
      <c r="AU46" s="205" t="s">
        <v>69</v>
      </c>
      <c r="AV46" s="207" t="s">
        <v>70</v>
      </c>
      <c r="AW46" s="125"/>
      <c r="AX46" s="211" t="s">
        <v>71</v>
      </c>
      <c r="AY46" s="209"/>
      <c r="AZ46" s="210" t="s">
        <v>64</v>
      </c>
      <c r="BA46" s="205" t="s">
        <v>65</v>
      </c>
      <c r="BB46" s="206" t="s">
        <v>66</v>
      </c>
      <c r="BC46" s="124"/>
      <c r="BD46" s="124"/>
      <c r="BE46" s="124"/>
      <c r="BF46" s="125"/>
      <c r="BG46" s="206" t="s">
        <v>67</v>
      </c>
      <c r="BH46" s="125"/>
      <c r="BI46" s="206" t="s">
        <v>68</v>
      </c>
      <c r="BJ46" s="124"/>
      <c r="BK46" s="125"/>
      <c r="BL46" s="205" t="s">
        <v>69</v>
      </c>
      <c r="BM46" s="207" t="s">
        <v>70</v>
      </c>
      <c r="BN46" s="125"/>
      <c r="BO46" s="211" t="s">
        <v>71</v>
      </c>
      <c r="BP46" s="209"/>
      <c r="BQ46" s="210" t="s">
        <v>64</v>
      </c>
      <c r="BR46" s="205" t="s">
        <v>65</v>
      </c>
      <c r="BS46" s="206" t="s">
        <v>66</v>
      </c>
      <c r="BT46" s="124"/>
      <c r="BU46" s="124"/>
      <c r="BV46" s="124"/>
      <c r="BW46" s="125"/>
      <c r="BX46" s="206" t="s">
        <v>67</v>
      </c>
      <c r="BY46" s="125"/>
      <c r="BZ46" s="206" t="s">
        <v>68</v>
      </c>
      <c r="CA46" s="124"/>
      <c r="CB46" s="125"/>
      <c r="CC46" s="205" t="s">
        <v>69</v>
      </c>
      <c r="CD46" s="207" t="s">
        <v>70</v>
      </c>
      <c r="CE46" s="125"/>
      <c r="CF46" s="211" t="s">
        <v>71</v>
      </c>
      <c r="CG46" s="209"/>
      <c r="CH46" s="210" t="s">
        <v>64</v>
      </c>
      <c r="CI46" s="205" t="s">
        <v>65</v>
      </c>
      <c r="CJ46" s="206" t="s">
        <v>66</v>
      </c>
      <c r="CK46" s="124"/>
      <c r="CL46" s="124"/>
      <c r="CM46" s="124"/>
      <c r="CN46" s="125"/>
      <c r="CO46" s="206" t="s">
        <v>67</v>
      </c>
      <c r="CP46" s="125"/>
      <c r="CQ46" s="206" t="s">
        <v>68</v>
      </c>
      <c r="CR46" s="124"/>
      <c r="CS46" s="125"/>
      <c r="CT46" s="205" t="s">
        <v>69</v>
      </c>
      <c r="CU46" s="207" t="s">
        <v>70</v>
      </c>
      <c r="CV46" s="125"/>
      <c r="CW46" s="211" t="s">
        <v>71</v>
      </c>
      <c r="CX46" s="209"/>
      <c r="CY46" s="210" t="s">
        <v>64</v>
      </c>
      <c r="CZ46" s="205" t="s">
        <v>65</v>
      </c>
      <c r="DA46" s="206" t="s">
        <v>66</v>
      </c>
      <c r="DB46" s="124"/>
      <c r="DC46" s="124"/>
      <c r="DD46" s="124"/>
      <c r="DE46" s="125"/>
      <c r="DF46" s="206" t="s">
        <v>67</v>
      </c>
      <c r="DG46" s="125"/>
      <c r="DH46" s="206" t="s">
        <v>68</v>
      </c>
      <c r="DI46" s="124"/>
      <c r="DJ46" s="125"/>
      <c r="DK46" s="205" t="s">
        <v>69</v>
      </c>
      <c r="DL46" s="207" t="s">
        <v>70</v>
      </c>
      <c r="DM46" s="125"/>
      <c r="DN46" s="211" t="s">
        <v>71</v>
      </c>
      <c r="DO46" s="209"/>
      <c r="DP46" s="210" t="s">
        <v>64</v>
      </c>
      <c r="DQ46" s="205" t="s">
        <v>65</v>
      </c>
      <c r="DR46" s="206" t="s">
        <v>66</v>
      </c>
      <c r="DS46" s="124"/>
      <c r="DT46" s="124"/>
      <c r="DU46" s="124"/>
      <c r="DV46" s="125"/>
      <c r="DW46" s="206" t="s">
        <v>67</v>
      </c>
      <c r="DX46" s="125"/>
      <c r="DY46" s="206" t="s">
        <v>68</v>
      </c>
      <c r="DZ46" s="124"/>
      <c r="EA46" s="125"/>
      <c r="EB46" s="205" t="s">
        <v>69</v>
      </c>
      <c r="EC46" s="207" t="s">
        <v>70</v>
      </c>
      <c r="ED46" s="125"/>
      <c r="EE46" s="211" t="s">
        <v>71</v>
      </c>
      <c r="EF46" s="209"/>
      <c r="EG46" s="210" t="s">
        <v>64</v>
      </c>
      <c r="EH46" s="205" t="s">
        <v>65</v>
      </c>
      <c r="EI46" s="206" t="s">
        <v>66</v>
      </c>
      <c r="EJ46" s="124"/>
      <c r="EK46" s="124"/>
      <c r="EL46" s="124"/>
      <c r="EM46" s="125"/>
      <c r="EN46" s="206" t="s">
        <v>67</v>
      </c>
      <c r="EO46" s="125"/>
      <c r="EP46" s="206" t="s">
        <v>68</v>
      </c>
      <c r="EQ46" s="124"/>
      <c r="ER46" s="125"/>
      <c r="ES46" s="205" t="s">
        <v>69</v>
      </c>
      <c r="ET46" s="207" t="s">
        <v>70</v>
      </c>
      <c r="EU46" s="125"/>
      <c r="EV46" s="211" t="s">
        <v>71</v>
      </c>
      <c r="EW46" s="209"/>
      <c r="EX46" s="210" t="s">
        <v>64</v>
      </c>
      <c r="EY46" s="205" t="s">
        <v>65</v>
      </c>
      <c r="EZ46" s="206" t="s">
        <v>66</v>
      </c>
      <c r="FA46" s="124"/>
      <c r="FB46" s="124"/>
      <c r="FC46" s="124"/>
      <c r="FD46" s="125"/>
      <c r="FE46" s="206" t="s">
        <v>67</v>
      </c>
      <c r="FF46" s="125"/>
      <c r="FG46" s="206" t="s">
        <v>68</v>
      </c>
      <c r="FH46" s="124"/>
      <c r="FI46" s="125"/>
      <c r="FJ46" s="205" t="s">
        <v>69</v>
      </c>
      <c r="FK46" s="207" t="s">
        <v>70</v>
      </c>
      <c r="FL46" s="125"/>
      <c r="FM46" s="211" t="s">
        <v>71</v>
      </c>
      <c r="FN46" s="209"/>
      <c r="FO46" s="210" t="s">
        <v>64</v>
      </c>
      <c r="FP46" s="205" t="s">
        <v>65</v>
      </c>
      <c r="FQ46" s="206" t="s">
        <v>66</v>
      </c>
      <c r="FR46" s="124"/>
      <c r="FS46" s="124"/>
      <c r="FT46" s="124"/>
      <c r="FU46" s="125"/>
      <c r="FV46" s="206" t="s">
        <v>67</v>
      </c>
      <c r="FW46" s="125"/>
      <c r="FX46" s="206" t="s">
        <v>68</v>
      </c>
      <c r="FY46" s="124"/>
      <c r="FZ46" s="125"/>
      <c r="GA46" s="205" t="s">
        <v>69</v>
      </c>
      <c r="GB46" s="207" t="s">
        <v>70</v>
      </c>
      <c r="GC46" s="125"/>
      <c r="GD46" s="211" t="s">
        <v>71</v>
      </c>
      <c r="GE46" s="209"/>
      <c r="GF46" s="210" t="s">
        <v>64</v>
      </c>
      <c r="GG46" s="205" t="s">
        <v>65</v>
      </c>
      <c r="GH46" s="206" t="s">
        <v>66</v>
      </c>
      <c r="GI46" s="124"/>
      <c r="GJ46" s="124"/>
      <c r="GK46" s="124"/>
      <c r="GL46" s="125"/>
      <c r="GM46" s="206" t="s">
        <v>67</v>
      </c>
      <c r="GN46" s="125"/>
      <c r="GO46" s="206" t="s">
        <v>68</v>
      </c>
      <c r="GP46" s="124"/>
      <c r="GQ46" s="125"/>
      <c r="GR46" s="205" t="s">
        <v>69</v>
      </c>
      <c r="GS46" s="207" t="s">
        <v>70</v>
      </c>
      <c r="GT46" s="125"/>
      <c r="GU46" s="211" t="s">
        <v>71</v>
      </c>
      <c r="GV46" s="209"/>
      <c r="GW46" s="210" t="s">
        <v>64</v>
      </c>
      <c r="GX46" s="205" t="s">
        <v>65</v>
      </c>
      <c r="GY46" s="206" t="s">
        <v>66</v>
      </c>
      <c r="GZ46" s="124"/>
      <c r="HA46" s="124"/>
      <c r="HB46" s="124"/>
      <c r="HC46" s="125"/>
      <c r="HD46" s="206" t="s">
        <v>67</v>
      </c>
      <c r="HE46" s="125"/>
      <c r="HF46" s="206" t="s">
        <v>68</v>
      </c>
      <c r="HG46" s="124"/>
      <c r="HH46" s="125"/>
      <c r="HI46" s="205" t="s">
        <v>69</v>
      </c>
      <c r="HJ46" s="207" t="s">
        <v>70</v>
      </c>
      <c r="HK46" s="125"/>
      <c r="HL46" s="211" t="s">
        <v>71</v>
      </c>
      <c r="HM46" s="209"/>
      <c r="HN46" s="210" t="s">
        <v>64</v>
      </c>
      <c r="HO46" s="205" t="s">
        <v>65</v>
      </c>
      <c r="HP46" s="206" t="s">
        <v>66</v>
      </c>
      <c r="HQ46" s="124"/>
      <c r="HR46" s="124"/>
      <c r="HS46" s="124"/>
      <c r="HT46" s="125"/>
      <c r="HU46" s="206" t="s">
        <v>67</v>
      </c>
      <c r="HV46" s="125"/>
      <c r="HW46" s="206" t="s">
        <v>68</v>
      </c>
      <c r="HX46" s="124"/>
      <c r="HY46" s="125"/>
      <c r="HZ46" s="205" t="s">
        <v>69</v>
      </c>
      <c r="IA46" s="207" t="s">
        <v>70</v>
      </c>
      <c r="IB46" s="125"/>
      <c r="IC46" s="211" t="s">
        <v>71</v>
      </c>
      <c r="ID46" s="209"/>
      <c r="IE46" s="210" t="s">
        <v>64</v>
      </c>
      <c r="IF46" s="205" t="s">
        <v>65</v>
      </c>
      <c r="IG46" s="206" t="s">
        <v>66</v>
      </c>
      <c r="IH46" s="124"/>
      <c r="II46" s="124"/>
      <c r="IJ46" s="124"/>
      <c r="IK46" s="125"/>
      <c r="IL46" s="206" t="s">
        <v>67</v>
      </c>
      <c r="IM46" s="125"/>
      <c r="IN46" s="206" t="s">
        <v>68</v>
      </c>
      <c r="IO46" s="124"/>
      <c r="IP46" s="125"/>
      <c r="IQ46" s="205" t="s">
        <v>69</v>
      </c>
      <c r="IR46" s="207" t="s">
        <v>70</v>
      </c>
      <c r="IS46" s="125"/>
      <c r="IT46" s="211" t="s">
        <v>71</v>
      </c>
      <c r="IU46" s="209"/>
      <c r="IV46" s="210" t="s">
        <v>64</v>
      </c>
      <c r="IW46" s="205" t="s">
        <v>65</v>
      </c>
      <c r="IX46" s="206" t="s">
        <v>66</v>
      </c>
      <c r="IY46" s="124"/>
      <c r="IZ46" s="124"/>
      <c r="JA46" s="124"/>
      <c r="JB46" s="125"/>
      <c r="JC46" s="206" t="s">
        <v>67</v>
      </c>
      <c r="JD46" s="125"/>
      <c r="JE46" s="206" t="s">
        <v>68</v>
      </c>
      <c r="JF46" s="124"/>
      <c r="JG46" s="125"/>
      <c r="JH46" s="205" t="s">
        <v>69</v>
      </c>
      <c r="JI46" s="207" t="s">
        <v>70</v>
      </c>
      <c r="JJ46" s="125"/>
      <c r="JK46" s="211" t="s">
        <v>71</v>
      </c>
      <c r="JL46" s="209"/>
      <c r="JM46" s="210" t="s">
        <v>64</v>
      </c>
      <c r="JN46" s="205" t="s">
        <v>65</v>
      </c>
      <c r="JO46" s="206" t="s">
        <v>66</v>
      </c>
      <c r="JP46" s="124"/>
      <c r="JQ46" s="124"/>
      <c r="JR46" s="124"/>
      <c r="JS46" s="125"/>
      <c r="JT46" s="206" t="s">
        <v>67</v>
      </c>
      <c r="JU46" s="125"/>
      <c r="JV46" s="206" t="s">
        <v>68</v>
      </c>
      <c r="JW46" s="124"/>
      <c r="JX46" s="125"/>
      <c r="JY46" s="205" t="s">
        <v>69</v>
      </c>
      <c r="JZ46" s="207" t="s">
        <v>70</v>
      </c>
      <c r="KA46" s="125"/>
      <c r="KB46" s="211" t="s">
        <v>71</v>
      </c>
      <c r="KC46" s="209"/>
      <c r="KD46" s="210" t="s">
        <v>64</v>
      </c>
      <c r="KE46" s="205" t="s">
        <v>65</v>
      </c>
      <c r="KF46" s="206" t="s">
        <v>66</v>
      </c>
      <c r="KG46" s="124"/>
      <c r="KH46" s="124"/>
      <c r="KI46" s="124"/>
      <c r="KJ46" s="125"/>
      <c r="KK46" s="206" t="s">
        <v>67</v>
      </c>
      <c r="KL46" s="125"/>
      <c r="KM46" s="206" t="s">
        <v>68</v>
      </c>
      <c r="KN46" s="124"/>
      <c r="KO46" s="125"/>
      <c r="KP46" s="205" t="s">
        <v>69</v>
      </c>
      <c r="KQ46" s="207" t="s">
        <v>70</v>
      </c>
      <c r="KR46" s="125"/>
      <c r="KS46" s="211" t="s">
        <v>71</v>
      </c>
    </row>
    <row r="47" ht="66.0" customHeight="1">
      <c r="A47" s="131"/>
      <c r="B47" s="42"/>
      <c r="C47" s="212" t="s">
        <v>72</v>
      </c>
      <c r="D47" s="212" t="s">
        <v>73</v>
      </c>
      <c r="E47" s="213" t="s">
        <v>74</v>
      </c>
      <c r="F47" s="212" t="s">
        <v>75</v>
      </c>
      <c r="G47" s="212" t="s">
        <v>76</v>
      </c>
      <c r="H47" s="214" t="s">
        <v>77</v>
      </c>
      <c r="I47" s="212" t="s">
        <v>78</v>
      </c>
      <c r="J47" s="214" t="s">
        <v>79</v>
      </c>
      <c r="K47" s="212" t="s">
        <v>80</v>
      </c>
      <c r="L47" s="212" t="s">
        <v>81</v>
      </c>
      <c r="M47" s="42"/>
      <c r="N47" s="214" t="s">
        <v>77</v>
      </c>
      <c r="O47" s="214" t="s">
        <v>82</v>
      </c>
      <c r="P47" s="135"/>
      <c r="Q47" s="209"/>
      <c r="R47" s="136"/>
      <c r="S47" s="42"/>
      <c r="T47" s="212" t="s">
        <v>72</v>
      </c>
      <c r="U47" s="212" t="s">
        <v>73</v>
      </c>
      <c r="V47" s="213" t="s">
        <v>74</v>
      </c>
      <c r="W47" s="212" t="s">
        <v>75</v>
      </c>
      <c r="X47" s="212" t="s">
        <v>76</v>
      </c>
      <c r="Y47" s="214" t="s">
        <v>77</v>
      </c>
      <c r="Z47" s="212" t="s">
        <v>78</v>
      </c>
      <c r="AA47" s="214" t="s">
        <v>79</v>
      </c>
      <c r="AB47" s="212" t="s">
        <v>80</v>
      </c>
      <c r="AC47" s="212" t="s">
        <v>81</v>
      </c>
      <c r="AD47" s="42"/>
      <c r="AE47" s="214" t="s">
        <v>77</v>
      </c>
      <c r="AF47" s="214" t="s">
        <v>82</v>
      </c>
      <c r="AG47" s="137"/>
      <c r="AH47" s="209"/>
      <c r="AI47" s="136"/>
      <c r="AJ47" s="42"/>
      <c r="AK47" s="212" t="s">
        <v>72</v>
      </c>
      <c r="AL47" s="212" t="s">
        <v>73</v>
      </c>
      <c r="AM47" s="213" t="s">
        <v>74</v>
      </c>
      <c r="AN47" s="212" t="s">
        <v>75</v>
      </c>
      <c r="AO47" s="212" t="s">
        <v>76</v>
      </c>
      <c r="AP47" s="214" t="s">
        <v>77</v>
      </c>
      <c r="AQ47" s="212" t="s">
        <v>78</v>
      </c>
      <c r="AR47" s="214" t="s">
        <v>79</v>
      </c>
      <c r="AS47" s="212" t="s">
        <v>80</v>
      </c>
      <c r="AT47" s="212" t="s">
        <v>81</v>
      </c>
      <c r="AU47" s="42"/>
      <c r="AV47" s="214" t="s">
        <v>77</v>
      </c>
      <c r="AW47" s="214" t="s">
        <v>82</v>
      </c>
      <c r="AX47" s="137"/>
      <c r="AY47" s="209"/>
      <c r="AZ47" s="136"/>
      <c r="BA47" s="42"/>
      <c r="BB47" s="212" t="s">
        <v>72</v>
      </c>
      <c r="BC47" s="212" t="s">
        <v>73</v>
      </c>
      <c r="BD47" s="213" t="s">
        <v>74</v>
      </c>
      <c r="BE47" s="212" t="s">
        <v>75</v>
      </c>
      <c r="BF47" s="212" t="s">
        <v>76</v>
      </c>
      <c r="BG47" s="214" t="s">
        <v>77</v>
      </c>
      <c r="BH47" s="212" t="s">
        <v>78</v>
      </c>
      <c r="BI47" s="214" t="s">
        <v>79</v>
      </c>
      <c r="BJ47" s="212" t="s">
        <v>80</v>
      </c>
      <c r="BK47" s="212" t="s">
        <v>81</v>
      </c>
      <c r="BL47" s="42"/>
      <c r="BM47" s="214" t="s">
        <v>77</v>
      </c>
      <c r="BN47" s="214" t="s">
        <v>82</v>
      </c>
      <c r="BO47" s="137"/>
      <c r="BP47" s="209"/>
      <c r="BQ47" s="136"/>
      <c r="BR47" s="42"/>
      <c r="BS47" s="212" t="s">
        <v>72</v>
      </c>
      <c r="BT47" s="212" t="s">
        <v>73</v>
      </c>
      <c r="BU47" s="213" t="s">
        <v>74</v>
      </c>
      <c r="BV47" s="212" t="s">
        <v>75</v>
      </c>
      <c r="BW47" s="212" t="s">
        <v>76</v>
      </c>
      <c r="BX47" s="214" t="s">
        <v>77</v>
      </c>
      <c r="BY47" s="212" t="s">
        <v>78</v>
      </c>
      <c r="BZ47" s="214" t="s">
        <v>79</v>
      </c>
      <c r="CA47" s="212" t="s">
        <v>80</v>
      </c>
      <c r="CB47" s="212" t="s">
        <v>81</v>
      </c>
      <c r="CC47" s="42"/>
      <c r="CD47" s="214" t="s">
        <v>77</v>
      </c>
      <c r="CE47" s="214" t="s">
        <v>82</v>
      </c>
      <c r="CF47" s="137"/>
      <c r="CG47" s="209"/>
      <c r="CH47" s="136"/>
      <c r="CI47" s="42"/>
      <c r="CJ47" s="212" t="s">
        <v>72</v>
      </c>
      <c r="CK47" s="212" t="s">
        <v>73</v>
      </c>
      <c r="CL47" s="213" t="s">
        <v>74</v>
      </c>
      <c r="CM47" s="212" t="s">
        <v>75</v>
      </c>
      <c r="CN47" s="212" t="s">
        <v>76</v>
      </c>
      <c r="CO47" s="214" t="s">
        <v>77</v>
      </c>
      <c r="CP47" s="212" t="s">
        <v>78</v>
      </c>
      <c r="CQ47" s="214" t="s">
        <v>79</v>
      </c>
      <c r="CR47" s="212" t="s">
        <v>80</v>
      </c>
      <c r="CS47" s="212" t="s">
        <v>81</v>
      </c>
      <c r="CT47" s="42"/>
      <c r="CU47" s="214" t="s">
        <v>77</v>
      </c>
      <c r="CV47" s="214" t="s">
        <v>82</v>
      </c>
      <c r="CW47" s="137"/>
      <c r="CX47" s="209"/>
      <c r="CY47" s="136"/>
      <c r="CZ47" s="42"/>
      <c r="DA47" s="212" t="s">
        <v>72</v>
      </c>
      <c r="DB47" s="212" t="s">
        <v>73</v>
      </c>
      <c r="DC47" s="213" t="s">
        <v>74</v>
      </c>
      <c r="DD47" s="212" t="s">
        <v>75</v>
      </c>
      <c r="DE47" s="212" t="s">
        <v>76</v>
      </c>
      <c r="DF47" s="214" t="s">
        <v>77</v>
      </c>
      <c r="DG47" s="212" t="s">
        <v>78</v>
      </c>
      <c r="DH47" s="214" t="s">
        <v>79</v>
      </c>
      <c r="DI47" s="212" t="s">
        <v>80</v>
      </c>
      <c r="DJ47" s="212" t="s">
        <v>81</v>
      </c>
      <c r="DK47" s="42"/>
      <c r="DL47" s="214" t="s">
        <v>77</v>
      </c>
      <c r="DM47" s="214" t="s">
        <v>82</v>
      </c>
      <c r="DN47" s="137"/>
      <c r="DO47" s="209"/>
      <c r="DP47" s="136"/>
      <c r="DQ47" s="42"/>
      <c r="DR47" s="212" t="s">
        <v>72</v>
      </c>
      <c r="DS47" s="212" t="s">
        <v>73</v>
      </c>
      <c r="DT47" s="213" t="s">
        <v>74</v>
      </c>
      <c r="DU47" s="212" t="s">
        <v>75</v>
      </c>
      <c r="DV47" s="212" t="s">
        <v>76</v>
      </c>
      <c r="DW47" s="214" t="s">
        <v>77</v>
      </c>
      <c r="DX47" s="212" t="s">
        <v>78</v>
      </c>
      <c r="DY47" s="214" t="s">
        <v>79</v>
      </c>
      <c r="DZ47" s="212" t="s">
        <v>80</v>
      </c>
      <c r="EA47" s="212" t="s">
        <v>81</v>
      </c>
      <c r="EB47" s="42"/>
      <c r="EC47" s="214" t="s">
        <v>77</v>
      </c>
      <c r="ED47" s="214" t="s">
        <v>82</v>
      </c>
      <c r="EE47" s="137"/>
      <c r="EF47" s="209"/>
      <c r="EG47" s="136"/>
      <c r="EH47" s="42"/>
      <c r="EI47" s="212" t="s">
        <v>72</v>
      </c>
      <c r="EJ47" s="212" t="s">
        <v>73</v>
      </c>
      <c r="EK47" s="213" t="s">
        <v>74</v>
      </c>
      <c r="EL47" s="212" t="s">
        <v>75</v>
      </c>
      <c r="EM47" s="212" t="s">
        <v>76</v>
      </c>
      <c r="EN47" s="214" t="s">
        <v>77</v>
      </c>
      <c r="EO47" s="212" t="s">
        <v>78</v>
      </c>
      <c r="EP47" s="214" t="s">
        <v>79</v>
      </c>
      <c r="EQ47" s="212" t="s">
        <v>80</v>
      </c>
      <c r="ER47" s="212" t="s">
        <v>81</v>
      </c>
      <c r="ES47" s="42"/>
      <c r="ET47" s="214" t="s">
        <v>77</v>
      </c>
      <c r="EU47" s="214" t="s">
        <v>82</v>
      </c>
      <c r="EV47" s="137"/>
      <c r="EW47" s="209"/>
      <c r="EX47" s="136"/>
      <c r="EY47" s="42"/>
      <c r="EZ47" s="212" t="s">
        <v>72</v>
      </c>
      <c r="FA47" s="212" t="s">
        <v>73</v>
      </c>
      <c r="FB47" s="213" t="s">
        <v>74</v>
      </c>
      <c r="FC47" s="212" t="s">
        <v>75</v>
      </c>
      <c r="FD47" s="212" t="s">
        <v>76</v>
      </c>
      <c r="FE47" s="214" t="s">
        <v>77</v>
      </c>
      <c r="FF47" s="212" t="s">
        <v>78</v>
      </c>
      <c r="FG47" s="214" t="s">
        <v>79</v>
      </c>
      <c r="FH47" s="212" t="s">
        <v>80</v>
      </c>
      <c r="FI47" s="212" t="s">
        <v>81</v>
      </c>
      <c r="FJ47" s="42"/>
      <c r="FK47" s="214" t="s">
        <v>77</v>
      </c>
      <c r="FL47" s="214" t="s">
        <v>82</v>
      </c>
      <c r="FM47" s="137"/>
      <c r="FN47" s="209"/>
      <c r="FO47" s="136"/>
      <c r="FP47" s="42"/>
      <c r="FQ47" s="212" t="s">
        <v>72</v>
      </c>
      <c r="FR47" s="212" t="s">
        <v>73</v>
      </c>
      <c r="FS47" s="213" t="s">
        <v>74</v>
      </c>
      <c r="FT47" s="212" t="s">
        <v>75</v>
      </c>
      <c r="FU47" s="212" t="s">
        <v>76</v>
      </c>
      <c r="FV47" s="214" t="s">
        <v>77</v>
      </c>
      <c r="FW47" s="212" t="s">
        <v>78</v>
      </c>
      <c r="FX47" s="214" t="s">
        <v>79</v>
      </c>
      <c r="FY47" s="212" t="s">
        <v>80</v>
      </c>
      <c r="FZ47" s="212" t="s">
        <v>81</v>
      </c>
      <c r="GA47" s="42"/>
      <c r="GB47" s="214" t="s">
        <v>77</v>
      </c>
      <c r="GC47" s="214" t="s">
        <v>82</v>
      </c>
      <c r="GD47" s="137"/>
      <c r="GE47" s="209"/>
      <c r="GF47" s="136"/>
      <c r="GG47" s="42"/>
      <c r="GH47" s="212" t="s">
        <v>72</v>
      </c>
      <c r="GI47" s="212" t="s">
        <v>73</v>
      </c>
      <c r="GJ47" s="213" t="s">
        <v>74</v>
      </c>
      <c r="GK47" s="212" t="s">
        <v>75</v>
      </c>
      <c r="GL47" s="212" t="s">
        <v>76</v>
      </c>
      <c r="GM47" s="214" t="s">
        <v>77</v>
      </c>
      <c r="GN47" s="212" t="s">
        <v>78</v>
      </c>
      <c r="GO47" s="214" t="s">
        <v>79</v>
      </c>
      <c r="GP47" s="212" t="s">
        <v>80</v>
      </c>
      <c r="GQ47" s="212" t="s">
        <v>81</v>
      </c>
      <c r="GR47" s="42"/>
      <c r="GS47" s="214" t="s">
        <v>77</v>
      </c>
      <c r="GT47" s="214" t="s">
        <v>82</v>
      </c>
      <c r="GU47" s="137"/>
      <c r="GV47" s="209"/>
      <c r="GW47" s="136"/>
      <c r="GX47" s="42"/>
      <c r="GY47" s="212" t="s">
        <v>72</v>
      </c>
      <c r="GZ47" s="212" t="s">
        <v>73</v>
      </c>
      <c r="HA47" s="213" t="s">
        <v>74</v>
      </c>
      <c r="HB47" s="212" t="s">
        <v>75</v>
      </c>
      <c r="HC47" s="212" t="s">
        <v>76</v>
      </c>
      <c r="HD47" s="214" t="s">
        <v>77</v>
      </c>
      <c r="HE47" s="212" t="s">
        <v>78</v>
      </c>
      <c r="HF47" s="214" t="s">
        <v>79</v>
      </c>
      <c r="HG47" s="212" t="s">
        <v>80</v>
      </c>
      <c r="HH47" s="212" t="s">
        <v>81</v>
      </c>
      <c r="HI47" s="42"/>
      <c r="HJ47" s="214" t="s">
        <v>77</v>
      </c>
      <c r="HK47" s="214" t="s">
        <v>82</v>
      </c>
      <c r="HL47" s="137"/>
      <c r="HM47" s="209"/>
      <c r="HN47" s="136"/>
      <c r="HO47" s="42"/>
      <c r="HP47" s="212" t="s">
        <v>72</v>
      </c>
      <c r="HQ47" s="212" t="s">
        <v>73</v>
      </c>
      <c r="HR47" s="213" t="s">
        <v>74</v>
      </c>
      <c r="HS47" s="212" t="s">
        <v>75</v>
      </c>
      <c r="HT47" s="212" t="s">
        <v>76</v>
      </c>
      <c r="HU47" s="214" t="s">
        <v>77</v>
      </c>
      <c r="HV47" s="212" t="s">
        <v>78</v>
      </c>
      <c r="HW47" s="214" t="s">
        <v>79</v>
      </c>
      <c r="HX47" s="212" t="s">
        <v>80</v>
      </c>
      <c r="HY47" s="212" t="s">
        <v>81</v>
      </c>
      <c r="HZ47" s="42"/>
      <c r="IA47" s="214" t="s">
        <v>77</v>
      </c>
      <c r="IB47" s="214" t="s">
        <v>82</v>
      </c>
      <c r="IC47" s="137"/>
      <c r="ID47" s="209"/>
      <c r="IE47" s="136"/>
      <c r="IF47" s="42"/>
      <c r="IG47" s="212" t="s">
        <v>72</v>
      </c>
      <c r="IH47" s="212" t="s">
        <v>73</v>
      </c>
      <c r="II47" s="213" t="s">
        <v>74</v>
      </c>
      <c r="IJ47" s="212" t="s">
        <v>75</v>
      </c>
      <c r="IK47" s="212" t="s">
        <v>76</v>
      </c>
      <c r="IL47" s="214" t="s">
        <v>77</v>
      </c>
      <c r="IM47" s="212" t="s">
        <v>78</v>
      </c>
      <c r="IN47" s="214" t="s">
        <v>79</v>
      </c>
      <c r="IO47" s="212" t="s">
        <v>80</v>
      </c>
      <c r="IP47" s="212" t="s">
        <v>81</v>
      </c>
      <c r="IQ47" s="42"/>
      <c r="IR47" s="214" t="s">
        <v>77</v>
      </c>
      <c r="IS47" s="214" t="s">
        <v>82</v>
      </c>
      <c r="IT47" s="137"/>
      <c r="IU47" s="209"/>
      <c r="IV47" s="136"/>
      <c r="IW47" s="42"/>
      <c r="IX47" s="212" t="s">
        <v>72</v>
      </c>
      <c r="IY47" s="212" t="s">
        <v>73</v>
      </c>
      <c r="IZ47" s="213" t="s">
        <v>74</v>
      </c>
      <c r="JA47" s="212" t="s">
        <v>75</v>
      </c>
      <c r="JB47" s="212" t="s">
        <v>76</v>
      </c>
      <c r="JC47" s="214" t="s">
        <v>77</v>
      </c>
      <c r="JD47" s="212" t="s">
        <v>78</v>
      </c>
      <c r="JE47" s="214" t="s">
        <v>79</v>
      </c>
      <c r="JF47" s="212" t="s">
        <v>80</v>
      </c>
      <c r="JG47" s="212" t="s">
        <v>81</v>
      </c>
      <c r="JH47" s="42"/>
      <c r="JI47" s="214" t="s">
        <v>77</v>
      </c>
      <c r="JJ47" s="214" t="s">
        <v>82</v>
      </c>
      <c r="JK47" s="137"/>
      <c r="JL47" s="209"/>
      <c r="JM47" s="136"/>
      <c r="JN47" s="42"/>
      <c r="JO47" s="212" t="s">
        <v>72</v>
      </c>
      <c r="JP47" s="212" t="s">
        <v>73</v>
      </c>
      <c r="JQ47" s="213" t="s">
        <v>74</v>
      </c>
      <c r="JR47" s="212" t="s">
        <v>75</v>
      </c>
      <c r="JS47" s="212" t="s">
        <v>76</v>
      </c>
      <c r="JT47" s="214" t="s">
        <v>77</v>
      </c>
      <c r="JU47" s="212" t="s">
        <v>78</v>
      </c>
      <c r="JV47" s="214" t="s">
        <v>79</v>
      </c>
      <c r="JW47" s="212" t="s">
        <v>80</v>
      </c>
      <c r="JX47" s="212" t="s">
        <v>81</v>
      </c>
      <c r="JY47" s="42"/>
      <c r="JZ47" s="214" t="s">
        <v>77</v>
      </c>
      <c r="KA47" s="214" t="s">
        <v>82</v>
      </c>
      <c r="KB47" s="137"/>
      <c r="KC47" s="209"/>
      <c r="KD47" s="136"/>
      <c r="KE47" s="42"/>
      <c r="KF47" s="212" t="s">
        <v>72</v>
      </c>
      <c r="KG47" s="212" t="s">
        <v>73</v>
      </c>
      <c r="KH47" s="213" t="s">
        <v>74</v>
      </c>
      <c r="KI47" s="212" t="s">
        <v>75</v>
      </c>
      <c r="KJ47" s="212" t="s">
        <v>76</v>
      </c>
      <c r="KK47" s="214" t="s">
        <v>77</v>
      </c>
      <c r="KL47" s="212" t="s">
        <v>78</v>
      </c>
      <c r="KM47" s="214" t="s">
        <v>79</v>
      </c>
      <c r="KN47" s="212" t="s">
        <v>80</v>
      </c>
      <c r="KO47" s="212" t="s">
        <v>81</v>
      </c>
      <c r="KP47" s="42"/>
      <c r="KQ47" s="214" t="s">
        <v>77</v>
      </c>
      <c r="KR47" s="214" t="s">
        <v>82</v>
      </c>
      <c r="KS47" s="137"/>
    </row>
    <row r="48" ht="15.75" customHeight="1">
      <c r="A48" s="215">
        <v>-1.0</v>
      </c>
      <c r="B48" s="216">
        <v>-2.0</v>
      </c>
      <c r="C48" s="216">
        <v>-3.0</v>
      </c>
      <c r="D48" s="216">
        <v>-4.0</v>
      </c>
      <c r="E48" s="216">
        <v>-5.0</v>
      </c>
      <c r="F48" s="216">
        <v>-6.0</v>
      </c>
      <c r="G48" s="216">
        <v>-7.0</v>
      </c>
      <c r="H48" s="216">
        <v>-8.0</v>
      </c>
      <c r="I48" s="216">
        <v>-9.0</v>
      </c>
      <c r="J48" s="216">
        <v>-10.0</v>
      </c>
      <c r="K48" s="216">
        <v>-11.0</v>
      </c>
      <c r="L48" s="216">
        <v>-12.0</v>
      </c>
      <c r="M48" s="216">
        <v>-13.0</v>
      </c>
      <c r="N48" s="216">
        <v>-14.0</v>
      </c>
      <c r="O48" s="216">
        <v>-15.0</v>
      </c>
      <c r="P48" s="217">
        <v>-16.0</v>
      </c>
      <c r="Q48" s="218"/>
      <c r="R48" s="219">
        <v>-1.0</v>
      </c>
      <c r="S48" s="216">
        <v>-2.0</v>
      </c>
      <c r="T48" s="216">
        <v>-3.0</v>
      </c>
      <c r="U48" s="216">
        <v>-4.0</v>
      </c>
      <c r="V48" s="216">
        <v>-5.0</v>
      </c>
      <c r="W48" s="216">
        <v>-6.0</v>
      </c>
      <c r="X48" s="216">
        <v>-7.0</v>
      </c>
      <c r="Y48" s="216">
        <v>-8.0</v>
      </c>
      <c r="Z48" s="216">
        <v>-9.0</v>
      </c>
      <c r="AA48" s="216">
        <v>-10.0</v>
      </c>
      <c r="AB48" s="216">
        <v>-11.0</v>
      </c>
      <c r="AC48" s="216">
        <v>-12.0</v>
      </c>
      <c r="AD48" s="216">
        <v>-13.0</v>
      </c>
      <c r="AE48" s="216">
        <v>-14.0</v>
      </c>
      <c r="AF48" s="216">
        <v>-15.0</v>
      </c>
      <c r="AG48" s="220">
        <v>-16.0</v>
      </c>
      <c r="AH48" s="218"/>
      <c r="AI48" s="219">
        <v>-1.0</v>
      </c>
      <c r="AJ48" s="216">
        <v>-2.0</v>
      </c>
      <c r="AK48" s="216">
        <v>-3.0</v>
      </c>
      <c r="AL48" s="216">
        <v>-4.0</v>
      </c>
      <c r="AM48" s="216">
        <v>-5.0</v>
      </c>
      <c r="AN48" s="216">
        <v>-6.0</v>
      </c>
      <c r="AO48" s="216">
        <v>-7.0</v>
      </c>
      <c r="AP48" s="216">
        <v>-8.0</v>
      </c>
      <c r="AQ48" s="216">
        <v>-9.0</v>
      </c>
      <c r="AR48" s="216">
        <v>-10.0</v>
      </c>
      <c r="AS48" s="216">
        <v>-11.0</v>
      </c>
      <c r="AT48" s="216">
        <v>-12.0</v>
      </c>
      <c r="AU48" s="216">
        <v>-13.0</v>
      </c>
      <c r="AV48" s="216">
        <v>-14.0</v>
      </c>
      <c r="AW48" s="216">
        <v>-15.0</v>
      </c>
      <c r="AX48" s="220">
        <v>-16.0</v>
      </c>
      <c r="AY48" s="218"/>
      <c r="AZ48" s="219">
        <v>-1.0</v>
      </c>
      <c r="BA48" s="216">
        <v>-2.0</v>
      </c>
      <c r="BB48" s="216">
        <v>-3.0</v>
      </c>
      <c r="BC48" s="216">
        <v>-4.0</v>
      </c>
      <c r="BD48" s="216">
        <v>-5.0</v>
      </c>
      <c r="BE48" s="216">
        <v>-6.0</v>
      </c>
      <c r="BF48" s="216">
        <v>-7.0</v>
      </c>
      <c r="BG48" s="216">
        <v>-8.0</v>
      </c>
      <c r="BH48" s="216">
        <v>-9.0</v>
      </c>
      <c r="BI48" s="216">
        <v>-10.0</v>
      </c>
      <c r="BJ48" s="216">
        <v>-11.0</v>
      </c>
      <c r="BK48" s="216">
        <v>-12.0</v>
      </c>
      <c r="BL48" s="216">
        <v>-13.0</v>
      </c>
      <c r="BM48" s="216">
        <v>-14.0</v>
      </c>
      <c r="BN48" s="216">
        <v>-15.0</v>
      </c>
      <c r="BO48" s="220">
        <v>-16.0</v>
      </c>
      <c r="BP48" s="218"/>
      <c r="BQ48" s="219">
        <v>-1.0</v>
      </c>
      <c r="BR48" s="216">
        <v>-2.0</v>
      </c>
      <c r="BS48" s="216">
        <v>-3.0</v>
      </c>
      <c r="BT48" s="216">
        <v>-4.0</v>
      </c>
      <c r="BU48" s="216">
        <v>-5.0</v>
      </c>
      <c r="BV48" s="216">
        <v>-6.0</v>
      </c>
      <c r="BW48" s="216">
        <v>-7.0</v>
      </c>
      <c r="BX48" s="216">
        <v>-8.0</v>
      </c>
      <c r="BY48" s="216">
        <v>-9.0</v>
      </c>
      <c r="BZ48" s="216">
        <v>-10.0</v>
      </c>
      <c r="CA48" s="216">
        <v>-11.0</v>
      </c>
      <c r="CB48" s="216">
        <v>-12.0</v>
      </c>
      <c r="CC48" s="216">
        <v>-13.0</v>
      </c>
      <c r="CD48" s="216">
        <v>-14.0</v>
      </c>
      <c r="CE48" s="216">
        <v>-15.0</v>
      </c>
      <c r="CF48" s="220">
        <v>-16.0</v>
      </c>
      <c r="CG48" s="218"/>
      <c r="CH48" s="219">
        <v>-1.0</v>
      </c>
      <c r="CI48" s="216">
        <v>-2.0</v>
      </c>
      <c r="CJ48" s="216">
        <v>-3.0</v>
      </c>
      <c r="CK48" s="216">
        <v>-4.0</v>
      </c>
      <c r="CL48" s="216">
        <v>-5.0</v>
      </c>
      <c r="CM48" s="216">
        <v>-6.0</v>
      </c>
      <c r="CN48" s="216">
        <v>-7.0</v>
      </c>
      <c r="CO48" s="216">
        <v>-8.0</v>
      </c>
      <c r="CP48" s="216">
        <v>-9.0</v>
      </c>
      <c r="CQ48" s="216">
        <v>-10.0</v>
      </c>
      <c r="CR48" s="216">
        <v>-11.0</v>
      </c>
      <c r="CS48" s="216">
        <v>-12.0</v>
      </c>
      <c r="CT48" s="216">
        <v>-13.0</v>
      </c>
      <c r="CU48" s="216">
        <v>-14.0</v>
      </c>
      <c r="CV48" s="216">
        <v>-15.0</v>
      </c>
      <c r="CW48" s="220">
        <v>-16.0</v>
      </c>
      <c r="CX48" s="218"/>
      <c r="CY48" s="219">
        <v>-1.0</v>
      </c>
      <c r="CZ48" s="216">
        <v>-2.0</v>
      </c>
      <c r="DA48" s="216">
        <v>-3.0</v>
      </c>
      <c r="DB48" s="216">
        <v>-4.0</v>
      </c>
      <c r="DC48" s="216">
        <v>-5.0</v>
      </c>
      <c r="DD48" s="216">
        <v>-6.0</v>
      </c>
      <c r="DE48" s="216">
        <v>-7.0</v>
      </c>
      <c r="DF48" s="216">
        <v>-8.0</v>
      </c>
      <c r="DG48" s="216">
        <v>-9.0</v>
      </c>
      <c r="DH48" s="216">
        <v>-10.0</v>
      </c>
      <c r="DI48" s="216">
        <v>-11.0</v>
      </c>
      <c r="DJ48" s="216">
        <v>-12.0</v>
      </c>
      <c r="DK48" s="216">
        <v>-13.0</v>
      </c>
      <c r="DL48" s="216">
        <v>-14.0</v>
      </c>
      <c r="DM48" s="216">
        <v>-15.0</v>
      </c>
      <c r="DN48" s="220">
        <v>-16.0</v>
      </c>
      <c r="DO48" s="218"/>
      <c r="DP48" s="219">
        <v>-1.0</v>
      </c>
      <c r="DQ48" s="216">
        <v>-2.0</v>
      </c>
      <c r="DR48" s="216">
        <v>-3.0</v>
      </c>
      <c r="DS48" s="216">
        <v>-4.0</v>
      </c>
      <c r="DT48" s="216">
        <v>-5.0</v>
      </c>
      <c r="DU48" s="216">
        <v>-6.0</v>
      </c>
      <c r="DV48" s="216">
        <v>-7.0</v>
      </c>
      <c r="DW48" s="216">
        <v>-8.0</v>
      </c>
      <c r="DX48" s="216">
        <v>-9.0</v>
      </c>
      <c r="DY48" s="216">
        <v>-10.0</v>
      </c>
      <c r="DZ48" s="216">
        <v>-11.0</v>
      </c>
      <c r="EA48" s="216">
        <v>-12.0</v>
      </c>
      <c r="EB48" s="216">
        <v>-13.0</v>
      </c>
      <c r="EC48" s="216">
        <v>-14.0</v>
      </c>
      <c r="ED48" s="216">
        <v>-15.0</v>
      </c>
      <c r="EE48" s="220">
        <v>-16.0</v>
      </c>
      <c r="EF48" s="218"/>
      <c r="EG48" s="219">
        <v>-1.0</v>
      </c>
      <c r="EH48" s="216">
        <v>-2.0</v>
      </c>
      <c r="EI48" s="216">
        <v>-3.0</v>
      </c>
      <c r="EJ48" s="216">
        <v>-4.0</v>
      </c>
      <c r="EK48" s="216">
        <v>-5.0</v>
      </c>
      <c r="EL48" s="216">
        <v>-6.0</v>
      </c>
      <c r="EM48" s="216">
        <v>-7.0</v>
      </c>
      <c r="EN48" s="216">
        <v>-8.0</v>
      </c>
      <c r="EO48" s="216">
        <v>-9.0</v>
      </c>
      <c r="EP48" s="216">
        <v>-10.0</v>
      </c>
      <c r="EQ48" s="216">
        <v>-11.0</v>
      </c>
      <c r="ER48" s="216">
        <v>-12.0</v>
      </c>
      <c r="ES48" s="216">
        <v>-13.0</v>
      </c>
      <c r="ET48" s="216">
        <v>-14.0</v>
      </c>
      <c r="EU48" s="216">
        <v>-15.0</v>
      </c>
      <c r="EV48" s="220">
        <v>-16.0</v>
      </c>
      <c r="EW48" s="218"/>
      <c r="EX48" s="219">
        <v>-1.0</v>
      </c>
      <c r="EY48" s="216">
        <v>-2.0</v>
      </c>
      <c r="EZ48" s="216">
        <v>-3.0</v>
      </c>
      <c r="FA48" s="216">
        <v>-4.0</v>
      </c>
      <c r="FB48" s="216">
        <v>-5.0</v>
      </c>
      <c r="FC48" s="216">
        <v>-6.0</v>
      </c>
      <c r="FD48" s="216">
        <v>-7.0</v>
      </c>
      <c r="FE48" s="216">
        <v>-8.0</v>
      </c>
      <c r="FF48" s="216">
        <v>-9.0</v>
      </c>
      <c r="FG48" s="216">
        <v>-10.0</v>
      </c>
      <c r="FH48" s="216">
        <v>-11.0</v>
      </c>
      <c r="FI48" s="216">
        <v>-12.0</v>
      </c>
      <c r="FJ48" s="216">
        <v>-13.0</v>
      </c>
      <c r="FK48" s="216">
        <v>-14.0</v>
      </c>
      <c r="FL48" s="216">
        <v>-15.0</v>
      </c>
      <c r="FM48" s="220">
        <v>-16.0</v>
      </c>
      <c r="FN48" s="218"/>
      <c r="FO48" s="219">
        <v>-1.0</v>
      </c>
      <c r="FP48" s="216">
        <v>-2.0</v>
      </c>
      <c r="FQ48" s="216">
        <v>-3.0</v>
      </c>
      <c r="FR48" s="216">
        <v>-4.0</v>
      </c>
      <c r="FS48" s="216">
        <v>-5.0</v>
      </c>
      <c r="FT48" s="216">
        <v>-6.0</v>
      </c>
      <c r="FU48" s="216">
        <v>-7.0</v>
      </c>
      <c r="FV48" s="216">
        <v>-8.0</v>
      </c>
      <c r="FW48" s="216">
        <v>-9.0</v>
      </c>
      <c r="FX48" s="216">
        <v>-10.0</v>
      </c>
      <c r="FY48" s="216">
        <v>-11.0</v>
      </c>
      <c r="FZ48" s="216">
        <v>-12.0</v>
      </c>
      <c r="GA48" s="216">
        <v>-13.0</v>
      </c>
      <c r="GB48" s="216">
        <v>-14.0</v>
      </c>
      <c r="GC48" s="216">
        <v>-15.0</v>
      </c>
      <c r="GD48" s="220">
        <v>-16.0</v>
      </c>
      <c r="GE48" s="218"/>
      <c r="GF48" s="219">
        <v>-1.0</v>
      </c>
      <c r="GG48" s="216">
        <v>-2.0</v>
      </c>
      <c r="GH48" s="216">
        <v>-3.0</v>
      </c>
      <c r="GI48" s="216">
        <v>-4.0</v>
      </c>
      <c r="GJ48" s="216">
        <v>-5.0</v>
      </c>
      <c r="GK48" s="216">
        <v>-6.0</v>
      </c>
      <c r="GL48" s="216">
        <v>-7.0</v>
      </c>
      <c r="GM48" s="216">
        <v>-8.0</v>
      </c>
      <c r="GN48" s="216">
        <v>-9.0</v>
      </c>
      <c r="GO48" s="216">
        <v>-10.0</v>
      </c>
      <c r="GP48" s="216">
        <v>-11.0</v>
      </c>
      <c r="GQ48" s="216">
        <v>-12.0</v>
      </c>
      <c r="GR48" s="216">
        <v>-13.0</v>
      </c>
      <c r="GS48" s="216">
        <v>-14.0</v>
      </c>
      <c r="GT48" s="216">
        <v>-15.0</v>
      </c>
      <c r="GU48" s="220">
        <v>-16.0</v>
      </c>
      <c r="GV48" s="218"/>
      <c r="GW48" s="219">
        <v>-1.0</v>
      </c>
      <c r="GX48" s="216">
        <v>-2.0</v>
      </c>
      <c r="GY48" s="216">
        <v>-3.0</v>
      </c>
      <c r="GZ48" s="216">
        <v>-4.0</v>
      </c>
      <c r="HA48" s="221">
        <v>-5.0</v>
      </c>
      <c r="HB48" s="216">
        <v>-6.0</v>
      </c>
      <c r="HC48" s="216">
        <v>-7.0</v>
      </c>
      <c r="HD48" s="216">
        <v>-8.0</v>
      </c>
      <c r="HE48" s="216">
        <v>-9.0</v>
      </c>
      <c r="HF48" s="216">
        <v>-10.0</v>
      </c>
      <c r="HG48" s="216">
        <v>-11.0</v>
      </c>
      <c r="HH48" s="216">
        <v>-12.0</v>
      </c>
      <c r="HI48" s="216">
        <v>-13.0</v>
      </c>
      <c r="HJ48" s="216">
        <v>-14.0</v>
      </c>
      <c r="HK48" s="216">
        <v>-15.0</v>
      </c>
      <c r="HL48" s="220">
        <v>-16.0</v>
      </c>
      <c r="HM48" s="218"/>
      <c r="HN48" s="219">
        <v>-1.0</v>
      </c>
      <c r="HO48" s="216">
        <v>-2.0</v>
      </c>
      <c r="HP48" s="216">
        <v>-3.0</v>
      </c>
      <c r="HQ48" s="216">
        <v>-4.0</v>
      </c>
      <c r="HR48" s="216">
        <v>-5.0</v>
      </c>
      <c r="HS48" s="216">
        <v>-6.0</v>
      </c>
      <c r="HT48" s="216">
        <v>-7.0</v>
      </c>
      <c r="HU48" s="216">
        <v>-8.0</v>
      </c>
      <c r="HV48" s="216">
        <v>-9.0</v>
      </c>
      <c r="HW48" s="216">
        <v>-10.0</v>
      </c>
      <c r="HX48" s="216">
        <v>-11.0</v>
      </c>
      <c r="HY48" s="216">
        <v>-12.0</v>
      </c>
      <c r="HZ48" s="216">
        <v>-13.0</v>
      </c>
      <c r="IA48" s="216">
        <v>-14.0</v>
      </c>
      <c r="IB48" s="216">
        <v>-15.0</v>
      </c>
      <c r="IC48" s="220">
        <v>-16.0</v>
      </c>
      <c r="ID48" s="218"/>
      <c r="IE48" s="219">
        <v>-1.0</v>
      </c>
      <c r="IF48" s="216">
        <v>-2.0</v>
      </c>
      <c r="IG48" s="216">
        <v>-3.0</v>
      </c>
      <c r="IH48" s="216">
        <v>-4.0</v>
      </c>
      <c r="II48" s="216">
        <v>-5.0</v>
      </c>
      <c r="IJ48" s="216">
        <v>-6.0</v>
      </c>
      <c r="IK48" s="216">
        <v>-7.0</v>
      </c>
      <c r="IL48" s="216">
        <v>-8.0</v>
      </c>
      <c r="IM48" s="216">
        <v>-9.0</v>
      </c>
      <c r="IN48" s="216">
        <v>-10.0</v>
      </c>
      <c r="IO48" s="216">
        <v>-11.0</v>
      </c>
      <c r="IP48" s="216">
        <v>-12.0</v>
      </c>
      <c r="IQ48" s="216">
        <v>-13.0</v>
      </c>
      <c r="IR48" s="216">
        <v>-14.0</v>
      </c>
      <c r="IS48" s="216">
        <v>-15.0</v>
      </c>
      <c r="IT48" s="220">
        <v>-16.0</v>
      </c>
      <c r="IU48" s="218"/>
      <c r="IV48" s="219">
        <v>-1.0</v>
      </c>
      <c r="IW48" s="216">
        <v>-2.0</v>
      </c>
      <c r="IX48" s="216">
        <v>-3.0</v>
      </c>
      <c r="IY48" s="216">
        <v>-4.0</v>
      </c>
      <c r="IZ48" s="216">
        <v>-5.0</v>
      </c>
      <c r="JA48" s="216">
        <v>-6.0</v>
      </c>
      <c r="JB48" s="216">
        <v>-7.0</v>
      </c>
      <c r="JC48" s="216">
        <v>-8.0</v>
      </c>
      <c r="JD48" s="216">
        <v>-9.0</v>
      </c>
      <c r="JE48" s="216">
        <v>-10.0</v>
      </c>
      <c r="JF48" s="216">
        <v>-11.0</v>
      </c>
      <c r="JG48" s="216">
        <v>-12.0</v>
      </c>
      <c r="JH48" s="216">
        <v>-13.0</v>
      </c>
      <c r="JI48" s="216">
        <v>-14.0</v>
      </c>
      <c r="JJ48" s="216">
        <v>-15.0</v>
      </c>
      <c r="JK48" s="220">
        <v>-16.0</v>
      </c>
      <c r="JL48" s="218"/>
      <c r="JM48" s="219">
        <v>-1.0</v>
      </c>
      <c r="JN48" s="216">
        <v>-2.0</v>
      </c>
      <c r="JO48" s="216">
        <v>-3.0</v>
      </c>
      <c r="JP48" s="216">
        <v>-4.0</v>
      </c>
      <c r="JQ48" s="216">
        <v>-5.0</v>
      </c>
      <c r="JR48" s="216">
        <v>-6.0</v>
      </c>
      <c r="JS48" s="216">
        <v>-7.0</v>
      </c>
      <c r="JT48" s="216">
        <v>-8.0</v>
      </c>
      <c r="JU48" s="216">
        <v>-9.0</v>
      </c>
      <c r="JV48" s="216">
        <v>-10.0</v>
      </c>
      <c r="JW48" s="216">
        <v>-11.0</v>
      </c>
      <c r="JX48" s="216">
        <v>-12.0</v>
      </c>
      <c r="JY48" s="216">
        <v>-13.0</v>
      </c>
      <c r="JZ48" s="216">
        <v>-14.0</v>
      </c>
      <c r="KA48" s="216">
        <v>-15.0</v>
      </c>
      <c r="KB48" s="220">
        <v>-16.0</v>
      </c>
      <c r="KC48" s="218"/>
      <c r="KD48" s="219">
        <v>-1.0</v>
      </c>
      <c r="KE48" s="216">
        <v>-2.0</v>
      </c>
      <c r="KF48" s="216">
        <v>-3.0</v>
      </c>
      <c r="KG48" s="216">
        <v>-4.0</v>
      </c>
      <c r="KH48" s="216">
        <v>-5.0</v>
      </c>
      <c r="KI48" s="216">
        <v>-6.0</v>
      </c>
      <c r="KJ48" s="216">
        <v>-7.0</v>
      </c>
      <c r="KK48" s="216">
        <v>-8.0</v>
      </c>
      <c r="KL48" s="216">
        <v>-9.0</v>
      </c>
      <c r="KM48" s="216">
        <v>-10.0</v>
      </c>
      <c r="KN48" s="216">
        <v>-11.0</v>
      </c>
      <c r="KO48" s="216">
        <v>-12.0</v>
      </c>
      <c r="KP48" s="216">
        <v>-13.0</v>
      </c>
      <c r="KQ48" s="216">
        <v>-14.0</v>
      </c>
      <c r="KR48" s="216">
        <v>-15.0</v>
      </c>
      <c r="KS48" s="220">
        <v>-16.0</v>
      </c>
    </row>
    <row r="49" ht="15.75" customHeight="1">
      <c r="A49" s="222">
        <v>1.0</v>
      </c>
      <c r="B49" s="223" t="s">
        <v>37</v>
      </c>
      <c r="C49" s="224" t="s">
        <v>83</v>
      </c>
      <c r="D49" s="224" t="s">
        <v>84</v>
      </c>
      <c r="E49" s="225">
        <f>'Produksi dan Harga'!C5</f>
        <v>31335</v>
      </c>
      <c r="F49" s="226">
        <v>3645300.0</v>
      </c>
      <c r="G49" s="226">
        <f t="shared" ref="G49:G65" si="271">IFERROR(+E49*F49/1000000,"")</f>
        <v>114225.4755</v>
      </c>
      <c r="H49" s="227">
        <v>0.06128205128205129</v>
      </c>
      <c r="I49" s="226">
        <f t="shared" ref="I49:I65" si="272">IFERROR(+G49*H49,"")</f>
        <v>6999.971447</v>
      </c>
      <c r="J49" s="227"/>
      <c r="K49" s="226">
        <f>ADHB!L49</f>
        <v>0</v>
      </c>
      <c r="L49" s="228">
        <f t="shared" ref="L49:L65" si="273">IFERROR(K49/J49*100,0)</f>
        <v>0</v>
      </c>
      <c r="M49" s="229">
        <f t="shared" ref="M49:M65" si="274">IFERROR(+(IF(G49="","0",G49))+(IF(I49="","0",I49))+(IF(L49="","0",L49)),"")</f>
        <v>121225.4469</v>
      </c>
      <c r="N49" s="227">
        <v>0.324744884908884</v>
      </c>
      <c r="O49" s="230">
        <f t="shared" ref="O49:O65" si="275">IFERROR(+N49*(M49-L49),"")</f>
        <v>39367.34382</v>
      </c>
      <c r="P49" s="231">
        <f t="shared" ref="P49:P65" si="276">IFERROR(+(IF(M49="","0",M49))-(IF(O49="","0",O49)),"")</f>
        <v>81858.10313</v>
      </c>
      <c r="Q49" s="232"/>
      <c r="R49" s="233">
        <v>1.0</v>
      </c>
      <c r="S49" s="223" t="s">
        <v>37</v>
      </c>
      <c r="T49" s="224" t="s">
        <v>83</v>
      </c>
      <c r="U49" s="224" t="s">
        <v>84</v>
      </c>
      <c r="V49" s="225">
        <f>'Produksi dan Harga'!$H$5</f>
        <v>82863</v>
      </c>
      <c r="W49" s="226">
        <v>3645300.0</v>
      </c>
      <c r="X49" s="226">
        <f t="shared" ref="X49:X65" si="277">IFERROR(+V49*W49/1000000,"")</f>
        <v>302060.4939</v>
      </c>
      <c r="Y49" s="227">
        <v>0.06128205128205129</v>
      </c>
      <c r="Z49" s="226">
        <f t="shared" ref="Z49:Z65" si="278">IFERROR(+X49*Y49,"")</f>
        <v>18510.88668</v>
      </c>
      <c r="AA49" s="227"/>
      <c r="AB49" s="226">
        <f>ADHB!AC49</f>
        <v>0</v>
      </c>
      <c r="AC49" s="228">
        <f t="shared" ref="AC49:AC65" si="279">IFERROR(AB49/AA49*100,0)</f>
        <v>0</v>
      </c>
      <c r="AD49" s="229">
        <f t="shared" ref="AD49:AD65" si="280">IFERROR(+(IF(X49="","0",X49))+(IF(Z49="","0",Z49))+(IF(AC49="","0",AC49)),"")</f>
        <v>320571.3806</v>
      </c>
      <c r="AE49" s="227">
        <v>0.324744884908884</v>
      </c>
      <c r="AF49" s="230">
        <f t="shared" ref="AF49:AF65" si="281">IFERROR(+AE49*(AD49-AC49),"")</f>
        <v>104103.9161</v>
      </c>
      <c r="AG49" s="230">
        <f t="shared" ref="AG49:AG65" si="282">IFERROR(+(IF(AD49="","0",AD49))-(IF(AF49="","0",AF49)),"")</f>
        <v>216467.4645</v>
      </c>
      <c r="AH49" s="232"/>
      <c r="AI49" s="233">
        <v>1.0</v>
      </c>
      <c r="AJ49" s="223" t="s">
        <v>37</v>
      </c>
      <c r="AK49" s="224" t="s">
        <v>83</v>
      </c>
      <c r="AL49" s="224" t="s">
        <v>84</v>
      </c>
      <c r="AM49" s="225">
        <f>'Produksi dan Harga'!M5</f>
        <v>77915</v>
      </c>
      <c r="AN49" s="226">
        <v>3645300.0</v>
      </c>
      <c r="AO49" s="226">
        <f t="shared" ref="AO49:AO65" si="283">IFERROR(+AM49*AN49/1000000,"")</f>
        <v>284023.5495</v>
      </c>
      <c r="AP49" s="227">
        <v>0.06128205128205129</v>
      </c>
      <c r="AQ49" s="226">
        <f t="shared" ref="AQ49:AQ65" si="284">IFERROR(+AO49*AP49,"")</f>
        <v>17405.54573</v>
      </c>
      <c r="AR49" s="227"/>
      <c r="AS49" s="226">
        <f>ADHB!AT49</f>
        <v>0</v>
      </c>
      <c r="AT49" s="228">
        <f t="shared" ref="AT49:AT65" si="285">IFERROR(AS49/AR49*100,0)</f>
        <v>0</v>
      </c>
      <c r="AU49" s="229">
        <f t="shared" ref="AU49:AU65" si="286">IFERROR(+(IF(AO49="","0",AO49))+(IF(AQ49="","0",AQ49))+(IF(AT49="","0",AT49)),"")</f>
        <v>301429.0952</v>
      </c>
      <c r="AV49" s="227">
        <v>0.324744884908884</v>
      </c>
      <c r="AW49" s="230">
        <f t="shared" ref="AW49:AW65" si="287">IFERROR(+AV49*(AU49-AT49),"")</f>
        <v>97887.55684</v>
      </c>
      <c r="AX49" s="230">
        <f t="shared" ref="AX49:AX65" si="288">IFERROR(+(IF(AU49="","0",AU49))-(IF(AW49="","0",AW49)),"")</f>
        <v>203541.5384</v>
      </c>
      <c r="AY49" s="232"/>
      <c r="AZ49" s="233">
        <v>1.0</v>
      </c>
      <c r="BA49" s="223" t="s">
        <v>37</v>
      </c>
      <c r="BB49" s="224" t="s">
        <v>83</v>
      </c>
      <c r="BC49" s="224" t="s">
        <v>84</v>
      </c>
      <c r="BD49" s="225">
        <f>'Produksi dan Harga'!R5</f>
        <v>103437</v>
      </c>
      <c r="BE49" s="226">
        <v>3645300.0</v>
      </c>
      <c r="BF49" s="226">
        <f t="shared" ref="BF49:BF65" si="289">IFERROR(+BD49*BE49/1000000,"")</f>
        <v>377058.8961</v>
      </c>
      <c r="BG49" s="227">
        <v>0.06128205128205129</v>
      </c>
      <c r="BH49" s="226">
        <f t="shared" ref="BH49:BH65" si="290">IFERROR(+BF49*BG49,"")</f>
        <v>23106.94261</v>
      </c>
      <c r="BI49" s="227"/>
      <c r="BJ49" s="226">
        <f>ADHB!BK49</f>
        <v>0</v>
      </c>
      <c r="BK49" s="228">
        <f t="shared" ref="BK49:BK65" si="291">IFERROR(BJ49/BI49*100,0)</f>
        <v>0</v>
      </c>
      <c r="BL49" s="229">
        <f t="shared" ref="BL49:BL65" si="292">IFERROR(+(IF(BF49="","0",BF49))+(IF(BH49="","0",BH49))+(IF(BK49="","0",BK49)),"")</f>
        <v>400165.8387</v>
      </c>
      <c r="BM49" s="227">
        <v>0.324744884908884</v>
      </c>
      <c r="BN49" s="230">
        <f t="shared" ref="BN49:BN65" si="293">IFERROR(+BM49*(BL49-BK49),"")</f>
        <v>129951.8092</v>
      </c>
      <c r="BO49" s="230">
        <f t="shared" ref="BO49:BO65" si="294">IFERROR(+(IF(BL49="","0",BL49))-(IF(BN49="","0",BN49)),"")</f>
        <v>270214.0295</v>
      </c>
      <c r="BP49" s="232"/>
      <c r="BQ49" s="233">
        <v>1.0</v>
      </c>
      <c r="BR49" s="223" t="s">
        <v>37</v>
      </c>
      <c r="BS49" s="224" t="s">
        <v>83</v>
      </c>
      <c r="BT49" s="224" t="s">
        <v>84</v>
      </c>
      <c r="BU49" s="225">
        <f>'Produksi dan Harga'!W5</f>
        <v>136549</v>
      </c>
      <c r="BV49" s="226">
        <v>3645300.0</v>
      </c>
      <c r="BW49" s="226">
        <f t="shared" ref="BW49:BW65" si="295">IFERROR(+BU49*BV49/1000000,"")</f>
        <v>497762.0697</v>
      </c>
      <c r="BX49" s="227">
        <v>0.06128205128205129</v>
      </c>
      <c r="BY49" s="226">
        <f t="shared" ref="BY49:BY65" si="296">IFERROR(+BW49*BX49,"")</f>
        <v>30503.88068</v>
      </c>
      <c r="BZ49" s="227"/>
      <c r="CA49" s="226">
        <f>ADHB!CB49</f>
        <v>0</v>
      </c>
      <c r="CB49" s="228">
        <f t="shared" ref="CB49:CB65" si="297">IFERROR(CA49/BZ49*100,0)</f>
        <v>0</v>
      </c>
      <c r="CC49" s="229">
        <f t="shared" ref="CC49:CC65" si="298">IFERROR(+(IF(BW49="","0",BW49))+(IF(BY49="","0",BY49))+(IF(CB49="","0",CB49)),"")</f>
        <v>528265.9504</v>
      </c>
      <c r="CD49" s="227">
        <v>0.324744884908884</v>
      </c>
      <c r="CE49" s="230">
        <f t="shared" ref="CE49:CE65" si="299">IFERROR(+CD49*(CC49-CB49),"")</f>
        <v>171551.6653</v>
      </c>
      <c r="CF49" s="230">
        <f t="shared" ref="CF49:CF65" si="300">IFERROR(+(IF(CC49="","0",CC49))-(IF(CE49="","0",CE49)),"")</f>
        <v>356714.2851</v>
      </c>
      <c r="CG49" s="232"/>
      <c r="CH49" s="233">
        <v>1.0</v>
      </c>
      <c r="CI49" s="223" t="s">
        <v>37</v>
      </c>
      <c r="CJ49" s="224" t="s">
        <v>83</v>
      </c>
      <c r="CK49" s="224" t="s">
        <v>84</v>
      </c>
      <c r="CL49" s="225">
        <f>'Produksi dan Harga'!AB5</f>
        <v>79720</v>
      </c>
      <c r="CM49" s="226">
        <v>3645300.0</v>
      </c>
      <c r="CN49" s="226">
        <f t="shared" ref="CN49:CN65" si="301">IFERROR(+CL49*CM49/1000000,"")</f>
        <v>290603.316</v>
      </c>
      <c r="CO49" s="227">
        <v>0.06128205128205129</v>
      </c>
      <c r="CP49" s="226">
        <f t="shared" ref="CP49:CP65" si="302">IFERROR(+CN49*CO49,"")</f>
        <v>17808.76731</v>
      </c>
      <c r="CQ49" s="227"/>
      <c r="CR49" s="226">
        <f>ADHB!CS49</f>
        <v>0</v>
      </c>
      <c r="CS49" s="228">
        <f t="shared" ref="CS49:CS65" si="303">IFERROR(CR49/CQ49*100,0)</f>
        <v>0</v>
      </c>
      <c r="CT49" s="229">
        <f t="shared" ref="CT49:CT65" si="304">IFERROR(+(IF(CN49="","0",CN49))+(IF(CP49="","0",CP49))+(IF(CS49="","0",CS49)),"")</f>
        <v>308412.0833</v>
      </c>
      <c r="CU49" s="227">
        <v>0.324744884908884</v>
      </c>
      <c r="CV49" s="230">
        <f t="shared" ref="CV49:CV65" si="305">IFERROR(+CU49*(CT49-CS49),"")</f>
        <v>100155.2465</v>
      </c>
      <c r="CW49" s="230">
        <f t="shared" ref="CW49:CW65" si="306">IFERROR(+(IF(CT49="","0",CT49))-(IF(CV49="","0",CV49)),"")</f>
        <v>208256.8368</v>
      </c>
      <c r="CX49" s="232"/>
      <c r="CY49" s="233">
        <v>1.0</v>
      </c>
      <c r="CZ49" s="223" t="s">
        <v>37</v>
      </c>
      <c r="DA49" s="224" t="s">
        <v>83</v>
      </c>
      <c r="DB49" s="224" t="s">
        <v>84</v>
      </c>
      <c r="DC49" s="225">
        <f>'Produksi dan Harga'!AG5</f>
        <v>58408</v>
      </c>
      <c r="DD49" s="226">
        <v>3645300.0</v>
      </c>
      <c r="DE49" s="226">
        <f t="shared" ref="DE49:DE65" si="307">IFERROR(+DC49*DD49/1000000,"")</f>
        <v>212914.6824</v>
      </c>
      <c r="DF49" s="227">
        <v>0.06128205128205129</v>
      </c>
      <c r="DG49" s="226">
        <f t="shared" ref="DG49:DG65" si="308">IFERROR(+DE49*DF49,"")</f>
        <v>13047.84849</v>
      </c>
      <c r="DH49" s="227"/>
      <c r="DI49" s="226">
        <f>ADHB!DJ49</f>
        <v>0</v>
      </c>
      <c r="DJ49" s="228">
        <f t="shared" ref="DJ49:DJ65" si="309">IFERROR(DI49/DH49*100,0)</f>
        <v>0</v>
      </c>
      <c r="DK49" s="229">
        <f t="shared" ref="DK49:DK65" si="310">IFERROR(+(IF(DE49="","0",DE49))+(IF(DG49="","0",DG49))+(IF(DJ49="","0",DJ49)),"")</f>
        <v>225962.5309</v>
      </c>
      <c r="DL49" s="227">
        <v>0.324744884908884</v>
      </c>
      <c r="DM49" s="230">
        <f t="shared" ref="DM49:DM65" si="311">IFERROR(+DL49*(DK49-DJ49),"")</f>
        <v>73380.17609</v>
      </c>
      <c r="DN49" s="230">
        <f t="shared" ref="DN49:DN65" si="312">IFERROR(+(IF(DK49="","0",DK49))-(IF(DM49="","0",DM49)),"")</f>
        <v>152582.3548</v>
      </c>
      <c r="DO49" s="232"/>
      <c r="DP49" s="233">
        <v>1.0</v>
      </c>
      <c r="DQ49" s="223" t="s">
        <v>37</v>
      </c>
      <c r="DR49" s="224" t="s">
        <v>83</v>
      </c>
      <c r="DS49" s="224" t="s">
        <v>84</v>
      </c>
      <c r="DT49" s="225">
        <f>'Produksi dan Harga'!AL5</f>
        <v>83634</v>
      </c>
      <c r="DU49" s="226">
        <v>3645300.0</v>
      </c>
      <c r="DV49" s="226">
        <f t="shared" ref="DV49:DV65" si="313">IFERROR(+DT49*DU49/1000000,"")</f>
        <v>304871.0202</v>
      </c>
      <c r="DW49" s="227">
        <v>0.06128205128205129</v>
      </c>
      <c r="DX49" s="226">
        <f t="shared" ref="DX49:DX65" si="314">IFERROR(+DV49*DW49,"")</f>
        <v>18683.12149</v>
      </c>
      <c r="DY49" s="227"/>
      <c r="DZ49" s="226">
        <f>ADHB!EA49</f>
        <v>0</v>
      </c>
      <c r="EA49" s="228">
        <f t="shared" ref="EA49:EA65" si="315">IFERROR(DZ49/DY49*100,0)</f>
        <v>0</v>
      </c>
      <c r="EB49" s="229">
        <f t="shared" ref="EB49:EB65" si="316">IFERROR(+(IF(DV49="","0",DV49))+(IF(DX49="","0",DX49))+(IF(EA49="","0",EA49)),"")</f>
        <v>323554.1417</v>
      </c>
      <c r="EC49" s="227">
        <v>0.324744884908884</v>
      </c>
      <c r="ED49" s="230">
        <f t="shared" ref="ED49:ED65" si="317">IFERROR(+EC49*(EB49-EA49),"")</f>
        <v>105072.5525</v>
      </c>
      <c r="EE49" s="230">
        <f t="shared" ref="EE49:EE65" si="318">IFERROR(+(IF(EB49="","0",EB49))-(IF(ED49="","0",ED49)),"")</f>
        <v>218481.5892</v>
      </c>
      <c r="EF49" s="232"/>
      <c r="EG49" s="233">
        <v>1.0</v>
      </c>
      <c r="EH49" s="223" t="s">
        <v>37</v>
      </c>
      <c r="EI49" s="224" t="s">
        <v>83</v>
      </c>
      <c r="EJ49" s="224" t="s">
        <v>84</v>
      </c>
      <c r="EK49" s="225">
        <f>'Produksi dan Harga'!AQ5</f>
        <v>99781.5</v>
      </c>
      <c r="EL49" s="226">
        <v>3645300.0</v>
      </c>
      <c r="EM49" s="226">
        <f t="shared" ref="EM49:EM65" si="319">IFERROR(+EK49*EL49/1000000,"")</f>
        <v>363733.502</v>
      </c>
      <c r="EN49" s="227">
        <v>0.06128205128205129</v>
      </c>
      <c r="EO49" s="226">
        <f t="shared" ref="EO49:EO65" si="320">IFERROR(+EM49*EN49,"")</f>
        <v>22290.33512</v>
      </c>
      <c r="EP49" s="227"/>
      <c r="EQ49" s="226">
        <f>ADHB!ER49</f>
        <v>0</v>
      </c>
      <c r="ER49" s="228">
        <f t="shared" ref="ER49:ER65" si="321">IFERROR(EQ49/EP49*100,0)</f>
        <v>0</v>
      </c>
      <c r="ES49" s="229">
        <f t="shared" ref="ES49:ES65" si="322">IFERROR(+(IF(EM49="","0",EM49))+(IF(EO49="","0",EO49))+(IF(ER49="","0",ER49)),"")</f>
        <v>386023.8371</v>
      </c>
      <c r="ET49" s="227">
        <v>0.324744884908884</v>
      </c>
      <c r="EU49" s="230">
        <f t="shared" ref="EU49:EU65" si="323">IFERROR(+ET49*(ES49-ER49),"")</f>
        <v>125359.2665</v>
      </c>
      <c r="EV49" s="230">
        <f t="shared" ref="EV49:EV65" si="324">IFERROR(+(IF(ES49="","0",ES49))-(IF(EU49="","0",EU49)),"")</f>
        <v>260664.5705</v>
      </c>
      <c r="EW49" s="232"/>
      <c r="EX49" s="233">
        <v>1.0</v>
      </c>
      <c r="EY49" s="223" t="s">
        <v>37</v>
      </c>
      <c r="EZ49" s="224" t="s">
        <v>83</v>
      </c>
      <c r="FA49" s="224" t="s">
        <v>84</v>
      </c>
      <c r="FB49" s="225">
        <f>'Produksi dan Harga'!AV5</f>
        <v>70489.5</v>
      </c>
      <c r="FC49" s="226">
        <v>3645300.0</v>
      </c>
      <c r="FD49" s="226">
        <f t="shared" ref="FD49:FD65" si="325">IFERROR(+FB49*FC49/1000000,"")</f>
        <v>256955.3744</v>
      </c>
      <c r="FE49" s="227">
        <v>0.06128205128205129</v>
      </c>
      <c r="FF49" s="226">
        <f t="shared" ref="FF49:FF65" si="326">IFERROR(+FD49*FE49,"")</f>
        <v>15746.75243</v>
      </c>
      <c r="FG49" s="227"/>
      <c r="FH49" s="226">
        <f>ADHB!FI49</f>
        <v>0</v>
      </c>
      <c r="FI49" s="228">
        <f t="shared" ref="FI49:FI65" si="327">IFERROR(FH49/FG49*100,0)</f>
        <v>0</v>
      </c>
      <c r="FJ49" s="229">
        <f t="shared" ref="FJ49:FJ65" si="328">IFERROR(+(IF(FD49="","0",FD49))+(IF(FF49="","0",FF49))+(IF(FI49="","0",FI49)),"")</f>
        <v>272702.1268</v>
      </c>
      <c r="FK49" s="227">
        <v>0.324744884908884</v>
      </c>
      <c r="FL49" s="230">
        <f t="shared" ref="FL49:FL65" si="329">IFERROR(+FK49*(FJ49-FI49),"")</f>
        <v>88558.62077</v>
      </c>
      <c r="FM49" s="230">
        <f t="shared" ref="FM49:FM65" si="330">IFERROR(+(IF(FJ49="","0",FJ49))-(IF(FL49="","0",FL49)),"")</f>
        <v>184143.506</v>
      </c>
      <c r="FN49" s="232"/>
      <c r="FO49" s="233">
        <v>1.0</v>
      </c>
      <c r="FP49" s="223" t="s">
        <v>37</v>
      </c>
      <c r="FQ49" s="224" t="s">
        <v>83</v>
      </c>
      <c r="FR49" s="224" t="s">
        <v>84</v>
      </c>
      <c r="FS49" s="225">
        <f>'Produksi dan Harga'!BA5</f>
        <v>55718.12</v>
      </c>
      <c r="FT49" s="226">
        <v>3645300.0</v>
      </c>
      <c r="FU49" s="226">
        <f t="shared" ref="FU49:FU65" si="331">IFERROR(+FS49*FT49/1000000,"")</f>
        <v>203109.2628</v>
      </c>
      <c r="FV49" s="227">
        <v>0.06128205128205129</v>
      </c>
      <c r="FW49" s="226">
        <f t="shared" ref="FW49:FW65" si="332">IFERROR(+FU49*FV49,"")</f>
        <v>12446.95226</v>
      </c>
      <c r="FX49" s="227"/>
      <c r="FY49" s="226">
        <f>ADHB!FZ49</f>
        <v>0</v>
      </c>
      <c r="FZ49" s="228">
        <f t="shared" ref="FZ49:FZ65" si="333">IFERROR(FY49/FX49*100,0)</f>
        <v>0</v>
      </c>
      <c r="GA49" s="229">
        <f t="shared" ref="GA49:GA65" si="334">IFERROR(+(IF(FU49="","0",FU49))+(IF(FW49="","0",FW49))+(IF(FZ49="","0",FZ49)),"")</f>
        <v>215556.2151</v>
      </c>
      <c r="GB49" s="227">
        <v>0.324744884908884</v>
      </c>
      <c r="GC49" s="230">
        <f t="shared" ref="GC49:GC65" si="335">IFERROR(+GB49*(GA49-FZ49),"")</f>
        <v>70000.77826</v>
      </c>
      <c r="GD49" s="230">
        <f t="shared" ref="GD49:GD65" si="336">IFERROR(+(IF(GA49="","0",GA49))-(IF(GC49="","0",GC49)),"")</f>
        <v>145555.4368</v>
      </c>
      <c r="GE49" s="232"/>
      <c r="GF49" s="233">
        <v>1.0</v>
      </c>
      <c r="GG49" s="223" t="s">
        <v>37</v>
      </c>
      <c r="GH49" s="224" t="s">
        <v>83</v>
      </c>
      <c r="GI49" s="224" t="s">
        <v>84</v>
      </c>
      <c r="GJ49" s="225">
        <f>'Produksi dan Harga'!BF5</f>
        <v>55836</v>
      </c>
      <c r="GK49" s="226">
        <v>3645300.0</v>
      </c>
      <c r="GL49" s="226">
        <f t="shared" ref="GL49:GL65" si="337">IFERROR(+GJ49*GK49/1000000,"")</f>
        <v>203538.9708</v>
      </c>
      <c r="GM49" s="227">
        <v>0.06128205128205129</v>
      </c>
      <c r="GN49" s="226">
        <f t="shared" ref="GN49:GN65" si="338">IFERROR(+GL49*GM49,"")</f>
        <v>12473.28565</v>
      </c>
      <c r="GO49" s="227"/>
      <c r="GP49" s="226">
        <f>ADHB!GQ49</f>
        <v>0</v>
      </c>
      <c r="GQ49" s="228">
        <f t="shared" ref="GQ49:GQ65" si="339">IFERROR(GP49/GO49*100,0)</f>
        <v>0</v>
      </c>
      <c r="GR49" s="229">
        <f t="shared" ref="GR49:GR65" si="340">IFERROR(+(IF(GL49="","0",GL49))+(IF(GN49="","0",GN49))+(IF(GQ49="","0",GQ49)),"")</f>
        <v>216012.2564</v>
      </c>
      <c r="GS49" s="227">
        <v>0.324744884908884</v>
      </c>
      <c r="GT49" s="230">
        <f t="shared" ref="GT49:GT65" si="341">IFERROR(+GS49*(GR49-GQ49),"")</f>
        <v>70148.87536</v>
      </c>
      <c r="GU49" s="230">
        <f t="shared" ref="GU49:GU65" si="342">IFERROR(+(IF(GR49="","0",GR49))-(IF(GT49="","0",GT49)),"")</f>
        <v>145863.3811</v>
      </c>
      <c r="GV49" s="232"/>
      <c r="GW49" s="233">
        <v>1.0</v>
      </c>
      <c r="GX49" s="223" t="s">
        <v>37</v>
      </c>
      <c r="GY49" s="224" t="s">
        <v>83</v>
      </c>
      <c r="GZ49" s="234" t="s">
        <v>84</v>
      </c>
      <c r="HA49" s="226">
        <f>'Produksi dan Harga'!BK5</f>
        <v>58297.77</v>
      </c>
      <c r="HB49" s="235">
        <v>3645300.0</v>
      </c>
      <c r="HC49" s="226">
        <f t="shared" ref="HC49:HC65" si="343">IFERROR(+HA49*HB49/1000000,"")</f>
        <v>212512.861</v>
      </c>
      <c r="HD49" s="227">
        <v>0.06128205128205129</v>
      </c>
      <c r="HE49" s="226">
        <f t="shared" ref="HE49:HE65" si="344">IFERROR(+HC49*HD49,"")</f>
        <v>13023.22404</v>
      </c>
      <c r="HF49" s="227"/>
      <c r="HG49" s="226">
        <f>ADHB!HH49</f>
        <v>0</v>
      </c>
      <c r="HH49" s="228">
        <f t="shared" ref="HH49:HH65" si="345">IFERROR(HG49/HF49*100,0)</f>
        <v>0</v>
      </c>
      <c r="HI49" s="229">
        <f t="shared" ref="HI49:HI65" si="346">IFERROR(+(IF(HC49="","0",HC49))+(IF(HE49="","0",HE49))+(IF(HH49="","0",HH49)),"")</f>
        <v>225536.085</v>
      </c>
      <c r="HJ49" s="227">
        <v>0.324744884908884</v>
      </c>
      <c r="HK49" s="230">
        <f t="shared" ref="HK49:HK65" si="347">IFERROR(+HJ49*(HI49-HH49),"")</f>
        <v>73241.68997</v>
      </c>
      <c r="HL49" s="230">
        <f t="shared" ref="HL49:HL65" si="348">IFERROR(+(IF(HI49="","0",HI49))-(IF(HK49="","0",HK49)),"")</f>
        <v>152294.3951</v>
      </c>
      <c r="HM49" s="232"/>
      <c r="HN49" s="233">
        <v>1.0</v>
      </c>
      <c r="HO49" s="223" t="s">
        <v>37</v>
      </c>
      <c r="HP49" s="224" t="s">
        <v>83</v>
      </c>
      <c r="HQ49" s="224" t="s">
        <v>84</v>
      </c>
      <c r="HR49" s="226">
        <f>'Produksi dan Harga'!BP5</f>
        <v>84612</v>
      </c>
      <c r="HS49" s="235">
        <v>3645300.0</v>
      </c>
      <c r="HT49" s="226">
        <f t="shared" ref="HT49:HT65" si="349">IFERROR(+HR49*HS49/1000000,"")</f>
        <v>308436.1236</v>
      </c>
      <c r="HU49" s="227">
        <v>0.06128205128205129</v>
      </c>
      <c r="HV49" s="226">
        <f t="shared" ref="HV49:HV65" si="350">IFERROR(+HT49*HU49,"")</f>
        <v>18901.59834</v>
      </c>
      <c r="HW49" s="227"/>
      <c r="HX49" s="226">
        <f>ADHB!HY49</f>
        <v>0</v>
      </c>
      <c r="HY49" s="228">
        <f t="shared" ref="HY49:HY65" si="351">IFERROR(HX49/HW49*100,0)</f>
        <v>0</v>
      </c>
      <c r="HZ49" s="229">
        <f t="shared" ref="HZ49:HZ65" si="352">IFERROR(+(IF(HT49="","0",HT49))+(IF(HV49="","0",HV49))+(IF(HY49="","0",HY49)),"")</f>
        <v>327337.7219</v>
      </c>
      <c r="IA49" s="227">
        <v>0.324744884908884</v>
      </c>
      <c r="IB49" s="230">
        <f t="shared" ref="IB49:IB65" si="353">IFERROR(+IA49*(HZ49-HY49),"")</f>
        <v>106301.2508</v>
      </c>
      <c r="IC49" s="230">
        <f t="shared" ref="IC49:IC65" si="354">IFERROR(+(IF(HZ49="","0",HZ49))-(IF(IB49="","0",IB49)),"")</f>
        <v>221036.4711</v>
      </c>
      <c r="ID49" s="232"/>
      <c r="IE49" s="233">
        <v>1.0</v>
      </c>
      <c r="IF49" s="223" t="s">
        <v>37</v>
      </c>
      <c r="IG49" s="224" t="s">
        <v>83</v>
      </c>
      <c r="IH49" s="224" t="s">
        <v>84</v>
      </c>
      <c r="II49" s="226">
        <f>'Produksi dan Harga'!BU5</f>
        <v>60961.21</v>
      </c>
      <c r="IJ49" s="226">
        <v>3645300.0</v>
      </c>
      <c r="IK49" s="226">
        <f t="shared" ref="IK49:IK65" si="355">IFERROR(+II49*IJ49/1000000,"")</f>
        <v>222221.8988</v>
      </c>
      <c r="IL49" s="227">
        <v>0.06128205128205129</v>
      </c>
      <c r="IM49" s="226">
        <f t="shared" ref="IM49:IM65" si="356">IFERROR(+IK49*IL49,"")</f>
        <v>13618.2138</v>
      </c>
      <c r="IN49" s="227"/>
      <c r="IO49" s="226">
        <f>ADHB!IP49</f>
        <v>0</v>
      </c>
      <c r="IP49" s="228">
        <f t="shared" ref="IP49:IP65" si="357">IFERROR(IO49/IN49*100,0)</f>
        <v>0</v>
      </c>
      <c r="IQ49" s="229">
        <f t="shared" ref="IQ49:IQ65" si="358">IFERROR(+(IF(IK49="","0",IK49))+(IF(IM49="","0",IM49))+(IF(IP49="","0",IP49)),"")</f>
        <v>235840.1126</v>
      </c>
      <c r="IR49" s="227">
        <v>0.324744884908884</v>
      </c>
      <c r="IS49" s="230">
        <f t="shared" ref="IS49:IS65" si="359">IFERROR(+IR49*(IQ49-IP49),"")</f>
        <v>76587.87023</v>
      </c>
      <c r="IT49" s="230">
        <f t="shared" ref="IT49:IT65" si="360">IFERROR(+(IF(IQ49="","0",IQ49))-(IF(IS49="","0",IS49)),"")</f>
        <v>159252.2424</v>
      </c>
      <c r="IU49" s="232"/>
      <c r="IV49" s="233">
        <v>1.0</v>
      </c>
      <c r="IW49" s="223" t="s">
        <v>37</v>
      </c>
      <c r="IX49" s="224" t="s">
        <v>83</v>
      </c>
      <c r="IY49" s="224" t="s">
        <v>84</v>
      </c>
      <c r="IZ49" s="226">
        <f>'Produksi dan Harga'!BZ5</f>
        <v>93185.61</v>
      </c>
      <c r="JA49" s="226">
        <v>3645300.0</v>
      </c>
      <c r="JB49" s="226">
        <f t="shared" ref="JB49:JB65" si="361">IFERROR(+IZ49*JA49/1000000,"")</f>
        <v>339689.5041</v>
      </c>
      <c r="JC49" s="227">
        <v>0.06128205128205129</v>
      </c>
      <c r="JD49" s="226">
        <f t="shared" ref="JD49:JD65" si="362">IFERROR(+JB49*JC49,"")</f>
        <v>20816.86961</v>
      </c>
      <c r="JE49" s="227"/>
      <c r="JF49" s="226">
        <f>ADHB!JG49</f>
        <v>0</v>
      </c>
      <c r="JG49" s="228">
        <f t="shared" ref="JG49:JG65" si="363">IFERROR(JF49/JE49*100,0)</f>
        <v>0</v>
      </c>
      <c r="JH49" s="229">
        <f t="shared" ref="JH49:JH65" si="364">IFERROR(+(IF(JB49="","0",JB49))+(IF(JD49="","0",JD49))+(IF(JG49="","0",JG49)),"")</f>
        <v>360506.3737</v>
      </c>
      <c r="JI49" s="227">
        <v>0.324744884908884</v>
      </c>
      <c r="JJ49" s="230">
        <f t="shared" ref="JJ49:JJ65" si="365">IFERROR(+JI49*(JH49-JG49),"")</f>
        <v>117072.6009</v>
      </c>
      <c r="JK49" s="230">
        <f t="shared" ref="JK49:JK65" si="366">IFERROR(+(IF(JH49="","0",JH49))-(IF(JJ49="","0",JJ49)),"")</f>
        <v>243433.7729</v>
      </c>
      <c r="JL49" s="232"/>
      <c r="JM49" s="233">
        <v>1.0</v>
      </c>
      <c r="JN49" s="223" t="s">
        <v>37</v>
      </c>
      <c r="JO49" s="224" t="s">
        <v>83</v>
      </c>
      <c r="JP49" s="224" t="s">
        <v>84</v>
      </c>
      <c r="JQ49" s="229">
        <f>'Produksi dan Harga'!CE5</f>
        <v>83943</v>
      </c>
      <c r="JR49" s="226">
        <v>3645300.0</v>
      </c>
      <c r="JS49" s="226">
        <f t="shared" ref="JS49:JS65" si="367">IFERROR(+JQ49*JR49/1000000,"")</f>
        <v>305997.4179</v>
      </c>
      <c r="JT49" s="227">
        <v>0.06128205128205129</v>
      </c>
      <c r="JU49" s="226">
        <f t="shared" ref="JU49:JU65" si="368">IFERROR(+JS49*JT49,"")</f>
        <v>18752.14946</v>
      </c>
      <c r="JV49" s="227"/>
      <c r="JW49" s="226" t="str">
        <f>ADHB!LD49</f>
        <v/>
      </c>
      <c r="JX49" s="228">
        <f t="shared" ref="JX49:JX65" si="369">IFERROR(JW49/JV49*100,0)</f>
        <v>0</v>
      </c>
      <c r="JY49" s="229">
        <f t="shared" ref="JY49:JY65" si="370">IFERROR(+(IF(JS49="","0",JS49))+(IF(JU49="","0",JU49))+(IF(JX49="","0",JX49)),"")</f>
        <v>324749.5674</v>
      </c>
      <c r="JZ49" s="227">
        <v>0.324744884908884</v>
      </c>
      <c r="KA49" s="230">
        <f t="shared" ref="KA49:KA65" si="371">IFERROR(+JZ49*(JY49-JX49),"")</f>
        <v>105460.7609</v>
      </c>
      <c r="KB49" s="230">
        <f t="shared" ref="KB49:KB65" si="372">IFERROR(+(IF(JY49="","0",JY49))-(IF(KA49="","0",KA49)),"")</f>
        <v>219288.8065</v>
      </c>
      <c r="KC49" s="232"/>
      <c r="KD49" s="233">
        <v>1.0</v>
      </c>
      <c r="KE49" s="223" t="s">
        <v>37</v>
      </c>
      <c r="KF49" s="224" t="s">
        <v>83</v>
      </c>
      <c r="KG49" s="224" t="s">
        <v>84</v>
      </c>
      <c r="KH49" s="229"/>
      <c r="KI49" s="226">
        <v>3645300.0</v>
      </c>
      <c r="KJ49" s="226">
        <f t="shared" ref="KJ49:KJ65" si="373">IFERROR(+KH49*KI49/1000000,"")</f>
        <v>0</v>
      </c>
      <c r="KK49" s="227">
        <v>0.06128205128205129</v>
      </c>
      <c r="KL49" s="226">
        <f t="shared" ref="KL49:KL65" si="374">IFERROR(+KJ49*KK49,"")</f>
        <v>0</v>
      </c>
      <c r="KM49" s="227"/>
      <c r="KN49" s="226" t="str">
        <f>ADHB!LU49</f>
        <v/>
      </c>
      <c r="KO49" s="228">
        <f t="shared" ref="KO49:KO65" si="375">IFERROR(KN49/KM49*100,0)</f>
        <v>0</v>
      </c>
      <c r="KP49" s="229">
        <f t="shared" ref="KP49:KP65" si="376">IFERROR(+(IF(KJ49="","0",KJ49))+(IF(KL49="","0",KL49))+(IF(KO49="","0",KO49)),"")</f>
        <v>0</v>
      </c>
      <c r="KQ49" s="227">
        <v>0.324744884908884</v>
      </c>
      <c r="KR49" s="230">
        <f t="shared" ref="KR49:KR65" si="377">IFERROR(+KQ49*(KP49-KO49),"")</f>
        <v>0</v>
      </c>
      <c r="KS49" s="230">
        <f t="shared" ref="KS49:KS65" si="378">IFERROR(+(IF(KP49="","0",KP49))-(IF(KR49="","0",KR49)),"")</f>
        <v>0</v>
      </c>
    </row>
    <row r="50" ht="15.75" customHeight="1">
      <c r="A50" s="236">
        <f t="shared" ref="A50:A65" si="379">A49+1</f>
        <v>2</v>
      </c>
      <c r="B50" s="237" t="s">
        <v>38</v>
      </c>
      <c r="C50" s="238" t="s">
        <v>85</v>
      </c>
      <c r="D50" s="238" t="s">
        <v>84</v>
      </c>
      <c r="E50" s="239">
        <f>'Produksi dan Harga'!C6</f>
        <v>40409</v>
      </c>
      <c r="F50" s="229">
        <v>2135342.22385078</v>
      </c>
      <c r="G50" s="229">
        <f t="shared" si="271"/>
        <v>86287.04392</v>
      </c>
      <c r="H50" s="240">
        <v>0.08730825414146284</v>
      </c>
      <c r="I50" s="229">
        <f t="shared" si="272"/>
        <v>7533.57116</v>
      </c>
      <c r="J50" s="240"/>
      <c r="K50" s="229">
        <f>ADHB!L50</f>
        <v>0</v>
      </c>
      <c r="L50" s="241">
        <f t="shared" si="273"/>
        <v>0</v>
      </c>
      <c r="M50" s="229">
        <f t="shared" si="274"/>
        <v>93820.61508</v>
      </c>
      <c r="N50" s="240">
        <v>0.28165806261811</v>
      </c>
      <c r="O50" s="242">
        <f t="shared" si="275"/>
        <v>26425.33268</v>
      </c>
      <c r="P50" s="243">
        <f t="shared" si="276"/>
        <v>67395.28241</v>
      </c>
      <c r="Q50" s="232"/>
      <c r="R50" s="244">
        <f t="shared" ref="R50:R65" si="380">R49+1</f>
        <v>2</v>
      </c>
      <c r="S50" s="237" t="s">
        <v>38</v>
      </c>
      <c r="T50" s="238" t="s">
        <v>85</v>
      </c>
      <c r="U50" s="238" t="s">
        <v>84</v>
      </c>
      <c r="V50" s="239">
        <f>'Produksi dan Harga'!$H$6</f>
        <v>23521</v>
      </c>
      <c r="W50" s="229">
        <v>2135342.22385078</v>
      </c>
      <c r="X50" s="229">
        <f t="shared" si="277"/>
        <v>50225.38445</v>
      </c>
      <c r="Y50" s="240">
        <v>0.08730825414146284</v>
      </c>
      <c r="Z50" s="229">
        <f t="shared" si="278"/>
        <v>4385.09063</v>
      </c>
      <c r="AA50" s="240"/>
      <c r="AB50" s="229">
        <f>ADHB!AC50</f>
        <v>0</v>
      </c>
      <c r="AC50" s="241">
        <f t="shared" si="279"/>
        <v>0</v>
      </c>
      <c r="AD50" s="229">
        <f t="shared" si="280"/>
        <v>54610.47508</v>
      </c>
      <c r="AE50" s="240">
        <v>0.28165806261811</v>
      </c>
      <c r="AF50" s="242">
        <f t="shared" si="281"/>
        <v>15381.48061</v>
      </c>
      <c r="AG50" s="242">
        <f t="shared" si="282"/>
        <v>39228.99447</v>
      </c>
      <c r="AH50" s="232"/>
      <c r="AI50" s="244">
        <f t="shared" ref="AI50:AI65" si="381">AI49+1</f>
        <v>2</v>
      </c>
      <c r="AJ50" s="237" t="s">
        <v>38</v>
      </c>
      <c r="AK50" s="238" t="s">
        <v>85</v>
      </c>
      <c r="AL50" s="238" t="s">
        <v>84</v>
      </c>
      <c r="AM50" s="239">
        <f>'Produksi dan Harga'!M6</f>
        <v>41584</v>
      </c>
      <c r="AN50" s="229">
        <v>2135342.22385078</v>
      </c>
      <c r="AO50" s="229">
        <f t="shared" si="283"/>
        <v>88796.07104</v>
      </c>
      <c r="AP50" s="240">
        <v>0.08730825414146284</v>
      </c>
      <c r="AQ50" s="229">
        <f t="shared" si="284"/>
        <v>7752.629937</v>
      </c>
      <c r="AR50" s="240"/>
      <c r="AS50" s="229">
        <f>ADHB!AT50</f>
        <v>0</v>
      </c>
      <c r="AT50" s="241">
        <f t="shared" si="285"/>
        <v>0</v>
      </c>
      <c r="AU50" s="229">
        <f t="shared" si="286"/>
        <v>96548.70097</v>
      </c>
      <c r="AV50" s="240">
        <v>0.28165806261811</v>
      </c>
      <c r="AW50" s="242">
        <f t="shared" si="287"/>
        <v>27193.72006</v>
      </c>
      <c r="AX50" s="242">
        <f t="shared" si="288"/>
        <v>69354.98091</v>
      </c>
      <c r="AY50" s="232"/>
      <c r="AZ50" s="244">
        <f t="shared" ref="AZ50:AZ65" si="382">AZ49+1</f>
        <v>2</v>
      </c>
      <c r="BA50" s="237" t="s">
        <v>38</v>
      </c>
      <c r="BB50" s="238" t="s">
        <v>85</v>
      </c>
      <c r="BC50" s="238" t="s">
        <v>84</v>
      </c>
      <c r="BD50" s="239">
        <f>'Produksi dan Harga'!R6</f>
        <v>39135</v>
      </c>
      <c r="BE50" s="229">
        <v>2135342.22385078</v>
      </c>
      <c r="BF50" s="229">
        <f t="shared" si="289"/>
        <v>83566.61793</v>
      </c>
      <c r="BG50" s="240">
        <v>0.08730825414146284</v>
      </c>
      <c r="BH50" s="229">
        <f t="shared" si="290"/>
        <v>7296.055516</v>
      </c>
      <c r="BI50" s="240"/>
      <c r="BJ50" s="229">
        <f>ADHB!BK50</f>
        <v>0</v>
      </c>
      <c r="BK50" s="241">
        <f t="shared" si="291"/>
        <v>0</v>
      </c>
      <c r="BL50" s="229">
        <f t="shared" si="292"/>
        <v>90862.67345</v>
      </c>
      <c r="BM50" s="240">
        <v>0.28165806261811</v>
      </c>
      <c r="BN50" s="242">
        <f t="shared" si="293"/>
        <v>25592.20457</v>
      </c>
      <c r="BO50" s="242">
        <f t="shared" si="294"/>
        <v>65270.46888</v>
      </c>
      <c r="BP50" s="232"/>
      <c r="BQ50" s="244">
        <f t="shared" ref="BQ50:BQ65" si="383">BQ49+1</f>
        <v>2</v>
      </c>
      <c r="BR50" s="237" t="s">
        <v>38</v>
      </c>
      <c r="BS50" s="238" t="s">
        <v>85</v>
      </c>
      <c r="BT50" s="238" t="s">
        <v>84</v>
      </c>
      <c r="BU50" s="239">
        <f>'Produksi dan Harga'!W6</f>
        <v>37444</v>
      </c>
      <c r="BV50" s="229">
        <v>2135342.22385078</v>
      </c>
      <c r="BW50" s="229">
        <f t="shared" si="295"/>
        <v>79955.75423</v>
      </c>
      <c r="BX50" s="240">
        <v>0.08730825414146284</v>
      </c>
      <c r="BY50" s="229">
        <f t="shared" si="296"/>
        <v>6980.79731</v>
      </c>
      <c r="BZ50" s="240"/>
      <c r="CA50" s="229">
        <f>ADHB!CB50</f>
        <v>0</v>
      </c>
      <c r="CB50" s="241">
        <f t="shared" si="297"/>
        <v>0</v>
      </c>
      <c r="CC50" s="229">
        <f t="shared" si="298"/>
        <v>86936.55154</v>
      </c>
      <c r="CD50" s="240">
        <v>0.28165806261811</v>
      </c>
      <c r="CE50" s="242">
        <f t="shared" si="299"/>
        <v>24486.38068</v>
      </c>
      <c r="CF50" s="242">
        <f t="shared" si="300"/>
        <v>62450.17086</v>
      </c>
      <c r="CG50" s="232"/>
      <c r="CH50" s="244">
        <f t="shared" ref="CH50:CH65" si="384">CH49+1</f>
        <v>2</v>
      </c>
      <c r="CI50" s="237" t="s">
        <v>38</v>
      </c>
      <c r="CJ50" s="238" t="s">
        <v>85</v>
      </c>
      <c r="CK50" s="238" t="s">
        <v>84</v>
      </c>
      <c r="CL50" s="239">
        <f>'Produksi dan Harga'!AB6</f>
        <v>31691</v>
      </c>
      <c r="CM50" s="229">
        <v>2135342.22385078</v>
      </c>
      <c r="CN50" s="229">
        <f t="shared" si="301"/>
        <v>67671.13042</v>
      </c>
      <c r="CO50" s="240">
        <v>0.08730825414146284</v>
      </c>
      <c r="CP50" s="229">
        <f t="shared" si="302"/>
        <v>5908.248252</v>
      </c>
      <c r="CQ50" s="240"/>
      <c r="CR50" s="229">
        <f>ADHB!CS50</f>
        <v>0</v>
      </c>
      <c r="CS50" s="241">
        <f t="shared" si="303"/>
        <v>0</v>
      </c>
      <c r="CT50" s="229">
        <f t="shared" si="304"/>
        <v>73579.37867</v>
      </c>
      <c r="CU50" s="240">
        <v>0.28165806261811</v>
      </c>
      <c r="CV50" s="242">
        <f t="shared" si="305"/>
        <v>20724.22524</v>
      </c>
      <c r="CW50" s="242">
        <f t="shared" si="306"/>
        <v>52855.15342</v>
      </c>
      <c r="CX50" s="232"/>
      <c r="CY50" s="244">
        <f t="shared" ref="CY50:CY65" si="385">CY49+1</f>
        <v>2</v>
      </c>
      <c r="CZ50" s="237" t="s">
        <v>38</v>
      </c>
      <c r="DA50" s="238" t="s">
        <v>85</v>
      </c>
      <c r="DB50" s="238" t="s">
        <v>84</v>
      </c>
      <c r="DC50" s="239">
        <f>'Produksi dan Harga'!AG6</f>
        <v>42393</v>
      </c>
      <c r="DD50" s="229">
        <v>2135342.22385078</v>
      </c>
      <c r="DE50" s="229">
        <f t="shared" si="307"/>
        <v>90523.5629</v>
      </c>
      <c r="DF50" s="240">
        <v>0.08730825414146284</v>
      </c>
      <c r="DG50" s="229">
        <f t="shared" si="308"/>
        <v>7903.454235</v>
      </c>
      <c r="DH50" s="240"/>
      <c r="DI50" s="229">
        <f>ADHB!DJ50</f>
        <v>0</v>
      </c>
      <c r="DJ50" s="241">
        <f t="shared" si="309"/>
        <v>0</v>
      </c>
      <c r="DK50" s="229">
        <f t="shared" si="310"/>
        <v>98427.01713</v>
      </c>
      <c r="DL50" s="240">
        <v>0.28165806261811</v>
      </c>
      <c r="DM50" s="242">
        <f t="shared" si="311"/>
        <v>27722.76295</v>
      </c>
      <c r="DN50" s="242">
        <f t="shared" si="312"/>
        <v>70704.25418</v>
      </c>
      <c r="DO50" s="232"/>
      <c r="DP50" s="244">
        <f t="shared" ref="DP50:DP65" si="386">DP49+1</f>
        <v>2</v>
      </c>
      <c r="DQ50" s="237" t="s">
        <v>38</v>
      </c>
      <c r="DR50" s="238" t="s">
        <v>85</v>
      </c>
      <c r="DS50" s="238" t="s">
        <v>84</v>
      </c>
      <c r="DT50" s="239">
        <f>'Produksi dan Harga'!AL6</f>
        <v>55837</v>
      </c>
      <c r="DU50" s="229">
        <v>2135342.22385078</v>
      </c>
      <c r="DV50" s="229">
        <f t="shared" si="313"/>
        <v>119231.1038</v>
      </c>
      <c r="DW50" s="240">
        <v>0.08730825414146284</v>
      </c>
      <c r="DX50" s="229">
        <f t="shared" si="314"/>
        <v>10409.85951</v>
      </c>
      <c r="DY50" s="240"/>
      <c r="DZ50" s="229">
        <f>ADHB!EA50</f>
        <v>0</v>
      </c>
      <c r="EA50" s="241">
        <f t="shared" si="315"/>
        <v>0</v>
      </c>
      <c r="EB50" s="229">
        <f t="shared" si="316"/>
        <v>129640.9633</v>
      </c>
      <c r="EC50" s="240">
        <v>0.28165806261811</v>
      </c>
      <c r="ED50" s="242">
        <f t="shared" si="317"/>
        <v>36514.42255</v>
      </c>
      <c r="EE50" s="242">
        <f t="shared" si="318"/>
        <v>93126.54071</v>
      </c>
      <c r="EF50" s="232"/>
      <c r="EG50" s="244">
        <f t="shared" ref="EG50:EG65" si="387">EG49+1</f>
        <v>2</v>
      </c>
      <c r="EH50" s="237" t="s">
        <v>38</v>
      </c>
      <c r="EI50" s="238" t="s">
        <v>85</v>
      </c>
      <c r="EJ50" s="238" t="s">
        <v>84</v>
      </c>
      <c r="EK50" s="239">
        <f>'Produksi dan Harga'!AQ6</f>
        <v>80123</v>
      </c>
      <c r="EL50" s="229">
        <v>2135342.22385078</v>
      </c>
      <c r="EM50" s="229">
        <f t="shared" si="319"/>
        <v>171090.025</v>
      </c>
      <c r="EN50" s="240">
        <v>0.08730825414146284</v>
      </c>
      <c r="EO50" s="229">
        <f t="shared" si="320"/>
        <v>14937.57138</v>
      </c>
      <c r="EP50" s="240"/>
      <c r="EQ50" s="229">
        <f>ADHB!ER50</f>
        <v>0</v>
      </c>
      <c r="ER50" s="241">
        <f t="shared" si="321"/>
        <v>0</v>
      </c>
      <c r="ES50" s="229">
        <f t="shared" si="322"/>
        <v>186027.5964</v>
      </c>
      <c r="ET50" s="240">
        <v>0.28165806261811</v>
      </c>
      <c r="EU50" s="242">
        <f t="shared" si="323"/>
        <v>52396.17239</v>
      </c>
      <c r="EV50" s="242">
        <f t="shared" si="324"/>
        <v>133631.424</v>
      </c>
      <c r="EW50" s="232"/>
      <c r="EX50" s="244">
        <f t="shared" ref="EX50:EX65" si="388">EX49+1</f>
        <v>2</v>
      </c>
      <c r="EY50" s="237" t="s">
        <v>38</v>
      </c>
      <c r="EZ50" s="238" t="s">
        <v>85</v>
      </c>
      <c r="FA50" s="238" t="s">
        <v>84</v>
      </c>
      <c r="FB50" s="239">
        <f>'Produksi dan Harga'!AV6</f>
        <v>86256.8</v>
      </c>
      <c r="FC50" s="229">
        <v>2135342.22385078</v>
      </c>
      <c r="FD50" s="229">
        <f t="shared" si="325"/>
        <v>184187.7871</v>
      </c>
      <c r="FE50" s="240">
        <v>0.08730825414146284</v>
      </c>
      <c r="FF50" s="229">
        <f t="shared" si="326"/>
        <v>16081.11413</v>
      </c>
      <c r="FG50" s="240"/>
      <c r="FH50" s="229">
        <f>ADHB!FI50</f>
        <v>0</v>
      </c>
      <c r="FI50" s="241">
        <f t="shared" si="327"/>
        <v>0</v>
      </c>
      <c r="FJ50" s="229">
        <f t="shared" si="328"/>
        <v>200268.9013</v>
      </c>
      <c r="FK50" s="240">
        <v>0.28165806261811</v>
      </c>
      <c r="FL50" s="242">
        <f t="shared" si="329"/>
        <v>56407.35073</v>
      </c>
      <c r="FM50" s="242">
        <f t="shared" si="330"/>
        <v>143861.5505</v>
      </c>
      <c r="FN50" s="232"/>
      <c r="FO50" s="244">
        <f t="shared" ref="FO50:FO65" si="389">FO49+1</f>
        <v>2</v>
      </c>
      <c r="FP50" s="237" t="s">
        <v>38</v>
      </c>
      <c r="FQ50" s="238" t="s">
        <v>85</v>
      </c>
      <c r="FR50" s="238" t="s">
        <v>84</v>
      </c>
      <c r="FS50" s="239">
        <f>'Produksi dan Harga'!BA6</f>
        <v>44148</v>
      </c>
      <c r="FT50" s="229">
        <v>2135342.22385078</v>
      </c>
      <c r="FU50" s="229">
        <f t="shared" si="331"/>
        <v>94271.0885</v>
      </c>
      <c r="FV50" s="240">
        <v>0.08730825414146284</v>
      </c>
      <c r="FW50" s="229">
        <f t="shared" si="332"/>
        <v>8230.644153</v>
      </c>
      <c r="FX50" s="240"/>
      <c r="FY50" s="229">
        <f>ADHB!FZ50</f>
        <v>0</v>
      </c>
      <c r="FZ50" s="241">
        <f t="shared" si="333"/>
        <v>0</v>
      </c>
      <c r="GA50" s="229">
        <f t="shared" si="334"/>
        <v>102501.7327</v>
      </c>
      <c r="GB50" s="240">
        <v>0.28165806261811</v>
      </c>
      <c r="GC50" s="242">
        <f t="shared" si="335"/>
        <v>28870.43943</v>
      </c>
      <c r="GD50" s="242">
        <f t="shared" si="336"/>
        <v>73631.29322</v>
      </c>
      <c r="GE50" s="232"/>
      <c r="GF50" s="244">
        <f t="shared" ref="GF50:GF65" si="390">GF49+1</f>
        <v>2</v>
      </c>
      <c r="GG50" s="237" t="s">
        <v>38</v>
      </c>
      <c r="GH50" s="238" t="s">
        <v>85</v>
      </c>
      <c r="GI50" s="238" t="s">
        <v>84</v>
      </c>
      <c r="GJ50" s="239">
        <f>'Produksi dan Harga'!BF6</f>
        <v>51638</v>
      </c>
      <c r="GK50" s="229">
        <v>2135342.22385078</v>
      </c>
      <c r="GL50" s="229">
        <f t="shared" si="337"/>
        <v>110264.8018</v>
      </c>
      <c r="GM50" s="240">
        <v>0.08730825414146284</v>
      </c>
      <c r="GN50" s="229">
        <f t="shared" si="338"/>
        <v>9627.027335</v>
      </c>
      <c r="GO50" s="240"/>
      <c r="GP50" s="229">
        <f>ADHB!GQ50</f>
        <v>0</v>
      </c>
      <c r="GQ50" s="241">
        <f t="shared" si="339"/>
        <v>0</v>
      </c>
      <c r="GR50" s="229">
        <f t="shared" si="340"/>
        <v>119891.8291</v>
      </c>
      <c r="GS50" s="240">
        <v>0.28165806261811</v>
      </c>
      <c r="GT50" s="242">
        <f t="shared" si="341"/>
        <v>33768.50031</v>
      </c>
      <c r="GU50" s="242">
        <f t="shared" si="342"/>
        <v>86123.32878</v>
      </c>
      <c r="GV50" s="232"/>
      <c r="GW50" s="244">
        <f t="shared" ref="GW50:GW65" si="391">GW49+1</f>
        <v>2</v>
      </c>
      <c r="GX50" s="237" t="s">
        <v>38</v>
      </c>
      <c r="GY50" s="238" t="s">
        <v>85</v>
      </c>
      <c r="GZ50" s="245" t="s">
        <v>84</v>
      </c>
      <c r="HA50" s="229">
        <f>'Produksi dan Harga'!BK6</f>
        <v>55811</v>
      </c>
      <c r="HB50" s="246">
        <v>2135342.22385078</v>
      </c>
      <c r="HC50" s="229">
        <f t="shared" si="343"/>
        <v>119175.5849</v>
      </c>
      <c r="HD50" s="240">
        <v>0.08730825414146284</v>
      </c>
      <c r="HE50" s="229">
        <f t="shared" si="344"/>
        <v>10405.01225</v>
      </c>
      <c r="HF50" s="240"/>
      <c r="HG50" s="229">
        <f>ADHB!HH50</f>
        <v>0</v>
      </c>
      <c r="HH50" s="241">
        <f t="shared" si="345"/>
        <v>0</v>
      </c>
      <c r="HI50" s="229">
        <f t="shared" si="346"/>
        <v>129580.5971</v>
      </c>
      <c r="HJ50" s="240">
        <v>0.28165806261811</v>
      </c>
      <c r="HK50" s="242">
        <f t="shared" si="347"/>
        <v>36497.41993</v>
      </c>
      <c r="HL50" s="242">
        <f t="shared" si="348"/>
        <v>93083.17717</v>
      </c>
      <c r="HM50" s="232"/>
      <c r="HN50" s="244">
        <f t="shared" ref="HN50:HN65" si="392">HN49+1</f>
        <v>2</v>
      </c>
      <c r="HO50" s="237" t="s">
        <v>38</v>
      </c>
      <c r="HP50" s="238" t="s">
        <v>85</v>
      </c>
      <c r="HQ50" s="238" t="s">
        <v>84</v>
      </c>
      <c r="HR50" s="226">
        <f>'Produksi dan Harga'!BP6</f>
        <v>21003</v>
      </c>
      <c r="HS50" s="246">
        <v>2135342.22385078</v>
      </c>
      <c r="HT50" s="229">
        <f t="shared" si="349"/>
        <v>44848.59273</v>
      </c>
      <c r="HU50" s="240">
        <v>0.08730825414146284</v>
      </c>
      <c r="HV50" s="229">
        <f t="shared" si="350"/>
        <v>3915.652332</v>
      </c>
      <c r="HW50" s="240"/>
      <c r="HX50" s="229">
        <f>ADHB!HY50</f>
        <v>0</v>
      </c>
      <c r="HY50" s="241">
        <f t="shared" si="351"/>
        <v>0</v>
      </c>
      <c r="HZ50" s="229">
        <f t="shared" si="352"/>
        <v>48764.24506</v>
      </c>
      <c r="IA50" s="240">
        <v>0.28165806261811</v>
      </c>
      <c r="IB50" s="242">
        <f t="shared" si="353"/>
        <v>13734.84279</v>
      </c>
      <c r="IC50" s="242">
        <f t="shared" si="354"/>
        <v>35029.40227</v>
      </c>
      <c r="ID50" s="232"/>
      <c r="IE50" s="244">
        <f t="shared" ref="IE50:IE65" si="393">IE49+1</f>
        <v>2</v>
      </c>
      <c r="IF50" s="237" t="s">
        <v>38</v>
      </c>
      <c r="IG50" s="238" t="s">
        <v>85</v>
      </c>
      <c r="IH50" s="238" t="s">
        <v>84</v>
      </c>
      <c r="II50" s="226">
        <f>'Produksi dan Harga'!BU6</f>
        <v>32353.41</v>
      </c>
      <c r="IJ50" s="229">
        <v>2135342.22385078</v>
      </c>
      <c r="IK50" s="229">
        <f t="shared" si="355"/>
        <v>69085.60246</v>
      </c>
      <c r="IL50" s="240">
        <v>0.08730825414146284</v>
      </c>
      <c r="IM50" s="229">
        <f t="shared" si="356"/>
        <v>6031.743337</v>
      </c>
      <c r="IN50" s="240"/>
      <c r="IO50" s="229">
        <f>ADHB!IP50</f>
        <v>0</v>
      </c>
      <c r="IP50" s="241">
        <f t="shared" si="357"/>
        <v>0</v>
      </c>
      <c r="IQ50" s="229">
        <f t="shared" si="358"/>
        <v>75117.3458</v>
      </c>
      <c r="IR50" s="240">
        <v>0.28165806261811</v>
      </c>
      <c r="IS50" s="242">
        <f t="shared" si="359"/>
        <v>21157.40609</v>
      </c>
      <c r="IT50" s="242">
        <f t="shared" si="360"/>
        <v>53959.93971</v>
      </c>
      <c r="IU50" s="232"/>
      <c r="IV50" s="244">
        <f t="shared" ref="IV50:IV65" si="394">IV49+1</f>
        <v>2</v>
      </c>
      <c r="IW50" s="237" t="s">
        <v>38</v>
      </c>
      <c r="IX50" s="238" t="s">
        <v>85</v>
      </c>
      <c r="IY50" s="238" t="s">
        <v>84</v>
      </c>
      <c r="IZ50" s="229">
        <f>'Produksi dan Harga'!BZ6</f>
        <v>35837.99</v>
      </c>
      <c r="JA50" s="229">
        <v>2135342.22385078</v>
      </c>
      <c r="JB50" s="229">
        <f t="shared" si="361"/>
        <v>76526.37326</v>
      </c>
      <c r="JC50" s="240">
        <v>0.08730825414146284</v>
      </c>
      <c r="JD50" s="229">
        <f t="shared" si="362"/>
        <v>6681.384046</v>
      </c>
      <c r="JE50" s="240"/>
      <c r="JF50" s="229">
        <f>ADHB!JG50</f>
        <v>0</v>
      </c>
      <c r="JG50" s="241">
        <f t="shared" si="363"/>
        <v>0</v>
      </c>
      <c r="JH50" s="229">
        <f t="shared" si="364"/>
        <v>83207.75731</v>
      </c>
      <c r="JI50" s="240">
        <v>0.28165806261811</v>
      </c>
      <c r="JJ50" s="242">
        <f t="shared" si="365"/>
        <v>23436.13572</v>
      </c>
      <c r="JK50" s="242">
        <f t="shared" si="366"/>
        <v>59771.62159</v>
      </c>
      <c r="JL50" s="232"/>
      <c r="JM50" s="244">
        <f t="shared" ref="JM50:JM65" si="395">JM49+1</f>
        <v>2</v>
      </c>
      <c r="JN50" s="237" t="s">
        <v>38</v>
      </c>
      <c r="JO50" s="238" t="s">
        <v>85</v>
      </c>
      <c r="JP50" s="238" t="s">
        <v>84</v>
      </c>
      <c r="JQ50" s="229">
        <f>'Produksi dan Harga'!CE6</f>
        <v>22718</v>
      </c>
      <c r="JR50" s="229">
        <v>2135342.22385078</v>
      </c>
      <c r="JS50" s="229">
        <f t="shared" si="367"/>
        <v>48510.70464</v>
      </c>
      <c r="JT50" s="240">
        <v>0.08730825414146284</v>
      </c>
      <c r="JU50" s="229">
        <f t="shared" si="368"/>
        <v>4235.384929</v>
      </c>
      <c r="JV50" s="240"/>
      <c r="JW50" s="229" t="str">
        <f>ADHB!LD50</f>
        <v/>
      </c>
      <c r="JX50" s="241">
        <f t="shared" si="369"/>
        <v>0</v>
      </c>
      <c r="JY50" s="229">
        <f t="shared" si="370"/>
        <v>52746.08957</v>
      </c>
      <c r="JZ50" s="240">
        <v>0.28165806261811</v>
      </c>
      <c r="KA50" s="242">
        <f t="shared" si="371"/>
        <v>14856.3614</v>
      </c>
      <c r="KB50" s="242">
        <f t="shared" si="372"/>
        <v>37889.72817</v>
      </c>
      <c r="KC50" s="232"/>
      <c r="KD50" s="244">
        <f t="shared" ref="KD50:KD65" si="396">KD49+1</f>
        <v>2</v>
      </c>
      <c r="KE50" s="237" t="s">
        <v>38</v>
      </c>
      <c r="KF50" s="238" t="s">
        <v>85</v>
      </c>
      <c r="KG50" s="238" t="s">
        <v>84</v>
      </c>
      <c r="KH50" s="229"/>
      <c r="KI50" s="229">
        <v>2135342.22385078</v>
      </c>
      <c r="KJ50" s="229">
        <f t="shared" si="373"/>
        <v>0</v>
      </c>
      <c r="KK50" s="240">
        <v>0.08730825414146284</v>
      </c>
      <c r="KL50" s="229">
        <f t="shared" si="374"/>
        <v>0</v>
      </c>
      <c r="KM50" s="240"/>
      <c r="KN50" s="229" t="str">
        <f>ADHB!LU50</f>
        <v/>
      </c>
      <c r="KO50" s="241">
        <f t="shared" si="375"/>
        <v>0</v>
      </c>
      <c r="KP50" s="229">
        <f t="shared" si="376"/>
        <v>0</v>
      </c>
      <c r="KQ50" s="240">
        <v>0.28165806261811</v>
      </c>
      <c r="KR50" s="242">
        <f t="shared" si="377"/>
        <v>0</v>
      </c>
      <c r="KS50" s="242">
        <f t="shared" si="378"/>
        <v>0</v>
      </c>
    </row>
    <row r="51" ht="15.75" customHeight="1">
      <c r="A51" s="236">
        <f t="shared" si="379"/>
        <v>3</v>
      </c>
      <c r="B51" s="237" t="s">
        <v>39</v>
      </c>
      <c r="C51" s="238" t="s">
        <v>86</v>
      </c>
      <c r="D51" s="238" t="s">
        <v>84</v>
      </c>
      <c r="E51" s="239">
        <f>'Produksi dan Harga'!C7</f>
        <v>38628</v>
      </c>
      <c r="F51" s="229">
        <v>1009000.0</v>
      </c>
      <c r="G51" s="229">
        <f t="shared" si="271"/>
        <v>38975.652</v>
      </c>
      <c r="H51" s="240">
        <v>0.032</v>
      </c>
      <c r="I51" s="229">
        <f t="shared" si="272"/>
        <v>1247.220864</v>
      </c>
      <c r="J51" s="240"/>
      <c r="K51" s="229">
        <f>ADHB!L51</f>
        <v>0</v>
      </c>
      <c r="L51" s="241">
        <f t="shared" si="273"/>
        <v>0</v>
      </c>
      <c r="M51" s="229">
        <f t="shared" si="274"/>
        <v>40222.87286</v>
      </c>
      <c r="N51" s="240">
        <v>0.27429935250298</v>
      </c>
      <c r="O51" s="242">
        <f t="shared" si="275"/>
        <v>11033.10798</v>
      </c>
      <c r="P51" s="243">
        <f t="shared" si="276"/>
        <v>29189.76488</v>
      </c>
      <c r="Q51" s="232"/>
      <c r="R51" s="244">
        <f t="shared" si="380"/>
        <v>3</v>
      </c>
      <c r="S51" s="237" t="s">
        <v>39</v>
      </c>
      <c r="T51" s="238" t="s">
        <v>86</v>
      </c>
      <c r="U51" s="238" t="s">
        <v>84</v>
      </c>
      <c r="V51" s="239">
        <f>'Produksi dan Harga'!$H$7</f>
        <v>36621</v>
      </c>
      <c r="W51" s="229">
        <v>1009000.0</v>
      </c>
      <c r="X51" s="229">
        <f t="shared" si="277"/>
        <v>36950.589</v>
      </c>
      <c r="Y51" s="240">
        <v>0.032</v>
      </c>
      <c r="Z51" s="229">
        <f t="shared" si="278"/>
        <v>1182.418848</v>
      </c>
      <c r="AA51" s="240"/>
      <c r="AB51" s="229">
        <f>ADHB!AC51</f>
        <v>0</v>
      </c>
      <c r="AC51" s="241">
        <f t="shared" si="279"/>
        <v>0</v>
      </c>
      <c r="AD51" s="229">
        <f t="shared" si="280"/>
        <v>38133.00785</v>
      </c>
      <c r="AE51" s="240">
        <v>0.27429935250298</v>
      </c>
      <c r="AF51" s="242">
        <f t="shared" si="281"/>
        <v>10459.85936</v>
      </c>
      <c r="AG51" s="242">
        <f t="shared" si="282"/>
        <v>27673.14849</v>
      </c>
      <c r="AH51" s="232"/>
      <c r="AI51" s="244">
        <f t="shared" si="381"/>
        <v>3</v>
      </c>
      <c r="AJ51" s="237" t="s">
        <v>39</v>
      </c>
      <c r="AK51" s="238" t="s">
        <v>86</v>
      </c>
      <c r="AL51" s="238" t="s">
        <v>84</v>
      </c>
      <c r="AM51" s="239">
        <f>'Produksi dan Harga'!M7</f>
        <v>32322</v>
      </c>
      <c r="AN51" s="229">
        <v>1009000.0</v>
      </c>
      <c r="AO51" s="229">
        <f t="shared" si="283"/>
        <v>32612.898</v>
      </c>
      <c r="AP51" s="240">
        <v>0.032</v>
      </c>
      <c r="AQ51" s="229">
        <f t="shared" si="284"/>
        <v>1043.612736</v>
      </c>
      <c r="AR51" s="240"/>
      <c r="AS51" s="229">
        <f>ADHB!AT51</f>
        <v>0</v>
      </c>
      <c r="AT51" s="241">
        <f t="shared" si="285"/>
        <v>0</v>
      </c>
      <c r="AU51" s="229">
        <f t="shared" si="286"/>
        <v>33656.51074</v>
      </c>
      <c r="AV51" s="240">
        <v>0.27429935250298</v>
      </c>
      <c r="AW51" s="242">
        <f t="shared" si="287"/>
        <v>9231.959102</v>
      </c>
      <c r="AX51" s="242">
        <f t="shared" si="288"/>
        <v>24424.55163</v>
      </c>
      <c r="AY51" s="232"/>
      <c r="AZ51" s="244">
        <f t="shared" si="382"/>
        <v>3</v>
      </c>
      <c r="BA51" s="237" t="s">
        <v>39</v>
      </c>
      <c r="BB51" s="238" t="s">
        <v>86</v>
      </c>
      <c r="BC51" s="238" t="s">
        <v>84</v>
      </c>
      <c r="BD51" s="239">
        <f>'Produksi dan Harga'!R7</f>
        <v>36532</v>
      </c>
      <c r="BE51" s="229">
        <v>1009000.0</v>
      </c>
      <c r="BF51" s="229">
        <f t="shared" si="289"/>
        <v>36860.788</v>
      </c>
      <c r="BG51" s="240">
        <v>0.032</v>
      </c>
      <c r="BH51" s="229">
        <f t="shared" si="290"/>
        <v>1179.545216</v>
      </c>
      <c r="BI51" s="240"/>
      <c r="BJ51" s="229">
        <f>ADHB!BK51</f>
        <v>0</v>
      </c>
      <c r="BK51" s="241">
        <f t="shared" si="291"/>
        <v>0</v>
      </c>
      <c r="BL51" s="229">
        <f t="shared" si="292"/>
        <v>38040.33322</v>
      </c>
      <c r="BM51" s="240">
        <v>0.27429935250298</v>
      </c>
      <c r="BN51" s="242">
        <f t="shared" si="293"/>
        <v>10434.43877</v>
      </c>
      <c r="BO51" s="242">
        <f t="shared" si="294"/>
        <v>27605.89445</v>
      </c>
      <c r="BP51" s="232"/>
      <c r="BQ51" s="244">
        <f t="shared" si="383"/>
        <v>3</v>
      </c>
      <c r="BR51" s="237" t="s">
        <v>39</v>
      </c>
      <c r="BS51" s="238" t="s">
        <v>86</v>
      </c>
      <c r="BT51" s="238" t="s">
        <v>84</v>
      </c>
      <c r="BU51" s="239">
        <f>'Produksi dan Harga'!W7</f>
        <v>30649</v>
      </c>
      <c r="BV51" s="229">
        <v>1009000.0</v>
      </c>
      <c r="BW51" s="229">
        <f t="shared" si="295"/>
        <v>30924.841</v>
      </c>
      <c r="BX51" s="240">
        <v>0.032</v>
      </c>
      <c r="BY51" s="229">
        <f t="shared" si="296"/>
        <v>989.594912</v>
      </c>
      <c r="BZ51" s="240"/>
      <c r="CA51" s="229">
        <f>ADHB!CB51</f>
        <v>0</v>
      </c>
      <c r="CB51" s="241">
        <f t="shared" si="297"/>
        <v>0</v>
      </c>
      <c r="CC51" s="229">
        <f t="shared" si="298"/>
        <v>31914.43591</v>
      </c>
      <c r="CD51" s="240">
        <v>0.27429935250298</v>
      </c>
      <c r="CE51" s="242">
        <f t="shared" si="299"/>
        <v>8754.109106</v>
      </c>
      <c r="CF51" s="242">
        <f t="shared" si="300"/>
        <v>23160.32681</v>
      </c>
      <c r="CG51" s="232"/>
      <c r="CH51" s="244">
        <f t="shared" si="384"/>
        <v>3</v>
      </c>
      <c r="CI51" s="237" t="s">
        <v>39</v>
      </c>
      <c r="CJ51" s="238" t="s">
        <v>86</v>
      </c>
      <c r="CK51" s="238" t="s">
        <v>84</v>
      </c>
      <c r="CL51" s="239">
        <f>'Produksi dan Harga'!AB7</f>
        <v>33774</v>
      </c>
      <c r="CM51" s="229">
        <v>1009000.0</v>
      </c>
      <c r="CN51" s="229">
        <f t="shared" si="301"/>
        <v>34077.966</v>
      </c>
      <c r="CO51" s="240">
        <v>0.032</v>
      </c>
      <c r="CP51" s="229">
        <f t="shared" si="302"/>
        <v>1090.494912</v>
      </c>
      <c r="CQ51" s="240"/>
      <c r="CR51" s="229">
        <f>ADHB!CS51</f>
        <v>0</v>
      </c>
      <c r="CS51" s="241">
        <f t="shared" si="303"/>
        <v>0</v>
      </c>
      <c r="CT51" s="229">
        <f t="shared" si="304"/>
        <v>35168.46091</v>
      </c>
      <c r="CU51" s="240">
        <v>0.27429935250298</v>
      </c>
      <c r="CV51" s="242">
        <f t="shared" si="305"/>
        <v>9646.686057</v>
      </c>
      <c r="CW51" s="242">
        <f t="shared" si="306"/>
        <v>25521.77486</v>
      </c>
      <c r="CX51" s="232"/>
      <c r="CY51" s="244">
        <f t="shared" si="385"/>
        <v>3</v>
      </c>
      <c r="CZ51" s="237" t="s">
        <v>39</v>
      </c>
      <c r="DA51" s="238" t="s">
        <v>86</v>
      </c>
      <c r="DB51" s="238" t="s">
        <v>84</v>
      </c>
      <c r="DC51" s="239">
        <f>'Produksi dan Harga'!AG7</f>
        <v>22062</v>
      </c>
      <c r="DD51" s="229">
        <v>1009000.0</v>
      </c>
      <c r="DE51" s="229">
        <f t="shared" si="307"/>
        <v>22260.558</v>
      </c>
      <c r="DF51" s="240">
        <v>0.032</v>
      </c>
      <c r="DG51" s="229">
        <f t="shared" si="308"/>
        <v>712.337856</v>
      </c>
      <c r="DH51" s="240"/>
      <c r="DI51" s="229">
        <f>ADHB!DJ51</f>
        <v>0</v>
      </c>
      <c r="DJ51" s="241">
        <f t="shared" si="309"/>
        <v>0</v>
      </c>
      <c r="DK51" s="229">
        <f t="shared" si="310"/>
        <v>22972.89586</v>
      </c>
      <c r="DL51" s="240">
        <v>0.27429935250298</v>
      </c>
      <c r="DM51" s="242">
        <f t="shared" si="311"/>
        <v>6301.450458</v>
      </c>
      <c r="DN51" s="242">
        <f t="shared" si="312"/>
        <v>16671.4454</v>
      </c>
      <c r="DO51" s="232"/>
      <c r="DP51" s="244">
        <f t="shared" si="386"/>
        <v>3</v>
      </c>
      <c r="DQ51" s="237" t="s">
        <v>39</v>
      </c>
      <c r="DR51" s="238" t="s">
        <v>86</v>
      </c>
      <c r="DS51" s="238" t="s">
        <v>84</v>
      </c>
      <c r="DT51" s="239">
        <f>'Produksi dan Harga'!AL7</f>
        <v>59967</v>
      </c>
      <c r="DU51" s="229">
        <v>1009000.0</v>
      </c>
      <c r="DV51" s="229">
        <f t="shared" si="313"/>
        <v>60506.703</v>
      </c>
      <c r="DW51" s="240">
        <v>0.032</v>
      </c>
      <c r="DX51" s="229">
        <f t="shared" si="314"/>
        <v>1936.214496</v>
      </c>
      <c r="DY51" s="240"/>
      <c r="DZ51" s="229">
        <f>ADHB!EA51</f>
        <v>0</v>
      </c>
      <c r="EA51" s="241">
        <f t="shared" si="315"/>
        <v>0</v>
      </c>
      <c r="EB51" s="229">
        <f t="shared" si="316"/>
        <v>62442.9175</v>
      </c>
      <c r="EC51" s="240">
        <v>0.27429935250298</v>
      </c>
      <c r="ED51" s="242">
        <f t="shared" si="317"/>
        <v>17128.05184</v>
      </c>
      <c r="EE51" s="242">
        <f t="shared" si="318"/>
        <v>45314.86566</v>
      </c>
      <c r="EF51" s="232"/>
      <c r="EG51" s="244">
        <f t="shared" si="387"/>
        <v>3</v>
      </c>
      <c r="EH51" s="237" t="s">
        <v>39</v>
      </c>
      <c r="EI51" s="238" t="s">
        <v>86</v>
      </c>
      <c r="EJ51" s="238" t="s">
        <v>84</v>
      </c>
      <c r="EK51" s="239">
        <f>'Produksi dan Harga'!AQ7</f>
        <v>47507</v>
      </c>
      <c r="EL51" s="229">
        <v>1009000.0</v>
      </c>
      <c r="EM51" s="229">
        <f t="shared" si="319"/>
        <v>47934.563</v>
      </c>
      <c r="EN51" s="240">
        <v>0.032</v>
      </c>
      <c r="EO51" s="229">
        <f t="shared" si="320"/>
        <v>1533.906016</v>
      </c>
      <c r="EP51" s="240"/>
      <c r="EQ51" s="229">
        <f>ADHB!ER51</f>
        <v>0</v>
      </c>
      <c r="ER51" s="241">
        <f t="shared" si="321"/>
        <v>0</v>
      </c>
      <c r="ES51" s="229">
        <f t="shared" si="322"/>
        <v>49468.46902</v>
      </c>
      <c r="ET51" s="240">
        <v>0.27429935250298</v>
      </c>
      <c r="EU51" s="242">
        <f t="shared" si="323"/>
        <v>13569.16902</v>
      </c>
      <c r="EV51" s="242">
        <f t="shared" si="324"/>
        <v>35899.3</v>
      </c>
      <c r="EW51" s="232"/>
      <c r="EX51" s="244">
        <f t="shared" si="388"/>
        <v>3</v>
      </c>
      <c r="EY51" s="237" t="s">
        <v>39</v>
      </c>
      <c r="EZ51" s="238" t="s">
        <v>86</v>
      </c>
      <c r="FA51" s="238" t="s">
        <v>84</v>
      </c>
      <c r="FB51" s="239">
        <f>'Produksi dan Harga'!AV7</f>
        <v>29489.7</v>
      </c>
      <c r="FC51" s="229">
        <v>1009000.0</v>
      </c>
      <c r="FD51" s="229">
        <f t="shared" si="325"/>
        <v>29755.1073</v>
      </c>
      <c r="FE51" s="240">
        <v>0.032</v>
      </c>
      <c r="FF51" s="229">
        <f t="shared" si="326"/>
        <v>952.1634336</v>
      </c>
      <c r="FG51" s="240"/>
      <c r="FH51" s="229">
        <f>ADHB!FI51</f>
        <v>0</v>
      </c>
      <c r="FI51" s="241">
        <f t="shared" si="327"/>
        <v>0</v>
      </c>
      <c r="FJ51" s="229">
        <f t="shared" si="328"/>
        <v>30707.27073</v>
      </c>
      <c r="FK51" s="240">
        <v>0.27429935250298</v>
      </c>
      <c r="FL51" s="242">
        <f t="shared" si="329"/>
        <v>8422.984479</v>
      </c>
      <c r="FM51" s="242">
        <f t="shared" si="330"/>
        <v>22284.28625</v>
      </c>
      <c r="FN51" s="232"/>
      <c r="FO51" s="244">
        <f t="shared" si="389"/>
        <v>3</v>
      </c>
      <c r="FP51" s="237" t="s">
        <v>39</v>
      </c>
      <c r="FQ51" s="238" t="s">
        <v>86</v>
      </c>
      <c r="FR51" s="238" t="s">
        <v>84</v>
      </c>
      <c r="FS51" s="239">
        <f>'Produksi dan Harga'!BA7</f>
        <v>22110</v>
      </c>
      <c r="FT51" s="229">
        <v>1009000.0</v>
      </c>
      <c r="FU51" s="229">
        <f t="shared" si="331"/>
        <v>22308.99</v>
      </c>
      <c r="FV51" s="240">
        <v>0.032</v>
      </c>
      <c r="FW51" s="229">
        <f t="shared" si="332"/>
        <v>713.88768</v>
      </c>
      <c r="FX51" s="240"/>
      <c r="FY51" s="229">
        <f>ADHB!FZ51</f>
        <v>0</v>
      </c>
      <c r="FZ51" s="241">
        <f t="shared" si="333"/>
        <v>0</v>
      </c>
      <c r="GA51" s="229">
        <f t="shared" si="334"/>
        <v>23022.87768</v>
      </c>
      <c r="GB51" s="240">
        <v>0.27429935250298</v>
      </c>
      <c r="GC51" s="242">
        <f t="shared" si="335"/>
        <v>6315.16044</v>
      </c>
      <c r="GD51" s="242">
        <f t="shared" si="336"/>
        <v>16707.71724</v>
      </c>
      <c r="GE51" s="232"/>
      <c r="GF51" s="244">
        <f t="shared" si="390"/>
        <v>3</v>
      </c>
      <c r="GG51" s="237" t="s">
        <v>39</v>
      </c>
      <c r="GH51" s="238" t="s">
        <v>86</v>
      </c>
      <c r="GI51" s="238" t="s">
        <v>84</v>
      </c>
      <c r="GJ51" s="239">
        <f>'Produksi dan Harga'!BF7</f>
        <v>31896</v>
      </c>
      <c r="GK51" s="229">
        <v>1009000.0</v>
      </c>
      <c r="GL51" s="229">
        <f t="shared" si="337"/>
        <v>32183.064</v>
      </c>
      <c r="GM51" s="240">
        <v>0.032</v>
      </c>
      <c r="GN51" s="229">
        <f t="shared" si="338"/>
        <v>1029.858048</v>
      </c>
      <c r="GO51" s="240"/>
      <c r="GP51" s="229">
        <f>ADHB!GQ51</f>
        <v>0</v>
      </c>
      <c r="GQ51" s="241">
        <f t="shared" si="339"/>
        <v>0</v>
      </c>
      <c r="GR51" s="229">
        <f t="shared" si="340"/>
        <v>33212.92205</v>
      </c>
      <c r="GS51" s="240">
        <v>0.27429935250298</v>
      </c>
      <c r="GT51" s="242">
        <f t="shared" si="341"/>
        <v>9110.283012</v>
      </c>
      <c r="GU51" s="242">
        <f t="shared" si="342"/>
        <v>24102.63904</v>
      </c>
      <c r="GV51" s="232"/>
      <c r="GW51" s="244">
        <f t="shared" si="391"/>
        <v>3</v>
      </c>
      <c r="GX51" s="237" t="s">
        <v>39</v>
      </c>
      <c r="GY51" s="238" t="s">
        <v>86</v>
      </c>
      <c r="GZ51" s="245" t="s">
        <v>84</v>
      </c>
      <c r="HA51" s="229">
        <f>'Produksi dan Harga'!BK7</f>
        <v>30979</v>
      </c>
      <c r="HB51" s="246">
        <v>1009000.0</v>
      </c>
      <c r="HC51" s="229">
        <f t="shared" si="343"/>
        <v>31257.811</v>
      </c>
      <c r="HD51" s="240">
        <v>0.032</v>
      </c>
      <c r="HE51" s="229">
        <f t="shared" si="344"/>
        <v>1000.249952</v>
      </c>
      <c r="HF51" s="240"/>
      <c r="HG51" s="229">
        <f>ADHB!HH51</f>
        <v>0</v>
      </c>
      <c r="HH51" s="241">
        <f t="shared" si="345"/>
        <v>0</v>
      </c>
      <c r="HI51" s="229">
        <f t="shared" si="346"/>
        <v>32258.06095</v>
      </c>
      <c r="HJ51" s="240">
        <v>0.27429935250298</v>
      </c>
      <c r="HK51" s="242">
        <f t="shared" si="347"/>
        <v>8848.365232</v>
      </c>
      <c r="HL51" s="242">
        <f t="shared" si="348"/>
        <v>23409.69572</v>
      </c>
      <c r="HM51" s="232"/>
      <c r="HN51" s="244">
        <f t="shared" si="392"/>
        <v>3</v>
      </c>
      <c r="HO51" s="237" t="s">
        <v>39</v>
      </c>
      <c r="HP51" s="238" t="s">
        <v>86</v>
      </c>
      <c r="HQ51" s="238" t="s">
        <v>84</v>
      </c>
      <c r="HR51" s="226">
        <f>'Produksi dan Harga'!BP7</f>
        <v>24004</v>
      </c>
      <c r="HS51" s="246">
        <v>1009000.0</v>
      </c>
      <c r="HT51" s="229">
        <f t="shared" si="349"/>
        <v>24220.036</v>
      </c>
      <c r="HU51" s="240">
        <v>0.032</v>
      </c>
      <c r="HV51" s="229">
        <f t="shared" si="350"/>
        <v>775.041152</v>
      </c>
      <c r="HW51" s="240"/>
      <c r="HX51" s="229">
        <f>ADHB!HY51</f>
        <v>0</v>
      </c>
      <c r="HY51" s="241">
        <f t="shared" si="351"/>
        <v>0</v>
      </c>
      <c r="HZ51" s="229">
        <f t="shared" si="352"/>
        <v>24995.07715</v>
      </c>
      <c r="IA51" s="240">
        <v>0.27429935250298</v>
      </c>
      <c r="IB51" s="242">
        <f t="shared" si="353"/>
        <v>6856.133479</v>
      </c>
      <c r="IC51" s="242">
        <f t="shared" si="354"/>
        <v>18138.94367</v>
      </c>
      <c r="ID51" s="232"/>
      <c r="IE51" s="244">
        <f t="shared" si="393"/>
        <v>3</v>
      </c>
      <c r="IF51" s="237" t="s">
        <v>39</v>
      </c>
      <c r="IG51" s="238" t="s">
        <v>86</v>
      </c>
      <c r="IH51" s="238" t="s">
        <v>84</v>
      </c>
      <c r="II51" s="226">
        <f>'Produksi dan Harga'!BU7</f>
        <v>22853.45695</v>
      </c>
      <c r="IJ51" s="229">
        <v>1009000.0</v>
      </c>
      <c r="IK51" s="229">
        <f t="shared" si="355"/>
        <v>23059.13806</v>
      </c>
      <c r="IL51" s="240">
        <v>0.032</v>
      </c>
      <c r="IM51" s="229">
        <f t="shared" si="356"/>
        <v>737.8924179</v>
      </c>
      <c r="IN51" s="240"/>
      <c r="IO51" s="229">
        <f>ADHB!IP51</f>
        <v>0</v>
      </c>
      <c r="IP51" s="241">
        <f t="shared" si="357"/>
        <v>0</v>
      </c>
      <c r="IQ51" s="229">
        <f t="shared" si="358"/>
        <v>23797.03048</v>
      </c>
      <c r="IR51" s="240">
        <v>0.27429935250298</v>
      </c>
      <c r="IS51" s="242">
        <f t="shared" si="359"/>
        <v>6527.510051</v>
      </c>
      <c r="IT51" s="242">
        <f t="shared" si="360"/>
        <v>17269.52043</v>
      </c>
      <c r="IU51" s="232"/>
      <c r="IV51" s="244">
        <f t="shared" si="394"/>
        <v>3</v>
      </c>
      <c r="IW51" s="237" t="s">
        <v>39</v>
      </c>
      <c r="IX51" s="238" t="s">
        <v>86</v>
      </c>
      <c r="IY51" s="238" t="s">
        <v>84</v>
      </c>
      <c r="IZ51" s="229">
        <f>'Produksi dan Harga'!BZ7</f>
        <v>22734.893</v>
      </c>
      <c r="JA51" s="229">
        <v>1009000.0</v>
      </c>
      <c r="JB51" s="229">
        <f t="shared" si="361"/>
        <v>22939.50704</v>
      </c>
      <c r="JC51" s="240">
        <v>0.032</v>
      </c>
      <c r="JD51" s="229">
        <f t="shared" si="362"/>
        <v>734.0642252</v>
      </c>
      <c r="JE51" s="240"/>
      <c r="JF51" s="229">
        <f>ADHB!JG51</f>
        <v>0</v>
      </c>
      <c r="JG51" s="241">
        <f t="shared" si="363"/>
        <v>0</v>
      </c>
      <c r="JH51" s="229">
        <f t="shared" si="364"/>
        <v>23673.57126</v>
      </c>
      <c r="JI51" s="240">
        <v>0.27429935250298</v>
      </c>
      <c r="JJ51" s="242">
        <f t="shared" si="365"/>
        <v>6493.645269</v>
      </c>
      <c r="JK51" s="242">
        <f t="shared" si="366"/>
        <v>17179.92599</v>
      </c>
      <c r="JL51" s="232"/>
      <c r="JM51" s="244">
        <f t="shared" si="395"/>
        <v>3</v>
      </c>
      <c r="JN51" s="237" t="s">
        <v>39</v>
      </c>
      <c r="JO51" s="238" t="s">
        <v>86</v>
      </c>
      <c r="JP51" s="238" t="s">
        <v>84</v>
      </c>
      <c r="JQ51" s="229">
        <f>'Produksi dan Harga'!CE7</f>
        <v>20706.11643</v>
      </c>
      <c r="JR51" s="229">
        <v>1009000.0</v>
      </c>
      <c r="JS51" s="229">
        <f t="shared" si="367"/>
        <v>20892.47148</v>
      </c>
      <c r="JT51" s="240">
        <v>0.032</v>
      </c>
      <c r="JU51" s="229">
        <f t="shared" si="368"/>
        <v>668.5590872</v>
      </c>
      <c r="JV51" s="240"/>
      <c r="JW51" s="229" t="str">
        <f>ADHB!LD51</f>
        <v/>
      </c>
      <c r="JX51" s="241">
        <f t="shared" si="369"/>
        <v>0</v>
      </c>
      <c r="JY51" s="229">
        <f t="shared" si="370"/>
        <v>21561.03056</v>
      </c>
      <c r="JZ51" s="240">
        <v>0.27429935250298</v>
      </c>
      <c r="KA51" s="242">
        <f t="shared" si="371"/>
        <v>5914.176723</v>
      </c>
      <c r="KB51" s="242">
        <f t="shared" si="372"/>
        <v>15646.85384</v>
      </c>
      <c r="KC51" s="232"/>
      <c r="KD51" s="244">
        <f t="shared" si="396"/>
        <v>3</v>
      </c>
      <c r="KE51" s="237" t="s">
        <v>39</v>
      </c>
      <c r="KF51" s="238" t="s">
        <v>86</v>
      </c>
      <c r="KG51" s="238" t="s">
        <v>84</v>
      </c>
      <c r="KH51" s="229"/>
      <c r="KI51" s="229">
        <v>1009000.0</v>
      </c>
      <c r="KJ51" s="229">
        <f t="shared" si="373"/>
        <v>0</v>
      </c>
      <c r="KK51" s="240">
        <v>0.032</v>
      </c>
      <c r="KL51" s="229">
        <f t="shared" si="374"/>
        <v>0</v>
      </c>
      <c r="KM51" s="240"/>
      <c r="KN51" s="229" t="str">
        <f>ADHB!LU51</f>
        <v/>
      </c>
      <c r="KO51" s="241">
        <f t="shared" si="375"/>
        <v>0</v>
      </c>
      <c r="KP51" s="229">
        <f t="shared" si="376"/>
        <v>0</v>
      </c>
      <c r="KQ51" s="240">
        <v>0.27429935250298</v>
      </c>
      <c r="KR51" s="242">
        <f t="shared" si="377"/>
        <v>0</v>
      </c>
      <c r="KS51" s="242">
        <f t="shared" si="378"/>
        <v>0</v>
      </c>
    </row>
    <row r="52" ht="15.75" customHeight="1">
      <c r="A52" s="236">
        <f t="shared" si="379"/>
        <v>4</v>
      </c>
      <c r="B52" s="237" t="s">
        <v>40</v>
      </c>
      <c r="C52" s="238" t="s">
        <v>86</v>
      </c>
      <c r="D52" s="238" t="s">
        <v>84</v>
      </c>
      <c r="E52" s="239">
        <f>'Produksi dan Harga'!C8</f>
        <v>3108</v>
      </c>
      <c r="F52" s="229">
        <v>1405000.0</v>
      </c>
      <c r="G52" s="229">
        <f t="shared" si="271"/>
        <v>4366.74</v>
      </c>
      <c r="H52" s="240">
        <v>0.022</v>
      </c>
      <c r="I52" s="229">
        <f t="shared" si="272"/>
        <v>96.06828</v>
      </c>
      <c r="J52" s="240"/>
      <c r="K52" s="229">
        <f>ADHB!L52</f>
        <v>0</v>
      </c>
      <c r="L52" s="241">
        <f t="shared" si="273"/>
        <v>0</v>
      </c>
      <c r="M52" s="229">
        <f t="shared" si="274"/>
        <v>4462.80828</v>
      </c>
      <c r="N52" s="240">
        <v>0.27429935250298</v>
      </c>
      <c r="O52" s="242">
        <f t="shared" si="275"/>
        <v>1224.145422</v>
      </c>
      <c r="P52" s="243">
        <f t="shared" si="276"/>
        <v>3238.662858</v>
      </c>
      <c r="Q52" s="232"/>
      <c r="R52" s="244">
        <f t="shared" si="380"/>
        <v>4</v>
      </c>
      <c r="S52" s="237" t="s">
        <v>40</v>
      </c>
      <c r="T52" s="238" t="s">
        <v>86</v>
      </c>
      <c r="U52" s="238" t="s">
        <v>84</v>
      </c>
      <c r="V52" s="239">
        <f>'Produksi dan Harga'!$H$8</f>
        <v>4399</v>
      </c>
      <c r="W52" s="229">
        <v>1405000.0</v>
      </c>
      <c r="X52" s="229">
        <f t="shared" si="277"/>
        <v>6180.595</v>
      </c>
      <c r="Y52" s="240">
        <v>0.022</v>
      </c>
      <c r="Z52" s="229">
        <f t="shared" si="278"/>
        <v>135.97309</v>
      </c>
      <c r="AA52" s="240"/>
      <c r="AB52" s="229">
        <f>ADHB!AC52</f>
        <v>0</v>
      </c>
      <c r="AC52" s="241">
        <f t="shared" si="279"/>
        <v>0</v>
      </c>
      <c r="AD52" s="229">
        <f t="shared" si="280"/>
        <v>6316.56809</v>
      </c>
      <c r="AE52" s="240">
        <v>0.27429935250298</v>
      </c>
      <c r="AF52" s="242">
        <f t="shared" si="281"/>
        <v>1732.630537</v>
      </c>
      <c r="AG52" s="242">
        <f t="shared" si="282"/>
        <v>4583.937553</v>
      </c>
      <c r="AH52" s="232"/>
      <c r="AI52" s="244">
        <f t="shared" si="381"/>
        <v>4</v>
      </c>
      <c r="AJ52" s="237" t="s">
        <v>40</v>
      </c>
      <c r="AK52" s="238" t="s">
        <v>86</v>
      </c>
      <c r="AL52" s="238" t="s">
        <v>84</v>
      </c>
      <c r="AM52" s="239">
        <f>'Produksi dan Harga'!M8</f>
        <v>5299</v>
      </c>
      <c r="AN52" s="229">
        <v>1405000.0</v>
      </c>
      <c r="AO52" s="229">
        <f t="shared" si="283"/>
        <v>7445.095</v>
      </c>
      <c r="AP52" s="240">
        <v>0.022</v>
      </c>
      <c r="AQ52" s="229">
        <f t="shared" si="284"/>
        <v>163.79209</v>
      </c>
      <c r="AR52" s="240"/>
      <c r="AS52" s="229">
        <f>ADHB!AT52</f>
        <v>0</v>
      </c>
      <c r="AT52" s="241">
        <f t="shared" si="285"/>
        <v>0</v>
      </c>
      <c r="AU52" s="229">
        <f t="shared" si="286"/>
        <v>7608.88709</v>
      </c>
      <c r="AV52" s="240">
        <v>0.27429935250298</v>
      </c>
      <c r="AW52" s="242">
        <f t="shared" si="287"/>
        <v>2087.112802</v>
      </c>
      <c r="AX52" s="242">
        <f t="shared" si="288"/>
        <v>5521.774288</v>
      </c>
      <c r="AY52" s="232"/>
      <c r="AZ52" s="244">
        <f t="shared" si="382"/>
        <v>4</v>
      </c>
      <c r="BA52" s="237" t="s">
        <v>40</v>
      </c>
      <c r="BB52" s="238" t="s">
        <v>86</v>
      </c>
      <c r="BC52" s="238" t="s">
        <v>84</v>
      </c>
      <c r="BD52" s="239">
        <f>'Produksi dan Harga'!R8</f>
        <v>3895</v>
      </c>
      <c r="BE52" s="229">
        <v>1405000.0</v>
      </c>
      <c r="BF52" s="229">
        <f t="shared" si="289"/>
        <v>5472.475</v>
      </c>
      <c r="BG52" s="240">
        <v>0.022</v>
      </c>
      <c r="BH52" s="229">
        <f t="shared" si="290"/>
        <v>120.39445</v>
      </c>
      <c r="BI52" s="240"/>
      <c r="BJ52" s="229">
        <f>ADHB!BK52</f>
        <v>0</v>
      </c>
      <c r="BK52" s="241">
        <f t="shared" si="291"/>
        <v>0</v>
      </c>
      <c r="BL52" s="229">
        <f t="shared" si="292"/>
        <v>5592.86945</v>
      </c>
      <c r="BM52" s="240">
        <v>0.27429935250298</v>
      </c>
      <c r="BN52" s="242">
        <f t="shared" si="293"/>
        <v>1534.120469</v>
      </c>
      <c r="BO52" s="242">
        <f t="shared" si="294"/>
        <v>4058.748981</v>
      </c>
      <c r="BP52" s="232"/>
      <c r="BQ52" s="244">
        <f t="shared" si="383"/>
        <v>4</v>
      </c>
      <c r="BR52" s="237" t="s">
        <v>40</v>
      </c>
      <c r="BS52" s="238" t="s">
        <v>86</v>
      </c>
      <c r="BT52" s="238" t="s">
        <v>84</v>
      </c>
      <c r="BU52" s="239">
        <f>'Produksi dan Harga'!W8</f>
        <v>5161</v>
      </c>
      <c r="BV52" s="229">
        <v>1405000.0</v>
      </c>
      <c r="BW52" s="229">
        <f t="shared" si="295"/>
        <v>7251.205</v>
      </c>
      <c r="BX52" s="240">
        <v>0.022</v>
      </c>
      <c r="BY52" s="229">
        <f t="shared" si="296"/>
        <v>159.52651</v>
      </c>
      <c r="BZ52" s="240"/>
      <c r="CA52" s="229">
        <f>ADHB!CB52</f>
        <v>0</v>
      </c>
      <c r="CB52" s="241">
        <f t="shared" si="297"/>
        <v>0</v>
      </c>
      <c r="CC52" s="229">
        <f t="shared" si="298"/>
        <v>7410.73151</v>
      </c>
      <c r="CD52" s="240">
        <v>0.27429935250298</v>
      </c>
      <c r="CE52" s="242">
        <f t="shared" si="299"/>
        <v>2032.758855</v>
      </c>
      <c r="CF52" s="242">
        <f t="shared" si="300"/>
        <v>5377.972655</v>
      </c>
      <c r="CG52" s="232"/>
      <c r="CH52" s="244">
        <f t="shared" si="384"/>
        <v>4</v>
      </c>
      <c r="CI52" s="237" t="s">
        <v>40</v>
      </c>
      <c r="CJ52" s="238" t="s">
        <v>86</v>
      </c>
      <c r="CK52" s="238" t="s">
        <v>84</v>
      </c>
      <c r="CL52" s="239">
        <f>'Produksi dan Harga'!AB8</f>
        <v>4601</v>
      </c>
      <c r="CM52" s="229">
        <v>1405000.0</v>
      </c>
      <c r="CN52" s="229">
        <f t="shared" si="301"/>
        <v>6464.405</v>
      </c>
      <c r="CO52" s="240">
        <v>0.022</v>
      </c>
      <c r="CP52" s="229">
        <f t="shared" si="302"/>
        <v>142.21691</v>
      </c>
      <c r="CQ52" s="240"/>
      <c r="CR52" s="229">
        <f>ADHB!CS52</f>
        <v>0</v>
      </c>
      <c r="CS52" s="241">
        <f t="shared" si="303"/>
        <v>0</v>
      </c>
      <c r="CT52" s="229">
        <f t="shared" si="304"/>
        <v>6606.62191</v>
      </c>
      <c r="CU52" s="240">
        <v>0.27429935250298</v>
      </c>
      <c r="CV52" s="242">
        <f t="shared" si="305"/>
        <v>1812.192112</v>
      </c>
      <c r="CW52" s="242">
        <f t="shared" si="306"/>
        <v>4794.429798</v>
      </c>
      <c r="CX52" s="232"/>
      <c r="CY52" s="244">
        <f t="shared" si="385"/>
        <v>4</v>
      </c>
      <c r="CZ52" s="237" t="s">
        <v>40</v>
      </c>
      <c r="DA52" s="238" t="s">
        <v>86</v>
      </c>
      <c r="DB52" s="238" t="s">
        <v>84</v>
      </c>
      <c r="DC52" s="239">
        <f>'Produksi dan Harga'!AG8</f>
        <v>2025</v>
      </c>
      <c r="DD52" s="229">
        <v>1405000.0</v>
      </c>
      <c r="DE52" s="229">
        <f t="shared" si="307"/>
        <v>2845.125</v>
      </c>
      <c r="DF52" s="240">
        <v>0.022</v>
      </c>
      <c r="DG52" s="229">
        <f t="shared" si="308"/>
        <v>62.59275</v>
      </c>
      <c r="DH52" s="240"/>
      <c r="DI52" s="229">
        <f>ADHB!DJ52</f>
        <v>0</v>
      </c>
      <c r="DJ52" s="241">
        <f t="shared" si="309"/>
        <v>0</v>
      </c>
      <c r="DK52" s="229">
        <f t="shared" si="310"/>
        <v>2907.71775</v>
      </c>
      <c r="DL52" s="240">
        <v>0.27429935250298</v>
      </c>
      <c r="DM52" s="242">
        <f t="shared" si="311"/>
        <v>797.5850961</v>
      </c>
      <c r="DN52" s="242">
        <f t="shared" si="312"/>
        <v>2110.132654</v>
      </c>
      <c r="DO52" s="232"/>
      <c r="DP52" s="244">
        <f t="shared" si="386"/>
        <v>4</v>
      </c>
      <c r="DQ52" s="237" t="s">
        <v>40</v>
      </c>
      <c r="DR52" s="238" t="s">
        <v>86</v>
      </c>
      <c r="DS52" s="238" t="s">
        <v>84</v>
      </c>
      <c r="DT52" s="239">
        <f>'Produksi dan Harga'!AL8</f>
        <v>6057</v>
      </c>
      <c r="DU52" s="229">
        <v>1405000.0</v>
      </c>
      <c r="DV52" s="229">
        <f t="shared" si="313"/>
        <v>8510.085</v>
      </c>
      <c r="DW52" s="240">
        <v>0.022</v>
      </c>
      <c r="DX52" s="229">
        <f t="shared" si="314"/>
        <v>187.22187</v>
      </c>
      <c r="DY52" s="240"/>
      <c r="DZ52" s="229">
        <f>ADHB!EA52</f>
        <v>0</v>
      </c>
      <c r="EA52" s="241">
        <f t="shared" si="315"/>
        <v>0</v>
      </c>
      <c r="EB52" s="229">
        <f t="shared" si="316"/>
        <v>8697.30687</v>
      </c>
      <c r="EC52" s="240">
        <v>0.27429935250298</v>
      </c>
      <c r="ED52" s="242">
        <f t="shared" si="317"/>
        <v>2385.665643</v>
      </c>
      <c r="EE52" s="242">
        <f t="shared" si="318"/>
        <v>6311.641227</v>
      </c>
      <c r="EF52" s="232"/>
      <c r="EG52" s="244">
        <f t="shared" si="387"/>
        <v>4</v>
      </c>
      <c r="EH52" s="237" t="s">
        <v>40</v>
      </c>
      <c r="EI52" s="238" t="s">
        <v>86</v>
      </c>
      <c r="EJ52" s="238" t="s">
        <v>84</v>
      </c>
      <c r="EK52" s="239">
        <f>'Produksi dan Harga'!AQ8</f>
        <v>4210</v>
      </c>
      <c r="EL52" s="229">
        <v>1405000.0</v>
      </c>
      <c r="EM52" s="229">
        <f t="shared" si="319"/>
        <v>5915.05</v>
      </c>
      <c r="EN52" s="240">
        <v>0.022</v>
      </c>
      <c r="EO52" s="229">
        <f t="shared" si="320"/>
        <v>130.1311</v>
      </c>
      <c r="EP52" s="240"/>
      <c r="EQ52" s="229">
        <f>ADHB!ER52</f>
        <v>0</v>
      </c>
      <c r="ER52" s="241">
        <f t="shared" si="321"/>
        <v>0</v>
      </c>
      <c r="ES52" s="229">
        <f t="shared" si="322"/>
        <v>6045.1811</v>
      </c>
      <c r="ET52" s="240">
        <v>0.27429935250298</v>
      </c>
      <c r="EU52" s="242">
        <f t="shared" si="323"/>
        <v>1658.189261</v>
      </c>
      <c r="EV52" s="242">
        <f t="shared" si="324"/>
        <v>4386.991839</v>
      </c>
      <c r="EW52" s="232"/>
      <c r="EX52" s="244">
        <f t="shared" si="388"/>
        <v>4</v>
      </c>
      <c r="EY52" s="237" t="s">
        <v>40</v>
      </c>
      <c r="EZ52" s="238" t="s">
        <v>86</v>
      </c>
      <c r="FA52" s="238" t="s">
        <v>84</v>
      </c>
      <c r="FB52" s="239">
        <f>'Produksi dan Harga'!AV8</f>
        <v>3439.7</v>
      </c>
      <c r="FC52" s="229">
        <v>1405000.0</v>
      </c>
      <c r="FD52" s="229">
        <f t="shared" si="325"/>
        <v>4832.7785</v>
      </c>
      <c r="FE52" s="240">
        <v>0.022</v>
      </c>
      <c r="FF52" s="229">
        <f t="shared" si="326"/>
        <v>106.321127</v>
      </c>
      <c r="FG52" s="240"/>
      <c r="FH52" s="229">
        <f>ADHB!FI52</f>
        <v>0</v>
      </c>
      <c r="FI52" s="241">
        <f t="shared" si="327"/>
        <v>0</v>
      </c>
      <c r="FJ52" s="229">
        <f t="shared" si="328"/>
        <v>4939.099627</v>
      </c>
      <c r="FK52" s="240">
        <v>0.27429935250298</v>
      </c>
      <c r="FL52" s="242">
        <f t="shared" si="329"/>
        <v>1354.79183</v>
      </c>
      <c r="FM52" s="242">
        <f t="shared" si="330"/>
        <v>3584.307797</v>
      </c>
      <c r="FN52" s="232"/>
      <c r="FO52" s="244">
        <f t="shared" si="389"/>
        <v>4</v>
      </c>
      <c r="FP52" s="237" t="s">
        <v>40</v>
      </c>
      <c r="FQ52" s="238" t="s">
        <v>86</v>
      </c>
      <c r="FR52" s="238" t="s">
        <v>84</v>
      </c>
      <c r="FS52" s="239">
        <f>'Produksi dan Harga'!BA8</f>
        <v>1239</v>
      </c>
      <c r="FT52" s="229">
        <v>1405000.0</v>
      </c>
      <c r="FU52" s="229">
        <f t="shared" si="331"/>
        <v>1740.795</v>
      </c>
      <c r="FV52" s="240">
        <v>0.022</v>
      </c>
      <c r="FW52" s="229">
        <f t="shared" si="332"/>
        <v>38.29749</v>
      </c>
      <c r="FX52" s="240"/>
      <c r="FY52" s="229">
        <f>ADHB!FZ52</f>
        <v>0</v>
      </c>
      <c r="FZ52" s="241">
        <f t="shared" si="333"/>
        <v>0</v>
      </c>
      <c r="GA52" s="229">
        <f t="shared" si="334"/>
        <v>1779.09249</v>
      </c>
      <c r="GB52" s="240">
        <v>0.27429935250298</v>
      </c>
      <c r="GC52" s="242">
        <f t="shared" si="335"/>
        <v>488.003918</v>
      </c>
      <c r="GD52" s="242">
        <f t="shared" si="336"/>
        <v>1291.088572</v>
      </c>
      <c r="GE52" s="232"/>
      <c r="GF52" s="244">
        <f t="shared" si="390"/>
        <v>4</v>
      </c>
      <c r="GG52" s="237" t="s">
        <v>40</v>
      </c>
      <c r="GH52" s="238" t="s">
        <v>86</v>
      </c>
      <c r="GI52" s="238" t="s">
        <v>84</v>
      </c>
      <c r="GJ52" s="239">
        <f>'Produksi dan Harga'!BF8</f>
        <v>1925</v>
      </c>
      <c r="GK52" s="229">
        <v>1405000.0</v>
      </c>
      <c r="GL52" s="229">
        <f t="shared" si="337"/>
        <v>2704.625</v>
      </c>
      <c r="GM52" s="240">
        <v>0.022</v>
      </c>
      <c r="GN52" s="229">
        <f t="shared" si="338"/>
        <v>59.50175</v>
      </c>
      <c r="GO52" s="240"/>
      <c r="GP52" s="229">
        <f>ADHB!GQ52</f>
        <v>0</v>
      </c>
      <c r="GQ52" s="241">
        <f t="shared" si="339"/>
        <v>0</v>
      </c>
      <c r="GR52" s="229">
        <f t="shared" si="340"/>
        <v>2764.12675</v>
      </c>
      <c r="GS52" s="240">
        <v>0.27429935250298</v>
      </c>
      <c r="GT52" s="242">
        <f t="shared" si="341"/>
        <v>758.1981778</v>
      </c>
      <c r="GU52" s="242">
        <f t="shared" si="342"/>
        <v>2005.928572</v>
      </c>
      <c r="GV52" s="232"/>
      <c r="GW52" s="244">
        <f t="shared" si="391"/>
        <v>4</v>
      </c>
      <c r="GX52" s="237" t="s">
        <v>40</v>
      </c>
      <c r="GY52" s="238" t="s">
        <v>86</v>
      </c>
      <c r="GZ52" s="245" t="s">
        <v>84</v>
      </c>
      <c r="HA52" s="229">
        <f>'Produksi dan Harga'!BK8</f>
        <v>2197</v>
      </c>
      <c r="HB52" s="246">
        <v>1405000.0</v>
      </c>
      <c r="HC52" s="229">
        <f t="shared" si="343"/>
        <v>3086.785</v>
      </c>
      <c r="HD52" s="240">
        <v>0.022</v>
      </c>
      <c r="HE52" s="229">
        <f t="shared" si="344"/>
        <v>67.90927</v>
      </c>
      <c r="HF52" s="240"/>
      <c r="HG52" s="229">
        <f>ADHB!HH52</f>
        <v>0</v>
      </c>
      <c r="HH52" s="241">
        <f t="shared" si="345"/>
        <v>0</v>
      </c>
      <c r="HI52" s="229">
        <f t="shared" si="346"/>
        <v>3154.69427</v>
      </c>
      <c r="HJ52" s="240">
        <v>0.27429935250298</v>
      </c>
      <c r="HK52" s="242">
        <f t="shared" si="347"/>
        <v>865.3305956</v>
      </c>
      <c r="HL52" s="242">
        <f t="shared" si="348"/>
        <v>2289.363674</v>
      </c>
      <c r="HM52" s="232"/>
      <c r="HN52" s="244">
        <f t="shared" si="392"/>
        <v>4</v>
      </c>
      <c r="HO52" s="237" t="s">
        <v>40</v>
      </c>
      <c r="HP52" s="238" t="s">
        <v>86</v>
      </c>
      <c r="HQ52" s="238" t="s">
        <v>84</v>
      </c>
      <c r="HR52" s="226">
        <f>'Produksi dan Harga'!BP8</f>
        <v>2231</v>
      </c>
      <c r="HS52" s="246">
        <v>1405000.0</v>
      </c>
      <c r="HT52" s="229">
        <f t="shared" si="349"/>
        <v>3134.555</v>
      </c>
      <c r="HU52" s="240">
        <v>0.022</v>
      </c>
      <c r="HV52" s="229">
        <f t="shared" si="350"/>
        <v>68.96021</v>
      </c>
      <c r="HW52" s="240"/>
      <c r="HX52" s="229">
        <f>ADHB!HY52</f>
        <v>0</v>
      </c>
      <c r="HY52" s="241">
        <f t="shared" si="351"/>
        <v>0</v>
      </c>
      <c r="HZ52" s="229">
        <f t="shared" si="352"/>
        <v>3203.51521</v>
      </c>
      <c r="IA52" s="240">
        <v>0.27429935250298</v>
      </c>
      <c r="IB52" s="242">
        <f t="shared" si="353"/>
        <v>878.7221478</v>
      </c>
      <c r="IC52" s="242">
        <f t="shared" si="354"/>
        <v>2324.793062</v>
      </c>
      <c r="ID52" s="232"/>
      <c r="IE52" s="244">
        <f t="shared" si="393"/>
        <v>4</v>
      </c>
      <c r="IF52" s="237" t="s">
        <v>40</v>
      </c>
      <c r="IG52" s="238" t="s">
        <v>86</v>
      </c>
      <c r="IH52" s="238" t="s">
        <v>84</v>
      </c>
      <c r="II52" s="226">
        <f>'Produksi dan Harga'!BU8</f>
        <v>5377.920254</v>
      </c>
      <c r="IJ52" s="229">
        <v>1405000.0</v>
      </c>
      <c r="IK52" s="229">
        <f t="shared" si="355"/>
        <v>7555.977957</v>
      </c>
      <c r="IL52" s="240">
        <v>0.022</v>
      </c>
      <c r="IM52" s="229">
        <f t="shared" si="356"/>
        <v>166.231515</v>
      </c>
      <c r="IN52" s="240"/>
      <c r="IO52" s="229">
        <f>ADHB!IP52</f>
        <v>0</v>
      </c>
      <c r="IP52" s="241">
        <f t="shared" si="357"/>
        <v>0</v>
      </c>
      <c r="IQ52" s="229">
        <f t="shared" si="358"/>
        <v>7722.209472</v>
      </c>
      <c r="IR52" s="240">
        <v>0.27429935250298</v>
      </c>
      <c r="IS52" s="242">
        <f t="shared" si="359"/>
        <v>2118.197058</v>
      </c>
      <c r="IT52" s="242">
        <f t="shared" si="360"/>
        <v>5604.012414</v>
      </c>
      <c r="IU52" s="232"/>
      <c r="IV52" s="244">
        <f t="shared" si="394"/>
        <v>4</v>
      </c>
      <c r="IW52" s="237" t="s">
        <v>40</v>
      </c>
      <c r="IX52" s="238" t="s">
        <v>86</v>
      </c>
      <c r="IY52" s="238" t="s">
        <v>84</v>
      </c>
      <c r="IZ52" s="229">
        <f>'Produksi dan Harga'!BZ8</f>
        <v>2192.396092</v>
      </c>
      <c r="JA52" s="229">
        <v>1405000.0</v>
      </c>
      <c r="JB52" s="229">
        <f t="shared" si="361"/>
        <v>3080.316509</v>
      </c>
      <c r="JC52" s="240">
        <v>0.022</v>
      </c>
      <c r="JD52" s="229">
        <f t="shared" si="362"/>
        <v>67.7669632</v>
      </c>
      <c r="JE52" s="240"/>
      <c r="JF52" s="229">
        <f>ADHB!JG52</f>
        <v>0</v>
      </c>
      <c r="JG52" s="241">
        <f t="shared" si="363"/>
        <v>0</v>
      </c>
      <c r="JH52" s="229">
        <f t="shared" si="364"/>
        <v>3148.083472</v>
      </c>
      <c r="JI52" s="240">
        <v>0.27429935250298</v>
      </c>
      <c r="JJ52" s="242">
        <f t="shared" si="365"/>
        <v>863.517258</v>
      </c>
      <c r="JK52" s="242">
        <f t="shared" si="366"/>
        <v>2284.566214</v>
      </c>
      <c r="JL52" s="232"/>
      <c r="JM52" s="244">
        <f t="shared" si="395"/>
        <v>4</v>
      </c>
      <c r="JN52" s="237" t="s">
        <v>40</v>
      </c>
      <c r="JO52" s="238" t="s">
        <v>86</v>
      </c>
      <c r="JP52" s="238" t="s">
        <v>84</v>
      </c>
      <c r="JQ52" s="229">
        <f>'Produksi dan Harga'!CE8</f>
        <v>2239.956936</v>
      </c>
      <c r="JR52" s="229">
        <v>1405000.0</v>
      </c>
      <c r="JS52" s="229">
        <f t="shared" si="367"/>
        <v>3147.139495</v>
      </c>
      <c r="JT52" s="240">
        <v>0.022</v>
      </c>
      <c r="JU52" s="229">
        <f t="shared" si="368"/>
        <v>69.23706888</v>
      </c>
      <c r="JV52" s="240"/>
      <c r="JW52" s="229" t="str">
        <f>ADHB!LD52</f>
        <v/>
      </c>
      <c r="JX52" s="241">
        <f t="shared" si="369"/>
        <v>0</v>
      </c>
      <c r="JY52" s="229">
        <f t="shared" si="370"/>
        <v>3216.376564</v>
      </c>
      <c r="JZ52" s="240">
        <v>0.27429935250298</v>
      </c>
      <c r="KA52" s="242">
        <f t="shared" si="371"/>
        <v>882.2500088</v>
      </c>
      <c r="KB52" s="242">
        <f t="shared" si="372"/>
        <v>2334.126555</v>
      </c>
      <c r="KC52" s="232"/>
      <c r="KD52" s="244">
        <f t="shared" si="396"/>
        <v>4</v>
      </c>
      <c r="KE52" s="237" t="s">
        <v>40</v>
      </c>
      <c r="KF52" s="238" t="s">
        <v>86</v>
      </c>
      <c r="KG52" s="238" t="s">
        <v>84</v>
      </c>
      <c r="KH52" s="229"/>
      <c r="KI52" s="229">
        <v>1405000.0</v>
      </c>
      <c r="KJ52" s="229">
        <f t="shared" si="373"/>
        <v>0</v>
      </c>
      <c r="KK52" s="240">
        <v>0.022</v>
      </c>
      <c r="KL52" s="229">
        <f t="shared" si="374"/>
        <v>0</v>
      </c>
      <c r="KM52" s="240"/>
      <c r="KN52" s="229" t="str">
        <f>ADHB!LU52</f>
        <v/>
      </c>
      <c r="KO52" s="241">
        <f t="shared" si="375"/>
        <v>0</v>
      </c>
      <c r="KP52" s="229">
        <f t="shared" si="376"/>
        <v>0</v>
      </c>
      <c r="KQ52" s="240">
        <v>0.27429935250298</v>
      </c>
      <c r="KR52" s="242">
        <f t="shared" si="377"/>
        <v>0</v>
      </c>
      <c r="KS52" s="242">
        <f t="shared" si="378"/>
        <v>0</v>
      </c>
    </row>
    <row r="53" ht="15.75" customHeight="1">
      <c r="A53" s="236">
        <f t="shared" si="379"/>
        <v>5</v>
      </c>
      <c r="B53" s="237" t="s">
        <v>41</v>
      </c>
      <c r="C53" s="238" t="s">
        <v>85</v>
      </c>
      <c r="D53" s="238" t="s">
        <v>84</v>
      </c>
      <c r="E53" s="239">
        <f>'Produksi dan Harga'!C9</f>
        <v>1683</v>
      </c>
      <c r="F53" s="229">
        <v>7695000.0</v>
      </c>
      <c r="G53" s="229">
        <f t="shared" si="271"/>
        <v>12950.685</v>
      </c>
      <c r="H53" s="240">
        <v>0.0250312</v>
      </c>
      <c r="I53" s="229">
        <f t="shared" si="272"/>
        <v>324.1711864</v>
      </c>
      <c r="J53" s="240"/>
      <c r="K53" s="229">
        <f>ADHB!L53</f>
        <v>0</v>
      </c>
      <c r="L53" s="241">
        <f t="shared" si="273"/>
        <v>0</v>
      </c>
      <c r="M53" s="229">
        <f t="shared" si="274"/>
        <v>13274.85619</v>
      </c>
      <c r="N53" s="240">
        <v>0.266850837524511</v>
      </c>
      <c r="O53" s="242">
        <f t="shared" si="275"/>
        <v>3542.406491</v>
      </c>
      <c r="P53" s="243">
        <f t="shared" si="276"/>
        <v>9732.449695</v>
      </c>
      <c r="Q53" s="232"/>
      <c r="R53" s="244">
        <f t="shared" si="380"/>
        <v>5</v>
      </c>
      <c r="S53" s="237" t="s">
        <v>41</v>
      </c>
      <c r="T53" s="238" t="s">
        <v>85</v>
      </c>
      <c r="U53" s="238" t="s">
        <v>84</v>
      </c>
      <c r="V53" s="239">
        <f>'Produksi dan Harga'!$H$9</f>
        <v>1374</v>
      </c>
      <c r="W53" s="229">
        <v>7695000.0</v>
      </c>
      <c r="X53" s="229">
        <f t="shared" si="277"/>
        <v>10572.93</v>
      </c>
      <c r="Y53" s="240">
        <v>0.0250312</v>
      </c>
      <c r="Z53" s="229">
        <f t="shared" si="278"/>
        <v>264.6531254</v>
      </c>
      <c r="AA53" s="240"/>
      <c r="AB53" s="229">
        <f>ADHB!AC53</f>
        <v>0</v>
      </c>
      <c r="AC53" s="241">
        <f t="shared" si="279"/>
        <v>0</v>
      </c>
      <c r="AD53" s="229">
        <f t="shared" si="280"/>
        <v>10837.58313</v>
      </c>
      <c r="AE53" s="240">
        <v>0.266850837524511</v>
      </c>
      <c r="AF53" s="242">
        <f t="shared" si="281"/>
        <v>2892.018134</v>
      </c>
      <c r="AG53" s="242">
        <f t="shared" si="282"/>
        <v>7945.564992</v>
      </c>
      <c r="AH53" s="232"/>
      <c r="AI53" s="244">
        <f t="shared" si="381"/>
        <v>5</v>
      </c>
      <c r="AJ53" s="237" t="s">
        <v>41</v>
      </c>
      <c r="AK53" s="238" t="s">
        <v>85</v>
      </c>
      <c r="AL53" s="238" t="s">
        <v>84</v>
      </c>
      <c r="AM53" s="239">
        <f>'Produksi dan Harga'!M9</f>
        <v>2069</v>
      </c>
      <c r="AN53" s="229">
        <v>7695000.0</v>
      </c>
      <c r="AO53" s="229">
        <f t="shared" si="283"/>
        <v>15920.955</v>
      </c>
      <c r="AP53" s="240">
        <v>0.0250312</v>
      </c>
      <c r="AQ53" s="229">
        <f t="shared" si="284"/>
        <v>398.5206088</v>
      </c>
      <c r="AR53" s="240"/>
      <c r="AS53" s="229">
        <f>ADHB!AT53</f>
        <v>0</v>
      </c>
      <c r="AT53" s="241">
        <f t="shared" si="285"/>
        <v>0</v>
      </c>
      <c r="AU53" s="229">
        <f t="shared" si="286"/>
        <v>16319.47561</v>
      </c>
      <c r="AV53" s="240">
        <v>0.266850837524511</v>
      </c>
      <c r="AW53" s="242">
        <f t="shared" si="287"/>
        <v>4354.865734</v>
      </c>
      <c r="AX53" s="242">
        <f t="shared" si="288"/>
        <v>11964.60987</v>
      </c>
      <c r="AY53" s="232"/>
      <c r="AZ53" s="244">
        <f t="shared" si="382"/>
        <v>5</v>
      </c>
      <c r="BA53" s="237" t="s">
        <v>41</v>
      </c>
      <c r="BB53" s="238" t="s">
        <v>85</v>
      </c>
      <c r="BC53" s="238" t="s">
        <v>84</v>
      </c>
      <c r="BD53" s="239">
        <f>'Produksi dan Harga'!R9</f>
        <v>2266</v>
      </c>
      <c r="BE53" s="229">
        <v>7695000.0</v>
      </c>
      <c r="BF53" s="229">
        <f t="shared" si="289"/>
        <v>17436.87</v>
      </c>
      <c r="BG53" s="240">
        <v>0.0250312</v>
      </c>
      <c r="BH53" s="229">
        <f t="shared" si="290"/>
        <v>436.4657803</v>
      </c>
      <c r="BI53" s="240"/>
      <c r="BJ53" s="229">
        <f>ADHB!BK53</f>
        <v>0</v>
      </c>
      <c r="BK53" s="241">
        <f t="shared" si="291"/>
        <v>0</v>
      </c>
      <c r="BL53" s="229">
        <f t="shared" si="292"/>
        <v>17873.33578</v>
      </c>
      <c r="BM53" s="240">
        <v>0.266850837524511</v>
      </c>
      <c r="BN53" s="242">
        <f t="shared" si="293"/>
        <v>4769.514622</v>
      </c>
      <c r="BO53" s="242">
        <f t="shared" si="294"/>
        <v>13103.82116</v>
      </c>
      <c r="BP53" s="232"/>
      <c r="BQ53" s="244">
        <f t="shared" si="383"/>
        <v>5</v>
      </c>
      <c r="BR53" s="237" t="s">
        <v>41</v>
      </c>
      <c r="BS53" s="238" t="s">
        <v>85</v>
      </c>
      <c r="BT53" s="238" t="s">
        <v>84</v>
      </c>
      <c r="BU53" s="239">
        <f>'Produksi dan Harga'!W9</f>
        <v>2701</v>
      </c>
      <c r="BV53" s="229">
        <v>7695000.0</v>
      </c>
      <c r="BW53" s="229">
        <f t="shared" si="295"/>
        <v>20784.195</v>
      </c>
      <c r="BX53" s="240">
        <v>0.0250312</v>
      </c>
      <c r="BY53" s="229">
        <f t="shared" si="296"/>
        <v>520.2533419</v>
      </c>
      <c r="BZ53" s="240"/>
      <c r="CA53" s="229">
        <f>ADHB!CB53</f>
        <v>0</v>
      </c>
      <c r="CB53" s="241">
        <f t="shared" si="297"/>
        <v>0</v>
      </c>
      <c r="CC53" s="229">
        <f t="shared" si="298"/>
        <v>21304.44834</v>
      </c>
      <c r="CD53" s="240">
        <v>0.266850837524511</v>
      </c>
      <c r="CE53" s="242">
        <f t="shared" si="299"/>
        <v>5685.109883</v>
      </c>
      <c r="CF53" s="242">
        <f t="shared" si="300"/>
        <v>15619.33846</v>
      </c>
      <c r="CG53" s="232"/>
      <c r="CH53" s="244">
        <f t="shared" si="384"/>
        <v>5</v>
      </c>
      <c r="CI53" s="237" t="s">
        <v>41</v>
      </c>
      <c r="CJ53" s="238" t="s">
        <v>85</v>
      </c>
      <c r="CK53" s="238" t="s">
        <v>84</v>
      </c>
      <c r="CL53" s="239">
        <f>'Produksi dan Harga'!AB9</f>
        <v>1935</v>
      </c>
      <c r="CM53" s="229">
        <v>7695000.0</v>
      </c>
      <c r="CN53" s="229">
        <f t="shared" si="301"/>
        <v>14889.825</v>
      </c>
      <c r="CO53" s="240">
        <v>0.0250312</v>
      </c>
      <c r="CP53" s="229">
        <f t="shared" si="302"/>
        <v>372.7101875</v>
      </c>
      <c r="CQ53" s="240"/>
      <c r="CR53" s="229">
        <f>ADHB!CS53</f>
        <v>0</v>
      </c>
      <c r="CS53" s="241">
        <f t="shared" si="303"/>
        <v>0</v>
      </c>
      <c r="CT53" s="229">
        <f t="shared" si="304"/>
        <v>15262.53519</v>
      </c>
      <c r="CU53" s="240">
        <v>0.266850837524511</v>
      </c>
      <c r="CV53" s="242">
        <f t="shared" si="305"/>
        <v>4072.820298</v>
      </c>
      <c r="CW53" s="242">
        <f t="shared" si="306"/>
        <v>11189.71489</v>
      </c>
      <c r="CX53" s="232"/>
      <c r="CY53" s="244">
        <f t="shared" si="385"/>
        <v>5</v>
      </c>
      <c r="CZ53" s="237" t="s">
        <v>41</v>
      </c>
      <c r="DA53" s="238" t="s">
        <v>85</v>
      </c>
      <c r="DB53" s="238" t="s">
        <v>84</v>
      </c>
      <c r="DC53" s="239">
        <f>'Produksi dan Harga'!AG9</f>
        <v>877</v>
      </c>
      <c r="DD53" s="229">
        <v>7695000.0</v>
      </c>
      <c r="DE53" s="229">
        <f t="shared" si="307"/>
        <v>6748.515</v>
      </c>
      <c r="DF53" s="240">
        <v>0.0250312</v>
      </c>
      <c r="DG53" s="229">
        <f t="shared" si="308"/>
        <v>168.9234287</v>
      </c>
      <c r="DH53" s="240"/>
      <c r="DI53" s="229">
        <f>ADHB!DJ53</f>
        <v>0</v>
      </c>
      <c r="DJ53" s="241">
        <f t="shared" si="309"/>
        <v>0</v>
      </c>
      <c r="DK53" s="229">
        <f t="shared" si="310"/>
        <v>6917.438429</v>
      </c>
      <c r="DL53" s="240">
        <v>0.266850837524511</v>
      </c>
      <c r="DM53" s="242">
        <f t="shared" si="311"/>
        <v>1845.924238</v>
      </c>
      <c r="DN53" s="242">
        <f t="shared" si="312"/>
        <v>5071.51419</v>
      </c>
      <c r="DO53" s="232"/>
      <c r="DP53" s="244">
        <f t="shared" si="386"/>
        <v>5</v>
      </c>
      <c r="DQ53" s="237" t="s">
        <v>41</v>
      </c>
      <c r="DR53" s="238" t="s">
        <v>85</v>
      </c>
      <c r="DS53" s="238" t="s">
        <v>84</v>
      </c>
      <c r="DT53" s="239">
        <f>'Produksi dan Harga'!AL9</f>
        <v>1168</v>
      </c>
      <c r="DU53" s="229">
        <v>7695000.0</v>
      </c>
      <c r="DV53" s="229">
        <f t="shared" si="313"/>
        <v>8987.76</v>
      </c>
      <c r="DW53" s="240">
        <v>0.0250312</v>
      </c>
      <c r="DX53" s="229">
        <f t="shared" si="314"/>
        <v>224.9744181</v>
      </c>
      <c r="DY53" s="240"/>
      <c r="DZ53" s="229">
        <f>ADHB!EA53</f>
        <v>0</v>
      </c>
      <c r="EA53" s="241">
        <f t="shared" si="315"/>
        <v>0</v>
      </c>
      <c r="EB53" s="229">
        <f t="shared" si="316"/>
        <v>9212.734418</v>
      </c>
      <c r="EC53" s="240">
        <v>0.266850837524511</v>
      </c>
      <c r="ED53" s="242">
        <f t="shared" si="317"/>
        <v>2458.425895</v>
      </c>
      <c r="EE53" s="242">
        <f t="shared" si="318"/>
        <v>6754.308523</v>
      </c>
      <c r="EF53" s="232"/>
      <c r="EG53" s="244">
        <f t="shared" si="387"/>
        <v>5</v>
      </c>
      <c r="EH53" s="237" t="s">
        <v>41</v>
      </c>
      <c r="EI53" s="238" t="s">
        <v>85</v>
      </c>
      <c r="EJ53" s="238" t="s">
        <v>84</v>
      </c>
      <c r="EK53" s="239">
        <f>'Produksi dan Harga'!AQ9</f>
        <v>1030</v>
      </c>
      <c r="EL53" s="229">
        <v>7695000.0</v>
      </c>
      <c r="EM53" s="229">
        <f t="shared" si="319"/>
        <v>7925.85</v>
      </c>
      <c r="EN53" s="240">
        <v>0.0250312</v>
      </c>
      <c r="EO53" s="229">
        <f t="shared" si="320"/>
        <v>198.3935365</v>
      </c>
      <c r="EP53" s="240"/>
      <c r="EQ53" s="229">
        <f>ADHB!ER53</f>
        <v>0</v>
      </c>
      <c r="ER53" s="241">
        <f t="shared" si="321"/>
        <v>0</v>
      </c>
      <c r="ES53" s="229">
        <f t="shared" si="322"/>
        <v>8124.243537</v>
      </c>
      <c r="ET53" s="240">
        <v>0.266850837524511</v>
      </c>
      <c r="EU53" s="242">
        <f t="shared" si="323"/>
        <v>2167.961192</v>
      </c>
      <c r="EV53" s="242">
        <f t="shared" si="324"/>
        <v>5956.282345</v>
      </c>
      <c r="EW53" s="232"/>
      <c r="EX53" s="244">
        <f t="shared" si="388"/>
        <v>5</v>
      </c>
      <c r="EY53" s="237" t="s">
        <v>41</v>
      </c>
      <c r="EZ53" s="238" t="s">
        <v>85</v>
      </c>
      <c r="FA53" s="238" t="s">
        <v>84</v>
      </c>
      <c r="FB53" s="239">
        <f>'Produksi dan Harga'!AV9</f>
        <v>1577.7</v>
      </c>
      <c r="FC53" s="229">
        <v>7695000.0</v>
      </c>
      <c r="FD53" s="229">
        <f t="shared" si="325"/>
        <v>12140.4015</v>
      </c>
      <c r="FE53" s="240">
        <v>0.0250312</v>
      </c>
      <c r="FF53" s="229">
        <f t="shared" si="326"/>
        <v>303.888818</v>
      </c>
      <c r="FG53" s="240"/>
      <c r="FH53" s="229">
        <f>ADHB!FI53</f>
        <v>0</v>
      </c>
      <c r="FI53" s="241">
        <f t="shared" si="327"/>
        <v>0</v>
      </c>
      <c r="FJ53" s="229">
        <f t="shared" si="328"/>
        <v>12444.29032</v>
      </c>
      <c r="FK53" s="240">
        <v>0.266850837524511</v>
      </c>
      <c r="FL53" s="242">
        <f t="shared" si="329"/>
        <v>3320.769294</v>
      </c>
      <c r="FM53" s="242">
        <f t="shared" si="330"/>
        <v>9123.521024</v>
      </c>
      <c r="FN53" s="232"/>
      <c r="FO53" s="244">
        <f t="shared" si="389"/>
        <v>5</v>
      </c>
      <c r="FP53" s="237" t="s">
        <v>41</v>
      </c>
      <c r="FQ53" s="238" t="s">
        <v>85</v>
      </c>
      <c r="FR53" s="238" t="s">
        <v>84</v>
      </c>
      <c r="FS53" s="239">
        <f>'Produksi dan Harga'!BA9</f>
        <v>932</v>
      </c>
      <c r="FT53" s="229">
        <v>7695000.0</v>
      </c>
      <c r="FU53" s="229">
        <f t="shared" si="331"/>
        <v>7171.74</v>
      </c>
      <c r="FV53" s="240">
        <v>0.0250312</v>
      </c>
      <c r="FW53" s="229">
        <f t="shared" si="332"/>
        <v>179.5172583</v>
      </c>
      <c r="FX53" s="240"/>
      <c r="FY53" s="229">
        <f>ADHB!FZ53</f>
        <v>0</v>
      </c>
      <c r="FZ53" s="241">
        <f t="shared" si="333"/>
        <v>0</v>
      </c>
      <c r="GA53" s="229">
        <f t="shared" si="334"/>
        <v>7351.257258</v>
      </c>
      <c r="GB53" s="240">
        <v>0.266850837524511</v>
      </c>
      <c r="GC53" s="242">
        <f t="shared" si="335"/>
        <v>1961.689156</v>
      </c>
      <c r="GD53" s="242">
        <f t="shared" si="336"/>
        <v>5389.568102</v>
      </c>
      <c r="GE53" s="232"/>
      <c r="GF53" s="244">
        <f t="shared" si="390"/>
        <v>5</v>
      </c>
      <c r="GG53" s="237" t="s">
        <v>41</v>
      </c>
      <c r="GH53" s="238" t="s">
        <v>85</v>
      </c>
      <c r="GI53" s="238" t="s">
        <v>84</v>
      </c>
      <c r="GJ53" s="239">
        <f>'Produksi dan Harga'!BF9</f>
        <v>1467</v>
      </c>
      <c r="GK53" s="229">
        <v>7695000.0</v>
      </c>
      <c r="GL53" s="229">
        <f t="shared" si="337"/>
        <v>11288.565</v>
      </c>
      <c r="GM53" s="240">
        <v>0.0250312</v>
      </c>
      <c r="GN53" s="229">
        <f t="shared" si="338"/>
        <v>282.5663282</v>
      </c>
      <c r="GO53" s="240"/>
      <c r="GP53" s="229">
        <f>ADHB!GQ53</f>
        <v>0</v>
      </c>
      <c r="GQ53" s="241">
        <f t="shared" si="339"/>
        <v>0</v>
      </c>
      <c r="GR53" s="229">
        <f t="shared" si="340"/>
        <v>11571.13133</v>
      </c>
      <c r="GS53" s="240">
        <v>0.266850837524511</v>
      </c>
      <c r="GT53" s="242">
        <f t="shared" si="341"/>
        <v>3087.766086</v>
      </c>
      <c r="GU53" s="242">
        <f t="shared" si="342"/>
        <v>8483.365242</v>
      </c>
      <c r="GV53" s="232"/>
      <c r="GW53" s="244">
        <f t="shared" si="391"/>
        <v>5</v>
      </c>
      <c r="GX53" s="237" t="s">
        <v>41</v>
      </c>
      <c r="GY53" s="238" t="s">
        <v>85</v>
      </c>
      <c r="GZ53" s="245" t="s">
        <v>84</v>
      </c>
      <c r="HA53" s="229">
        <f>'Produksi dan Harga'!BK9</f>
        <v>960</v>
      </c>
      <c r="HB53" s="246">
        <v>7695000.0</v>
      </c>
      <c r="HC53" s="229">
        <f t="shared" si="343"/>
        <v>7387.2</v>
      </c>
      <c r="HD53" s="240">
        <v>0.0250312</v>
      </c>
      <c r="HE53" s="229">
        <f t="shared" si="344"/>
        <v>184.9104806</v>
      </c>
      <c r="HF53" s="240"/>
      <c r="HG53" s="229">
        <f>ADHB!HH53</f>
        <v>0</v>
      </c>
      <c r="HH53" s="241">
        <f t="shared" si="345"/>
        <v>0</v>
      </c>
      <c r="HI53" s="229">
        <f t="shared" si="346"/>
        <v>7572.110481</v>
      </c>
      <c r="HJ53" s="240">
        <v>0.266850837524511</v>
      </c>
      <c r="HK53" s="242">
        <f t="shared" si="347"/>
        <v>2020.624024</v>
      </c>
      <c r="HL53" s="242">
        <f t="shared" si="348"/>
        <v>5551.486457</v>
      </c>
      <c r="HM53" s="232"/>
      <c r="HN53" s="244">
        <f t="shared" si="392"/>
        <v>5</v>
      </c>
      <c r="HO53" s="237" t="s">
        <v>41</v>
      </c>
      <c r="HP53" s="238" t="s">
        <v>85</v>
      </c>
      <c r="HQ53" s="238" t="s">
        <v>84</v>
      </c>
      <c r="HR53" s="226">
        <f>'Produksi dan Harga'!BP9</f>
        <v>796</v>
      </c>
      <c r="HS53" s="246">
        <v>7695000.0</v>
      </c>
      <c r="HT53" s="229">
        <f t="shared" si="349"/>
        <v>6125.22</v>
      </c>
      <c r="HU53" s="240">
        <v>0.0250312</v>
      </c>
      <c r="HV53" s="229">
        <f t="shared" si="350"/>
        <v>153.3216069</v>
      </c>
      <c r="HW53" s="240"/>
      <c r="HX53" s="229">
        <f>ADHB!HY53</f>
        <v>0</v>
      </c>
      <c r="HY53" s="241">
        <f t="shared" si="351"/>
        <v>0</v>
      </c>
      <c r="HZ53" s="229">
        <f t="shared" si="352"/>
        <v>6278.541607</v>
      </c>
      <c r="IA53" s="240">
        <v>0.266850837524511</v>
      </c>
      <c r="IB53" s="242">
        <f t="shared" si="353"/>
        <v>1675.434086</v>
      </c>
      <c r="IC53" s="242">
        <f t="shared" si="354"/>
        <v>4603.107521</v>
      </c>
      <c r="ID53" s="232"/>
      <c r="IE53" s="244">
        <f t="shared" si="393"/>
        <v>5</v>
      </c>
      <c r="IF53" s="237" t="s">
        <v>41</v>
      </c>
      <c r="IG53" s="238" t="s">
        <v>85</v>
      </c>
      <c r="IH53" s="238" t="s">
        <v>84</v>
      </c>
      <c r="II53" s="226">
        <f>'Produksi dan Harga'!BU9</f>
        <v>1205.542457</v>
      </c>
      <c r="IJ53" s="229">
        <v>7695000.0</v>
      </c>
      <c r="IK53" s="229">
        <f t="shared" si="355"/>
        <v>9276.649209</v>
      </c>
      <c r="IL53" s="240">
        <v>0.0250312</v>
      </c>
      <c r="IM53" s="229">
        <f t="shared" si="356"/>
        <v>232.2056617</v>
      </c>
      <c r="IN53" s="240"/>
      <c r="IO53" s="229">
        <f>ADHB!IP53</f>
        <v>0</v>
      </c>
      <c r="IP53" s="241">
        <f t="shared" si="357"/>
        <v>0</v>
      </c>
      <c r="IQ53" s="229">
        <f t="shared" si="358"/>
        <v>9508.854871</v>
      </c>
      <c r="IR53" s="240">
        <v>0.266850837524511</v>
      </c>
      <c r="IS53" s="242">
        <f t="shared" si="359"/>
        <v>2537.445886</v>
      </c>
      <c r="IT53" s="242">
        <f t="shared" si="360"/>
        <v>6971.408985</v>
      </c>
      <c r="IU53" s="232"/>
      <c r="IV53" s="244">
        <f t="shared" si="394"/>
        <v>5</v>
      </c>
      <c r="IW53" s="237" t="s">
        <v>41</v>
      </c>
      <c r="IX53" s="238" t="s">
        <v>85</v>
      </c>
      <c r="IY53" s="238" t="s">
        <v>84</v>
      </c>
      <c r="IZ53" s="229">
        <f>'Produksi dan Harga'!BZ9</f>
        <v>864.4240729</v>
      </c>
      <c r="JA53" s="229">
        <v>7695000.0</v>
      </c>
      <c r="JB53" s="229">
        <f t="shared" si="361"/>
        <v>6651.743241</v>
      </c>
      <c r="JC53" s="240">
        <v>0.0250312</v>
      </c>
      <c r="JD53" s="229">
        <f t="shared" si="362"/>
        <v>166.5011154</v>
      </c>
      <c r="JE53" s="240"/>
      <c r="JF53" s="229">
        <f>ADHB!JG53</f>
        <v>0</v>
      </c>
      <c r="JG53" s="241">
        <f t="shared" si="363"/>
        <v>0</v>
      </c>
      <c r="JH53" s="229">
        <f t="shared" si="364"/>
        <v>6818.244356</v>
      </c>
      <c r="JI53" s="240">
        <v>0.266850837524511</v>
      </c>
      <c r="JJ53" s="242">
        <f t="shared" si="365"/>
        <v>1819.454217</v>
      </c>
      <c r="JK53" s="242">
        <f t="shared" si="366"/>
        <v>4998.790139</v>
      </c>
      <c r="JL53" s="232"/>
      <c r="JM53" s="244">
        <f t="shared" si="395"/>
        <v>5</v>
      </c>
      <c r="JN53" s="237" t="s">
        <v>41</v>
      </c>
      <c r="JO53" s="238" t="s">
        <v>85</v>
      </c>
      <c r="JP53" s="238" t="s">
        <v>84</v>
      </c>
      <c r="JQ53" s="229">
        <f>'Produksi dan Harga'!CE9</f>
        <v>748.1530293</v>
      </c>
      <c r="JR53" s="229">
        <v>7695000.0</v>
      </c>
      <c r="JS53" s="229">
        <f t="shared" si="367"/>
        <v>5757.03756</v>
      </c>
      <c r="JT53" s="240">
        <v>0.0250312</v>
      </c>
      <c r="JU53" s="229">
        <f t="shared" si="368"/>
        <v>144.1055586</v>
      </c>
      <c r="JV53" s="240"/>
      <c r="JW53" s="229" t="str">
        <f>ADHB!LD53</f>
        <v/>
      </c>
      <c r="JX53" s="241">
        <f t="shared" si="369"/>
        <v>0</v>
      </c>
      <c r="JY53" s="229">
        <f t="shared" si="370"/>
        <v>5901.143119</v>
      </c>
      <c r="JZ53" s="240">
        <v>0.266850837524511</v>
      </c>
      <c r="KA53" s="242">
        <f t="shared" si="371"/>
        <v>1574.724984</v>
      </c>
      <c r="KB53" s="242">
        <f t="shared" si="372"/>
        <v>4326.418135</v>
      </c>
      <c r="KC53" s="232"/>
      <c r="KD53" s="244">
        <f t="shared" si="396"/>
        <v>5</v>
      </c>
      <c r="KE53" s="237" t="s">
        <v>41</v>
      </c>
      <c r="KF53" s="238" t="s">
        <v>85</v>
      </c>
      <c r="KG53" s="238" t="s">
        <v>84</v>
      </c>
      <c r="KH53" s="229"/>
      <c r="KI53" s="229">
        <v>7695000.0</v>
      </c>
      <c r="KJ53" s="229">
        <f t="shared" si="373"/>
        <v>0</v>
      </c>
      <c r="KK53" s="240">
        <v>0.0250312</v>
      </c>
      <c r="KL53" s="229">
        <f t="shared" si="374"/>
        <v>0</v>
      </c>
      <c r="KM53" s="240"/>
      <c r="KN53" s="229" t="str">
        <f>ADHB!LU53</f>
        <v/>
      </c>
      <c r="KO53" s="241">
        <f t="shared" si="375"/>
        <v>0</v>
      </c>
      <c r="KP53" s="229">
        <f t="shared" si="376"/>
        <v>0</v>
      </c>
      <c r="KQ53" s="240">
        <v>0.266850837524511</v>
      </c>
      <c r="KR53" s="242">
        <f t="shared" si="377"/>
        <v>0</v>
      </c>
      <c r="KS53" s="242">
        <f t="shared" si="378"/>
        <v>0</v>
      </c>
    </row>
    <row r="54" ht="15.75" customHeight="1">
      <c r="A54" s="236">
        <f t="shared" si="379"/>
        <v>6</v>
      </c>
      <c r="B54" s="237" t="s">
        <v>42</v>
      </c>
      <c r="C54" s="238" t="s">
        <v>85</v>
      </c>
      <c r="D54" s="238" t="s">
        <v>84</v>
      </c>
      <c r="E54" s="239">
        <f>'Produksi dan Harga'!C10</f>
        <v>1382</v>
      </c>
      <c r="F54" s="229">
        <v>5645000.0</v>
      </c>
      <c r="G54" s="229">
        <f t="shared" si="271"/>
        <v>7801.39</v>
      </c>
      <c r="H54" s="240">
        <v>0.0598</v>
      </c>
      <c r="I54" s="229">
        <f t="shared" si="272"/>
        <v>466.523122</v>
      </c>
      <c r="J54" s="240"/>
      <c r="K54" s="229">
        <f>ADHB!L54</f>
        <v>0</v>
      </c>
      <c r="L54" s="241">
        <f t="shared" si="273"/>
        <v>0</v>
      </c>
      <c r="M54" s="229">
        <f t="shared" si="274"/>
        <v>8267.913122</v>
      </c>
      <c r="N54" s="240">
        <v>0.290701617767116</v>
      </c>
      <c r="O54" s="242">
        <f t="shared" si="275"/>
        <v>2403.49572</v>
      </c>
      <c r="P54" s="243">
        <f t="shared" si="276"/>
        <v>5864.417402</v>
      </c>
      <c r="Q54" s="232"/>
      <c r="R54" s="244">
        <f t="shared" si="380"/>
        <v>6</v>
      </c>
      <c r="S54" s="237" t="s">
        <v>42</v>
      </c>
      <c r="T54" s="238" t="s">
        <v>85</v>
      </c>
      <c r="U54" s="238" t="s">
        <v>84</v>
      </c>
      <c r="V54" s="239">
        <f>'Produksi dan Harga'!$H$10</f>
        <v>371</v>
      </c>
      <c r="W54" s="229">
        <v>5645000.0</v>
      </c>
      <c r="X54" s="229">
        <f t="shared" si="277"/>
        <v>2094.295</v>
      </c>
      <c r="Y54" s="240">
        <v>0.0598</v>
      </c>
      <c r="Z54" s="229">
        <f t="shared" si="278"/>
        <v>125.238841</v>
      </c>
      <c r="AA54" s="240"/>
      <c r="AB54" s="229">
        <f>ADHB!AC54</f>
        <v>0</v>
      </c>
      <c r="AC54" s="241">
        <f t="shared" si="279"/>
        <v>0</v>
      </c>
      <c r="AD54" s="229">
        <f t="shared" si="280"/>
        <v>2219.533841</v>
      </c>
      <c r="AE54" s="240">
        <v>0.290701617767116</v>
      </c>
      <c r="AF54" s="242">
        <f t="shared" si="281"/>
        <v>645.2220783</v>
      </c>
      <c r="AG54" s="242">
        <f t="shared" si="282"/>
        <v>1574.311763</v>
      </c>
      <c r="AH54" s="232"/>
      <c r="AI54" s="244">
        <f t="shared" si="381"/>
        <v>6</v>
      </c>
      <c r="AJ54" s="237" t="s">
        <v>42</v>
      </c>
      <c r="AK54" s="238" t="s">
        <v>85</v>
      </c>
      <c r="AL54" s="238" t="s">
        <v>84</v>
      </c>
      <c r="AM54" s="239">
        <f>'Produksi dan Harga'!M10</f>
        <v>1234</v>
      </c>
      <c r="AN54" s="229">
        <v>5645000.0</v>
      </c>
      <c r="AO54" s="229">
        <f t="shared" si="283"/>
        <v>6965.93</v>
      </c>
      <c r="AP54" s="240">
        <v>0.0598</v>
      </c>
      <c r="AQ54" s="229">
        <f t="shared" si="284"/>
        <v>416.562614</v>
      </c>
      <c r="AR54" s="240"/>
      <c r="AS54" s="229">
        <f>ADHB!AT54</f>
        <v>0</v>
      </c>
      <c r="AT54" s="241">
        <f t="shared" si="285"/>
        <v>0</v>
      </c>
      <c r="AU54" s="229">
        <f t="shared" si="286"/>
        <v>7382.492614</v>
      </c>
      <c r="AV54" s="240">
        <v>0.290701617767116</v>
      </c>
      <c r="AW54" s="242">
        <f t="shared" si="287"/>
        <v>2146.102546</v>
      </c>
      <c r="AX54" s="242">
        <f t="shared" si="288"/>
        <v>5236.390068</v>
      </c>
      <c r="AY54" s="232"/>
      <c r="AZ54" s="244">
        <f t="shared" si="382"/>
        <v>6</v>
      </c>
      <c r="BA54" s="237" t="s">
        <v>42</v>
      </c>
      <c r="BB54" s="238" t="s">
        <v>85</v>
      </c>
      <c r="BC54" s="238" t="s">
        <v>84</v>
      </c>
      <c r="BD54" s="239">
        <f>'Produksi dan Harga'!R10</f>
        <v>1299</v>
      </c>
      <c r="BE54" s="229">
        <v>5645000.0</v>
      </c>
      <c r="BF54" s="229">
        <f t="shared" si="289"/>
        <v>7332.855</v>
      </c>
      <c r="BG54" s="240">
        <v>0.0598</v>
      </c>
      <c r="BH54" s="229">
        <f t="shared" si="290"/>
        <v>438.504729</v>
      </c>
      <c r="BI54" s="240"/>
      <c r="BJ54" s="229">
        <f>ADHB!BK54</f>
        <v>0</v>
      </c>
      <c r="BK54" s="241">
        <f t="shared" si="291"/>
        <v>0</v>
      </c>
      <c r="BL54" s="229">
        <f t="shared" si="292"/>
        <v>7771.359729</v>
      </c>
      <c r="BM54" s="240">
        <v>0.290701617767116</v>
      </c>
      <c r="BN54" s="242">
        <f t="shared" si="293"/>
        <v>2259.146845</v>
      </c>
      <c r="BO54" s="242">
        <f t="shared" si="294"/>
        <v>5512.212884</v>
      </c>
      <c r="BP54" s="232"/>
      <c r="BQ54" s="244">
        <f t="shared" si="383"/>
        <v>6</v>
      </c>
      <c r="BR54" s="237" t="s">
        <v>42</v>
      </c>
      <c r="BS54" s="238" t="s">
        <v>85</v>
      </c>
      <c r="BT54" s="238" t="s">
        <v>84</v>
      </c>
      <c r="BU54" s="239">
        <f>'Produksi dan Harga'!W10</f>
        <v>1073</v>
      </c>
      <c r="BV54" s="229">
        <v>5645000.0</v>
      </c>
      <c r="BW54" s="229">
        <f t="shared" si="295"/>
        <v>6057.085</v>
      </c>
      <c r="BX54" s="240">
        <v>0.0598</v>
      </c>
      <c r="BY54" s="229">
        <f t="shared" si="296"/>
        <v>362.213683</v>
      </c>
      <c r="BZ54" s="240"/>
      <c r="CA54" s="229">
        <f>ADHB!CB54</f>
        <v>0</v>
      </c>
      <c r="CB54" s="241">
        <f t="shared" si="297"/>
        <v>0</v>
      </c>
      <c r="CC54" s="229">
        <f t="shared" si="298"/>
        <v>6419.298683</v>
      </c>
      <c r="CD54" s="240">
        <v>0.290701617767116</v>
      </c>
      <c r="CE54" s="242">
        <f t="shared" si="299"/>
        <v>1866.100512</v>
      </c>
      <c r="CF54" s="242">
        <f t="shared" si="300"/>
        <v>4553.198171</v>
      </c>
      <c r="CG54" s="232"/>
      <c r="CH54" s="244">
        <f t="shared" si="384"/>
        <v>6</v>
      </c>
      <c r="CI54" s="237" t="s">
        <v>42</v>
      </c>
      <c r="CJ54" s="238" t="s">
        <v>85</v>
      </c>
      <c r="CK54" s="238" t="s">
        <v>84</v>
      </c>
      <c r="CL54" s="239">
        <f>'Produksi dan Harga'!AB10</f>
        <v>3198</v>
      </c>
      <c r="CM54" s="229">
        <v>5645000.0</v>
      </c>
      <c r="CN54" s="229">
        <f t="shared" si="301"/>
        <v>18052.71</v>
      </c>
      <c r="CO54" s="240">
        <v>0.0598</v>
      </c>
      <c r="CP54" s="229">
        <f t="shared" si="302"/>
        <v>1079.552058</v>
      </c>
      <c r="CQ54" s="240"/>
      <c r="CR54" s="229">
        <f>ADHB!CS54</f>
        <v>0</v>
      </c>
      <c r="CS54" s="241">
        <f t="shared" si="303"/>
        <v>0</v>
      </c>
      <c r="CT54" s="229">
        <f t="shared" si="304"/>
        <v>19132.26206</v>
      </c>
      <c r="CU54" s="240">
        <v>0.290701617767116</v>
      </c>
      <c r="CV54" s="242">
        <f t="shared" si="305"/>
        <v>5561.779532</v>
      </c>
      <c r="CW54" s="242">
        <f t="shared" si="306"/>
        <v>13570.48253</v>
      </c>
      <c r="CX54" s="232"/>
      <c r="CY54" s="244">
        <f t="shared" si="385"/>
        <v>6</v>
      </c>
      <c r="CZ54" s="237" t="s">
        <v>42</v>
      </c>
      <c r="DA54" s="238" t="s">
        <v>85</v>
      </c>
      <c r="DB54" s="238" t="s">
        <v>84</v>
      </c>
      <c r="DC54" s="239">
        <f>'Produksi dan Harga'!AG10</f>
        <v>5963</v>
      </c>
      <c r="DD54" s="229">
        <v>5645000.0</v>
      </c>
      <c r="DE54" s="229">
        <f t="shared" si="307"/>
        <v>33661.135</v>
      </c>
      <c r="DF54" s="240">
        <v>0.0598</v>
      </c>
      <c r="DG54" s="229">
        <f t="shared" si="308"/>
        <v>2012.935873</v>
      </c>
      <c r="DH54" s="240"/>
      <c r="DI54" s="229">
        <f>ADHB!DJ54</f>
        <v>0</v>
      </c>
      <c r="DJ54" s="241">
        <f t="shared" si="309"/>
        <v>0</v>
      </c>
      <c r="DK54" s="229">
        <f t="shared" si="310"/>
        <v>35674.07087</v>
      </c>
      <c r="DL54" s="240">
        <v>0.290701617767116</v>
      </c>
      <c r="DM54" s="242">
        <f t="shared" si="311"/>
        <v>10370.51012</v>
      </c>
      <c r="DN54" s="242">
        <f t="shared" si="312"/>
        <v>25303.56076</v>
      </c>
      <c r="DO54" s="232"/>
      <c r="DP54" s="244">
        <f t="shared" si="386"/>
        <v>6</v>
      </c>
      <c r="DQ54" s="237" t="s">
        <v>42</v>
      </c>
      <c r="DR54" s="238" t="s">
        <v>85</v>
      </c>
      <c r="DS54" s="238" t="s">
        <v>84</v>
      </c>
      <c r="DT54" s="239">
        <f>'Produksi dan Harga'!AL10</f>
        <v>2217</v>
      </c>
      <c r="DU54" s="229">
        <v>5645000.0</v>
      </c>
      <c r="DV54" s="229">
        <f t="shared" si="313"/>
        <v>12514.965</v>
      </c>
      <c r="DW54" s="240">
        <v>0.0598</v>
      </c>
      <c r="DX54" s="229">
        <f t="shared" si="314"/>
        <v>748.394907</v>
      </c>
      <c r="DY54" s="240"/>
      <c r="DZ54" s="229">
        <f>ADHB!EA54</f>
        <v>0</v>
      </c>
      <c r="EA54" s="241">
        <f t="shared" si="315"/>
        <v>0</v>
      </c>
      <c r="EB54" s="229">
        <f t="shared" si="316"/>
        <v>13263.35991</v>
      </c>
      <c r="EC54" s="240">
        <v>0.290701617767116</v>
      </c>
      <c r="ED54" s="242">
        <f t="shared" si="317"/>
        <v>3855.680182</v>
      </c>
      <c r="EE54" s="242">
        <f t="shared" si="318"/>
        <v>9407.679725</v>
      </c>
      <c r="EF54" s="232"/>
      <c r="EG54" s="244">
        <f t="shared" si="387"/>
        <v>6</v>
      </c>
      <c r="EH54" s="237" t="s">
        <v>42</v>
      </c>
      <c r="EI54" s="238" t="s">
        <v>85</v>
      </c>
      <c r="EJ54" s="238" t="s">
        <v>84</v>
      </c>
      <c r="EK54" s="239">
        <f>'Produksi dan Harga'!AQ10</f>
        <v>1902</v>
      </c>
      <c r="EL54" s="229">
        <v>5645000.0</v>
      </c>
      <c r="EM54" s="229">
        <f t="shared" si="319"/>
        <v>10736.79</v>
      </c>
      <c r="EN54" s="240">
        <v>0.0598</v>
      </c>
      <c r="EO54" s="229">
        <f t="shared" si="320"/>
        <v>642.060042</v>
      </c>
      <c r="EP54" s="240"/>
      <c r="EQ54" s="229">
        <f>ADHB!ER54</f>
        <v>0</v>
      </c>
      <c r="ER54" s="241">
        <f t="shared" si="321"/>
        <v>0</v>
      </c>
      <c r="ES54" s="229">
        <f t="shared" si="322"/>
        <v>11378.85004</v>
      </c>
      <c r="ET54" s="240">
        <v>0.290701617767116</v>
      </c>
      <c r="EU54" s="242">
        <f t="shared" si="323"/>
        <v>3307.850116</v>
      </c>
      <c r="EV54" s="242">
        <f t="shared" si="324"/>
        <v>8070.999926</v>
      </c>
      <c r="EW54" s="232"/>
      <c r="EX54" s="244">
        <f t="shared" si="388"/>
        <v>6</v>
      </c>
      <c r="EY54" s="237" t="s">
        <v>42</v>
      </c>
      <c r="EZ54" s="238" t="s">
        <v>85</v>
      </c>
      <c r="FA54" s="238" t="s">
        <v>84</v>
      </c>
      <c r="FB54" s="239">
        <f>'Produksi dan Harga'!AV10</f>
        <v>856.6</v>
      </c>
      <c r="FC54" s="229">
        <v>5645000.0</v>
      </c>
      <c r="FD54" s="229">
        <f t="shared" si="325"/>
        <v>4835.507</v>
      </c>
      <c r="FE54" s="240">
        <v>0.0598</v>
      </c>
      <c r="FF54" s="229">
        <f t="shared" si="326"/>
        <v>289.1633186</v>
      </c>
      <c r="FG54" s="240"/>
      <c r="FH54" s="229">
        <f>ADHB!FI54</f>
        <v>0</v>
      </c>
      <c r="FI54" s="241">
        <f t="shared" si="327"/>
        <v>0</v>
      </c>
      <c r="FJ54" s="229">
        <f t="shared" si="328"/>
        <v>5124.670319</v>
      </c>
      <c r="FK54" s="240">
        <v>0.290701617767116</v>
      </c>
      <c r="FL54" s="242">
        <f t="shared" si="329"/>
        <v>1489.749952</v>
      </c>
      <c r="FM54" s="242">
        <f t="shared" si="330"/>
        <v>3634.920366</v>
      </c>
      <c r="FN54" s="232"/>
      <c r="FO54" s="244">
        <f t="shared" si="389"/>
        <v>6</v>
      </c>
      <c r="FP54" s="237" t="s">
        <v>42</v>
      </c>
      <c r="FQ54" s="238" t="s">
        <v>85</v>
      </c>
      <c r="FR54" s="238" t="s">
        <v>84</v>
      </c>
      <c r="FS54" s="239">
        <f>'Produksi dan Harga'!BA10</f>
        <v>124</v>
      </c>
      <c r="FT54" s="229">
        <v>5645000.0</v>
      </c>
      <c r="FU54" s="229">
        <f t="shared" si="331"/>
        <v>699.98</v>
      </c>
      <c r="FV54" s="240">
        <v>0.0598</v>
      </c>
      <c r="FW54" s="229">
        <f t="shared" si="332"/>
        <v>41.858804</v>
      </c>
      <c r="FX54" s="240"/>
      <c r="FY54" s="229">
        <f>ADHB!FZ54</f>
        <v>0</v>
      </c>
      <c r="FZ54" s="241">
        <f t="shared" si="333"/>
        <v>0</v>
      </c>
      <c r="GA54" s="229">
        <f t="shared" si="334"/>
        <v>741.838804</v>
      </c>
      <c r="GB54" s="240">
        <v>0.290701617767116</v>
      </c>
      <c r="GC54" s="242">
        <f t="shared" si="335"/>
        <v>215.6537404</v>
      </c>
      <c r="GD54" s="242">
        <f t="shared" si="336"/>
        <v>526.1850636</v>
      </c>
      <c r="GE54" s="232"/>
      <c r="GF54" s="244">
        <f t="shared" si="390"/>
        <v>6</v>
      </c>
      <c r="GG54" s="237" t="s">
        <v>42</v>
      </c>
      <c r="GH54" s="238" t="s">
        <v>85</v>
      </c>
      <c r="GI54" s="238" t="s">
        <v>84</v>
      </c>
      <c r="GJ54" s="239">
        <f>'Produksi dan Harga'!BF10</f>
        <v>112</v>
      </c>
      <c r="GK54" s="229">
        <v>5645000.0</v>
      </c>
      <c r="GL54" s="229">
        <f t="shared" si="337"/>
        <v>632.24</v>
      </c>
      <c r="GM54" s="240">
        <v>0.0598</v>
      </c>
      <c r="GN54" s="229">
        <f t="shared" si="338"/>
        <v>37.807952</v>
      </c>
      <c r="GO54" s="240"/>
      <c r="GP54" s="229">
        <f>ADHB!GQ54</f>
        <v>0</v>
      </c>
      <c r="GQ54" s="241">
        <f t="shared" si="339"/>
        <v>0</v>
      </c>
      <c r="GR54" s="229">
        <f t="shared" si="340"/>
        <v>670.047952</v>
      </c>
      <c r="GS54" s="240">
        <v>0.290701617767116</v>
      </c>
      <c r="GT54" s="242">
        <f t="shared" si="341"/>
        <v>194.7840236</v>
      </c>
      <c r="GU54" s="242">
        <f t="shared" si="342"/>
        <v>475.2639284</v>
      </c>
      <c r="GV54" s="232"/>
      <c r="GW54" s="244">
        <f t="shared" si="391"/>
        <v>6</v>
      </c>
      <c r="GX54" s="237" t="s">
        <v>42</v>
      </c>
      <c r="GY54" s="238" t="s">
        <v>85</v>
      </c>
      <c r="GZ54" s="245" t="s">
        <v>84</v>
      </c>
      <c r="HA54" s="229">
        <f>'Produksi dan Harga'!BK10</f>
        <v>4896</v>
      </c>
      <c r="HB54" s="246">
        <v>5645000.0</v>
      </c>
      <c r="HC54" s="229">
        <f t="shared" si="343"/>
        <v>27637.92</v>
      </c>
      <c r="HD54" s="240">
        <v>0.0598</v>
      </c>
      <c r="HE54" s="229">
        <f t="shared" si="344"/>
        <v>1652.747616</v>
      </c>
      <c r="HF54" s="240"/>
      <c r="HG54" s="229">
        <f>ADHB!HH54</f>
        <v>0</v>
      </c>
      <c r="HH54" s="241">
        <f t="shared" si="345"/>
        <v>0</v>
      </c>
      <c r="HI54" s="229">
        <f t="shared" si="346"/>
        <v>29290.66762</v>
      </c>
      <c r="HJ54" s="240">
        <v>0.290701617767116</v>
      </c>
      <c r="HK54" s="242">
        <f t="shared" si="347"/>
        <v>8514.844461</v>
      </c>
      <c r="HL54" s="242">
        <f t="shared" si="348"/>
        <v>20775.82315</v>
      </c>
      <c r="HM54" s="232"/>
      <c r="HN54" s="244">
        <f t="shared" si="392"/>
        <v>6</v>
      </c>
      <c r="HO54" s="237" t="s">
        <v>42</v>
      </c>
      <c r="HP54" s="238" t="s">
        <v>85</v>
      </c>
      <c r="HQ54" s="238" t="s">
        <v>84</v>
      </c>
      <c r="HR54" s="226">
        <f>'Produksi dan Harga'!BP10</f>
        <v>1049</v>
      </c>
      <c r="HS54" s="246">
        <v>5645000.0</v>
      </c>
      <c r="HT54" s="229">
        <f t="shared" si="349"/>
        <v>5921.605</v>
      </c>
      <c r="HU54" s="240">
        <v>0.0598</v>
      </c>
      <c r="HV54" s="229">
        <f t="shared" si="350"/>
        <v>354.111979</v>
      </c>
      <c r="HW54" s="240"/>
      <c r="HX54" s="229">
        <f>ADHB!HY54</f>
        <v>0</v>
      </c>
      <c r="HY54" s="241">
        <f t="shared" si="351"/>
        <v>0</v>
      </c>
      <c r="HZ54" s="229">
        <f t="shared" si="352"/>
        <v>6275.716979</v>
      </c>
      <c r="IA54" s="240">
        <v>0.290701617767116</v>
      </c>
      <c r="IB54" s="242">
        <f t="shared" si="353"/>
        <v>1824.361078</v>
      </c>
      <c r="IC54" s="242">
        <f t="shared" si="354"/>
        <v>4451.355901</v>
      </c>
      <c r="ID54" s="232"/>
      <c r="IE54" s="244">
        <f t="shared" si="393"/>
        <v>6</v>
      </c>
      <c r="IF54" s="237" t="s">
        <v>42</v>
      </c>
      <c r="IG54" s="238" t="s">
        <v>85</v>
      </c>
      <c r="IH54" s="238" t="s">
        <v>84</v>
      </c>
      <c r="II54" s="226">
        <f>'Produksi dan Harga'!BU10</f>
        <v>202.8195288</v>
      </c>
      <c r="IJ54" s="229">
        <v>5645000.0</v>
      </c>
      <c r="IK54" s="229">
        <f t="shared" si="355"/>
        <v>1144.91624</v>
      </c>
      <c r="IL54" s="240">
        <v>0.0598</v>
      </c>
      <c r="IM54" s="229">
        <f t="shared" si="356"/>
        <v>68.46599117</v>
      </c>
      <c r="IN54" s="240"/>
      <c r="IO54" s="229">
        <f>ADHB!IP54</f>
        <v>0</v>
      </c>
      <c r="IP54" s="241">
        <f t="shared" si="357"/>
        <v>0</v>
      </c>
      <c r="IQ54" s="229">
        <f t="shared" si="358"/>
        <v>1213.382231</v>
      </c>
      <c r="IR54" s="240">
        <v>0.290701617767116</v>
      </c>
      <c r="IS54" s="242">
        <f t="shared" si="359"/>
        <v>352.7321777</v>
      </c>
      <c r="IT54" s="242">
        <f t="shared" si="360"/>
        <v>860.6500538</v>
      </c>
      <c r="IU54" s="232"/>
      <c r="IV54" s="244">
        <f t="shared" si="394"/>
        <v>6</v>
      </c>
      <c r="IW54" s="237" t="s">
        <v>42</v>
      </c>
      <c r="IX54" s="238" t="s">
        <v>85</v>
      </c>
      <c r="IY54" s="238" t="s">
        <v>84</v>
      </c>
      <c r="IZ54" s="229">
        <f>'Produksi dan Harga'!BZ10</f>
        <v>167.609625</v>
      </c>
      <c r="JA54" s="229">
        <v>5645000.0</v>
      </c>
      <c r="JB54" s="229">
        <f t="shared" si="361"/>
        <v>946.1563332</v>
      </c>
      <c r="JC54" s="240">
        <v>0.0598</v>
      </c>
      <c r="JD54" s="229">
        <f t="shared" si="362"/>
        <v>56.58014872</v>
      </c>
      <c r="JE54" s="240"/>
      <c r="JF54" s="229">
        <f>ADHB!JG54</f>
        <v>0</v>
      </c>
      <c r="JG54" s="241">
        <f t="shared" si="363"/>
        <v>0</v>
      </c>
      <c r="JH54" s="229">
        <f t="shared" si="364"/>
        <v>1002.736482</v>
      </c>
      <c r="JI54" s="240">
        <v>0.290701617767116</v>
      </c>
      <c r="JJ54" s="242">
        <f t="shared" si="365"/>
        <v>291.4971175</v>
      </c>
      <c r="JK54" s="242">
        <f t="shared" si="366"/>
        <v>711.2393644</v>
      </c>
      <c r="JL54" s="232"/>
      <c r="JM54" s="244">
        <f t="shared" si="395"/>
        <v>6</v>
      </c>
      <c r="JN54" s="237" t="s">
        <v>42</v>
      </c>
      <c r="JO54" s="238" t="s">
        <v>85</v>
      </c>
      <c r="JP54" s="238" t="s">
        <v>84</v>
      </c>
      <c r="JQ54" s="229">
        <f>'Produksi dan Harga'!CE10</f>
        <v>138.5122358</v>
      </c>
      <c r="JR54" s="229">
        <v>5645000.0</v>
      </c>
      <c r="JS54" s="229">
        <f t="shared" si="367"/>
        <v>781.9015709</v>
      </c>
      <c r="JT54" s="240">
        <v>0.0598</v>
      </c>
      <c r="JU54" s="229">
        <f t="shared" si="368"/>
        <v>46.75771394</v>
      </c>
      <c r="JV54" s="240"/>
      <c r="JW54" s="229" t="str">
        <f>ADHB!LD54</f>
        <v/>
      </c>
      <c r="JX54" s="241">
        <f t="shared" si="369"/>
        <v>0</v>
      </c>
      <c r="JY54" s="229">
        <f t="shared" si="370"/>
        <v>828.6592848</v>
      </c>
      <c r="JZ54" s="240">
        <v>0.290701617767116</v>
      </c>
      <c r="KA54" s="242">
        <f t="shared" si="371"/>
        <v>240.8925947</v>
      </c>
      <c r="KB54" s="242">
        <f t="shared" si="372"/>
        <v>587.7666902</v>
      </c>
      <c r="KC54" s="232"/>
      <c r="KD54" s="244">
        <f t="shared" si="396"/>
        <v>6</v>
      </c>
      <c r="KE54" s="237" t="s">
        <v>42</v>
      </c>
      <c r="KF54" s="238" t="s">
        <v>85</v>
      </c>
      <c r="KG54" s="238" t="s">
        <v>84</v>
      </c>
      <c r="KH54" s="229"/>
      <c r="KI54" s="229">
        <v>5645000.0</v>
      </c>
      <c r="KJ54" s="229">
        <f t="shared" si="373"/>
        <v>0</v>
      </c>
      <c r="KK54" s="240">
        <v>0.0598</v>
      </c>
      <c r="KL54" s="229">
        <f t="shared" si="374"/>
        <v>0</v>
      </c>
      <c r="KM54" s="240"/>
      <c r="KN54" s="229" t="str">
        <f>ADHB!LU54</f>
        <v/>
      </c>
      <c r="KO54" s="241">
        <f t="shared" si="375"/>
        <v>0</v>
      </c>
      <c r="KP54" s="229">
        <f t="shared" si="376"/>
        <v>0</v>
      </c>
      <c r="KQ54" s="240">
        <v>0.290701617767116</v>
      </c>
      <c r="KR54" s="242">
        <f t="shared" si="377"/>
        <v>0</v>
      </c>
      <c r="KS54" s="242">
        <f t="shared" si="378"/>
        <v>0</v>
      </c>
    </row>
    <row r="55" ht="15.75" customHeight="1">
      <c r="A55" s="236">
        <f t="shared" si="379"/>
        <v>7</v>
      </c>
      <c r="B55" s="237" t="s">
        <v>43</v>
      </c>
      <c r="C55" s="238" t="s">
        <v>85</v>
      </c>
      <c r="D55" s="238" t="s">
        <v>84</v>
      </c>
      <c r="E55" s="247">
        <f>'Produksi dan Harga'!C11</f>
        <v>284</v>
      </c>
      <c r="F55" s="229">
        <v>8947000.0</v>
      </c>
      <c r="G55" s="229">
        <f t="shared" si="271"/>
        <v>2540.948</v>
      </c>
      <c r="H55" s="240">
        <v>0.022</v>
      </c>
      <c r="I55" s="229">
        <f t="shared" si="272"/>
        <v>55.900856</v>
      </c>
      <c r="J55" s="240"/>
      <c r="K55" s="229">
        <f>ADHB!L55</f>
        <v>0</v>
      </c>
      <c r="L55" s="241">
        <f t="shared" si="273"/>
        <v>0</v>
      </c>
      <c r="M55" s="229">
        <f t="shared" si="274"/>
        <v>2596.848856</v>
      </c>
      <c r="N55" s="240">
        <v>0.21087817</v>
      </c>
      <c r="O55" s="242">
        <f t="shared" si="275"/>
        <v>547.6187345</v>
      </c>
      <c r="P55" s="243">
        <f t="shared" si="276"/>
        <v>2049.230121</v>
      </c>
      <c r="Q55" s="232"/>
      <c r="R55" s="244">
        <f t="shared" si="380"/>
        <v>7</v>
      </c>
      <c r="S55" s="237" t="s">
        <v>43</v>
      </c>
      <c r="T55" s="238" t="s">
        <v>85</v>
      </c>
      <c r="U55" s="238" t="s">
        <v>84</v>
      </c>
      <c r="V55" s="247">
        <f>'Produksi dan Harga'!$H$11</f>
        <v>318</v>
      </c>
      <c r="W55" s="229">
        <v>8947000.0</v>
      </c>
      <c r="X55" s="229">
        <f t="shared" si="277"/>
        <v>2845.146</v>
      </c>
      <c r="Y55" s="240">
        <v>0.022</v>
      </c>
      <c r="Z55" s="229">
        <f t="shared" si="278"/>
        <v>62.593212</v>
      </c>
      <c r="AA55" s="240"/>
      <c r="AB55" s="229">
        <f>ADHB!AC55</f>
        <v>0</v>
      </c>
      <c r="AC55" s="241">
        <f t="shared" si="279"/>
        <v>0</v>
      </c>
      <c r="AD55" s="229">
        <f t="shared" si="280"/>
        <v>2907.739212</v>
      </c>
      <c r="AE55" s="240">
        <v>0.21087817</v>
      </c>
      <c r="AF55" s="242">
        <f t="shared" si="281"/>
        <v>613.1787239</v>
      </c>
      <c r="AG55" s="242">
        <f t="shared" si="282"/>
        <v>2294.560488</v>
      </c>
      <c r="AH55" s="232"/>
      <c r="AI55" s="244">
        <f t="shared" si="381"/>
        <v>7</v>
      </c>
      <c r="AJ55" s="237" t="s">
        <v>43</v>
      </c>
      <c r="AK55" s="238" t="s">
        <v>85</v>
      </c>
      <c r="AL55" s="238" t="s">
        <v>84</v>
      </c>
      <c r="AM55" s="247">
        <f>'Produksi dan Harga'!M11</f>
        <v>250</v>
      </c>
      <c r="AN55" s="229">
        <v>8947000.0</v>
      </c>
      <c r="AO55" s="229">
        <f t="shared" si="283"/>
        <v>2236.75</v>
      </c>
      <c r="AP55" s="240">
        <v>0.022</v>
      </c>
      <c r="AQ55" s="229">
        <f t="shared" si="284"/>
        <v>49.2085</v>
      </c>
      <c r="AR55" s="240"/>
      <c r="AS55" s="229">
        <f>ADHB!AT55</f>
        <v>0</v>
      </c>
      <c r="AT55" s="241">
        <f t="shared" si="285"/>
        <v>0</v>
      </c>
      <c r="AU55" s="229">
        <f t="shared" si="286"/>
        <v>2285.9585</v>
      </c>
      <c r="AV55" s="240">
        <v>0.21087817</v>
      </c>
      <c r="AW55" s="242">
        <f t="shared" si="287"/>
        <v>482.0587452</v>
      </c>
      <c r="AX55" s="242">
        <f t="shared" si="288"/>
        <v>1803.899755</v>
      </c>
      <c r="AY55" s="232"/>
      <c r="AZ55" s="244">
        <f t="shared" si="382"/>
        <v>7</v>
      </c>
      <c r="BA55" s="237" t="s">
        <v>43</v>
      </c>
      <c r="BB55" s="238" t="s">
        <v>85</v>
      </c>
      <c r="BC55" s="238" t="s">
        <v>84</v>
      </c>
      <c r="BD55" s="247">
        <f>'Produksi dan Harga'!R11</f>
        <v>197</v>
      </c>
      <c r="BE55" s="229">
        <v>8947000.0</v>
      </c>
      <c r="BF55" s="229">
        <f t="shared" si="289"/>
        <v>1762.559</v>
      </c>
      <c r="BG55" s="240">
        <v>0.022</v>
      </c>
      <c r="BH55" s="229">
        <f t="shared" si="290"/>
        <v>38.776298</v>
      </c>
      <c r="BI55" s="240"/>
      <c r="BJ55" s="229">
        <f>ADHB!BK55</f>
        <v>0</v>
      </c>
      <c r="BK55" s="241">
        <f t="shared" si="291"/>
        <v>0</v>
      </c>
      <c r="BL55" s="229">
        <f t="shared" si="292"/>
        <v>1801.335298</v>
      </c>
      <c r="BM55" s="240">
        <v>0.21087817</v>
      </c>
      <c r="BN55" s="242">
        <f t="shared" si="293"/>
        <v>379.8622912</v>
      </c>
      <c r="BO55" s="242">
        <f t="shared" si="294"/>
        <v>1421.473007</v>
      </c>
      <c r="BP55" s="232"/>
      <c r="BQ55" s="244">
        <f t="shared" si="383"/>
        <v>7</v>
      </c>
      <c r="BR55" s="237" t="s">
        <v>43</v>
      </c>
      <c r="BS55" s="238" t="s">
        <v>85</v>
      </c>
      <c r="BT55" s="238" t="s">
        <v>84</v>
      </c>
      <c r="BU55" s="247">
        <f>'Produksi dan Harga'!W11</f>
        <v>425</v>
      </c>
      <c r="BV55" s="229">
        <v>8947000.0</v>
      </c>
      <c r="BW55" s="229">
        <f t="shared" si="295"/>
        <v>3802.475</v>
      </c>
      <c r="BX55" s="240">
        <v>0.022</v>
      </c>
      <c r="BY55" s="229">
        <f t="shared" si="296"/>
        <v>83.65445</v>
      </c>
      <c r="BZ55" s="240"/>
      <c r="CA55" s="229">
        <f>ADHB!CB55</f>
        <v>0</v>
      </c>
      <c r="CB55" s="241">
        <f t="shared" si="297"/>
        <v>0</v>
      </c>
      <c r="CC55" s="229">
        <f t="shared" si="298"/>
        <v>3886.12945</v>
      </c>
      <c r="CD55" s="240">
        <v>0.21087817</v>
      </c>
      <c r="CE55" s="242">
        <f t="shared" si="299"/>
        <v>819.4998668</v>
      </c>
      <c r="CF55" s="242">
        <f t="shared" si="300"/>
        <v>3066.629583</v>
      </c>
      <c r="CG55" s="232"/>
      <c r="CH55" s="244">
        <f t="shared" si="384"/>
        <v>7</v>
      </c>
      <c r="CI55" s="237" t="s">
        <v>43</v>
      </c>
      <c r="CJ55" s="238" t="s">
        <v>85</v>
      </c>
      <c r="CK55" s="238" t="s">
        <v>84</v>
      </c>
      <c r="CL55" s="247">
        <f>'Produksi dan Harga'!AB11</f>
        <v>239</v>
      </c>
      <c r="CM55" s="229">
        <v>8947000.0</v>
      </c>
      <c r="CN55" s="229">
        <f t="shared" si="301"/>
        <v>2138.333</v>
      </c>
      <c r="CO55" s="240">
        <v>0.022</v>
      </c>
      <c r="CP55" s="229">
        <f t="shared" si="302"/>
        <v>47.043326</v>
      </c>
      <c r="CQ55" s="240"/>
      <c r="CR55" s="229">
        <f>ADHB!CS55</f>
        <v>0</v>
      </c>
      <c r="CS55" s="241">
        <f t="shared" si="303"/>
        <v>0</v>
      </c>
      <c r="CT55" s="229">
        <f t="shared" si="304"/>
        <v>2185.376326</v>
      </c>
      <c r="CU55" s="240">
        <v>0.21087817</v>
      </c>
      <c r="CV55" s="242">
        <f t="shared" si="305"/>
        <v>460.8481604</v>
      </c>
      <c r="CW55" s="242">
        <f t="shared" si="306"/>
        <v>1724.528166</v>
      </c>
      <c r="CX55" s="232"/>
      <c r="CY55" s="244">
        <f t="shared" si="385"/>
        <v>7</v>
      </c>
      <c r="CZ55" s="237" t="s">
        <v>43</v>
      </c>
      <c r="DA55" s="238" t="s">
        <v>85</v>
      </c>
      <c r="DB55" s="238" t="s">
        <v>84</v>
      </c>
      <c r="DC55" s="247">
        <f>'Produksi dan Harga'!AG11</f>
        <v>172</v>
      </c>
      <c r="DD55" s="229">
        <v>8947000.0</v>
      </c>
      <c r="DE55" s="229">
        <f t="shared" si="307"/>
        <v>1538.884</v>
      </c>
      <c r="DF55" s="240">
        <v>0.022</v>
      </c>
      <c r="DG55" s="229">
        <f t="shared" si="308"/>
        <v>33.855448</v>
      </c>
      <c r="DH55" s="240"/>
      <c r="DI55" s="229">
        <f>ADHB!DJ55</f>
        <v>0</v>
      </c>
      <c r="DJ55" s="241">
        <f t="shared" si="309"/>
        <v>0</v>
      </c>
      <c r="DK55" s="229">
        <f t="shared" si="310"/>
        <v>1572.739448</v>
      </c>
      <c r="DL55" s="240">
        <v>0.21087817</v>
      </c>
      <c r="DM55" s="242">
        <f t="shared" si="311"/>
        <v>331.6564167</v>
      </c>
      <c r="DN55" s="242">
        <f t="shared" si="312"/>
        <v>1241.083031</v>
      </c>
      <c r="DO55" s="232"/>
      <c r="DP55" s="244">
        <f t="shared" si="386"/>
        <v>7</v>
      </c>
      <c r="DQ55" s="237" t="s">
        <v>43</v>
      </c>
      <c r="DR55" s="238" t="s">
        <v>85</v>
      </c>
      <c r="DS55" s="238" t="s">
        <v>84</v>
      </c>
      <c r="DT55" s="247">
        <f>'Produksi dan Harga'!AL11</f>
        <v>236</v>
      </c>
      <c r="DU55" s="229">
        <v>8947000.0</v>
      </c>
      <c r="DV55" s="229">
        <f t="shared" si="313"/>
        <v>2111.492</v>
      </c>
      <c r="DW55" s="240">
        <v>0.022</v>
      </c>
      <c r="DX55" s="229">
        <f t="shared" si="314"/>
        <v>46.452824</v>
      </c>
      <c r="DY55" s="240"/>
      <c r="DZ55" s="229">
        <f>ADHB!EA55</f>
        <v>0</v>
      </c>
      <c r="EA55" s="241">
        <f t="shared" si="315"/>
        <v>0</v>
      </c>
      <c r="EB55" s="229">
        <f t="shared" si="316"/>
        <v>2157.944824</v>
      </c>
      <c r="EC55" s="240">
        <v>0.21087817</v>
      </c>
      <c r="ED55" s="242">
        <f t="shared" si="317"/>
        <v>455.0634554</v>
      </c>
      <c r="EE55" s="242">
        <f t="shared" si="318"/>
        <v>1702.881369</v>
      </c>
      <c r="EF55" s="232"/>
      <c r="EG55" s="244">
        <f t="shared" si="387"/>
        <v>7</v>
      </c>
      <c r="EH55" s="237" t="s">
        <v>43</v>
      </c>
      <c r="EI55" s="238" t="s">
        <v>85</v>
      </c>
      <c r="EJ55" s="238" t="s">
        <v>84</v>
      </c>
      <c r="EK55" s="247">
        <f>'Produksi dan Harga'!AQ11</f>
        <v>241</v>
      </c>
      <c r="EL55" s="229">
        <v>8947000.0</v>
      </c>
      <c r="EM55" s="229">
        <f t="shared" si="319"/>
        <v>2156.227</v>
      </c>
      <c r="EN55" s="240">
        <v>0.022</v>
      </c>
      <c r="EO55" s="229">
        <f t="shared" si="320"/>
        <v>47.436994</v>
      </c>
      <c r="EP55" s="240"/>
      <c r="EQ55" s="229">
        <f>ADHB!ER55</f>
        <v>0</v>
      </c>
      <c r="ER55" s="241">
        <f t="shared" si="321"/>
        <v>0</v>
      </c>
      <c r="ES55" s="229">
        <f t="shared" si="322"/>
        <v>2203.663994</v>
      </c>
      <c r="ET55" s="240">
        <v>0.21087817</v>
      </c>
      <c r="EU55" s="242">
        <f t="shared" si="323"/>
        <v>464.7046303</v>
      </c>
      <c r="EV55" s="242">
        <f t="shared" si="324"/>
        <v>1738.959364</v>
      </c>
      <c r="EW55" s="232"/>
      <c r="EX55" s="244">
        <f t="shared" si="388"/>
        <v>7</v>
      </c>
      <c r="EY55" s="237" t="s">
        <v>43</v>
      </c>
      <c r="EZ55" s="238" t="s">
        <v>85</v>
      </c>
      <c r="FA55" s="238" t="s">
        <v>84</v>
      </c>
      <c r="FB55" s="247">
        <f>'Produksi dan Harga'!AV11</f>
        <v>104.2</v>
      </c>
      <c r="FC55" s="229">
        <v>8947000.0</v>
      </c>
      <c r="FD55" s="229">
        <f t="shared" si="325"/>
        <v>932.2774</v>
      </c>
      <c r="FE55" s="240">
        <v>0.022</v>
      </c>
      <c r="FF55" s="229">
        <f t="shared" si="326"/>
        <v>20.5101028</v>
      </c>
      <c r="FG55" s="240"/>
      <c r="FH55" s="229">
        <f>ADHB!FI55</f>
        <v>0</v>
      </c>
      <c r="FI55" s="241">
        <f t="shared" si="327"/>
        <v>0</v>
      </c>
      <c r="FJ55" s="229">
        <f t="shared" si="328"/>
        <v>952.7875028</v>
      </c>
      <c r="FK55" s="240">
        <v>0.21087817</v>
      </c>
      <c r="FL55" s="242">
        <f t="shared" si="329"/>
        <v>200.922085</v>
      </c>
      <c r="FM55" s="242">
        <f t="shared" si="330"/>
        <v>751.8654178</v>
      </c>
      <c r="FN55" s="232"/>
      <c r="FO55" s="244">
        <f t="shared" si="389"/>
        <v>7</v>
      </c>
      <c r="FP55" s="237" t="s">
        <v>43</v>
      </c>
      <c r="FQ55" s="238" t="s">
        <v>85</v>
      </c>
      <c r="FR55" s="238" t="s">
        <v>84</v>
      </c>
      <c r="FS55" s="239">
        <f>'Produksi dan Harga'!BA11</f>
        <v>61</v>
      </c>
      <c r="FT55" s="229">
        <v>8947000.0</v>
      </c>
      <c r="FU55" s="229">
        <f t="shared" si="331"/>
        <v>545.767</v>
      </c>
      <c r="FV55" s="240">
        <v>0.022</v>
      </c>
      <c r="FW55" s="229">
        <f t="shared" si="332"/>
        <v>12.006874</v>
      </c>
      <c r="FX55" s="240"/>
      <c r="FY55" s="229">
        <f>ADHB!FZ55</f>
        <v>0</v>
      </c>
      <c r="FZ55" s="241">
        <f t="shared" si="333"/>
        <v>0</v>
      </c>
      <c r="GA55" s="229">
        <f t="shared" si="334"/>
        <v>557.773874</v>
      </c>
      <c r="GB55" s="240">
        <v>0.21087817</v>
      </c>
      <c r="GC55" s="242">
        <f t="shared" si="335"/>
        <v>117.6223338</v>
      </c>
      <c r="GD55" s="242">
        <f t="shared" si="336"/>
        <v>440.1515402</v>
      </c>
      <c r="GE55" s="232"/>
      <c r="GF55" s="244">
        <f t="shared" si="390"/>
        <v>7</v>
      </c>
      <c r="GG55" s="237" t="s">
        <v>43</v>
      </c>
      <c r="GH55" s="238" t="s">
        <v>85</v>
      </c>
      <c r="GI55" s="238" t="s">
        <v>84</v>
      </c>
      <c r="GJ55" s="247">
        <f>'Produksi dan Harga'!BF11</f>
        <v>131</v>
      </c>
      <c r="GK55" s="229">
        <v>8947000.0</v>
      </c>
      <c r="GL55" s="229">
        <f t="shared" si="337"/>
        <v>1172.057</v>
      </c>
      <c r="GM55" s="240">
        <v>0.022</v>
      </c>
      <c r="GN55" s="229">
        <f t="shared" si="338"/>
        <v>25.785254</v>
      </c>
      <c r="GO55" s="240"/>
      <c r="GP55" s="229">
        <f>ADHB!GQ55</f>
        <v>0</v>
      </c>
      <c r="GQ55" s="241">
        <f t="shared" si="339"/>
        <v>0</v>
      </c>
      <c r="GR55" s="229">
        <f t="shared" si="340"/>
        <v>1197.842254</v>
      </c>
      <c r="GS55" s="240">
        <v>0.21087817</v>
      </c>
      <c r="GT55" s="242">
        <f t="shared" si="341"/>
        <v>252.5987825</v>
      </c>
      <c r="GU55" s="242">
        <f t="shared" si="342"/>
        <v>945.2434715</v>
      </c>
      <c r="GV55" s="232"/>
      <c r="GW55" s="244">
        <f t="shared" si="391"/>
        <v>7</v>
      </c>
      <c r="GX55" s="237" t="s">
        <v>43</v>
      </c>
      <c r="GY55" s="238" t="s">
        <v>85</v>
      </c>
      <c r="GZ55" s="245" t="s">
        <v>84</v>
      </c>
      <c r="HA55" s="229">
        <f>'Produksi dan Harga'!BK11</f>
        <v>85</v>
      </c>
      <c r="HB55" s="246">
        <v>8947000.0</v>
      </c>
      <c r="HC55" s="229">
        <f t="shared" si="343"/>
        <v>760.495</v>
      </c>
      <c r="HD55" s="240">
        <v>0.022</v>
      </c>
      <c r="HE55" s="229">
        <f t="shared" si="344"/>
        <v>16.73089</v>
      </c>
      <c r="HF55" s="240"/>
      <c r="HG55" s="229">
        <f>ADHB!HH55</f>
        <v>0</v>
      </c>
      <c r="HH55" s="241">
        <f t="shared" si="345"/>
        <v>0</v>
      </c>
      <c r="HI55" s="229">
        <f t="shared" si="346"/>
        <v>777.22589</v>
      </c>
      <c r="HJ55" s="240">
        <v>0.21087817</v>
      </c>
      <c r="HK55" s="242">
        <f t="shared" si="347"/>
        <v>163.8999734</v>
      </c>
      <c r="HL55" s="242">
        <f t="shared" si="348"/>
        <v>613.3259166</v>
      </c>
      <c r="HM55" s="232"/>
      <c r="HN55" s="244">
        <f t="shared" si="392"/>
        <v>7</v>
      </c>
      <c r="HO55" s="237" t="s">
        <v>43</v>
      </c>
      <c r="HP55" s="238" t="s">
        <v>85</v>
      </c>
      <c r="HQ55" s="238" t="s">
        <v>84</v>
      </c>
      <c r="HR55" s="226">
        <f>'Produksi dan Harga'!BP11</f>
        <v>81</v>
      </c>
      <c r="HS55" s="246">
        <v>8947000.0</v>
      </c>
      <c r="HT55" s="229">
        <f t="shared" si="349"/>
        <v>724.707</v>
      </c>
      <c r="HU55" s="240">
        <v>0.022</v>
      </c>
      <c r="HV55" s="229">
        <f t="shared" si="350"/>
        <v>15.943554</v>
      </c>
      <c r="HW55" s="240"/>
      <c r="HX55" s="229">
        <f>ADHB!HY55</f>
        <v>0</v>
      </c>
      <c r="HY55" s="241">
        <f t="shared" si="351"/>
        <v>0</v>
      </c>
      <c r="HZ55" s="229">
        <f t="shared" si="352"/>
        <v>740.650554</v>
      </c>
      <c r="IA55" s="240">
        <v>0.21087817</v>
      </c>
      <c r="IB55" s="242">
        <f t="shared" si="353"/>
        <v>156.1870334</v>
      </c>
      <c r="IC55" s="242">
        <f t="shared" si="354"/>
        <v>584.4635206</v>
      </c>
      <c r="ID55" s="232"/>
      <c r="IE55" s="244">
        <f t="shared" si="393"/>
        <v>7</v>
      </c>
      <c r="IF55" s="237" t="s">
        <v>43</v>
      </c>
      <c r="IG55" s="238" t="s">
        <v>85</v>
      </c>
      <c r="IH55" s="238" t="s">
        <v>84</v>
      </c>
      <c r="II55" s="226">
        <f>'Produksi dan Harga'!BU11</f>
        <v>104.2</v>
      </c>
      <c r="IJ55" s="229">
        <v>8947000.0</v>
      </c>
      <c r="IK55" s="229">
        <f t="shared" si="355"/>
        <v>932.2774</v>
      </c>
      <c r="IL55" s="240">
        <v>0.022</v>
      </c>
      <c r="IM55" s="229">
        <f t="shared" si="356"/>
        <v>20.5101028</v>
      </c>
      <c r="IN55" s="240"/>
      <c r="IO55" s="229">
        <f>ADHB!IP55</f>
        <v>0</v>
      </c>
      <c r="IP55" s="241">
        <f t="shared" si="357"/>
        <v>0</v>
      </c>
      <c r="IQ55" s="229">
        <f t="shared" si="358"/>
        <v>952.7875028</v>
      </c>
      <c r="IR55" s="240">
        <v>0.21087817</v>
      </c>
      <c r="IS55" s="242">
        <f t="shared" si="359"/>
        <v>200.922085</v>
      </c>
      <c r="IT55" s="242">
        <f t="shared" si="360"/>
        <v>751.8654178</v>
      </c>
      <c r="IU55" s="232"/>
      <c r="IV55" s="244">
        <f t="shared" si="394"/>
        <v>7</v>
      </c>
      <c r="IW55" s="237" t="s">
        <v>43</v>
      </c>
      <c r="IX55" s="238" t="s">
        <v>85</v>
      </c>
      <c r="IY55" s="238" t="s">
        <v>84</v>
      </c>
      <c r="IZ55" s="229">
        <f>'Produksi dan Harga'!BZ11</f>
        <v>40.4</v>
      </c>
      <c r="JA55" s="229">
        <v>8947000.0</v>
      </c>
      <c r="JB55" s="229">
        <f t="shared" si="361"/>
        <v>361.4588</v>
      </c>
      <c r="JC55" s="240">
        <v>0.022</v>
      </c>
      <c r="JD55" s="229">
        <f t="shared" si="362"/>
        <v>7.9520936</v>
      </c>
      <c r="JE55" s="240"/>
      <c r="JF55" s="229">
        <f>ADHB!JG55</f>
        <v>0</v>
      </c>
      <c r="JG55" s="241">
        <f t="shared" si="363"/>
        <v>0</v>
      </c>
      <c r="JH55" s="229">
        <f t="shared" si="364"/>
        <v>369.4108936</v>
      </c>
      <c r="JI55" s="240">
        <v>0.21087817</v>
      </c>
      <c r="JJ55" s="242">
        <f t="shared" si="365"/>
        <v>77.90069322</v>
      </c>
      <c r="JK55" s="242">
        <f t="shared" si="366"/>
        <v>291.5102004</v>
      </c>
      <c r="JL55" s="232"/>
      <c r="JM55" s="244">
        <f t="shared" si="395"/>
        <v>7</v>
      </c>
      <c r="JN55" s="237" t="s">
        <v>43</v>
      </c>
      <c r="JO55" s="238" t="s">
        <v>85</v>
      </c>
      <c r="JP55" s="238" t="s">
        <v>84</v>
      </c>
      <c r="JQ55" s="229">
        <f>'Produksi dan Harga'!CE11</f>
        <v>43</v>
      </c>
      <c r="JR55" s="229">
        <v>8947000.0</v>
      </c>
      <c r="JS55" s="229">
        <f t="shared" si="367"/>
        <v>384.721</v>
      </c>
      <c r="JT55" s="240">
        <v>0.022</v>
      </c>
      <c r="JU55" s="229">
        <f t="shared" si="368"/>
        <v>8.463862</v>
      </c>
      <c r="JV55" s="240"/>
      <c r="JW55" s="229" t="str">
        <f>ADHB!LD55</f>
        <v/>
      </c>
      <c r="JX55" s="241">
        <f t="shared" si="369"/>
        <v>0</v>
      </c>
      <c r="JY55" s="229">
        <f t="shared" si="370"/>
        <v>393.184862</v>
      </c>
      <c r="JZ55" s="240">
        <v>0.21087817</v>
      </c>
      <c r="KA55" s="242">
        <f t="shared" si="371"/>
        <v>82.91410417</v>
      </c>
      <c r="KB55" s="242">
        <f t="shared" si="372"/>
        <v>310.2707578</v>
      </c>
      <c r="KC55" s="232"/>
      <c r="KD55" s="244">
        <f t="shared" si="396"/>
        <v>7</v>
      </c>
      <c r="KE55" s="237" t="s">
        <v>43</v>
      </c>
      <c r="KF55" s="238" t="s">
        <v>85</v>
      </c>
      <c r="KG55" s="238" t="s">
        <v>84</v>
      </c>
      <c r="KH55" s="229"/>
      <c r="KI55" s="229">
        <v>8947000.0</v>
      </c>
      <c r="KJ55" s="229">
        <f t="shared" si="373"/>
        <v>0</v>
      </c>
      <c r="KK55" s="240">
        <v>0.022</v>
      </c>
      <c r="KL55" s="229">
        <f t="shared" si="374"/>
        <v>0</v>
      </c>
      <c r="KM55" s="240"/>
      <c r="KN55" s="229" t="str">
        <f>ADHB!LU55</f>
        <v/>
      </c>
      <c r="KO55" s="241">
        <f t="shared" si="375"/>
        <v>0</v>
      </c>
      <c r="KP55" s="229">
        <f t="shared" si="376"/>
        <v>0</v>
      </c>
      <c r="KQ55" s="240">
        <v>0.21087817</v>
      </c>
      <c r="KR55" s="242">
        <f t="shared" si="377"/>
        <v>0</v>
      </c>
      <c r="KS55" s="242">
        <f t="shared" si="378"/>
        <v>0</v>
      </c>
    </row>
    <row r="56" ht="15.75" customHeight="1">
      <c r="A56" s="236">
        <f t="shared" si="379"/>
        <v>8</v>
      </c>
      <c r="B56" s="237" t="s">
        <v>87</v>
      </c>
      <c r="C56" s="238" t="s">
        <v>85</v>
      </c>
      <c r="D56" s="238" t="s">
        <v>84</v>
      </c>
      <c r="E56" s="229"/>
      <c r="F56" s="229">
        <v>1009000.0</v>
      </c>
      <c r="G56" s="229">
        <f t="shared" si="271"/>
        <v>0</v>
      </c>
      <c r="H56" s="240">
        <v>0.022</v>
      </c>
      <c r="I56" s="229">
        <f t="shared" si="272"/>
        <v>0</v>
      </c>
      <c r="J56" s="240"/>
      <c r="K56" s="229">
        <f>ADHB!L56</f>
        <v>0</v>
      </c>
      <c r="L56" s="241">
        <f t="shared" si="273"/>
        <v>0</v>
      </c>
      <c r="M56" s="229">
        <f t="shared" si="274"/>
        <v>0</v>
      </c>
      <c r="N56" s="240">
        <v>0.27429935250298</v>
      </c>
      <c r="O56" s="242">
        <f t="shared" si="275"/>
        <v>0</v>
      </c>
      <c r="P56" s="243">
        <f t="shared" si="276"/>
        <v>0</v>
      </c>
      <c r="Q56" s="232"/>
      <c r="R56" s="244">
        <f t="shared" si="380"/>
        <v>8</v>
      </c>
      <c r="S56" s="237" t="s">
        <v>87</v>
      </c>
      <c r="T56" s="238" t="s">
        <v>85</v>
      </c>
      <c r="U56" s="238" t="s">
        <v>84</v>
      </c>
      <c r="V56" s="229"/>
      <c r="W56" s="229">
        <v>1009000.0</v>
      </c>
      <c r="X56" s="229">
        <f t="shared" si="277"/>
        <v>0</v>
      </c>
      <c r="Y56" s="240">
        <v>0.022</v>
      </c>
      <c r="Z56" s="229">
        <f t="shared" si="278"/>
        <v>0</v>
      </c>
      <c r="AA56" s="240"/>
      <c r="AB56" s="229">
        <f>ADHB!AC56</f>
        <v>0</v>
      </c>
      <c r="AC56" s="241">
        <f t="shared" si="279"/>
        <v>0</v>
      </c>
      <c r="AD56" s="229">
        <f t="shared" si="280"/>
        <v>0</v>
      </c>
      <c r="AE56" s="240">
        <v>0.27429935250298</v>
      </c>
      <c r="AF56" s="242">
        <f t="shared" si="281"/>
        <v>0</v>
      </c>
      <c r="AG56" s="242">
        <f t="shared" si="282"/>
        <v>0</v>
      </c>
      <c r="AH56" s="232"/>
      <c r="AI56" s="244">
        <f t="shared" si="381"/>
        <v>8</v>
      </c>
      <c r="AJ56" s="237" t="s">
        <v>87</v>
      </c>
      <c r="AK56" s="238" t="s">
        <v>85</v>
      </c>
      <c r="AL56" s="238" t="s">
        <v>84</v>
      </c>
      <c r="AM56" s="229"/>
      <c r="AN56" s="229">
        <v>1009000.0</v>
      </c>
      <c r="AO56" s="229">
        <f t="shared" si="283"/>
        <v>0</v>
      </c>
      <c r="AP56" s="240">
        <v>0.022</v>
      </c>
      <c r="AQ56" s="229">
        <f t="shared" si="284"/>
        <v>0</v>
      </c>
      <c r="AR56" s="240"/>
      <c r="AS56" s="229">
        <f>ADHB!AT56</f>
        <v>0</v>
      </c>
      <c r="AT56" s="241">
        <f t="shared" si="285"/>
        <v>0</v>
      </c>
      <c r="AU56" s="229">
        <f t="shared" si="286"/>
        <v>0</v>
      </c>
      <c r="AV56" s="240">
        <v>0.27429935250298</v>
      </c>
      <c r="AW56" s="242">
        <f t="shared" si="287"/>
        <v>0</v>
      </c>
      <c r="AX56" s="242">
        <f t="shared" si="288"/>
        <v>0</v>
      </c>
      <c r="AY56" s="232"/>
      <c r="AZ56" s="244">
        <f t="shared" si="382"/>
        <v>8</v>
      </c>
      <c r="BA56" s="237" t="s">
        <v>87</v>
      </c>
      <c r="BB56" s="238" t="s">
        <v>85</v>
      </c>
      <c r="BC56" s="238" t="s">
        <v>84</v>
      </c>
      <c r="BD56" s="229"/>
      <c r="BE56" s="229">
        <v>1009000.0</v>
      </c>
      <c r="BF56" s="229">
        <f t="shared" si="289"/>
        <v>0</v>
      </c>
      <c r="BG56" s="240">
        <v>0.022</v>
      </c>
      <c r="BH56" s="229">
        <f t="shared" si="290"/>
        <v>0</v>
      </c>
      <c r="BI56" s="240"/>
      <c r="BJ56" s="229">
        <f>ADHB!BK56</f>
        <v>0</v>
      </c>
      <c r="BK56" s="241">
        <f t="shared" si="291"/>
        <v>0</v>
      </c>
      <c r="BL56" s="229">
        <f t="shared" si="292"/>
        <v>0</v>
      </c>
      <c r="BM56" s="240">
        <v>0.27429935250298</v>
      </c>
      <c r="BN56" s="242">
        <f t="shared" si="293"/>
        <v>0</v>
      </c>
      <c r="BO56" s="242">
        <f t="shared" si="294"/>
        <v>0</v>
      </c>
      <c r="BP56" s="232"/>
      <c r="BQ56" s="244">
        <f t="shared" si="383"/>
        <v>8</v>
      </c>
      <c r="BR56" s="237" t="s">
        <v>87</v>
      </c>
      <c r="BS56" s="238" t="s">
        <v>85</v>
      </c>
      <c r="BT56" s="238" t="s">
        <v>84</v>
      </c>
      <c r="BU56" s="229"/>
      <c r="BV56" s="229">
        <v>1009000.0</v>
      </c>
      <c r="BW56" s="229">
        <f t="shared" si="295"/>
        <v>0</v>
      </c>
      <c r="BX56" s="240">
        <v>0.022</v>
      </c>
      <c r="BY56" s="229">
        <f t="shared" si="296"/>
        <v>0</v>
      </c>
      <c r="BZ56" s="240"/>
      <c r="CA56" s="229">
        <f>ADHB!CB56</f>
        <v>0</v>
      </c>
      <c r="CB56" s="241">
        <f t="shared" si="297"/>
        <v>0</v>
      </c>
      <c r="CC56" s="229">
        <f t="shared" si="298"/>
        <v>0</v>
      </c>
      <c r="CD56" s="240">
        <v>0.27429935250298</v>
      </c>
      <c r="CE56" s="242">
        <f t="shared" si="299"/>
        <v>0</v>
      </c>
      <c r="CF56" s="242">
        <f t="shared" si="300"/>
        <v>0</v>
      </c>
      <c r="CG56" s="232"/>
      <c r="CH56" s="244">
        <f t="shared" si="384"/>
        <v>8</v>
      </c>
      <c r="CI56" s="237" t="s">
        <v>87</v>
      </c>
      <c r="CJ56" s="238" t="s">
        <v>85</v>
      </c>
      <c r="CK56" s="238" t="s">
        <v>84</v>
      </c>
      <c r="CL56" s="229"/>
      <c r="CM56" s="229">
        <v>1009000.0</v>
      </c>
      <c r="CN56" s="229">
        <f t="shared" si="301"/>
        <v>0</v>
      </c>
      <c r="CO56" s="240">
        <v>0.022</v>
      </c>
      <c r="CP56" s="229">
        <f t="shared" si="302"/>
        <v>0</v>
      </c>
      <c r="CQ56" s="240"/>
      <c r="CR56" s="229">
        <f>ADHB!CS56</f>
        <v>0</v>
      </c>
      <c r="CS56" s="241">
        <f t="shared" si="303"/>
        <v>0</v>
      </c>
      <c r="CT56" s="229">
        <f t="shared" si="304"/>
        <v>0</v>
      </c>
      <c r="CU56" s="240">
        <v>0.27429935250298</v>
      </c>
      <c r="CV56" s="242">
        <f t="shared" si="305"/>
        <v>0</v>
      </c>
      <c r="CW56" s="242">
        <f t="shared" si="306"/>
        <v>0</v>
      </c>
      <c r="CX56" s="232"/>
      <c r="CY56" s="244">
        <f t="shared" si="385"/>
        <v>8</v>
      </c>
      <c r="CZ56" s="237" t="s">
        <v>87</v>
      </c>
      <c r="DA56" s="238" t="s">
        <v>85</v>
      </c>
      <c r="DB56" s="238" t="s">
        <v>84</v>
      </c>
      <c r="DC56" s="229"/>
      <c r="DD56" s="229">
        <v>1009000.0</v>
      </c>
      <c r="DE56" s="229">
        <f t="shared" si="307"/>
        <v>0</v>
      </c>
      <c r="DF56" s="240">
        <v>0.022</v>
      </c>
      <c r="DG56" s="229">
        <f t="shared" si="308"/>
        <v>0</v>
      </c>
      <c r="DH56" s="240"/>
      <c r="DI56" s="229">
        <f>ADHB!DJ56</f>
        <v>0</v>
      </c>
      <c r="DJ56" s="241">
        <f t="shared" si="309"/>
        <v>0</v>
      </c>
      <c r="DK56" s="229">
        <f t="shared" si="310"/>
        <v>0</v>
      </c>
      <c r="DL56" s="240">
        <v>0.27429935250298</v>
      </c>
      <c r="DM56" s="242">
        <f t="shared" si="311"/>
        <v>0</v>
      </c>
      <c r="DN56" s="242">
        <f t="shared" si="312"/>
        <v>0</v>
      </c>
      <c r="DO56" s="232"/>
      <c r="DP56" s="244">
        <f t="shared" si="386"/>
        <v>8</v>
      </c>
      <c r="DQ56" s="237" t="s">
        <v>87</v>
      </c>
      <c r="DR56" s="238" t="s">
        <v>85</v>
      </c>
      <c r="DS56" s="238" t="s">
        <v>84</v>
      </c>
      <c r="DT56" s="229"/>
      <c r="DU56" s="229">
        <v>1009000.0</v>
      </c>
      <c r="DV56" s="229">
        <f t="shared" si="313"/>
        <v>0</v>
      </c>
      <c r="DW56" s="240">
        <v>0.022</v>
      </c>
      <c r="DX56" s="229">
        <f t="shared" si="314"/>
        <v>0</v>
      </c>
      <c r="DY56" s="240"/>
      <c r="DZ56" s="229">
        <f>ADHB!EA56</f>
        <v>0</v>
      </c>
      <c r="EA56" s="241">
        <f t="shared" si="315"/>
        <v>0</v>
      </c>
      <c r="EB56" s="229">
        <f t="shared" si="316"/>
        <v>0</v>
      </c>
      <c r="EC56" s="240">
        <v>0.27429935250298</v>
      </c>
      <c r="ED56" s="242">
        <f t="shared" si="317"/>
        <v>0</v>
      </c>
      <c r="EE56" s="242">
        <f t="shared" si="318"/>
        <v>0</v>
      </c>
      <c r="EF56" s="232"/>
      <c r="EG56" s="244">
        <f t="shared" si="387"/>
        <v>8</v>
      </c>
      <c r="EH56" s="237" t="s">
        <v>87</v>
      </c>
      <c r="EI56" s="238" t="s">
        <v>85</v>
      </c>
      <c r="EJ56" s="238" t="s">
        <v>84</v>
      </c>
      <c r="EK56" s="229"/>
      <c r="EL56" s="229">
        <v>1009000.0</v>
      </c>
      <c r="EM56" s="229">
        <f t="shared" si="319"/>
        <v>0</v>
      </c>
      <c r="EN56" s="240">
        <v>0.022</v>
      </c>
      <c r="EO56" s="229">
        <f t="shared" si="320"/>
        <v>0</v>
      </c>
      <c r="EP56" s="240"/>
      <c r="EQ56" s="229">
        <f>ADHB!ER56</f>
        <v>0</v>
      </c>
      <c r="ER56" s="241">
        <f t="shared" si="321"/>
        <v>0</v>
      </c>
      <c r="ES56" s="229">
        <f t="shared" si="322"/>
        <v>0</v>
      </c>
      <c r="ET56" s="240">
        <v>0.27429935250298</v>
      </c>
      <c r="EU56" s="242">
        <f t="shared" si="323"/>
        <v>0</v>
      </c>
      <c r="EV56" s="242">
        <f t="shared" si="324"/>
        <v>0</v>
      </c>
      <c r="EW56" s="232"/>
      <c r="EX56" s="244">
        <f t="shared" si="388"/>
        <v>8</v>
      </c>
      <c r="EY56" s="237" t="s">
        <v>87</v>
      </c>
      <c r="EZ56" s="238" t="s">
        <v>85</v>
      </c>
      <c r="FA56" s="238" t="s">
        <v>84</v>
      </c>
      <c r="FB56" s="229"/>
      <c r="FC56" s="229">
        <v>1009000.0</v>
      </c>
      <c r="FD56" s="229">
        <f t="shared" si="325"/>
        <v>0</v>
      </c>
      <c r="FE56" s="240">
        <v>0.022</v>
      </c>
      <c r="FF56" s="229">
        <f t="shared" si="326"/>
        <v>0</v>
      </c>
      <c r="FG56" s="240"/>
      <c r="FH56" s="229">
        <f>ADHB!FI56</f>
        <v>0</v>
      </c>
      <c r="FI56" s="241">
        <f t="shared" si="327"/>
        <v>0</v>
      </c>
      <c r="FJ56" s="229">
        <f t="shared" si="328"/>
        <v>0</v>
      </c>
      <c r="FK56" s="240">
        <v>0.27429935250298</v>
      </c>
      <c r="FL56" s="242">
        <f t="shared" si="329"/>
        <v>0</v>
      </c>
      <c r="FM56" s="242">
        <f t="shared" si="330"/>
        <v>0</v>
      </c>
      <c r="FN56" s="232"/>
      <c r="FO56" s="244">
        <f t="shared" si="389"/>
        <v>8</v>
      </c>
      <c r="FP56" s="237" t="s">
        <v>87</v>
      </c>
      <c r="FQ56" s="238" t="s">
        <v>85</v>
      </c>
      <c r="FR56" s="238" t="s">
        <v>84</v>
      </c>
      <c r="FS56" s="239"/>
      <c r="FT56" s="229">
        <v>1009000.0</v>
      </c>
      <c r="FU56" s="229">
        <f t="shared" si="331"/>
        <v>0</v>
      </c>
      <c r="FV56" s="240">
        <v>0.022</v>
      </c>
      <c r="FW56" s="229">
        <f t="shared" si="332"/>
        <v>0</v>
      </c>
      <c r="FX56" s="240"/>
      <c r="FY56" s="229">
        <f>ADHB!FZ56</f>
        <v>0</v>
      </c>
      <c r="FZ56" s="241">
        <f t="shared" si="333"/>
        <v>0</v>
      </c>
      <c r="GA56" s="229">
        <f t="shared" si="334"/>
        <v>0</v>
      </c>
      <c r="GB56" s="240">
        <v>0.27429935250298</v>
      </c>
      <c r="GC56" s="242">
        <f t="shared" si="335"/>
        <v>0</v>
      </c>
      <c r="GD56" s="242">
        <f t="shared" si="336"/>
        <v>0</v>
      </c>
      <c r="GE56" s="232"/>
      <c r="GF56" s="244">
        <f t="shared" si="390"/>
        <v>8</v>
      </c>
      <c r="GG56" s="237" t="s">
        <v>87</v>
      </c>
      <c r="GH56" s="238" t="s">
        <v>85</v>
      </c>
      <c r="GI56" s="238" t="s">
        <v>84</v>
      </c>
      <c r="GJ56" s="247"/>
      <c r="GK56" s="229">
        <v>1009000.0</v>
      </c>
      <c r="GL56" s="229">
        <f t="shared" si="337"/>
        <v>0</v>
      </c>
      <c r="GM56" s="240">
        <v>0.022</v>
      </c>
      <c r="GN56" s="229">
        <f t="shared" si="338"/>
        <v>0</v>
      </c>
      <c r="GO56" s="240"/>
      <c r="GP56" s="229">
        <f>ADHB!GQ56</f>
        <v>0</v>
      </c>
      <c r="GQ56" s="241">
        <f t="shared" si="339"/>
        <v>0</v>
      </c>
      <c r="GR56" s="229">
        <f t="shared" si="340"/>
        <v>0</v>
      </c>
      <c r="GS56" s="240">
        <v>0.27429935250298</v>
      </c>
      <c r="GT56" s="242">
        <f t="shared" si="341"/>
        <v>0</v>
      </c>
      <c r="GU56" s="242">
        <f t="shared" si="342"/>
        <v>0</v>
      </c>
      <c r="GV56" s="232"/>
      <c r="GW56" s="244">
        <f t="shared" si="391"/>
        <v>8</v>
      </c>
      <c r="GX56" s="237" t="s">
        <v>87</v>
      </c>
      <c r="GY56" s="238" t="s">
        <v>85</v>
      </c>
      <c r="GZ56" s="238" t="s">
        <v>84</v>
      </c>
      <c r="HA56" s="229"/>
      <c r="HB56" s="229">
        <v>1009000.0</v>
      </c>
      <c r="HC56" s="229">
        <f t="shared" si="343"/>
        <v>0</v>
      </c>
      <c r="HD56" s="240">
        <v>0.022</v>
      </c>
      <c r="HE56" s="229">
        <f t="shared" si="344"/>
        <v>0</v>
      </c>
      <c r="HF56" s="240"/>
      <c r="HG56" s="229">
        <f>ADHB!HH56</f>
        <v>0</v>
      </c>
      <c r="HH56" s="241">
        <f t="shared" si="345"/>
        <v>0</v>
      </c>
      <c r="HI56" s="229">
        <f t="shared" si="346"/>
        <v>0</v>
      </c>
      <c r="HJ56" s="240">
        <v>0.27429935250298</v>
      </c>
      <c r="HK56" s="242">
        <f t="shared" si="347"/>
        <v>0</v>
      </c>
      <c r="HL56" s="242">
        <f t="shared" si="348"/>
        <v>0</v>
      </c>
      <c r="HM56" s="232"/>
      <c r="HN56" s="244">
        <f t="shared" si="392"/>
        <v>8</v>
      </c>
      <c r="HO56" s="237" t="s">
        <v>87</v>
      </c>
      <c r="HP56" s="238" t="s">
        <v>85</v>
      </c>
      <c r="HQ56" s="238" t="s">
        <v>84</v>
      </c>
      <c r="HR56" s="229"/>
      <c r="HS56" s="229">
        <v>1009000.0</v>
      </c>
      <c r="HT56" s="229">
        <f t="shared" si="349"/>
        <v>0</v>
      </c>
      <c r="HU56" s="240">
        <v>0.022</v>
      </c>
      <c r="HV56" s="229">
        <f t="shared" si="350"/>
        <v>0</v>
      </c>
      <c r="HW56" s="240"/>
      <c r="HX56" s="229">
        <f>ADHB!HY56</f>
        <v>0</v>
      </c>
      <c r="HY56" s="241">
        <f t="shared" si="351"/>
        <v>0</v>
      </c>
      <c r="HZ56" s="229">
        <f t="shared" si="352"/>
        <v>0</v>
      </c>
      <c r="IA56" s="240">
        <v>0.27429935250298</v>
      </c>
      <c r="IB56" s="242">
        <f t="shared" si="353"/>
        <v>0</v>
      </c>
      <c r="IC56" s="242">
        <f t="shared" si="354"/>
        <v>0</v>
      </c>
      <c r="ID56" s="232"/>
      <c r="IE56" s="244">
        <f t="shared" si="393"/>
        <v>8</v>
      </c>
      <c r="IF56" s="237" t="s">
        <v>87</v>
      </c>
      <c r="IG56" s="238" t="s">
        <v>85</v>
      </c>
      <c r="IH56" s="238" t="s">
        <v>84</v>
      </c>
      <c r="II56" s="229"/>
      <c r="IJ56" s="229">
        <v>1009000.0</v>
      </c>
      <c r="IK56" s="229">
        <f t="shared" si="355"/>
        <v>0</v>
      </c>
      <c r="IL56" s="240">
        <v>0.022</v>
      </c>
      <c r="IM56" s="229">
        <f t="shared" si="356"/>
        <v>0</v>
      </c>
      <c r="IN56" s="240"/>
      <c r="IO56" s="229">
        <f>ADHB!IP56</f>
        <v>0</v>
      </c>
      <c r="IP56" s="241">
        <f t="shared" si="357"/>
        <v>0</v>
      </c>
      <c r="IQ56" s="229">
        <f t="shared" si="358"/>
        <v>0</v>
      </c>
      <c r="IR56" s="240">
        <v>0.27429935250298</v>
      </c>
      <c r="IS56" s="242">
        <f t="shared" si="359"/>
        <v>0</v>
      </c>
      <c r="IT56" s="242">
        <f t="shared" si="360"/>
        <v>0</v>
      </c>
      <c r="IU56" s="232"/>
      <c r="IV56" s="244">
        <f t="shared" si="394"/>
        <v>8</v>
      </c>
      <c r="IW56" s="237" t="s">
        <v>87</v>
      </c>
      <c r="IX56" s="238" t="s">
        <v>85</v>
      </c>
      <c r="IY56" s="238" t="s">
        <v>84</v>
      </c>
      <c r="IZ56" s="229"/>
      <c r="JA56" s="229">
        <v>1009000.0</v>
      </c>
      <c r="JB56" s="229">
        <f t="shared" si="361"/>
        <v>0</v>
      </c>
      <c r="JC56" s="240">
        <v>0.022</v>
      </c>
      <c r="JD56" s="229">
        <f t="shared" si="362"/>
        <v>0</v>
      </c>
      <c r="JE56" s="240"/>
      <c r="JF56" s="229">
        <f>ADHB!JG56</f>
        <v>0</v>
      </c>
      <c r="JG56" s="241">
        <f t="shared" si="363"/>
        <v>0</v>
      </c>
      <c r="JH56" s="229">
        <f t="shared" si="364"/>
        <v>0</v>
      </c>
      <c r="JI56" s="240">
        <v>0.27429935250298</v>
      </c>
      <c r="JJ56" s="242">
        <f t="shared" si="365"/>
        <v>0</v>
      </c>
      <c r="JK56" s="242">
        <f t="shared" si="366"/>
        <v>0</v>
      </c>
      <c r="JL56" s="232"/>
      <c r="JM56" s="244">
        <f t="shared" si="395"/>
        <v>8</v>
      </c>
      <c r="JN56" s="237" t="s">
        <v>87</v>
      </c>
      <c r="JO56" s="238" t="s">
        <v>85</v>
      </c>
      <c r="JP56" s="238" t="s">
        <v>84</v>
      </c>
      <c r="JQ56" s="229"/>
      <c r="JR56" s="229">
        <v>1009000.0</v>
      </c>
      <c r="JS56" s="229">
        <f t="shared" si="367"/>
        <v>0</v>
      </c>
      <c r="JT56" s="240">
        <v>0.022</v>
      </c>
      <c r="JU56" s="229">
        <f t="shared" si="368"/>
        <v>0</v>
      </c>
      <c r="JV56" s="240"/>
      <c r="JW56" s="229" t="str">
        <f>ADHB!LD56</f>
        <v/>
      </c>
      <c r="JX56" s="241">
        <f t="shared" si="369"/>
        <v>0</v>
      </c>
      <c r="JY56" s="229">
        <f t="shared" si="370"/>
        <v>0</v>
      </c>
      <c r="JZ56" s="240">
        <v>0.27429935250298</v>
      </c>
      <c r="KA56" s="242">
        <f t="shared" si="371"/>
        <v>0</v>
      </c>
      <c r="KB56" s="242">
        <f t="shared" si="372"/>
        <v>0</v>
      </c>
      <c r="KC56" s="232"/>
      <c r="KD56" s="244">
        <f t="shared" si="396"/>
        <v>8</v>
      </c>
      <c r="KE56" s="237" t="s">
        <v>87</v>
      </c>
      <c r="KF56" s="238" t="s">
        <v>85</v>
      </c>
      <c r="KG56" s="238" t="s">
        <v>84</v>
      </c>
      <c r="KH56" s="229"/>
      <c r="KI56" s="229">
        <v>1009000.0</v>
      </c>
      <c r="KJ56" s="229">
        <f t="shared" si="373"/>
        <v>0</v>
      </c>
      <c r="KK56" s="240">
        <v>0.022</v>
      </c>
      <c r="KL56" s="229">
        <f t="shared" si="374"/>
        <v>0</v>
      </c>
      <c r="KM56" s="240"/>
      <c r="KN56" s="229" t="str">
        <f>ADHB!LU56</f>
        <v/>
      </c>
      <c r="KO56" s="241">
        <f t="shared" si="375"/>
        <v>0</v>
      </c>
      <c r="KP56" s="229">
        <f t="shared" si="376"/>
        <v>0</v>
      </c>
      <c r="KQ56" s="240">
        <v>0.27429935250298</v>
      </c>
      <c r="KR56" s="242">
        <f t="shared" si="377"/>
        <v>0</v>
      </c>
      <c r="KS56" s="242">
        <f t="shared" si="378"/>
        <v>0</v>
      </c>
    </row>
    <row r="57" ht="15.75" customHeight="1">
      <c r="A57" s="236">
        <f t="shared" si="379"/>
        <v>9</v>
      </c>
      <c r="B57" s="237" t="s">
        <v>88</v>
      </c>
      <c r="C57" s="238" t="s">
        <v>86</v>
      </c>
      <c r="D57" s="238" t="s">
        <v>84</v>
      </c>
      <c r="E57" s="229"/>
      <c r="F57" s="229">
        <v>1009000.0</v>
      </c>
      <c r="G57" s="229">
        <f t="shared" si="271"/>
        <v>0</v>
      </c>
      <c r="H57" s="240">
        <v>0.022</v>
      </c>
      <c r="I57" s="229">
        <f t="shared" si="272"/>
        <v>0</v>
      </c>
      <c r="J57" s="240"/>
      <c r="K57" s="229">
        <f>ADHB!L57</f>
        <v>0</v>
      </c>
      <c r="L57" s="241">
        <f t="shared" si="273"/>
        <v>0</v>
      </c>
      <c r="M57" s="229">
        <f t="shared" si="274"/>
        <v>0</v>
      </c>
      <c r="N57" s="240">
        <v>0.27429935250298</v>
      </c>
      <c r="O57" s="242">
        <f t="shared" si="275"/>
        <v>0</v>
      </c>
      <c r="P57" s="243">
        <f t="shared" si="276"/>
        <v>0</v>
      </c>
      <c r="Q57" s="232"/>
      <c r="R57" s="244">
        <f t="shared" si="380"/>
        <v>9</v>
      </c>
      <c r="S57" s="237" t="s">
        <v>88</v>
      </c>
      <c r="T57" s="238" t="s">
        <v>86</v>
      </c>
      <c r="U57" s="238" t="s">
        <v>84</v>
      </c>
      <c r="V57" s="229"/>
      <c r="W57" s="229">
        <v>1009000.0</v>
      </c>
      <c r="X57" s="229">
        <f t="shared" si="277"/>
        <v>0</v>
      </c>
      <c r="Y57" s="240">
        <v>0.022</v>
      </c>
      <c r="Z57" s="229">
        <f t="shared" si="278"/>
        <v>0</v>
      </c>
      <c r="AA57" s="240"/>
      <c r="AB57" s="229">
        <f>ADHB!AC57</f>
        <v>0</v>
      </c>
      <c r="AC57" s="241">
        <f t="shared" si="279"/>
        <v>0</v>
      </c>
      <c r="AD57" s="229">
        <f t="shared" si="280"/>
        <v>0</v>
      </c>
      <c r="AE57" s="240">
        <v>0.27429935250298</v>
      </c>
      <c r="AF57" s="242">
        <f t="shared" si="281"/>
        <v>0</v>
      </c>
      <c r="AG57" s="242">
        <f t="shared" si="282"/>
        <v>0</v>
      </c>
      <c r="AH57" s="232"/>
      <c r="AI57" s="244">
        <f t="shared" si="381"/>
        <v>9</v>
      </c>
      <c r="AJ57" s="237" t="s">
        <v>88</v>
      </c>
      <c r="AK57" s="238" t="s">
        <v>86</v>
      </c>
      <c r="AL57" s="238" t="s">
        <v>84</v>
      </c>
      <c r="AM57" s="229"/>
      <c r="AN57" s="229">
        <v>1009000.0</v>
      </c>
      <c r="AO57" s="229">
        <f t="shared" si="283"/>
        <v>0</v>
      </c>
      <c r="AP57" s="240">
        <v>0.022</v>
      </c>
      <c r="AQ57" s="229">
        <f t="shared" si="284"/>
        <v>0</v>
      </c>
      <c r="AR57" s="240"/>
      <c r="AS57" s="229">
        <f>ADHB!AT57</f>
        <v>0</v>
      </c>
      <c r="AT57" s="241">
        <f t="shared" si="285"/>
        <v>0</v>
      </c>
      <c r="AU57" s="229">
        <f t="shared" si="286"/>
        <v>0</v>
      </c>
      <c r="AV57" s="240">
        <v>0.27429935250298</v>
      </c>
      <c r="AW57" s="242">
        <f t="shared" si="287"/>
        <v>0</v>
      </c>
      <c r="AX57" s="242">
        <f t="shared" si="288"/>
        <v>0</v>
      </c>
      <c r="AY57" s="232"/>
      <c r="AZ57" s="244">
        <f t="shared" si="382"/>
        <v>9</v>
      </c>
      <c r="BA57" s="237" t="s">
        <v>88</v>
      </c>
      <c r="BB57" s="238" t="s">
        <v>86</v>
      </c>
      <c r="BC57" s="238" t="s">
        <v>84</v>
      </c>
      <c r="BD57" s="229"/>
      <c r="BE57" s="229">
        <v>1009000.0</v>
      </c>
      <c r="BF57" s="229">
        <f t="shared" si="289"/>
        <v>0</v>
      </c>
      <c r="BG57" s="240">
        <v>0.022</v>
      </c>
      <c r="BH57" s="229">
        <f t="shared" si="290"/>
        <v>0</v>
      </c>
      <c r="BI57" s="240"/>
      <c r="BJ57" s="229">
        <f>ADHB!BK57</f>
        <v>0</v>
      </c>
      <c r="BK57" s="241">
        <f t="shared" si="291"/>
        <v>0</v>
      </c>
      <c r="BL57" s="229">
        <f t="shared" si="292"/>
        <v>0</v>
      </c>
      <c r="BM57" s="240">
        <v>0.27429935250298</v>
      </c>
      <c r="BN57" s="242">
        <f t="shared" si="293"/>
        <v>0</v>
      </c>
      <c r="BO57" s="242">
        <f t="shared" si="294"/>
        <v>0</v>
      </c>
      <c r="BP57" s="232"/>
      <c r="BQ57" s="244">
        <f t="shared" si="383"/>
        <v>9</v>
      </c>
      <c r="BR57" s="237" t="s">
        <v>88</v>
      </c>
      <c r="BS57" s="238" t="s">
        <v>86</v>
      </c>
      <c r="BT57" s="238" t="s">
        <v>84</v>
      </c>
      <c r="BU57" s="229"/>
      <c r="BV57" s="229">
        <v>1009000.0</v>
      </c>
      <c r="BW57" s="229">
        <f t="shared" si="295"/>
        <v>0</v>
      </c>
      <c r="BX57" s="240">
        <v>0.022</v>
      </c>
      <c r="BY57" s="229">
        <f t="shared" si="296"/>
        <v>0</v>
      </c>
      <c r="BZ57" s="240"/>
      <c r="CA57" s="229">
        <f>ADHB!CB57</f>
        <v>0</v>
      </c>
      <c r="CB57" s="241">
        <f t="shared" si="297"/>
        <v>0</v>
      </c>
      <c r="CC57" s="229">
        <f t="shared" si="298"/>
        <v>0</v>
      </c>
      <c r="CD57" s="240">
        <v>0.27429935250298</v>
      </c>
      <c r="CE57" s="242">
        <f t="shared" si="299"/>
        <v>0</v>
      </c>
      <c r="CF57" s="242">
        <f t="shared" si="300"/>
        <v>0</v>
      </c>
      <c r="CG57" s="232"/>
      <c r="CH57" s="244">
        <f t="shared" si="384"/>
        <v>9</v>
      </c>
      <c r="CI57" s="237" t="s">
        <v>88</v>
      </c>
      <c r="CJ57" s="238" t="s">
        <v>86</v>
      </c>
      <c r="CK57" s="238" t="s">
        <v>84</v>
      </c>
      <c r="CL57" s="229"/>
      <c r="CM57" s="229">
        <v>1009000.0</v>
      </c>
      <c r="CN57" s="229">
        <f t="shared" si="301"/>
        <v>0</v>
      </c>
      <c r="CO57" s="240">
        <v>0.022</v>
      </c>
      <c r="CP57" s="229">
        <f t="shared" si="302"/>
        <v>0</v>
      </c>
      <c r="CQ57" s="240"/>
      <c r="CR57" s="229">
        <f>ADHB!CS57</f>
        <v>0</v>
      </c>
      <c r="CS57" s="241">
        <f t="shared" si="303"/>
        <v>0</v>
      </c>
      <c r="CT57" s="229">
        <f t="shared" si="304"/>
        <v>0</v>
      </c>
      <c r="CU57" s="240">
        <v>0.27429935250298</v>
      </c>
      <c r="CV57" s="242">
        <f t="shared" si="305"/>
        <v>0</v>
      </c>
      <c r="CW57" s="242">
        <f t="shared" si="306"/>
        <v>0</v>
      </c>
      <c r="CX57" s="232"/>
      <c r="CY57" s="244">
        <f t="shared" si="385"/>
        <v>9</v>
      </c>
      <c r="CZ57" s="237" t="s">
        <v>88</v>
      </c>
      <c r="DA57" s="238" t="s">
        <v>86</v>
      </c>
      <c r="DB57" s="238" t="s">
        <v>84</v>
      </c>
      <c r="DC57" s="229"/>
      <c r="DD57" s="229">
        <v>1009000.0</v>
      </c>
      <c r="DE57" s="229">
        <f t="shared" si="307"/>
        <v>0</v>
      </c>
      <c r="DF57" s="240">
        <v>0.022</v>
      </c>
      <c r="DG57" s="229">
        <f t="shared" si="308"/>
        <v>0</v>
      </c>
      <c r="DH57" s="240"/>
      <c r="DI57" s="229">
        <f>ADHB!DJ57</f>
        <v>0</v>
      </c>
      <c r="DJ57" s="241">
        <f t="shared" si="309"/>
        <v>0</v>
      </c>
      <c r="DK57" s="229">
        <f t="shared" si="310"/>
        <v>0</v>
      </c>
      <c r="DL57" s="240">
        <v>0.27429935250298</v>
      </c>
      <c r="DM57" s="242">
        <f t="shared" si="311"/>
        <v>0</v>
      </c>
      <c r="DN57" s="242">
        <f t="shared" si="312"/>
        <v>0</v>
      </c>
      <c r="DO57" s="232"/>
      <c r="DP57" s="244">
        <f t="shared" si="386"/>
        <v>9</v>
      </c>
      <c r="DQ57" s="237" t="s">
        <v>88</v>
      </c>
      <c r="DR57" s="238" t="s">
        <v>86</v>
      </c>
      <c r="DS57" s="238" t="s">
        <v>84</v>
      </c>
      <c r="DT57" s="229"/>
      <c r="DU57" s="229">
        <v>1009000.0</v>
      </c>
      <c r="DV57" s="229">
        <f t="shared" si="313"/>
        <v>0</v>
      </c>
      <c r="DW57" s="240">
        <v>0.022</v>
      </c>
      <c r="DX57" s="229">
        <f t="shared" si="314"/>
        <v>0</v>
      </c>
      <c r="DY57" s="240"/>
      <c r="DZ57" s="229">
        <f>ADHB!EA57</f>
        <v>0</v>
      </c>
      <c r="EA57" s="241">
        <f t="shared" si="315"/>
        <v>0</v>
      </c>
      <c r="EB57" s="229">
        <f t="shared" si="316"/>
        <v>0</v>
      </c>
      <c r="EC57" s="240">
        <v>0.27429935250298</v>
      </c>
      <c r="ED57" s="242">
        <f t="shared" si="317"/>
        <v>0</v>
      </c>
      <c r="EE57" s="242">
        <f t="shared" si="318"/>
        <v>0</v>
      </c>
      <c r="EF57" s="232"/>
      <c r="EG57" s="244">
        <f t="shared" si="387"/>
        <v>9</v>
      </c>
      <c r="EH57" s="237" t="s">
        <v>88</v>
      </c>
      <c r="EI57" s="238" t="s">
        <v>86</v>
      </c>
      <c r="EJ57" s="238" t="s">
        <v>84</v>
      </c>
      <c r="EK57" s="229"/>
      <c r="EL57" s="229">
        <v>1009000.0</v>
      </c>
      <c r="EM57" s="229">
        <f t="shared" si="319"/>
        <v>0</v>
      </c>
      <c r="EN57" s="240">
        <v>0.022</v>
      </c>
      <c r="EO57" s="229">
        <f t="shared" si="320"/>
        <v>0</v>
      </c>
      <c r="EP57" s="240"/>
      <c r="EQ57" s="229">
        <f>ADHB!ER57</f>
        <v>0</v>
      </c>
      <c r="ER57" s="241">
        <f t="shared" si="321"/>
        <v>0</v>
      </c>
      <c r="ES57" s="229">
        <f t="shared" si="322"/>
        <v>0</v>
      </c>
      <c r="ET57" s="240">
        <v>0.27429935250298</v>
      </c>
      <c r="EU57" s="242">
        <f t="shared" si="323"/>
        <v>0</v>
      </c>
      <c r="EV57" s="242">
        <f t="shared" si="324"/>
        <v>0</v>
      </c>
      <c r="EW57" s="232"/>
      <c r="EX57" s="244">
        <f t="shared" si="388"/>
        <v>9</v>
      </c>
      <c r="EY57" s="237" t="s">
        <v>88</v>
      </c>
      <c r="EZ57" s="238" t="s">
        <v>86</v>
      </c>
      <c r="FA57" s="238" t="s">
        <v>84</v>
      </c>
      <c r="FB57" s="229"/>
      <c r="FC57" s="229">
        <v>1009000.0</v>
      </c>
      <c r="FD57" s="229">
        <f t="shared" si="325"/>
        <v>0</v>
      </c>
      <c r="FE57" s="240">
        <v>0.022</v>
      </c>
      <c r="FF57" s="229">
        <f t="shared" si="326"/>
        <v>0</v>
      </c>
      <c r="FG57" s="240"/>
      <c r="FH57" s="229">
        <f>ADHB!FI57</f>
        <v>0</v>
      </c>
      <c r="FI57" s="241">
        <f t="shared" si="327"/>
        <v>0</v>
      </c>
      <c r="FJ57" s="229">
        <f t="shared" si="328"/>
        <v>0</v>
      </c>
      <c r="FK57" s="240">
        <v>0.27429935250298</v>
      </c>
      <c r="FL57" s="242">
        <f t="shared" si="329"/>
        <v>0</v>
      </c>
      <c r="FM57" s="242">
        <f t="shared" si="330"/>
        <v>0</v>
      </c>
      <c r="FN57" s="232"/>
      <c r="FO57" s="244">
        <f t="shared" si="389"/>
        <v>9</v>
      </c>
      <c r="FP57" s="237" t="s">
        <v>88</v>
      </c>
      <c r="FQ57" s="238" t="s">
        <v>86</v>
      </c>
      <c r="FR57" s="238" t="s">
        <v>84</v>
      </c>
      <c r="FS57" s="247"/>
      <c r="FT57" s="229">
        <v>1009000.0</v>
      </c>
      <c r="FU57" s="229">
        <f t="shared" si="331"/>
        <v>0</v>
      </c>
      <c r="FV57" s="240">
        <v>0.022</v>
      </c>
      <c r="FW57" s="229">
        <f t="shared" si="332"/>
        <v>0</v>
      </c>
      <c r="FX57" s="240"/>
      <c r="FY57" s="229">
        <f>ADHB!FZ57</f>
        <v>0</v>
      </c>
      <c r="FZ57" s="241">
        <f t="shared" si="333"/>
        <v>0</v>
      </c>
      <c r="GA57" s="229">
        <f t="shared" si="334"/>
        <v>0</v>
      </c>
      <c r="GB57" s="240">
        <v>0.27429935250298</v>
      </c>
      <c r="GC57" s="242">
        <f t="shared" si="335"/>
        <v>0</v>
      </c>
      <c r="GD57" s="242">
        <f t="shared" si="336"/>
        <v>0</v>
      </c>
      <c r="GE57" s="232"/>
      <c r="GF57" s="244">
        <f t="shared" si="390"/>
        <v>9</v>
      </c>
      <c r="GG57" s="237" t="s">
        <v>88</v>
      </c>
      <c r="GH57" s="238" t="s">
        <v>86</v>
      </c>
      <c r="GI57" s="238" t="s">
        <v>84</v>
      </c>
      <c r="GJ57" s="247" t="str">
        <f>'Produksi dan Harga'!BK13</f>
        <v/>
      </c>
      <c r="GK57" s="229">
        <v>1009000.0</v>
      </c>
      <c r="GL57" s="229">
        <f t="shared" si="337"/>
        <v>0</v>
      </c>
      <c r="GM57" s="240">
        <v>0.022</v>
      </c>
      <c r="GN57" s="229">
        <f t="shared" si="338"/>
        <v>0</v>
      </c>
      <c r="GO57" s="240"/>
      <c r="GP57" s="229">
        <f>ADHB!GQ57</f>
        <v>0</v>
      </c>
      <c r="GQ57" s="241">
        <f t="shared" si="339"/>
        <v>0</v>
      </c>
      <c r="GR57" s="229">
        <f t="shared" si="340"/>
        <v>0</v>
      </c>
      <c r="GS57" s="240">
        <v>0.27429935250298</v>
      </c>
      <c r="GT57" s="242">
        <f t="shared" si="341"/>
        <v>0</v>
      </c>
      <c r="GU57" s="242">
        <f t="shared" si="342"/>
        <v>0</v>
      </c>
      <c r="GV57" s="232"/>
      <c r="GW57" s="244">
        <f t="shared" si="391"/>
        <v>9</v>
      </c>
      <c r="GX57" s="237" t="s">
        <v>88</v>
      </c>
      <c r="GY57" s="238" t="s">
        <v>86</v>
      </c>
      <c r="GZ57" s="238" t="s">
        <v>84</v>
      </c>
      <c r="HA57" s="229"/>
      <c r="HB57" s="229">
        <v>1009000.0</v>
      </c>
      <c r="HC57" s="229">
        <f t="shared" si="343"/>
        <v>0</v>
      </c>
      <c r="HD57" s="240">
        <v>0.022</v>
      </c>
      <c r="HE57" s="229">
        <f t="shared" si="344"/>
        <v>0</v>
      </c>
      <c r="HF57" s="240"/>
      <c r="HG57" s="229">
        <f>ADHB!HH57</f>
        <v>0</v>
      </c>
      <c r="HH57" s="241">
        <f t="shared" si="345"/>
        <v>0</v>
      </c>
      <c r="HI57" s="229">
        <f t="shared" si="346"/>
        <v>0</v>
      </c>
      <c r="HJ57" s="240">
        <v>0.27429935250298</v>
      </c>
      <c r="HK57" s="242">
        <f t="shared" si="347"/>
        <v>0</v>
      </c>
      <c r="HL57" s="242">
        <f t="shared" si="348"/>
        <v>0</v>
      </c>
      <c r="HM57" s="232"/>
      <c r="HN57" s="244">
        <f t="shared" si="392"/>
        <v>9</v>
      </c>
      <c r="HO57" s="237" t="s">
        <v>88</v>
      </c>
      <c r="HP57" s="238" t="s">
        <v>86</v>
      </c>
      <c r="HQ57" s="238" t="s">
        <v>84</v>
      </c>
      <c r="HR57" s="229"/>
      <c r="HS57" s="229">
        <v>1009000.0</v>
      </c>
      <c r="HT57" s="229">
        <f t="shared" si="349"/>
        <v>0</v>
      </c>
      <c r="HU57" s="240">
        <v>0.022</v>
      </c>
      <c r="HV57" s="229">
        <f t="shared" si="350"/>
        <v>0</v>
      </c>
      <c r="HW57" s="240"/>
      <c r="HX57" s="229">
        <f>ADHB!HY57</f>
        <v>0</v>
      </c>
      <c r="HY57" s="241">
        <f t="shared" si="351"/>
        <v>0</v>
      </c>
      <c r="HZ57" s="229">
        <f t="shared" si="352"/>
        <v>0</v>
      </c>
      <c r="IA57" s="240">
        <v>0.27429935250298</v>
      </c>
      <c r="IB57" s="242">
        <f t="shared" si="353"/>
        <v>0</v>
      </c>
      <c r="IC57" s="242">
        <f t="shared" si="354"/>
        <v>0</v>
      </c>
      <c r="ID57" s="232"/>
      <c r="IE57" s="244">
        <f t="shared" si="393"/>
        <v>9</v>
      </c>
      <c r="IF57" s="237" t="s">
        <v>88</v>
      </c>
      <c r="IG57" s="238" t="s">
        <v>86</v>
      </c>
      <c r="IH57" s="238" t="s">
        <v>84</v>
      </c>
      <c r="II57" s="229"/>
      <c r="IJ57" s="229">
        <v>1009000.0</v>
      </c>
      <c r="IK57" s="229">
        <f t="shared" si="355"/>
        <v>0</v>
      </c>
      <c r="IL57" s="240">
        <v>0.022</v>
      </c>
      <c r="IM57" s="229">
        <f t="shared" si="356"/>
        <v>0</v>
      </c>
      <c r="IN57" s="240"/>
      <c r="IO57" s="229">
        <f>ADHB!IP57</f>
        <v>0</v>
      </c>
      <c r="IP57" s="241">
        <f t="shared" si="357"/>
        <v>0</v>
      </c>
      <c r="IQ57" s="229">
        <f t="shared" si="358"/>
        <v>0</v>
      </c>
      <c r="IR57" s="240">
        <v>0.27429935250298</v>
      </c>
      <c r="IS57" s="242">
        <f t="shared" si="359"/>
        <v>0</v>
      </c>
      <c r="IT57" s="242">
        <f t="shared" si="360"/>
        <v>0</v>
      </c>
      <c r="IU57" s="232"/>
      <c r="IV57" s="244">
        <f t="shared" si="394"/>
        <v>9</v>
      </c>
      <c r="IW57" s="237" t="s">
        <v>88</v>
      </c>
      <c r="IX57" s="238" t="s">
        <v>86</v>
      </c>
      <c r="IY57" s="238" t="s">
        <v>84</v>
      </c>
      <c r="IZ57" s="229"/>
      <c r="JA57" s="229">
        <v>1009000.0</v>
      </c>
      <c r="JB57" s="229">
        <f t="shared" si="361"/>
        <v>0</v>
      </c>
      <c r="JC57" s="240">
        <v>0.022</v>
      </c>
      <c r="JD57" s="229">
        <f t="shared" si="362"/>
        <v>0</v>
      </c>
      <c r="JE57" s="240"/>
      <c r="JF57" s="229">
        <f>ADHB!JG57</f>
        <v>0</v>
      </c>
      <c r="JG57" s="241">
        <f t="shared" si="363"/>
        <v>0</v>
      </c>
      <c r="JH57" s="229">
        <f t="shared" si="364"/>
        <v>0</v>
      </c>
      <c r="JI57" s="240">
        <v>0.27429935250298</v>
      </c>
      <c r="JJ57" s="242">
        <f t="shared" si="365"/>
        <v>0</v>
      </c>
      <c r="JK57" s="242">
        <f t="shared" si="366"/>
        <v>0</v>
      </c>
      <c r="JL57" s="232"/>
      <c r="JM57" s="244">
        <f t="shared" si="395"/>
        <v>9</v>
      </c>
      <c r="JN57" s="237" t="s">
        <v>88</v>
      </c>
      <c r="JO57" s="238" t="s">
        <v>86</v>
      </c>
      <c r="JP57" s="238" t="s">
        <v>84</v>
      </c>
      <c r="JQ57" s="229"/>
      <c r="JR57" s="229">
        <v>1009000.0</v>
      </c>
      <c r="JS57" s="229">
        <f t="shared" si="367"/>
        <v>0</v>
      </c>
      <c r="JT57" s="240">
        <v>0.022</v>
      </c>
      <c r="JU57" s="229">
        <f t="shared" si="368"/>
        <v>0</v>
      </c>
      <c r="JV57" s="240"/>
      <c r="JW57" s="229" t="str">
        <f>ADHB!LD57</f>
        <v/>
      </c>
      <c r="JX57" s="241">
        <f t="shared" si="369"/>
        <v>0</v>
      </c>
      <c r="JY57" s="229">
        <f t="shared" si="370"/>
        <v>0</v>
      </c>
      <c r="JZ57" s="240">
        <v>0.27429935250298</v>
      </c>
      <c r="KA57" s="242">
        <f t="shared" si="371"/>
        <v>0</v>
      </c>
      <c r="KB57" s="242">
        <f t="shared" si="372"/>
        <v>0</v>
      </c>
      <c r="KC57" s="232"/>
      <c r="KD57" s="244">
        <f t="shared" si="396"/>
        <v>9</v>
      </c>
      <c r="KE57" s="237" t="s">
        <v>88</v>
      </c>
      <c r="KF57" s="238" t="s">
        <v>86</v>
      </c>
      <c r="KG57" s="238" t="s">
        <v>84</v>
      </c>
      <c r="KH57" s="229"/>
      <c r="KI57" s="229">
        <v>1009000.0</v>
      </c>
      <c r="KJ57" s="229">
        <f t="shared" si="373"/>
        <v>0</v>
      </c>
      <c r="KK57" s="240">
        <v>0.022</v>
      </c>
      <c r="KL57" s="229">
        <f t="shared" si="374"/>
        <v>0</v>
      </c>
      <c r="KM57" s="240"/>
      <c r="KN57" s="229" t="str">
        <f>ADHB!LU57</f>
        <v/>
      </c>
      <c r="KO57" s="241">
        <f t="shared" si="375"/>
        <v>0</v>
      </c>
      <c r="KP57" s="229">
        <f t="shared" si="376"/>
        <v>0</v>
      </c>
      <c r="KQ57" s="240">
        <v>0.27429935250298</v>
      </c>
      <c r="KR57" s="242">
        <f t="shared" si="377"/>
        <v>0</v>
      </c>
      <c r="KS57" s="242">
        <f t="shared" si="378"/>
        <v>0</v>
      </c>
    </row>
    <row r="58" ht="15.75" customHeight="1">
      <c r="A58" s="236">
        <f t="shared" si="379"/>
        <v>10</v>
      </c>
      <c r="B58" s="237" t="s">
        <v>89</v>
      </c>
      <c r="C58" s="238"/>
      <c r="D58" s="238" t="s">
        <v>84</v>
      </c>
      <c r="E58" s="229"/>
      <c r="F58" s="229">
        <v>1009000.0</v>
      </c>
      <c r="G58" s="229">
        <f t="shared" si="271"/>
        <v>0</v>
      </c>
      <c r="H58" s="240">
        <v>0.022</v>
      </c>
      <c r="I58" s="229">
        <f t="shared" si="272"/>
        <v>0</v>
      </c>
      <c r="J58" s="240"/>
      <c r="K58" s="229">
        <f>ADHB!L58</f>
        <v>0</v>
      </c>
      <c r="L58" s="241">
        <f t="shared" si="273"/>
        <v>0</v>
      </c>
      <c r="M58" s="229">
        <f t="shared" si="274"/>
        <v>0</v>
      </c>
      <c r="N58" s="240">
        <v>0.27429935250298</v>
      </c>
      <c r="O58" s="242">
        <f t="shared" si="275"/>
        <v>0</v>
      </c>
      <c r="P58" s="243">
        <f t="shared" si="276"/>
        <v>0</v>
      </c>
      <c r="Q58" s="232"/>
      <c r="R58" s="244">
        <f t="shared" si="380"/>
        <v>10</v>
      </c>
      <c r="S58" s="237" t="s">
        <v>89</v>
      </c>
      <c r="T58" s="238"/>
      <c r="U58" s="238" t="s">
        <v>84</v>
      </c>
      <c r="V58" s="229"/>
      <c r="W58" s="229">
        <v>1009000.0</v>
      </c>
      <c r="X58" s="229">
        <f t="shared" si="277"/>
        <v>0</v>
      </c>
      <c r="Y58" s="240">
        <v>0.022</v>
      </c>
      <c r="Z58" s="229">
        <f t="shared" si="278"/>
        <v>0</v>
      </c>
      <c r="AA58" s="240"/>
      <c r="AB58" s="229">
        <f>ADHB!AC58</f>
        <v>0</v>
      </c>
      <c r="AC58" s="241">
        <f t="shared" si="279"/>
        <v>0</v>
      </c>
      <c r="AD58" s="229">
        <f t="shared" si="280"/>
        <v>0</v>
      </c>
      <c r="AE58" s="240">
        <v>0.27429935250298</v>
      </c>
      <c r="AF58" s="242">
        <f t="shared" si="281"/>
        <v>0</v>
      </c>
      <c r="AG58" s="242">
        <f t="shared" si="282"/>
        <v>0</v>
      </c>
      <c r="AH58" s="232"/>
      <c r="AI58" s="244">
        <f t="shared" si="381"/>
        <v>10</v>
      </c>
      <c r="AJ58" s="237" t="s">
        <v>89</v>
      </c>
      <c r="AK58" s="238"/>
      <c r="AL58" s="238" t="s">
        <v>84</v>
      </c>
      <c r="AM58" s="229"/>
      <c r="AN58" s="229">
        <v>1009000.0</v>
      </c>
      <c r="AO58" s="229">
        <f t="shared" si="283"/>
        <v>0</v>
      </c>
      <c r="AP58" s="240">
        <v>0.022</v>
      </c>
      <c r="AQ58" s="229">
        <f t="shared" si="284"/>
        <v>0</v>
      </c>
      <c r="AR58" s="240"/>
      <c r="AS58" s="229">
        <f>ADHB!AT58</f>
        <v>0</v>
      </c>
      <c r="AT58" s="241">
        <f t="shared" si="285"/>
        <v>0</v>
      </c>
      <c r="AU58" s="229">
        <f t="shared" si="286"/>
        <v>0</v>
      </c>
      <c r="AV58" s="240">
        <v>0.27429935250298</v>
      </c>
      <c r="AW58" s="242">
        <f t="shared" si="287"/>
        <v>0</v>
      </c>
      <c r="AX58" s="242">
        <f t="shared" si="288"/>
        <v>0</v>
      </c>
      <c r="AY58" s="232"/>
      <c r="AZ58" s="244">
        <f t="shared" si="382"/>
        <v>10</v>
      </c>
      <c r="BA58" s="237" t="s">
        <v>89</v>
      </c>
      <c r="BB58" s="238"/>
      <c r="BC58" s="238" t="s">
        <v>84</v>
      </c>
      <c r="BD58" s="229"/>
      <c r="BE58" s="229">
        <v>1009000.0</v>
      </c>
      <c r="BF58" s="229">
        <f t="shared" si="289"/>
        <v>0</v>
      </c>
      <c r="BG58" s="240">
        <v>0.022</v>
      </c>
      <c r="BH58" s="229">
        <f t="shared" si="290"/>
        <v>0</v>
      </c>
      <c r="BI58" s="240"/>
      <c r="BJ58" s="229">
        <f>ADHB!BK58</f>
        <v>0</v>
      </c>
      <c r="BK58" s="241">
        <f t="shared" si="291"/>
        <v>0</v>
      </c>
      <c r="BL58" s="229">
        <f t="shared" si="292"/>
        <v>0</v>
      </c>
      <c r="BM58" s="240">
        <v>0.27429935250298</v>
      </c>
      <c r="BN58" s="242">
        <f t="shared" si="293"/>
        <v>0</v>
      </c>
      <c r="BO58" s="242">
        <f t="shared" si="294"/>
        <v>0</v>
      </c>
      <c r="BP58" s="232"/>
      <c r="BQ58" s="244">
        <f t="shared" si="383"/>
        <v>10</v>
      </c>
      <c r="BR58" s="237" t="s">
        <v>89</v>
      </c>
      <c r="BS58" s="238"/>
      <c r="BT58" s="238" t="s">
        <v>84</v>
      </c>
      <c r="BU58" s="229"/>
      <c r="BV58" s="229">
        <v>1009000.0</v>
      </c>
      <c r="BW58" s="229">
        <f t="shared" si="295"/>
        <v>0</v>
      </c>
      <c r="BX58" s="240">
        <v>0.022</v>
      </c>
      <c r="BY58" s="229">
        <f t="shared" si="296"/>
        <v>0</v>
      </c>
      <c r="BZ58" s="240"/>
      <c r="CA58" s="229">
        <f>ADHB!CB58</f>
        <v>0</v>
      </c>
      <c r="CB58" s="241">
        <f t="shared" si="297"/>
        <v>0</v>
      </c>
      <c r="CC58" s="229">
        <f t="shared" si="298"/>
        <v>0</v>
      </c>
      <c r="CD58" s="240">
        <v>0.27429935250298</v>
      </c>
      <c r="CE58" s="242">
        <f t="shared" si="299"/>
        <v>0</v>
      </c>
      <c r="CF58" s="242">
        <f t="shared" si="300"/>
        <v>0</v>
      </c>
      <c r="CG58" s="232"/>
      <c r="CH58" s="244">
        <f t="shared" si="384"/>
        <v>10</v>
      </c>
      <c r="CI58" s="237" t="s">
        <v>89</v>
      </c>
      <c r="CJ58" s="238"/>
      <c r="CK58" s="238" t="s">
        <v>84</v>
      </c>
      <c r="CL58" s="229"/>
      <c r="CM58" s="229">
        <v>1009000.0</v>
      </c>
      <c r="CN58" s="229">
        <f t="shared" si="301"/>
        <v>0</v>
      </c>
      <c r="CO58" s="240">
        <v>0.022</v>
      </c>
      <c r="CP58" s="229">
        <f t="shared" si="302"/>
        <v>0</v>
      </c>
      <c r="CQ58" s="240"/>
      <c r="CR58" s="229">
        <f>ADHB!CS58</f>
        <v>0</v>
      </c>
      <c r="CS58" s="241">
        <f t="shared" si="303"/>
        <v>0</v>
      </c>
      <c r="CT58" s="229">
        <f t="shared" si="304"/>
        <v>0</v>
      </c>
      <c r="CU58" s="240">
        <v>0.27429935250298</v>
      </c>
      <c r="CV58" s="242">
        <f t="shared" si="305"/>
        <v>0</v>
      </c>
      <c r="CW58" s="242">
        <f t="shared" si="306"/>
        <v>0</v>
      </c>
      <c r="CX58" s="232"/>
      <c r="CY58" s="244">
        <f t="shared" si="385"/>
        <v>10</v>
      </c>
      <c r="CZ58" s="237" t="s">
        <v>89</v>
      </c>
      <c r="DA58" s="238"/>
      <c r="DB58" s="238" t="s">
        <v>84</v>
      </c>
      <c r="DC58" s="229"/>
      <c r="DD58" s="229">
        <v>1009000.0</v>
      </c>
      <c r="DE58" s="229">
        <f t="shared" si="307"/>
        <v>0</v>
      </c>
      <c r="DF58" s="240">
        <v>0.022</v>
      </c>
      <c r="DG58" s="229">
        <f t="shared" si="308"/>
        <v>0</v>
      </c>
      <c r="DH58" s="240"/>
      <c r="DI58" s="229">
        <f>ADHB!DJ58</f>
        <v>0</v>
      </c>
      <c r="DJ58" s="241">
        <f t="shared" si="309"/>
        <v>0</v>
      </c>
      <c r="DK58" s="229">
        <f t="shared" si="310"/>
        <v>0</v>
      </c>
      <c r="DL58" s="240">
        <v>0.27429935250298</v>
      </c>
      <c r="DM58" s="242">
        <f t="shared" si="311"/>
        <v>0</v>
      </c>
      <c r="DN58" s="242">
        <f t="shared" si="312"/>
        <v>0</v>
      </c>
      <c r="DO58" s="232"/>
      <c r="DP58" s="244">
        <f t="shared" si="386"/>
        <v>10</v>
      </c>
      <c r="DQ58" s="237" t="s">
        <v>89</v>
      </c>
      <c r="DR58" s="238"/>
      <c r="DS58" s="238" t="s">
        <v>84</v>
      </c>
      <c r="DT58" s="229"/>
      <c r="DU58" s="229">
        <v>1009000.0</v>
      </c>
      <c r="DV58" s="229">
        <f t="shared" si="313"/>
        <v>0</v>
      </c>
      <c r="DW58" s="240">
        <v>0.022</v>
      </c>
      <c r="DX58" s="229">
        <f t="shared" si="314"/>
        <v>0</v>
      </c>
      <c r="DY58" s="240"/>
      <c r="DZ58" s="229">
        <f>ADHB!EA58</f>
        <v>0</v>
      </c>
      <c r="EA58" s="241">
        <f t="shared" si="315"/>
        <v>0</v>
      </c>
      <c r="EB58" s="229">
        <f t="shared" si="316"/>
        <v>0</v>
      </c>
      <c r="EC58" s="240">
        <v>0.27429935250298</v>
      </c>
      <c r="ED58" s="242">
        <f t="shared" si="317"/>
        <v>0</v>
      </c>
      <c r="EE58" s="242">
        <f t="shared" si="318"/>
        <v>0</v>
      </c>
      <c r="EF58" s="232"/>
      <c r="EG58" s="244">
        <f t="shared" si="387"/>
        <v>10</v>
      </c>
      <c r="EH58" s="237" t="s">
        <v>89</v>
      </c>
      <c r="EI58" s="238"/>
      <c r="EJ58" s="238" t="s">
        <v>84</v>
      </c>
      <c r="EK58" s="229"/>
      <c r="EL58" s="229">
        <v>1009000.0</v>
      </c>
      <c r="EM58" s="229">
        <f t="shared" si="319"/>
        <v>0</v>
      </c>
      <c r="EN58" s="240">
        <v>0.022</v>
      </c>
      <c r="EO58" s="229">
        <f t="shared" si="320"/>
        <v>0</v>
      </c>
      <c r="EP58" s="240"/>
      <c r="EQ58" s="229">
        <f>ADHB!ER58</f>
        <v>0</v>
      </c>
      <c r="ER58" s="241">
        <f t="shared" si="321"/>
        <v>0</v>
      </c>
      <c r="ES58" s="229">
        <f t="shared" si="322"/>
        <v>0</v>
      </c>
      <c r="ET58" s="240">
        <v>0.27429935250298</v>
      </c>
      <c r="EU58" s="242">
        <f t="shared" si="323"/>
        <v>0</v>
      </c>
      <c r="EV58" s="242">
        <f t="shared" si="324"/>
        <v>0</v>
      </c>
      <c r="EW58" s="232"/>
      <c r="EX58" s="244">
        <f t="shared" si="388"/>
        <v>10</v>
      </c>
      <c r="EY58" s="237" t="s">
        <v>89</v>
      </c>
      <c r="EZ58" s="238"/>
      <c r="FA58" s="238" t="s">
        <v>84</v>
      </c>
      <c r="FB58" s="229"/>
      <c r="FC58" s="229">
        <v>1009000.0</v>
      </c>
      <c r="FD58" s="229">
        <f t="shared" si="325"/>
        <v>0</v>
      </c>
      <c r="FE58" s="240">
        <v>0.022</v>
      </c>
      <c r="FF58" s="229">
        <f t="shared" si="326"/>
        <v>0</v>
      </c>
      <c r="FG58" s="240"/>
      <c r="FH58" s="229">
        <f>ADHB!FI58</f>
        <v>0</v>
      </c>
      <c r="FI58" s="241">
        <f t="shared" si="327"/>
        <v>0</v>
      </c>
      <c r="FJ58" s="229">
        <f t="shared" si="328"/>
        <v>0</v>
      </c>
      <c r="FK58" s="240">
        <v>0.27429935250298</v>
      </c>
      <c r="FL58" s="242">
        <f t="shared" si="329"/>
        <v>0</v>
      </c>
      <c r="FM58" s="242">
        <f t="shared" si="330"/>
        <v>0</v>
      </c>
      <c r="FN58" s="232"/>
      <c r="FO58" s="244">
        <f t="shared" si="389"/>
        <v>10</v>
      </c>
      <c r="FP58" s="237" t="s">
        <v>89</v>
      </c>
      <c r="FQ58" s="238"/>
      <c r="FR58" s="238" t="s">
        <v>84</v>
      </c>
      <c r="FS58" s="229"/>
      <c r="FT58" s="229">
        <v>1009000.0</v>
      </c>
      <c r="FU58" s="229">
        <f t="shared" si="331"/>
        <v>0</v>
      </c>
      <c r="FV58" s="240">
        <v>0.022</v>
      </c>
      <c r="FW58" s="229">
        <f t="shared" si="332"/>
        <v>0</v>
      </c>
      <c r="FX58" s="240"/>
      <c r="FY58" s="229">
        <f>ADHB!FZ58</f>
        <v>0</v>
      </c>
      <c r="FZ58" s="241">
        <f t="shared" si="333"/>
        <v>0</v>
      </c>
      <c r="GA58" s="229">
        <f t="shared" si="334"/>
        <v>0</v>
      </c>
      <c r="GB58" s="240">
        <v>0.27429935250298</v>
      </c>
      <c r="GC58" s="242">
        <f t="shared" si="335"/>
        <v>0</v>
      </c>
      <c r="GD58" s="242">
        <f t="shared" si="336"/>
        <v>0</v>
      </c>
      <c r="GE58" s="232"/>
      <c r="GF58" s="244">
        <f t="shared" si="390"/>
        <v>10</v>
      </c>
      <c r="GG58" s="237" t="s">
        <v>89</v>
      </c>
      <c r="GH58" s="238"/>
      <c r="GI58" s="238" t="s">
        <v>84</v>
      </c>
      <c r="GJ58" s="229"/>
      <c r="GK58" s="229">
        <v>1009000.0</v>
      </c>
      <c r="GL58" s="229">
        <f t="shared" si="337"/>
        <v>0</v>
      </c>
      <c r="GM58" s="240">
        <v>0.022</v>
      </c>
      <c r="GN58" s="229">
        <f t="shared" si="338"/>
        <v>0</v>
      </c>
      <c r="GO58" s="240"/>
      <c r="GP58" s="229">
        <f>ADHB!GQ58</f>
        <v>0</v>
      </c>
      <c r="GQ58" s="241">
        <f t="shared" si="339"/>
        <v>0</v>
      </c>
      <c r="GR58" s="229">
        <f t="shared" si="340"/>
        <v>0</v>
      </c>
      <c r="GS58" s="240">
        <v>0.27429935250298</v>
      </c>
      <c r="GT58" s="242">
        <f t="shared" si="341"/>
        <v>0</v>
      </c>
      <c r="GU58" s="242">
        <f t="shared" si="342"/>
        <v>0</v>
      </c>
      <c r="GV58" s="232"/>
      <c r="GW58" s="244">
        <f t="shared" si="391"/>
        <v>10</v>
      </c>
      <c r="GX58" s="237" t="s">
        <v>89</v>
      </c>
      <c r="GY58" s="238"/>
      <c r="GZ58" s="238" t="s">
        <v>84</v>
      </c>
      <c r="HA58" s="229"/>
      <c r="HB58" s="229">
        <v>1009000.0</v>
      </c>
      <c r="HC58" s="229">
        <f t="shared" si="343"/>
        <v>0</v>
      </c>
      <c r="HD58" s="240">
        <v>0.022</v>
      </c>
      <c r="HE58" s="229">
        <f t="shared" si="344"/>
        <v>0</v>
      </c>
      <c r="HF58" s="240"/>
      <c r="HG58" s="229">
        <f>ADHB!HH58</f>
        <v>0</v>
      </c>
      <c r="HH58" s="241">
        <f t="shared" si="345"/>
        <v>0</v>
      </c>
      <c r="HI58" s="229">
        <f t="shared" si="346"/>
        <v>0</v>
      </c>
      <c r="HJ58" s="240">
        <v>0.27429935250298</v>
      </c>
      <c r="HK58" s="242">
        <f t="shared" si="347"/>
        <v>0</v>
      </c>
      <c r="HL58" s="242">
        <f t="shared" si="348"/>
        <v>0</v>
      </c>
      <c r="HM58" s="232"/>
      <c r="HN58" s="244">
        <f t="shared" si="392"/>
        <v>10</v>
      </c>
      <c r="HO58" s="237" t="s">
        <v>89</v>
      </c>
      <c r="HP58" s="238"/>
      <c r="HQ58" s="238" t="s">
        <v>84</v>
      </c>
      <c r="HR58" s="229"/>
      <c r="HS58" s="229">
        <v>1009000.0</v>
      </c>
      <c r="HT58" s="229">
        <f t="shared" si="349"/>
        <v>0</v>
      </c>
      <c r="HU58" s="240">
        <v>0.022</v>
      </c>
      <c r="HV58" s="229">
        <f t="shared" si="350"/>
        <v>0</v>
      </c>
      <c r="HW58" s="240"/>
      <c r="HX58" s="229">
        <f>ADHB!HY58</f>
        <v>0</v>
      </c>
      <c r="HY58" s="241">
        <f t="shared" si="351"/>
        <v>0</v>
      </c>
      <c r="HZ58" s="229">
        <f t="shared" si="352"/>
        <v>0</v>
      </c>
      <c r="IA58" s="240">
        <v>0.27429935250298</v>
      </c>
      <c r="IB58" s="242">
        <f t="shared" si="353"/>
        <v>0</v>
      </c>
      <c r="IC58" s="242">
        <f t="shared" si="354"/>
        <v>0</v>
      </c>
      <c r="ID58" s="232"/>
      <c r="IE58" s="244">
        <f t="shared" si="393"/>
        <v>10</v>
      </c>
      <c r="IF58" s="237" t="s">
        <v>89</v>
      </c>
      <c r="IG58" s="238"/>
      <c r="IH58" s="238" t="s">
        <v>84</v>
      </c>
      <c r="II58" s="229"/>
      <c r="IJ58" s="229">
        <v>1009000.0</v>
      </c>
      <c r="IK58" s="229">
        <f t="shared" si="355"/>
        <v>0</v>
      </c>
      <c r="IL58" s="240">
        <v>0.022</v>
      </c>
      <c r="IM58" s="229">
        <f t="shared" si="356"/>
        <v>0</v>
      </c>
      <c r="IN58" s="240"/>
      <c r="IO58" s="229">
        <f>ADHB!IP58</f>
        <v>0</v>
      </c>
      <c r="IP58" s="241">
        <f t="shared" si="357"/>
        <v>0</v>
      </c>
      <c r="IQ58" s="229">
        <f t="shared" si="358"/>
        <v>0</v>
      </c>
      <c r="IR58" s="240">
        <v>0.27429935250298</v>
      </c>
      <c r="IS58" s="242">
        <f t="shared" si="359"/>
        <v>0</v>
      </c>
      <c r="IT58" s="242">
        <f t="shared" si="360"/>
        <v>0</v>
      </c>
      <c r="IU58" s="232"/>
      <c r="IV58" s="244">
        <f t="shared" si="394"/>
        <v>10</v>
      </c>
      <c r="IW58" s="237" t="s">
        <v>89</v>
      </c>
      <c r="IX58" s="238"/>
      <c r="IY58" s="238" t="s">
        <v>84</v>
      </c>
      <c r="IZ58" s="229"/>
      <c r="JA58" s="229">
        <v>1009000.0</v>
      </c>
      <c r="JB58" s="229">
        <f t="shared" si="361"/>
        <v>0</v>
      </c>
      <c r="JC58" s="240">
        <v>0.022</v>
      </c>
      <c r="JD58" s="229">
        <f t="shared" si="362"/>
        <v>0</v>
      </c>
      <c r="JE58" s="240"/>
      <c r="JF58" s="229">
        <f>ADHB!JG58</f>
        <v>0</v>
      </c>
      <c r="JG58" s="241">
        <f t="shared" si="363"/>
        <v>0</v>
      </c>
      <c r="JH58" s="229">
        <f t="shared" si="364"/>
        <v>0</v>
      </c>
      <c r="JI58" s="240">
        <v>0.27429935250298</v>
      </c>
      <c r="JJ58" s="242">
        <f t="shared" si="365"/>
        <v>0</v>
      </c>
      <c r="JK58" s="242">
        <f t="shared" si="366"/>
        <v>0</v>
      </c>
      <c r="JL58" s="232"/>
      <c r="JM58" s="244">
        <f t="shared" si="395"/>
        <v>10</v>
      </c>
      <c r="JN58" s="237" t="s">
        <v>89</v>
      </c>
      <c r="JO58" s="238"/>
      <c r="JP58" s="238" t="s">
        <v>84</v>
      </c>
      <c r="JQ58" s="229"/>
      <c r="JR58" s="229">
        <v>1009000.0</v>
      </c>
      <c r="JS58" s="229">
        <f t="shared" si="367"/>
        <v>0</v>
      </c>
      <c r="JT58" s="240">
        <v>0.022</v>
      </c>
      <c r="JU58" s="229">
        <f t="shared" si="368"/>
        <v>0</v>
      </c>
      <c r="JV58" s="240"/>
      <c r="JW58" s="229" t="str">
        <f>ADHB!LD58</f>
        <v/>
      </c>
      <c r="JX58" s="241">
        <f t="shared" si="369"/>
        <v>0</v>
      </c>
      <c r="JY58" s="229">
        <f t="shared" si="370"/>
        <v>0</v>
      </c>
      <c r="JZ58" s="240">
        <v>0.27429935250298</v>
      </c>
      <c r="KA58" s="242">
        <f t="shared" si="371"/>
        <v>0</v>
      </c>
      <c r="KB58" s="242">
        <f t="shared" si="372"/>
        <v>0</v>
      </c>
      <c r="KC58" s="232"/>
      <c r="KD58" s="244">
        <f t="shared" si="396"/>
        <v>10</v>
      </c>
      <c r="KE58" s="237" t="s">
        <v>89</v>
      </c>
      <c r="KF58" s="238"/>
      <c r="KG58" s="238" t="s">
        <v>84</v>
      </c>
      <c r="KH58" s="229"/>
      <c r="KI58" s="229">
        <v>1009000.0</v>
      </c>
      <c r="KJ58" s="229">
        <f t="shared" si="373"/>
        <v>0</v>
      </c>
      <c r="KK58" s="240">
        <v>0.022</v>
      </c>
      <c r="KL58" s="229">
        <f t="shared" si="374"/>
        <v>0</v>
      </c>
      <c r="KM58" s="240"/>
      <c r="KN58" s="229" t="str">
        <f>ADHB!LU58</f>
        <v/>
      </c>
      <c r="KO58" s="241">
        <f t="shared" si="375"/>
        <v>0</v>
      </c>
      <c r="KP58" s="229">
        <f t="shared" si="376"/>
        <v>0</v>
      </c>
      <c r="KQ58" s="240">
        <v>0.27429935250298</v>
      </c>
      <c r="KR58" s="242">
        <f t="shared" si="377"/>
        <v>0</v>
      </c>
      <c r="KS58" s="242">
        <f t="shared" si="378"/>
        <v>0</v>
      </c>
    </row>
    <row r="59" ht="15.75" customHeight="1">
      <c r="A59" s="236">
        <f t="shared" si="379"/>
        <v>11</v>
      </c>
      <c r="B59" s="237" t="s">
        <v>90</v>
      </c>
      <c r="C59" s="238"/>
      <c r="D59" s="238"/>
      <c r="E59" s="229"/>
      <c r="F59" s="229"/>
      <c r="G59" s="229">
        <f t="shared" si="271"/>
        <v>0</v>
      </c>
      <c r="H59" s="240"/>
      <c r="I59" s="229">
        <f t="shared" si="272"/>
        <v>0</v>
      </c>
      <c r="J59" s="240"/>
      <c r="K59" s="229">
        <f>ADHB!L59</f>
        <v>0</v>
      </c>
      <c r="L59" s="241">
        <f t="shared" si="273"/>
        <v>0</v>
      </c>
      <c r="M59" s="229">
        <f t="shared" si="274"/>
        <v>0</v>
      </c>
      <c r="N59" s="240"/>
      <c r="O59" s="242">
        <f t="shared" si="275"/>
        <v>0</v>
      </c>
      <c r="P59" s="243">
        <f t="shared" si="276"/>
        <v>0</v>
      </c>
      <c r="Q59" s="232"/>
      <c r="R59" s="244">
        <f t="shared" si="380"/>
        <v>11</v>
      </c>
      <c r="S59" s="237" t="s">
        <v>90</v>
      </c>
      <c r="T59" s="238"/>
      <c r="U59" s="238"/>
      <c r="V59" s="229"/>
      <c r="W59" s="229"/>
      <c r="X59" s="229">
        <f t="shared" si="277"/>
        <v>0</v>
      </c>
      <c r="Y59" s="240"/>
      <c r="Z59" s="229">
        <f t="shared" si="278"/>
        <v>0</v>
      </c>
      <c r="AA59" s="240"/>
      <c r="AB59" s="229">
        <f>ADHB!AC59</f>
        <v>0</v>
      </c>
      <c r="AC59" s="241">
        <f t="shared" si="279"/>
        <v>0</v>
      </c>
      <c r="AD59" s="229">
        <f t="shared" si="280"/>
        <v>0</v>
      </c>
      <c r="AE59" s="240"/>
      <c r="AF59" s="242">
        <f t="shared" si="281"/>
        <v>0</v>
      </c>
      <c r="AG59" s="242">
        <f t="shared" si="282"/>
        <v>0</v>
      </c>
      <c r="AH59" s="232"/>
      <c r="AI59" s="244">
        <f t="shared" si="381"/>
        <v>11</v>
      </c>
      <c r="AJ59" s="237" t="s">
        <v>90</v>
      </c>
      <c r="AK59" s="238"/>
      <c r="AL59" s="238"/>
      <c r="AM59" s="229"/>
      <c r="AN59" s="229"/>
      <c r="AO59" s="229">
        <f t="shared" si="283"/>
        <v>0</v>
      </c>
      <c r="AP59" s="240"/>
      <c r="AQ59" s="229">
        <f t="shared" si="284"/>
        <v>0</v>
      </c>
      <c r="AR59" s="240"/>
      <c r="AS59" s="229">
        <f>ADHB!AT59</f>
        <v>0</v>
      </c>
      <c r="AT59" s="241">
        <f t="shared" si="285"/>
        <v>0</v>
      </c>
      <c r="AU59" s="229">
        <f t="shared" si="286"/>
        <v>0</v>
      </c>
      <c r="AV59" s="240"/>
      <c r="AW59" s="242">
        <f t="shared" si="287"/>
        <v>0</v>
      </c>
      <c r="AX59" s="242">
        <f t="shared" si="288"/>
        <v>0</v>
      </c>
      <c r="AY59" s="232"/>
      <c r="AZ59" s="244">
        <f t="shared" si="382"/>
        <v>11</v>
      </c>
      <c r="BA59" s="237" t="s">
        <v>90</v>
      </c>
      <c r="BB59" s="238"/>
      <c r="BC59" s="238"/>
      <c r="BD59" s="229"/>
      <c r="BE59" s="229"/>
      <c r="BF59" s="229">
        <f t="shared" si="289"/>
        <v>0</v>
      </c>
      <c r="BG59" s="240"/>
      <c r="BH59" s="229">
        <f t="shared" si="290"/>
        <v>0</v>
      </c>
      <c r="BI59" s="240"/>
      <c r="BJ59" s="229">
        <f>ADHB!BK59</f>
        <v>0</v>
      </c>
      <c r="BK59" s="241">
        <f t="shared" si="291"/>
        <v>0</v>
      </c>
      <c r="BL59" s="229">
        <f t="shared" si="292"/>
        <v>0</v>
      </c>
      <c r="BM59" s="240"/>
      <c r="BN59" s="242">
        <f t="shared" si="293"/>
        <v>0</v>
      </c>
      <c r="BO59" s="242">
        <f t="shared" si="294"/>
        <v>0</v>
      </c>
      <c r="BP59" s="232"/>
      <c r="BQ59" s="244">
        <f t="shared" si="383"/>
        <v>11</v>
      </c>
      <c r="BR59" s="237" t="s">
        <v>90</v>
      </c>
      <c r="BS59" s="238"/>
      <c r="BT59" s="238"/>
      <c r="BU59" s="229"/>
      <c r="BV59" s="229"/>
      <c r="BW59" s="229">
        <f t="shared" si="295"/>
        <v>0</v>
      </c>
      <c r="BX59" s="240"/>
      <c r="BY59" s="229">
        <f t="shared" si="296"/>
        <v>0</v>
      </c>
      <c r="BZ59" s="240"/>
      <c r="CA59" s="229">
        <f>ADHB!CB59</f>
        <v>0</v>
      </c>
      <c r="CB59" s="241">
        <f t="shared" si="297"/>
        <v>0</v>
      </c>
      <c r="CC59" s="229">
        <f t="shared" si="298"/>
        <v>0</v>
      </c>
      <c r="CD59" s="240"/>
      <c r="CE59" s="242">
        <f t="shared" si="299"/>
        <v>0</v>
      </c>
      <c r="CF59" s="242">
        <f t="shared" si="300"/>
        <v>0</v>
      </c>
      <c r="CG59" s="232"/>
      <c r="CH59" s="244">
        <f t="shared" si="384"/>
        <v>11</v>
      </c>
      <c r="CI59" s="237" t="s">
        <v>90</v>
      </c>
      <c r="CJ59" s="238"/>
      <c r="CK59" s="238"/>
      <c r="CL59" s="229"/>
      <c r="CM59" s="229"/>
      <c r="CN59" s="229">
        <f t="shared" si="301"/>
        <v>0</v>
      </c>
      <c r="CO59" s="240"/>
      <c r="CP59" s="229">
        <f t="shared" si="302"/>
        <v>0</v>
      </c>
      <c r="CQ59" s="240"/>
      <c r="CR59" s="229">
        <f>ADHB!CS59</f>
        <v>0</v>
      </c>
      <c r="CS59" s="241">
        <f t="shared" si="303"/>
        <v>0</v>
      </c>
      <c r="CT59" s="229">
        <f t="shared" si="304"/>
        <v>0</v>
      </c>
      <c r="CU59" s="240"/>
      <c r="CV59" s="242">
        <f t="shared" si="305"/>
        <v>0</v>
      </c>
      <c r="CW59" s="242">
        <f t="shared" si="306"/>
        <v>0</v>
      </c>
      <c r="CX59" s="232"/>
      <c r="CY59" s="244">
        <f t="shared" si="385"/>
        <v>11</v>
      </c>
      <c r="CZ59" s="237" t="s">
        <v>90</v>
      </c>
      <c r="DA59" s="238"/>
      <c r="DB59" s="238"/>
      <c r="DC59" s="229"/>
      <c r="DD59" s="229"/>
      <c r="DE59" s="229">
        <f t="shared" si="307"/>
        <v>0</v>
      </c>
      <c r="DF59" s="240"/>
      <c r="DG59" s="229">
        <f t="shared" si="308"/>
        <v>0</v>
      </c>
      <c r="DH59" s="240"/>
      <c r="DI59" s="229">
        <f>ADHB!DJ59</f>
        <v>0</v>
      </c>
      <c r="DJ59" s="241">
        <f t="shared" si="309"/>
        <v>0</v>
      </c>
      <c r="DK59" s="229">
        <f t="shared" si="310"/>
        <v>0</v>
      </c>
      <c r="DL59" s="240"/>
      <c r="DM59" s="242">
        <f t="shared" si="311"/>
        <v>0</v>
      </c>
      <c r="DN59" s="242">
        <f t="shared" si="312"/>
        <v>0</v>
      </c>
      <c r="DO59" s="232"/>
      <c r="DP59" s="244">
        <f t="shared" si="386"/>
        <v>11</v>
      </c>
      <c r="DQ59" s="237" t="s">
        <v>90</v>
      </c>
      <c r="DR59" s="238"/>
      <c r="DS59" s="238"/>
      <c r="DT59" s="229"/>
      <c r="DU59" s="229"/>
      <c r="DV59" s="229">
        <f t="shared" si="313"/>
        <v>0</v>
      </c>
      <c r="DW59" s="240"/>
      <c r="DX59" s="229">
        <f t="shared" si="314"/>
        <v>0</v>
      </c>
      <c r="DY59" s="240"/>
      <c r="DZ59" s="229">
        <f>ADHB!EA59</f>
        <v>0</v>
      </c>
      <c r="EA59" s="241">
        <f t="shared" si="315"/>
        <v>0</v>
      </c>
      <c r="EB59" s="229">
        <f t="shared" si="316"/>
        <v>0</v>
      </c>
      <c r="EC59" s="240"/>
      <c r="ED59" s="242">
        <f t="shared" si="317"/>
        <v>0</v>
      </c>
      <c r="EE59" s="242">
        <f t="shared" si="318"/>
        <v>0</v>
      </c>
      <c r="EF59" s="232"/>
      <c r="EG59" s="244">
        <f t="shared" si="387"/>
        <v>11</v>
      </c>
      <c r="EH59" s="237" t="s">
        <v>90</v>
      </c>
      <c r="EI59" s="238"/>
      <c r="EJ59" s="238"/>
      <c r="EK59" s="229"/>
      <c r="EL59" s="229"/>
      <c r="EM59" s="229">
        <f t="shared" si="319"/>
        <v>0</v>
      </c>
      <c r="EN59" s="240"/>
      <c r="EO59" s="229">
        <f t="shared" si="320"/>
        <v>0</v>
      </c>
      <c r="EP59" s="240"/>
      <c r="EQ59" s="229">
        <f>ADHB!ER59</f>
        <v>0</v>
      </c>
      <c r="ER59" s="241">
        <f t="shared" si="321"/>
        <v>0</v>
      </c>
      <c r="ES59" s="229">
        <f t="shared" si="322"/>
        <v>0</v>
      </c>
      <c r="ET59" s="240"/>
      <c r="EU59" s="242">
        <f t="shared" si="323"/>
        <v>0</v>
      </c>
      <c r="EV59" s="242">
        <f t="shared" si="324"/>
        <v>0</v>
      </c>
      <c r="EW59" s="232"/>
      <c r="EX59" s="244">
        <f t="shared" si="388"/>
        <v>11</v>
      </c>
      <c r="EY59" s="237" t="s">
        <v>90</v>
      </c>
      <c r="EZ59" s="238"/>
      <c r="FA59" s="238"/>
      <c r="FB59" s="229"/>
      <c r="FC59" s="229"/>
      <c r="FD59" s="229">
        <f t="shared" si="325"/>
        <v>0</v>
      </c>
      <c r="FE59" s="240"/>
      <c r="FF59" s="229">
        <f t="shared" si="326"/>
        <v>0</v>
      </c>
      <c r="FG59" s="240"/>
      <c r="FH59" s="229">
        <f>ADHB!FI59</f>
        <v>0</v>
      </c>
      <c r="FI59" s="241">
        <f t="shared" si="327"/>
        <v>0</v>
      </c>
      <c r="FJ59" s="229">
        <f t="shared" si="328"/>
        <v>0</v>
      </c>
      <c r="FK59" s="240"/>
      <c r="FL59" s="242">
        <f t="shared" si="329"/>
        <v>0</v>
      </c>
      <c r="FM59" s="242">
        <f t="shared" si="330"/>
        <v>0</v>
      </c>
      <c r="FN59" s="232"/>
      <c r="FO59" s="244">
        <f t="shared" si="389"/>
        <v>11</v>
      </c>
      <c r="FP59" s="237" t="s">
        <v>90</v>
      </c>
      <c r="FQ59" s="238"/>
      <c r="FR59" s="238"/>
      <c r="FS59" s="229"/>
      <c r="FT59" s="229"/>
      <c r="FU59" s="229">
        <f t="shared" si="331"/>
        <v>0</v>
      </c>
      <c r="FV59" s="240"/>
      <c r="FW59" s="229">
        <f t="shared" si="332"/>
        <v>0</v>
      </c>
      <c r="FX59" s="240"/>
      <c r="FY59" s="229">
        <f>ADHB!FZ59</f>
        <v>0</v>
      </c>
      <c r="FZ59" s="241">
        <f t="shared" si="333"/>
        <v>0</v>
      </c>
      <c r="GA59" s="229">
        <f t="shared" si="334"/>
        <v>0</v>
      </c>
      <c r="GB59" s="240"/>
      <c r="GC59" s="242">
        <f t="shared" si="335"/>
        <v>0</v>
      </c>
      <c r="GD59" s="242">
        <f t="shared" si="336"/>
        <v>0</v>
      </c>
      <c r="GE59" s="232"/>
      <c r="GF59" s="244">
        <f t="shared" si="390"/>
        <v>11</v>
      </c>
      <c r="GG59" s="237" t="s">
        <v>90</v>
      </c>
      <c r="GH59" s="238"/>
      <c r="GI59" s="238"/>
      <c r="GJ59" s="229"/>
      <c r="GK59" s="229"/>
      <c r="GL59" s="229">
        <f t="shared" si="337"/>
        <v>0</v>
      </c>
      <c r="GM59" s="240"/>
      <c r="GN59" s="229">
        <f t="shared" si="338"/>
        <v>0</v>
      </c>
      <c r="GO59" s="240"/>
      <c r="GP59" s="229">
        <f>ADHB!GQ59</f>
        <v>0</v>
      </c>
      <c r="GQ59" s="241">
        <f t="shared" si="339"/>
        <v>0</v>
      </c>
      <c r="GR59" s="229">
        <f t="shared" si="340"/>
        <v>0</v>
      </c>
      <c r="GS59" s="240"/>
      <c r="GT59" s="242">
        <f t="shared" si="341"/>
        <v>0</v>
      </c>
      <c r="GU59" s="242">
        <f t="shared" si="342"/>
        <v>0</v>
      </c>
      <c r="GV59" s="232"/>
      <c r="GW59" s="244">
        <f t="shared" si="391"/>
        <v>11</v>
      </c>
      <c r="GX59" s="237" t="s">
        <v>90</v>
      </c>
      <c r="GY59" s="238"/>
      <c r="GZ59" s="238"/>
      <c r="HA59" s="229"/>
      <c r="HB59" s="229"/>
      <c r="HC59" s="229">
        <f t="shared" si="343"/>
        <v>0</v>
      </c>
      <c r="HD59" s="240"/>
      <c r="HE59" s="229">
        <f t="shared" si="344"/>
        <v>0</v>
      </c>
      <c r="HF59" s="240"/>
      <c r="HG59" s="229">
        <f>ADHB!HH59</f>
        <v>0</v>
      </c>
      <c r="HH59" s="241">
        <f t="shared" si="345"/>
        <v>0</v>
      </c>
      <c r="HI59" s="229">
        <f t="shared" si="346"/>
        <v>0</v>
      </c>
      <c r="HJ59" s="240"/>
      <c r="HK59" s="242">
        <f t="shared" si="347"/>
        <v>0</v>
      </c>
      <c r="HL59" s="242">
        <f t="shared" si="348"/>
        <v>0</v>
      </c>
      <c r="HM59" s="232"/>
      <c r="HN59" s="244">
        <f t="shared" si="392"/>
        <v>11</v>
      </c>
      <c r="HO59" s="237" t="s">
        <v>90</v>
      </c>
      <c r="HP59" s="238"/>
      <c r="HQ59" s="238"/>
      <c r="HR59" s="229"/>
      <c r="HS59" s="229"/>
      <c r="HT59" s="229">
        <f t="shared" si="349"/>
        <v>0</v>
      </c>
      <c r="HU59" s="240"/>
      <c r="HV59" s="229">
        <f t="shared" si="350"/>
        <v>0</v>
      </c>
      <c r="HW59" s="240"/>
      <c r="HX59" s="229">
        <f>ADHB!HY59</f>
        <v>0</v>
      </c>
      <c r="HY59" s="241">
        <f t="shared" si="351"/>
        <v>0</v>
      </c>
      <c r="HZ59" s="229">
        <f t="shared" si="352"/>
        <v>0</v>
      </c>
      <c r="IA59" s="240"/>
      <c r="IB59" s="242">
        <f t="shared" si="353"/>
        <v>0</v>
      </c>
      <c r="IC59" s="242">
        <f t="shared" si="354"/>
        <v>0</v>
      </c>
      <c r="ID59" s="232"/>
      <c r="IE59" s="244">
        <f t="shared" si="393"/>
        <v>11</v>
      </c>
      <c r="IF59" s="237" t="s">
        <v>90</v>
      </c>
      <c r="IG59" s="238"/>
      <c r="IH59" s="238"/>
      <c r="II59" s="229"/>
      <c r="IJ59" s="229"/>
      <c r="IK59" s="229">
        <f t="shared" si="355"/>
        <v>0</v>
      </c>
      <c r="IL59" s="240"/>
      <c r="IM59" s="229">
        <f t="shared" si="356"/>
        <v>0</v>
      </c>
      <c r="IN59" s="240"/>
      <c r="IO59" s="229">
        <f>ADHB!IP59</f>
        <v>0</v>
      </c>
      <c r="IP59" s="241">
        <f t="shared" si="357"/>
        <v>0</v>
      </c>
      <c r="IQ59" s="229">
        <f t="shared" si="358"/>
        <v>0</v>
      </c>
      <c r="IR59" s="240"/>
      <c r="IS59" s="242">
        <f t="shared" si="359"/>
        <v>0</v>
      </c>
      <c r="IT59" s="242">
        <f t="shared" si="360"/>
        <v>0</v>
      </c>
      <c r="IU59" s="232"/>
      <c r="IV59" s="244">
        <f t="shared" si="394"/>
        <v>11</v>
      </c>
      <c r="IW59" s="237" t="s">
        <v>90</v>
      </c>
      <c r="IX59" s="238"/>
      <c r="IY59" s="238"/>
      <c r="IZ59" s="229"/>
      <c r="JA59" s="229"/>
      <c r="JB59" s="229">
        <f t="shared" si="361"/>
        <v>0</v>
      </c>
      <c r="JC59" s="240"/>
      <c r="JD59" s="229">
        <f t="shared" si="362"/>
        <v>0</v>
      </c>
      <c r="JE59" s="240"/>
      <c r="JF59" s="229">
        <f>ADHB!JG59</f>
        <v>0</v>
      </c>
      <c r="JG59" s="241">
        <f t="shared" si="363"/>
        <v>0</v>
      </c>
      <c r="JH59" s="229">
        <f t="shared" si="364"/>
        <v>0</v>
      </c>
      <c r="JI59" s="240"/>
      <c r="JJ59" s="242">
        <f t="shared" si="365"/>
        <v>0</v>
      </c>
      <c r="JK59" s="242">
        <f t="shared" si="366"/>
        <v>0</v>
      </c>
      <c r="JL59" s="232"/>
      <c r="JM59" s="244">
        <f t="shared" si="395"/>
        <v>11</v>
      </c>
      <c r="JN59" s="237" t="s">
        <v>90</v>
      </c>
      <c r="JO59" s="238"/>
      <c r="JP59" s="238"/>
      <c r="JQ59" s="229"/>
      <c r="JR59" s="229"/>
      <c r="JS59" s="229">
        <f t="shared" si="367"/>
        <v>0</v>
      </c>
      <c r="JT59" s="240"/>
      <c r="JU59" s="229">
        <f t="shared" si="368"/>
        <v>0</v>
      </c>
      <c r="JV59" s="240"/>
      <c r="JW59" s="229" t="str">
        <f>ADHB!LD59</f>
        <v/>
      </c>
      <c r="JX59" s="241">
        <f t="shared" si="369"/>
        <v>0</v>
      </c>
      <c r="JY59" s="229">
        <f t="shared" si="370"/>
        <v>0</v>
      </c>
      <c r="JZ59" s="240"/>
      <c r="KA59" s="242">
        <f t="shared" si="371"/>
        <v>0</v>
      </c>
      <c r="KB59" s="242">
        <f t="shared" si="372"/>
        <v>0</v>
      </c>
      <c r="KC59" s="232"/>
      <c r="KD59" s="244">
        <f t="shared" si="396"/>
        <v>11</v>
      </c>
      <c r="KE59" s="237" t="s">
        <v>90</v>
      </c>
      <c r="KF59" s="238"/>
      <c r="KG59" s="238"/>
      <c r="KH59" s="229"/>
      <c r="KI59" s="229"/>
      <c r="KJ59" s="229">
        <f t="shared" si="373"/>
        <v>0</v>
      </c>
      <c r="KK59" s="240"/>
      <c r="KL59" s="229">
        <f t="shared" si="374"/>
        <v>0</v>
      </c>
      <c r="KM59" s="240"/>
      <c r="KN59" s="229" t="str">
        <f>ADHB!LU59</f>
        <v/>
      </c>
      <c r="KO59" s="241">
        <f t="shared" si="375"/>
        <v>0</v>
      </c>
      <c r="KP59" s="229">
        <f t="shared" si="376"/>
        <v>0</v>
      </c>
      <c r="KQ59" s="240"/>
      <c r="KR59" s="242">
        <f t="shared" si="377"/>
        <v>0</v>
      </c>
      <c r="KS59" s="242">
        <f t="shared" si="378"/>
        <v>0</v>
      </c>
    </row>
    <row r="60" ht="15.75" customHeight="1">
      <c r="A60" s="236">
        <f t="shared" si="379"/>
        <v>12</v>
      </c>
      <c r="B60" s="237" t="s">
        <v>91</v>
      </c>
      <c r="C60" s="238"/>
      <c r="D60" s="238"/>
      <c r="E60" s="229"/>
      <c r="F60" s="229"/>
      <c r="G60" s="229">
        <f t="shared" si="271"/>
        <v>0</v>
      </c>
      <c r="H60" s="240"/>
      <c r="I60" s="229">
        <f t="shared" si="272"/>
        <v>0</v>
      </c>
      <c r="J60" s="240"/>
      <c r="K60" s="229">
        <f>ADHB!L60</f>
        <v>0</v>
      </c>
      <c r="L60" s="241">
        <f t="shared" si="273"/>
        <v>0</v>
      </c>
      <c r="M60" s="229">
        <f t="shared" si="274"/>
        <v>0</v>
      </c>
      <c r="N60" s="240"/>
      <c r="O60" s="242">
        <f t="shared" si="275"/>
        <v>0</v>
      </c>
      <c r="P60" s="243">
        <f t="shared" si="276"/>
        <v>0</v>
      </c>
      <c r="Q60" s="232"/>
      <c r="R60" s="244">
        <f t="shared" si="380"/>
        <v>12</v>
      </c>
      <c r="S60" s="237" t="s">
        <v>91</v>
      </c>
      <c r="T60" s="238"/>
      <c r="U60" s="238"/>
      <c r="V60" s="229"/>
      <c r="W60" s="229"/>
      <c r="X60" s="229">
        <f t="shared" si="277"/>
        <v>0</v>
      </c>
      <c r="Y60" s="240"/>
      <c r="Z60" s="229">
        <f t="shared" si="278"/>
        <v>0</v>
      </c>
      <c r="AA60" s="240"/>
      <c r="AB60" s="229">
        <f>ADHB!AC60</f>
        <v>0</v>
      </c>
      <c r="AC60" s="241">
        <f t="shared" si="279"/>
        <v>0</v>
      </c>
      <c r="AD60" s="229">
        <f t="shared" si="280"/>
        <v>0</v>
      </c>
      <c r="AE60" s="240"/>
      <c r="AF60" s="242">
        <f t="shared" si="281"/>
        <v>0</v>
      </c>
      <c r="AG60" s="242">
        <f t="shared" si="282"/>
        <v>0</v>
      </c>
      <c r="AH60" s="232"/>
      <c r="AI60" s="244">
        <f t="shared" si="381"/>
        <v>12</v>
      </c>
      <c r="AJ60" s="237" t="s">
        <v>91</v>
      </c>
      <c r="AK60" s="238"/>
      <c r="AL60" s="238"/>
      <c r="AM60" s="229"/>
      <c r="AN60" s="229"/>
      <c r="AO60" s="229">
        <f t="shared" si="283"/>
        <v>0</v>
      </c>
      <c r="AP60" s="240"/>
      <c r="AQ60" s="229">
        <f t="shared" si="284"/>
        <v>0</v>
      </c>
      <c r="AR60" s="240"/>
      <c r="AS60" s="229">
        <f>ADHB!AT60</f>
        <v>0</v>
      </c>
      <c r="AT60" s="241">
        <f t="shared" si="285"/>
        <v>0</v>
      </c>
      <c r="AU60" s="229">
        <f t="shared" si="286"/>
        <v>0</v>
      </c>
      <c r="AV60" s="240"/>
      <c r="AW60" s="242">
        <f t="shared" si="287"/>
        <v>0</v>
      </c>
      <c r="AX60" s="242">
        <f t="shared" si="288"/>
        <v>0</v>
      </c>
      <c r="AY60" s="232"/>
      <c r="AZ60" s="244">
        <f t="shared" si="382"/>
        <v>12</v>
      </c>
      <c r="BA60" s="237" t="s">
        <v>91</v>
      </c>
      <c r="BB60" s="238"/>
      <c r="BC60" s="238"/>
      <c r="BD60" s="229"/>
      <c r="BE60" s="229"/>
      <c r="BF60" s="229">
        <f t="shared" si="289"/>
        <v>0</v>
      </c>
      <c r="BG60" s="240"/>
      <c r="BH60" s="229">
        <f t="shared" si="290"/>
        <v>0</v>
      </c>
      <c r="BI60" s="240"/>
      <c r="BJ60" s="229">
        <f>ADHB!BK60</f>
        <v>0</v>
      </c>
      <c r="BK60" s="241">
        <f t="shared" si="291"/>
        <v>0</v>
      </c>
      <c r="BL60" s="229">
        <f t="shared" si="292"/>
        <v>0</v>
      </c>
      <c r="BM60" s="240"/>
      <c r="BN60" s="242">
        <f t="shared" si="293"/>
        <v>0</v>
      </c>
      <c r="BO60" s="242">
        <f t="shared" si="294"/>
        <v>0</v>
      </c>
      <c r="BP60" s="232"/>
      <c r="BQ60" s="244">
        <f t="shared" si="383"/>
        <v>12</v>
      </c>
      <c r="BR60" s="237" t="s">
        <v>91</v>
      </c>
      <c r="BS60" s="238"/>
      <c r="BT60" s="238"/>
      <c r="BU60" s="229"/>
      <c r="BV60" s="229"/>
      <c r="BW60" s="229">
        <f t="shared" si="295"/>
        <v>0</v>
      </c>
      <c r="BX60" s="240"/>
      <c r="BY60" s="229">
        <f t="shared" si="296"/>
        <v>0</v>
      </c>
      <c r="BZ60" s="240"/>
      <c r="CA60" s="229">
        <f>ADHB!CB60</f>
        <v>0</v>
      </c>
      <c r="CB60" s="241">
        <f t="shared" si="297"/>
        <v>0</v>
      </c>
      <c r="CC60" s="229">
        <f t="shared" si="298"/>
        <v>0</v>
      </c>
      <c r="CD60" s="240"/>
      <c r="CE60" s="242">
        <f t="shared" si="299"/>
        <v>0</v>
      </c>
      <c r="CF60" s="242">
        <f t="shared" si="300"/>
        <v>0</v>
      </c>
      <c r="CG60" s="232"/>
      <c r="CH60" s="244">
        <f t="shared" si="384"/>
        <v>12</v>
      </c>
      <c r="CI60" s="237" t="s">
        <v>91</v>
      </c>
      <c r="CJ60" s="238"/>
      <c r="CK60" s="238"/>
      <c r="CL60" s="229"/>
      <c r="CM60" s="229"/>
      <c r="CN60" s="229">
        <f t="shared" si="301"/>
        <v>0</v>
      </c>
      <c r="CO60" s="240"/>
      <c r="CP60" s="229">
        <f t="shared" si="302"/>
        <v>0</v>
      </c>
      <c r="CQ60" s="240"/>
      <c r="CR60" s="229">
        <f>ADHB!CS60</f>
        <v>0</v>
      </c>
      <c r="CS60" s="241">
        <f t="shared" si="303"/>
        <v>0</v>
      </c>
      <c r="CT60" s="229">
        <f t="shared" si="304"/>
        <v>0</v>
      </c>
      <c r="CU60" s="240"/>
      <c r="CV60" s="242">
        <f t="shared" si="305"/>
        <v>0</v>
      </c>
      <c r="CW60" s="242">
        <f t="shared" si="306"/>
        <v>0</v>
      </c>
      <c r="CX60" s="232"/>
      <c r="CY60" s="244">
        <f t="shared" si="385"/>
        <v>12</v>
      </c>
      <c r="CZ60" s="237" t="s">
        <v>91</v>
      </c>
      <c r="DA60" s="238"/>
      <c r="DB60" s="238"/>
      <c r="DC60" s="229"/>
      <c r="DD60" s="229"/>
      <c r="DE60" s="229">
        <f t="shared" si="307"/>
        <v>0</v>
      </c>
      <c r="DF60" s="240"/>
      <c r="DG60" s="229">
        <f t="shared" si="308"/>
        <v>0</v>
      </c>
      <c r="DH60" s="240"/>
      <c r="DI60" s="229">
        <f>ADHB!DJ60</f>
        <v>0</v>
      </c>
      <c r="DJ60" s="241">
        <f t="shared" si="309"/>
        <v>0</v>
      </c>
      <c r="DK60" s="229">
        <f t="shared" si="310"/>
        <v>0</v>
      </c>
      <c r="DL60" s="240"/>
      <c r="DM60" s="242">
        <f t="shared" si="311"/>
        <v>0</v>
      </c>
      <c r="DN60" s="242">
        <f t="shared" si="312"/>
        <v>0</v>
      </c>
      <c r="DO60" s="232"/>
      <c r="DP60" s="244">
        <f t="shared" si="386"/>
        <v>12</v>
      </c>
      <c r="DQ60" s="237" t="s">
        <v>91</v>
      </c>
      <c r="DR60" s="238"/>
      <c r="DS60" s="238"/>
      <c r="DT60" s="229"/>
      <c r="DU60" s="229"/>
      <c r="DV60" s="229">
        <f t="shared" si="313"/>
        <v>0</v>
      </c>
      <c r="DW60" s="240"/>
      <c r="DX60" s="229">
        <f t="shared" si="314"/>
        <v>0</v>
      </c>
      <c r="DY60" s="240"/>
      <c r="DZ60" s="229">
        <f>ADHB!EA60</f>
        <v>0</v>
      </c>
      <c r="EA60" s="241">
        <f t="shared" si="315"/>
        <v>0</v>
      </c>
      <c r="EB60" s="229">
        <f t="shared" si="316"/>
        <v>0</v>
      </c>
      <c r="EC60" s="240"/>
      <c r="ED60" s="242">
        <f t="shared" si="317"/>
        <v>0</v>
      </c>
      <c r="EE60" s="242">
        <f t="shared" si="318"/>
        <v>0</v>
      </c>
      <c r="EF60" s="232"/>
      <c r="EG60" s="244">
        <f t="shared" si="387"/>
        <v>12</v>
      </c>
      <c r="EH60" s="237" t="s">
        <v>91</v>
      </c>
      <c r="EI60" s="238"/>
      <c r="EJ60" s="238"/>
      <c r="EK60" s="229"/>
      <c r="EL60" s="229"/>
      <c r="EM60" s="229">
        <f t="shared" si="319"/>
        <v>0</v>
      </c>
      <c r="EN60" s="240"/>
      <c r="EO60" s="229">
        <f t="shared" si="320"/>
        <v>0</v>
      </c>
      <c r="EP60" s="240"/>
      <c r="EQ60" s="229">
        <f>ADHB!ER60</f>
        <v>0</v>
      </c>
      <c r="ER60" s="241">
        <f t="shared" si="321"/>
        <v>0</v>
      </c>
      <c r="ES60" s="229">
        <f t="shared" si="322"/>
        <v>0</v>
      </c>
      <c r="ET60" s="240"/>
      <c r="EU60" s="242">
        <f t="shared" si="323"/>
        <v>0</v>
      </c>
      <c r="EV60" s="242">
        <f t="shared" si="324"/>
        <v>0</v>
      </c>
      <c r="EW60" s="232"/>
      <c r="EX60" s="244">
        <f t="shared" si="388"/>
        <v>12</v>
      </c>
      <c r="EY60" s="237" t="s">
        <v>91</v>
      </c>
      <c r="EZ60" s="238"/>
      <c r="FA60" s="238"/>
      <c r="FB60" s="229"/>
      <c r="FC60" s="229"/>
      <c r="FD60" s="229">
        <f t="shared" si="325"/>
        <v>0</v>
      </c>
      <c r="FE60" s="240"/>
      <c r="FF60" s="229">
        <f t="shared" si="326"/>
        <v>0</v>
      </c>
      <c r="FG60" s="240"/>
      <c r="FH60" s="229">
        <f>ADHB!FI60</f>
        <v>0</v>
      </c>
      <c r="FI60" s="241">
        <f t="shared" si="327"/>
        <v>0</v>
      </c>
      <c r="FJ60" s="229">
        <f t="shared" si="328"/>
        <v>0</v>
      </c>
      <c r="FK60" s="240"/>
      <c r="FL60" s="242">
        <f t="shared" si="329"/>
        <v>0</v>
      </c>
      <c r="FM60" s="242">
        <f t="shared" si="330"/>
        <v>0</v>
      </c>
      <c r="FN60" s="232"/>
      <c r="FO60" s="244">
        <f t="shared" si="389"/>
        <v>12</v>
      </c>
      <c r="FP60" s="237" t="s">
        <v>91</v>
      </c>
      <c r="FQ60" s="238"/>
      <c r="FR60" s="238"/>
      <c r="FS60" s="229"/>
      <c r="FT60" s="229"/>
      <c r="FU60" s="229">
        <f t="shared" si="331"/>
        <v>0</v>
      </c>
      <c r="FV60" s="240"/>
      <c r="FW60" s="229">
        <f t="shared" si="332"/>
        <v>0</v>
      </c>
      <c r="FX60" s="240"/>
      <c r="FY60" s="229">
        <f>ADHB!FZ60</f>
        <v>0</v>
      </c>
      <c r="FZ60" s="241">
        <f t="shared" si="333"/>
        <v>0</v>
      </c>
      <c r="GA60" s="229">
        <f t="shared" si="334"/>
        <v>0</v>
      </c>
      <c r="GB60" s="240"/>
      <c r="GC60" s="242">
        <f t="shared" si="335"/>
        <v>0</v>
      </c>
      <c r="GD60" s="242">
        <f t="shared" si="336"/>
        <v>0</v>
      </c>
      <c r="GE60" s="232"/>
      <c r="GF60" s="244">
        <f t="shared" si="390"/>
        <v>12</v>
      </c>
      <c r="GG60" s="237" t="s">
        <v>91</v>
      </c>
      <c r="GH60" s="238"/>
      <c r="GI60" s="238"/>
      <c r="GJ60" s="229"/>
      <c r="GK60" s="229"/>
      <c r="GL60" s="229">
        <f t="shared" si="337"/>
        <v>0</v>
      </c>
      <c r="GM60" s="240"/>
      <c r="GN60" s="229">
        <f t="shared" si="338"/>
        <v>0</v>
      </c>
      <c r="GO60" s="240"/>
      <c r="GP60" s="229">
        <f>ADHB!GQ60</f>
        <v>0</v>
      </c>
      <c r="GQ60" s="241">
        <f t="shared" si="339"/>
        <v>0</v>
      </c>
      <c r="GR60" s="229">
        <f t="shared" si="340"/>
        <v>0</v>
      </c>
      <c r="GS60" s="240"/>
      <c r="GT60" s="242">
        <f t="shared" si="341"/>
        <v>0</v>
      </c>
      <c r="GU60" s="242">
        <f t="shared" si="342"/>
        <v>0</v>
      </c>
      <c r="GV60" s="232"/>
      <c r="GW60" s="244">
        <f t="shared" si="391"/>
        <v>12</v>
      </c>
      <c r="GX60" s="237" t="s">
        <v>91</v>
      </c>
      <c r="GY60" s="238"/>
      <c r="GZ60" s="238"/>
      <c r="HA60" s="229"/>
      <c r="HB60" s="229"/>
      <c r="HC60" s="229">
        <f t="shared" si="343"/>
        <v>0</v>
      </c>
      <c r="HD60" s="240"/>
      <c r="HE60" s="229">
        <f t="shared" si="344"/>
        <v>0</v>
      </c>
      <c r="HF60" s="240"/>
      <c r="HG60" s="229">
        <f>ADHB!HH60</f>
        <v>0</v>
      </c>
      <c r="HH60" s="241">
        <f t="shared" si="345"/>
        <v>0</v>
      </c>
      <c r="HI60" s="229">
        <f t="shared" si="346"/>
        <v>0</v>
      </c>
      <c r="HJ60" s="240"/>
      <c r="HK60" s="242">
        <f t="shared" si="347"/>
        <v>0</v>
      </c>
      <c r="HL60" s="242">
        <f t="shared" si="348"/>
        <v>0</v>
      </c>
      <c r="HM60" s="232"/>
      <c r="HN60" s="244">
        <f t="shared" si="392"/>
        <v>12</v>
      </c>
      <c r="HO60" s="237" t="s">
        <v>91</v>
      </c>
      <c r="HP60" s="238"/>
      <c r="HQ60" s="238"/>
      <c r="HR60" s="229"/>
      <c r="HS60" s="229"/>
      <c r="HT60" s="229">
        <f t="shared" si="349"/>
        <v>0</v>
      </c>
      <c r="HU60" s="240"/>
      <c r="HV60" s="229">
        <f t="shared" si="350"/>
        <v>0</v>
      </c>
      <c r="HW60" s="240"/>
      <c r="HX60" s="229">
        <f>ADHB!HY60</f>
        <v>0</v>
      </c>
      <c r="HY60" s="241">
        <f t="shared" si="351"/>
        <v>0</v>
      </c>
      <c r="HZ60" s="229">
        <f t="shared" si="352"/>
        <v>0</v>
      </c>
      <c r="IA60" s="240"/>
      <c r="IB60" s="242">
        <f t="shared" si="353"/>
        <v>0</v>
      </c>
      <c r="IC60" s="242">
        <f t="shared" si="354"/>
        <v>0</v>
      </c>
      <c r="ID60" s="232"/>
      <c r="IE60" s="244">
        <f t="shared" si="393"/>
        <v>12</v>
      </c>
      <c r="IF60" s="237" t="s">
        <v>91</v>
      </c>
      <c r="IG60" s="238"/>
      <c r="IH60" s="238"/>
      <c r="II60" s="229"/>
      <c r="IJ60" s="229"/>
      <c r="IK60" s="229">
        <f t="shared" si="355"/>
        <v>0</v>
      </c>
      <c r="IL60" s="240"/>
      <c r="IM60" s="229">
        <f t="shared" si="356"/>
        <v>0</v>
      </c>
      <c r="IN60" s="240"/>
      <c r="IO60" s="229">
        <f>ADHB!IP60</f>
        <v>0</v>
      </c>
      <c r="IP60" s="241">
        <f t="shared" si="357"/>
        <v>0</v>
      </c>
      <c r="IQ60" s="229">
        <f t="shared" si="358"/>
        <v>0</v>
      </c>
      <c r="IR60" s="240"/>
      <c r="IS60" s="242">
        <f t="shared" si="359"/>
        <v>0</v>
      </c>
      <c r="IT60" s="242">
        <f t="shared" si="360"/>
        <v>0</v>
      </c>
      <c r="IU60" s="232"/>
      <c r="IV60" s="244">
        <f t="shared" si="394"/>
        <v>12</v>
      </c>
      <c r="IW60" s="237" t="s">
        <v>91</v>
      </c>
      <c r="IX60" s="238"/>
      <c r="IY60" s="238"/>
      <c r="IZ60" s="229"/>
      <c r="JA60" s="229"/>
      <c r="JB60" s="229">
        <f t="shared" si="361"/>
        <v>0</v>
      </c>
      <c r="JC60" s="240"/>
      <c r="JD60" s="229">
        <f t="shared" si="362"/>
        <v>0</v>
      </c>
      <c r="JE60" s="240"/>
      <c r="JF60" s="229">
        <f>ADHB!JG60</f>
        <v>0</v>
      </c>
      <c r="JG60" s="241">
        <f t="shared" si="363"/>
        <v>0</v>
      </c>
      <c r="JH60" s="229">
        <f t="shared" si="364"/>
        <v>0</v>
      </c>
      <c r="JI60" s="240"/>
      <c r="JJ60" s="242">
        <f t="shared" si="365"/>
        <v>0</v>
      </c>
      <c r="JK60" s="242">
        <f t="shared" si="366"/>
        <v>0</v>
      </c>
      <c r="JL60" s="232"/>
      <c r="JM60" s="244">
        <f t="shared" si="395"/>
        <v>12</v>
      </c>
      <c r="JN60" s="237" t="s">
        <v>91</v>
      </c>
      <c r="JO60" s="238"/>
      <c r="JP60" s="238"/>
      <c r="JQ60" s="229"/>
      <c r="JR60" s="229"/>
      <c r="JS60" s="229">
        <f t="shared" si="367"/>
        <v>0</v>
      </c>
      <c r="JT60" s="240"/>
      <c r="JU60" s="229">
        <f t="shared" si="368"/>
        <v>0</v>
      </c>
      <c r="JV60" s="240"/>
      <c r="JW60" s="229" t="str">
        <f>ADHB!LD60</f>
        <v/>
      </c>
      <c r="JX60" s="241">
        <f t="shared" si="369"/>
        <v>0</v>
      </c>
      <c r="JY60" s="229">
        <f t="shared" si="370"/>
        <v>0</v>
      </c>
      <c r="JZ60" s="240"/>
      <c r="KA60" s="242">
        <f t="shared" si="371"/>
        <v>0</v>
      </c>
      <c r="KB60" s="242">
        <f t="shared" si="372"/>
        <v>0</v>
      </c>
      <c r="KC60" s="232"/>
      <c r="KD60" s="244">
        <f t="shared" si="396"/>
        <v>12</v>
      </c>
      <c r="KE60" s="237" t="s">
        <v>91</v>
      </c>
      <c r="KF60" s="238"/>
      <c r="KG60" s="238"/>
      <c r="KH60" s="229"/>
      <c r="KI60" s="229"/>
      <c r="KJ60" s="229">
        <f t="shared" si="373"/>
        <v>0</v>
      </c>
      <c r="KK60" s="240"/>
      <c r="KL60" s="229">
        <f t="shared" si="374"/>
        <v>0</v>
      </c>
      <c r="KM60" s="240"/>
      <c r="KN60" s="229" t="str">
        <f>ADHB!LU60</f>
        <v/>
      </c>
      <c r="KO60" s="241">
        <f t="shared" si="375"/>
        <v>0</v>
      </c>
      <c r="KP60" s="229">
        <f t="shared" si="376"/>
        <v>0</v>
      </c>
      <c r="KQ60" s="240"/>
      <c r="KR60" s="242">
        <f t="shared" si="377"/>
        <v>0</v>
      </c>
      <c r="KS60" s="242">
        <f t="shared" si="378"/>
        <v>0</v>
      </c>
    </row>
    <row r="61" ht="15.75" customHeight="1">
      <c r="A61" s="236">
        <f t="shared" si="379"/>
        <v>13</v>
      </c>
      <c r="B61" s="237" t="s">
        <v>92</v>
      </c>
      <c r="C61" s="238"/>
      <c r="D61" s="238"/>
      <c r="E61" s="229"/>
      <c r="F61" s="229"/>
      <c r="G61" s="229">
        <f t="shared" si="271"/>
        <v>0</v>
      </c>
      <c r="H61" s="240"/>
      <c r="I61" s="229">
        <f t="shared" si="272"/>
        <v>0</v>
      </c>
      <c r="J61" s="240"/>
      <c r="K61" s="229">
        <f>ADHB!L61</f>
        <v>0</v>
      </c>
      <c r="L61" s="241">
        <f t="shared" si="273"/>
        <v>0</v>
      </c>
      <c r="M61" s="229">
        <f t="shared" si="274"/>
        <v>0</v>
      </c>
      <c r="N61" s="240"/>
      <c r="O61" s="242">
        <f t="shared" si="275"/>
        <v>0</v>
      </c>
      <c r="P61" s="243">
        <f t="shared" si="276"/>
        <v>0</v>
      </c>
      <c r="Q61" s="232"/>
      <c r="R61" s="244">
        <f t="shared" si="380"/>
        <v>13</v>
      </c>
      <c r="S61" s="237" t="s">
        <v>92</v>
      </c>
      <c r="T61" s="238"/>
      <c r="U61" s="238"/>
      <c r="V61" s="229"/>
      <c r="W61" s="229"/>
      <c r="X61" s="229">
        <f t="shared" si="277"/>
        <v>0</v>
      </c>
      <c r="Y61" s="240"/>
      <c r="Z61" s="229">
        <f t="shared" si="278"/>
        <v>0</v>
      </c>
      <c r="AA61" s="240"/>
      <c r="AB61" s="229">
        <f>ADHB!AC61</f>
        <v>0</v>
      </c>
      <c r="AC61" s="241">
        <f t="shared" si="279"/>
        <v>0</v>
      </c>
      <c r="AD61" s="229">
        <f t="shared" si="280"/>
        <v>0</v>
      </c>
      <c r="AE61" s="240"/>
      <c r="AF61" s="242">
        <f t="shared" si="281"/>
        <v>0</v>
      </c>
      <c r="AG61" s="242">
        <f t="shared" si="282"/>
        <v>0</v>
      </c>
      <c r="AH61" s="232"/>
      <c r="AI61" s="244">
        <f t="shared" si="381"/>
        <v>13</v>
      </c>
      <c r="AJ61" s="237" t="s">
        <v>92</v>
      </c>
      <c r="AK61" s="238"/>
      <c r="AL61" s="238"/>
      <c r="AM61" s="229"/>
      <c r="AN61" s="229"/>
      <c r="AO61" s="229">
        <f t="shared" si="283"/>
        <v>0</v>
      </c>
      <c r="AP61" s="240"/>
      <c r="AQ61" s="229">
        <f t="shared" si="284"/>
        <v>0</v>
      </c>
      <c r="AR61" s="240"/>
      <c r="AS61" s="229">
        <f>ADHB!AT61</f>
        <v>0</v>
      </c>
      <c r="AT61" s="241">
        <f t="shared" si="285"/>
        <v>0</v>
      </c>
      <c r="AU61" s="229">
        <f t="shared" si="286"/>
        <v>0</v>
      </c>
      <c r="AV61" s="240"/>
      <c r="AW61" s="242">
        <f t="shared" si="287"/>
        <v>0</v>
      </c>
      <c r="AX61" s="242">
        <f t="shared" si="288"/>
        <v>0</v>
      </c>
      <c r="AY61" s="232"/>
      <c r="AZ61" s="244">
        <f t="shared" si="382"/>
        <v>13</v>
      </c>
      <c r="BA61" s="237" t="s">
        <v>92</v>
      </c>
      <c r="BB61" s="238"/>
      <c r="BC61" s="238"/>
      <c r="BD61" s="229"/>
      <c r="BE61" s="229"/>
      <c r="BF61" s="229">
        <f t="shared" si="289"/>
        <v>0</v>
      </c>
      <c r="BG61" s="240"/>
      <c r="BH61" s="229">
        <f t="shared" si="290"/>
        <v>0</v>
      </c>
      <c r="BI61" s="240"/>
      <c r="BJ61" s="229">
        <f>ADHB!BK61</f>
        <v>0</v>
      </c>
      <c r="BK61" s="241">
        <f t="shared" si="291"/>
        <v>0</v>
      </c>
      <c r="BL61" s="229">
        <f t="shared" si="292"/>
        <v>0</v>
      </c>
      <c r="BM61" s="240"/>
      <c r="BN61" s="242">
        <f t="shared" si="293"/>
        <v>0</v>
      </c>
      <c r="BO61" s="242">
        <f t="shared" si="294"/>
        <v>0</v>
      </c>
      <c r="BP61" s="232"/>
      <c r="BQ61" s="244">
        <f t="shared" si="383"/>
        <v>13</v>
      </c>
      <c r="BR61" s="237" t="s">
        <v>92</v>
      </c>
      <c r="BS61" s="238"/>
      <c r="BT61" s="238"/>
      <c r="BU61" s="229"/>
      <c r="BV61" s="229"/>
      <c r="BW61" s="229">
        <f t="shared" si="295"/>
        <v>0</v>
      </c>
      <c r="BX61" s="240"/>
      <c r="BY61" s="229">
        <f t="shared" si="296"/>
        <v>0</v>
      </c>
      <c r="BZ61" s="240"/>
      <c r="CA61" s="229">
        <f>ADHB!CB61</f>
        <v>0</v>
      </c>
      <c r="CB61" s="241">
        <f t="shared" si="297"/>
        <v>0</v>
      </c>
      <c r="CC61" s="229">
        <f t="shared" si="298"/>
        <v>0</v>
      </c>
      <c r="CD61" s="240"/>
      <c r="CE61" s="242">
        <f t="shared" si="299"/>
        <v>0</v>
      </c>
      <c r="CF61" s="242">
        <f t="shared" si="300"/>
        <v>0</v>
      </c>
      <c r="CG61" s="232"/>
      <c r="CH61" s="244">
        <f t="shared" si="384"/>
        <v>13</v>
      </c>
      <c r="CI61" s="237" t="s">
        <v>92</v>
      </c>
      <c r="CJ61" s="238"/>
      <c r="CK61" s="238"/>
      <c r="CL61" s="229"/>
      <c r="CM61" s="229"/>
      <c r="CN61" s="229">
        <f t="shared" si="301"/>
        <v>0</v>
      </c>
      <c r="CO61" s="240"/>
      <c r="CP61" s="229">
        <f t="shared" si="302"/>
        <v>0</v>
      </c>
      <c r="CQ61" s="240"/>
      <c r="CR61" s="229">
        <f>ADHB!CS61</f>
        <v>0</v>
      </c>
      <c r="CS61" s="241">
        <f t="shared" si="303"/>
        <v>0</v>
      </c>
      <c r="CT61" s="229">
        <f t="shared" si="304"/>
        <v>0</v>
      </c>
      <c r="CU61" s="240"/>
      <c r="CV61" s="242">
        <f t="shared" si="305"/>
        <v>0</v>
      </c>
      <c r="CW61" s="242">
        <f t="shared" si="306"/>
        <v>0</v>
      </c>
      <c r="CX61" s="232"/>
      <c r="CY61" s="244">
        <f t="shared" si="385"/>
        <v>13</v>
      </c>
      <c r="CZ61" s="237" t="s">
        <v>92</v>
      </c>
      <c r="DA61" s="238"/>
      <c r="DB61" s="238"/>
      <c r="DC61" s="229"/>
      <c r="DD61" s="229"/>
      <c r="DE61" s="229">
        <f t="shared" si="307"/>
        <v>0</v>
      </c>
      <c r="DF61" s="240"/>
      <c r="DG61" s="229">
        <f t="shared" si="308"/>
        <v>0</v>
      </c>
      <c r="DH61" s="240"/>
      <c r="DI61" s="229">
        <f>ADHB!DJ61</f>
        <v>0</v>
      </c>
      <c r="DJ61" s="241">
        <f t="shared" si="309"/>
        <v>0</v>
      </c>
      <c r="DK61" s="229">
        <f t="shared" si="310"/>
        <v>0</v>
      </c>
      <c r="DL61" s="240"/>
      <c r="DM61" s="242">
        <f t="shared" si="311"/>
        <v>0</v>
      </c>
      <c r="DN61" s="242">
        <f t="shared" si="312"/>
        <v>0</v>
      </c>
      <c r="DO61" s="232"/>
      <c r="DP61" s="244">
        <f t="shared" si="386"/>
        <v>13</v>
      </c>
      <c r="DQ61" s="237" t="s">
        <v>92</v>
      </c>
      <c r="DR61" s="238"/>
      <c r="DS61" s="238"/>
      <c r="DT61" s="229"/>
      <c r="DU61" s="229"/>
      <c r="DV61" s="229">
        <f t="shared" si="313"/>
        <v>0</v>
      </c>
      <c r="DW61" s="240"/>
      <c r="DX61" s="229">
        <f t="shared" si="314"/>
        <v>0</v>
      </c>
      <c r="DY61" s="240"/>
      <c r="DZ61" s="229">
        <f>ADHB!EA61</f>
        <v>0</v>
      </c>
      <c r="EA61" s="241">
        <f t="shared" si="315"/>
        <v>0</v>
      </c>
      <c r="EB61" s="229">
        <f t="shared" si="316"/>
        <v>0</v>
      </c>
      <c r="EC61" s="240"/>
      <c r="ED61" s="242">
        <f t="shared" si="317"/>
        <v>0</v>
      </c>
      <c r="EE61" s="242">
        <f t="shared" si="318"/>
        <v>0</v>
      </c>
      <c r="EF61" s="232"/>
      <c r="EG61" s="244">
        <f t="shared" si="387"/>
        <v>13</v>
      </c>
      <c r="EH61" s="237" t="s">
        <v>92</v>
      </c>
      <c r="EI61" s="238"/>
      <c r="EJ61" s="238"/>
      <c r="EK61" s="229"/>
      <c r="EL61" s="229"/>
      <c r="EM61" s="229">
        <f t="shared" si="319"/>
        <v>0</v>
      </c>
      <c r="EN61" s="240"/>
      <c r="EO61" s="229">
        <f t="shared" si="320"/>
        <v>0</v>
      </c>
      <c r="EP61" s="240"/>
      <c r="EQ61" s="229">
        <f>ADHB!ER61</f>
        <v>0</v>
      </c>
      <c r="ER61" s="241">
        <f t="shared" si="321"/>
        <v>0</v>
      </c>
      <c r="ES61" s="229">
        <f t="shared" si="322"/>
        <v>0</v>
      </c>
      <c r="ET61" s="240"/>
      <c r="EU61" s="242">
        <f t="shared" si="323"/>
        <v>0</v>
      </c>
      <c r="EV61" s="242">
        <f t="shared" si="324"/>
        <v>0</v>
      </c>
      <c r="EW61" s="232"/>
      <c r="EX61" s="244">
        <f t="shared" si="388"/>
        <v>13</v>
      </c>
      <c r="EY61" s="237" t="s">
        <v>92</v>
      </c>
      <c r="EZ61" s="238"/>
      <c r="FA61" s="238"/>
      <c r="FB61" s="229"/>
      <c r="FC61" s="229"/>
      <c r="FD61" s="229">
        <f t="shared" si="325"/>
        <v>0</v>
      </c>
      <c r="FE61" s="240"/>
      <c r="FF61" s="229">
        <f t="shared" si="326"/>
        <v>0</v>
      </c>
      <c r="FG61" s="240"/>
      <c r="FH61" s="229">
        <f>ADHB!FI61</f>
        <v>0</v>
      </c>
      <c r="FI61" s="241">
        <f t="shared" si="327"/>
        <v>0</v>
      </c>
      <c r="FJ61" s="229">
        <f t="shared" si="328"/>
        <v>0</v>
      </c>
      <c r="FK61" s="240"/>
      <c r="FL61" s="242">
        <f t="shared" si="329"/>
        <v>0</v>
      </c>
      <c r="FM61" s="242">
        <f t="shared" si="330"/>
        <v>0</v>
      </c>
      <c r="FN61" s="232"/>
      <c r="FO61" s="244">
        <f t="shared" si="389"/>
        <v>13</v>
      </c>
      <c r="FP61" s="237" t="s">
        <v>92</v>
      </c>
      <c r="FQ61" s="238"/>
      <c r="FR61" s="238"/>
      <c r="FS61" s="229"/>
      <c r="FT61" s="229"/>
      <c r="FU61" s="229">
        <f t="shared" si="331"/>
        <v>0</v>
      </c>
      <c r="FV61" s="240"/>
      <c r="FW61" s="229">
        <f t="shared" si="332"/>
        <v>0</v>
      </c>
      <c r="FX61" s="240"/>
      <c r="FY61" s="229">
        <f>ADHB!FZ61</f>
        <v>0</v>
      </c>
      <c r="FZ61" s="241">
        <f t="shared" si="333"/>
        <v>0</v>
      </c>
      <c r="GA61" s="229">
        <f t="shared" si="334"/>
        <v>0</v>
      </c>
      <c r="GB61" s="240"/>
      <c r="GC61" s="242">
        <f t="shared" si="335"/>
        <v>0</v>
      </c>
      <c r="GD61" s="242">
        <f t="shared" si="336"/>
        <v>0</v>
      </c>
      <c r="GE61" s="232"/>
      <c r="GF61" s="244">
        <f t="shared" si="390"/>
        <v>13</v>
      </c>
      <c r="GG61" s="237" t="s">
        <v>92</v>
      </c>
      <c r="GH61" s="238"/>
      <c r="GI61" s="238"/>
      <c r="GJ61" s="229"/>
      <c r="GK61" s="229"/>
      <c r="GL61" s="229">
        <f t="shared" si="337"/>
        <v>0</v>
      </c>
      <c r="GM61" s="240"/>
      <c r="GN61" s="229">
        <f t="shared" si="338"/>
        <v>0</v>
      </c>
      <c r="GO61" s="240"/>
      <c r="GP61" s="229">
        <f>ADHB!GQ61</f>
        <v>0</v>
      </c>
      <c r="GQ61" s="241">
        <f t="shared" si="339"/>
        <v>0</v>
      </c>
      <c r="GR61" s="229">
        <f t="shared" si="340"/>
        <v>0</v>
      </c>
      <c r="GS61" s="240"/>
      <c r="GT61" s="242">
        <f t="shared" si="341"/>
        <v>0</v>
      </c>
      <c r="GU61" s="242">
        <f t="shared" si="342"/>
        <v>0</v>
      </c>
      <c r="GV61" s="232"/>
      <c r="GW61" s="244">
        <f t="shared" si="391"/>
        <v>13</v>
      </c>
      <c r="GX61" s="237" t="s">
        <v>92</v>
      </c>
      <c r="GY61" s="238"/>
      <c r="GZ61" s="238"/>
      <c r="HA61" s="229"/>
      <c r="HB61" s="229"/>
      <c r="HC61" s="229">
        <f t="shared" si="343"/>
        <v>0</v>
      </c>
      <c r="HD61" s="240"/>
      <c r="HE61" s="229">
        <f t="shared" si="344"/>
        <v>0</v>
      </c>
      <c r="HF61" s="240"/>
      <c r="HG61" s="229">
        <f>ADHB!HH61</f>
        <v>0</v>
      </c>
      <c r="HH61" s="241">
        <f t="shared" si="345"/>
        <v>0</v>
      </c>
      <c r="HI61" s="229">
        <f t="shared" si="346"/>
        <v>0</v>
      </c>
      <c r="HJ61" s="240"/>
      <c r="HK61" s="242">
        <f t="shared" si="347"/>
        <v>0</v>
      </c>
      <c r="HL61" s="242">
        <f t="shared" si="348"/>
        <v>0</v>
      </c>
      <c r="HM61" s="232"/>
      <c r="HN61" s="244">
        <f t="shared" si="392"/>
        <v>13</v>
      </c>
      <c r="HO61" s="237" t="s">
        <v>92</v>
      </c>
      <c r="HP61" s="238"/>
      <c r="HQ61" s="238"/>
      <c r="HR61" s="229"/>
      <c r="HS61" s="229"/>
      <c r="HT61" s="229">
        <f t="shared" si="349"/>
        <v>0</v>
      </c>
      <c r="HU61" s="240"/>
      <c r="HV61" s="229">
        <f t="shared" si="350"/>
        <v>0</v>
      </c>
      <c r="HW61" s="240"/>
      <c r="HX61" s="229">
        <f>ADHB!HY61</f>
        <v>0</v>
      </c>
      <c r="HY61" s="241">
        <f t="shared" si="351"/>
        <v>0</v>
      </c>
      <c r="HZ61" s="229">
        <f t="shared" si="352"/>
        <v>0</v>
      </c>
      <c r="IA61" s="240"/>
      <c r="IB61" s="242">
        <f t="shared" si="353"/>
        <v>0</v>
      </c>
      <c r="IC61" s="242">
        <f t="shared" si="354"/>
        <v>0</v>
      </c>
      <c r="ID61" s="232"/>
      <c r="IE61" s="244">
        <f t="shared" si="393"/>
        <v>13</v>
      </c>
      <c r="IF61" s="237" t="s">
        <v>92</v>
      </c>
      <c r="IG61" s="238"/>
      <c r="IH61" s="238"/>
      <c r="II61" s="229"/>
      <c r="IJ61" s="229"/>
      <c r="IK61" s="229">
        <f t="shared" si="355"/>
        <v>0</v>
      </c>
      <c r="IL61" s="240"/>
      <c r="IM61" s="229">
        <f t="shared" si="356"/>
        <v>0</v>
      </c>
      <c r="IN61" s="240"/>
      <c r="IO61" s="229">
        <f>ADHB!IP61</f>
        <v>0</v>
      </c>
      <c r="IP61" s="241">
        <f t="shared" si="357"/>
        <v>0</v>
      </c>
      <c r="IQ61" s="229">
        <f t="shared" si="358"/>
        <v>0</v>
      </c>
      <c r="IR61" s="240"/>
      <c r="IS61" s="242">
        <f t="shared" si="359"/>
        <v>0</v>
      </c>
      <c r="IT61" s="242">
        <f t="shared" si="360"/>
        <v>0</v>
      </c>
      <c r="IU61" s="232"/>
      <c r="IV61" s="244">
        <f t="shared" si="394"/>
        <v>13</v>
      </c>
      <c r="IW61" s="237" t="s">
        <v>92</v>
      </c>
      <c r="IX61" s="238"/>
      <c r="IY61" s="238"/>
      <c r="IZ61" s="229"/>
      <c r="JA61" s="229"/>
      <c r="JB61" s="229">
        <f t="shared" si="361"/>
        <v>0</v>
      </c>
      <c r="JC61" s="240"/>
      <c r="JD61" s="229">
        <f t="shared" si="362"/>
        <v>0</v>
      </c>
      <c r="JE61" s="240"/>
      <c r="JF61" s="229">
        <f>ADHB!JG61</f>
        <v>0</v>
      </c>
      <c r="JG61" s="241">
        <f t="shared" si="363"/>
        <v>0</v>
      </c>
      <c r="JH61" s="229">
        <f t="shared" si="364"/>
        <v>0</v>
      </c>
      <c r="JI61" s="240"/>
      <c r="JJ61" s="242">
        <f t="shared" si="365"/>
        <v>0</v>
      </c>
      <c r="JK61" s="242">
        <f t="shared" si="366"/>
        <v>0</v>
      </c>
      <c r="JL61" s="232"/>
      <c r="JM61" s="244">
        <f t="shared" si="395"/>
        <v>13</v>
      </c>
      <c r="JN61" s="237" t="s">
        <v>92</v>
      </c>
      <c r="JO61" s="238"/>
      <c r="JP61" s="238"/>
      <c r="JQ61" s="229"/>
      <c r="JR61" s="229"/>
      <c r="JS61" s="229">
        <f t="shared" si="367"/>
        <v>0</v>
      </c>
      <c r="JT61" s="240"/>
      <c r="JU61" s="229">
        <f t="shared" si="368"/>
        <v>0</v>
      </c>
      <c r="JV61" s="240"/>
      <c r="JW61" s="229" t="str">
        <f>ADHB!LD61</f>
        <v/>
      </c>
      <c r="JX61" s="241">
        <f t="shared" si="369"/>
        <v>0</v>
      </c>
      <c r="JY61" s="229">
        <f t="shared" si="370"/>
        <v>0</v>
      </c>
      <c r="JZ61" s="240"/>
      <c r="KA61" s="242">
        <f t="shared" si="371"/>
        <v>0</v>
      </c>
      <c r="KB61" s="242">
        <f t="shared" si="372"/>
        <v>0</v>
      </c>
      <c r="KC61" s="232"/>
      <c r="KD61" s="244">
        <f t="shared" si="396"/>
        <v>13</v>
      </c>
      <c r="KE61" s="237" t="s">
        <v>92</v>
      </c>
      <c r="KF61" s="238"/>
      <c r="KG61" s="238"/>
      <c r="KH61" s="229"/>
      <c r="KI61" s="229"/>
      <c r="KJ61" s="229">
        <f t="shared" si="373"/>
        <v>0</v>
      </c>
      <c r="KK61" s="240"/>
      <c r="KL61" s="229">
        <f t="shared" si="374"/>
        <v>0</v>
      </c>
      <c r="KM61" s="240"/>
      <c r="KN61" s="229" t="str">
        <f>ADHB!LU61</f>
        <v/>
      </c>
      <c r="KO61" s="241">
        <f t="shared" si="375"/>
        <v>0</v>
      </c>
      <c r="KP61" s="229">
        <f t="shared" si="376"/>
        <v>0</v>
      </c>
      <c r="KQ61" s="240"/>
      <c r="KR61" s="242">
        <f t="shared" si="377"/>
        <v>0</v>
      </c>
      <c r="KS61" s="242">
        <f t="shared" si="378"/>
        <v>0</v>
      </c>
    </row>
    <row r="62" ht="15.75" customHeight="1">
      <c r="A62" s="236">
        <f t="shared" si="379"/>
        <v>14</v>
      </c>
      <c r="B62" s="237" t="s">
        <v>93</v>
      </c>
      <c r="C62" s="238"/>
      <c r="D62" s="238"/>
      <c r="E62" s="229"/>
      <c r="F62" s="229"/>
      <c r="G62" s="229">
        <f t="shared" si="271"/>
        <v>0</v>
      </c>
      <c r="H62" s="240"/>
      <c r="I62" s="229">
        <f t="shared" si="272"/>
        <v>0</v>
      </c>
      <c r="J62" s="240"/>
      <c r="K62" s="229">
        <f>ADHB!L62</f>
        <v>0</v>
      </c>
      <c r="L62" s="241">
        <f t="shared" si="273"/>
        <v>0</v>
      </c>
      <c r="M62" s="229">
        <f t="shared" si="274"/>
        <v>0</v>
      </c>
      <c r="N62" s="240"/>
      <c r="O62" s="242">
        <f t="shared" si="275"/>
        <v>0</v>
      </c>
      <c r="P62" s="243">
        <f t="shared" si="276"/>
        <v>0</v>
      </c>
      <c r="Q62" s="232"/>
      <c r="R62" s="244">
        <f t="shared" si="380"/>
        <v>14</v>
      </c>
      <c r="S62" s="237" t="s">
        <v>93</v>
      </c>
      <c r="T62" s="238"/>
      <c r="U62" s="238"/>
      <c r="V62" s="229"/>
      <c r="W62" s="229"/>
      <c r="X62" s="229">
        <f t="shared" si="277"/>
        <v>0</v>
      </c>
      <c r="Y62" s="240"/>
      <c r="Z62" s="229">
        <f t="shared" si="278"/>
        <v>0</v>
      </c>
      <c r="AA62" s="240"/>
      <c r="AB62" s="229">
        <f>ADHB!AC62</f>
        <v>0</v>
      </c>
      <c r="AC62" s="241">
        <f t="shared" si="279"/>
        <v>0</v>
      </c>
      <c r="AD62" s="229">
        <f t="shared" si="280"/>
        <v>0</v>
      </c>
      <c r="AE62" s="240"/>
      <c r="AF62" s="242">
        <f t="shared" si="281"/>
        <v>0</v>
      </c>
      <c r="AG62" s="242">
        <f t="shared" si="282"/>
        <v>0</v>
      </c>
      <c r="AH62" s="232"/>
      <c r="AI62" s="244">
        <f t="shared" si="381"/>
        <v>14</v>
      </c>
      <c r="AJ62" s="237" t="s">
        <v>93</v>
      </c>
      <c r="AK62" s="238"/>
      <c r="AL62" s="238"/>
      <c r="AM62" s="229"/>
      <c r="AN62" s="229"/>
      <c r="AO62" s="229">
        <f t="shared" si="283"/>
        <v>0</v>
      </c>
      <c r="AP62" s="240"/>
      <c r="AQ62" s="229">
        <f t="shared" si="284"/>
        <v>0</v>
      </c>
      <c r="AR62" s="240"/>
      <c r="AS62" s="229">
        <f>ADHB!AT62</f>
        <v>0</v>
      </c>
      <c r="AT62" s="241">
        <f t="shared" si="285"/>
        <v>0</v>
      </c>
      <c r="AU62" s="229">
        <f t="shared" si="286"/>
        <v>0</v>
      </c>
      <c r="AV62" s="240"/>
      <c r="AW62" s="242">
        <f t="shared" si="287"/>
        <v>0</v>
      </c>
      <c r="AX62" s="242">
        <f t="shared" si="288"/>
        <v>0</v>
      </c>
      <c r="AY62" s="232"/>
      <c r="AZ62" s="244">
        <f t="shared" si="382"/>
        <v>14</v>
      </c>
      <c r="BA62" s="237" t="s">
        <v>93</v>
      </c>
      <c r="BB62" s="238"/>
      <c r="BC62" s="238"/>
      <c r="BD62" s="229"/>
      <c r="BE62" s="229"/>
      <c r="BF62" s="229">
        <f t="shared" si="289"/>
        <v>0</v>
      </c>
      <c r="BG62" s="240"/>
      <c r="BH62" s="229">
        <f t="shared" si="290"/>
        <v>0</v>
      </c>
      <c r="BI62" s="240"/>
      <c r="BJ62" s="229">
        <f>ADHB!BK62</f>
        <v>0</v>
      </c>
      <c r="BK62" s="241">
        <f t="shared" si="291"/>
        <v>0</v>
      </c>
      <c r="BL62" s="229">
        <f t="shared" si="292"/>
        <v>0</v>
      </c>
      <c r="BM62" s="240"/>
      <c r="BN62" s="242">
        <f t="shared" si="293"/>
        <v>0</v>
      </c>
      <c r="BO62" s="242">
        <f t="shared" si="294"/>
        <v>0</v>
      </c>
      <c r="BP62" s="232"/>
      <c r="BQ62" s="244">
        <f t="shared" si="383"/>
        <v>14</v>
      </c>
      <c r="BR62" s="237" t="s">
        <v>93</v>
      </c>
      <c r="BS62" s="238"/>
      <c r="BT62" s="238"/>
      <c r="BU62" s="229"/>
      <c r="BV62" s="229"/>
      <c r="BW62" s="229">
        <f t="shared" si="295"/>
        <v>0</v>
      </c>
      <c r="BX62" s="240"/>
      <c r="BY62" s="229">
        <f t="shared" si="296"/>
        <v>0</v>
      </c>
      <c r="BZ62" s="240"/>
      <c r="CA62" s="229">
        <f>ADHB!CB62</f>
        <v>0</v>
      </c>
      <c r="CB62" s="241">
        <f t="shared" si="297"/>
        <v>0</v>
      </c>
      <c r="CC62" s="229">
        <f t="shared" si="298"/>
        <v>0</v>
      </c>
      <c r="CD62" s="240"/>
      <c r="CE62" s="242">
        <f t="shared" si="299"/>
        <v>0</v>
      </c>
      <c r="CF62" s="242">
        <f t="shared" si="300"/>
        <v>0</v>
      </c>
      <c r="CG62" s="232"/>
      <c r="CH62" s="244">
        <f t="shared" si="384"/>
        <v>14</v>
      </c>
      <c r="CI62" s="237" t="s">
        <v>93</v>
      </c>
      <c r="CJ62" s="238"/>
      <c r="CK62" s="238"/>
      <c r="CL62" s="229"/>
      <c r="CM62" s="229"/>
      <c r="CN62" s="229">
        <f t="shared" si="301"/>
        <v>0</v>
      </c>
      <c r="CO62" s="240"/>
      <c r="CP62" s="229">
        <f t="shared" si="302"/>
        <v>0</v>
      </c>
      <c r="CQ62" s="240"/>
      <c r="CR62" s="229">
        <f>ADHB!CS62</f>
        <v>0</v>
      </c>
      <c r="CS62" s="241">
        <f t="shared" si="303"/>
        <v>0</v>
      </c>
      <c r="CT62" s="229">
        <f t="shared" si="304"/>
        <v>0</v>
      </c>
      <c r="CU62" s="240"/>
      <c r="CV62" s="242">
        <f t="shared" si="305"/>
        <v>0</v>
      </c>
      <c r="CW62" s="242">
        <f t="shared" si="306"/>
        <v>0</v>
      </c>
      <c r="CX62" s="232"/>
      <c r="CY62" s="244">
        <f t="shared" si="385"/>
        <v>14</v>
      </c>
      <c r="CZ62" s="237" t="s">
        <v>93</v>
      </c>
      <c r="DA62" s="238"/>
      <c r="DB62" s="238"/>
      <c r="DC62" s="229"/>
      <c r="DD62" s="229"/>
      <c r="DE62" s="229">
        <f t="shared" si="307"/>
        <v>0</v>
      </c>
      <c r="DF62" s="240"/>
      <c r="DG62" s="229">
        <f t="shared" si="308"/>
        <v>0</v>
      </c>
      <c r="DH62" s="240"/>
      <c r="DI62" s="229">
        <f>ADHB!DJ62</f>
        <v>0</v>
      </c>
      <c r="DJ62" s="241">
        <f t="shared" si="309"/>
        <v>0</v>
      </c>
      <c r="DK62" s="229">
        <f t="shared" si="310"/>
        <v>0</v>
      </c>
      <c r="DL62" s="240"/>
      <c r="DM62" s="242">
        <f t="shared" si="311"/>
        <v>0</v>
      </c>
      <c r="DN62" s="242">
        <f t="shared" si="312"/>
        <v>0</v>
      </c>
      <c r="DO62" s="232"/>
      <c r="DP62" s="244">
        <f t="shared" si="386"/>
        <v>14</v>
      </c>
      <c r="DQ62" s="237" t="s">
        <v>93</v>
      </c>
      <c r="DR62" s="238"/>
      <c r="DS62" s="238"/>
      <c r="DT62" s="229"/>
      <c r="DU62" s="229"/>
      <c r="DV62" s="229">
        <f t="shared" si="313"/>
        <v>0</v>
      </c>
      <c r="DW62" s="240"/>
      <c r="DX62" s="229">
        <f t="shared" si="314"/>
        <v>0</v>
      </c>
      <c r="DY62" s="240"/>
      <c r="DZ62" s="229">
        <f>ADHB!EA62</f>
        <v>0</v>
      </c>
      <c r="EA62" s="241">
        <f t="shared" si="315"/>
        <v>0</v>
      </c>
      <c r="EB62" s="229">
        <f t="shared" si="316"/>
        <v>0</v>
      </c>
      <c r="EC62" s="240"/>
      <c r="ED62" s="242">
        <f t="shared" si="317"/>
        <v>0</v>
      </c>
      <c r="EE62" s="242">
        <f t="shared" si="318"/>
        <v>0</v>
      </c>
      <c r="EF62" s="232"/>
      <c r="EG62" s="244">
        <f t="shared" si="387"/>
        <v>14</v>
      </c>
      <c r="EH62" s="237" t="s">
        <v>93</v>
      </c>
      <c r="EI62" s="238"/>
      <c r="EJ62" s="238"/>
      <c r="EK62" s="229"/>
      <c r="EL62" s="229"/>
      <c r="EM62" s="229">
        <f t="shared" si="319"/>
        <v>0</v>
      </c>
      <c r="EN62" s="240"/>
      <c r="EO62" s="229">
        <f t="shared" si="320"/>
        <v>0</v>
      </c>
      <c r="EP62" s="240"/>
      <c r="EQ62" s="229">
        <f>ADHB!ER62</f>
        <v>0</v>
      </c>
      <c r="ER62" s="241">
        <f t="shared" si="321"/>
        <v>0</v>
      </c>
      <c r="ES62" s="229">
        <f t="shared" si="322"/>
        <v>0</v>
      </c>
      <c r="ET62" s="240"/>
      <c r="EU62" s="242">
        <f t="shared" si="323"/>
        <v>0</v>
      </c>
      <c r="EV62" s="242">
        <f t="shared" si="324"/>
        <v>0</v>
      </c>
      <c r="EW62" s="232"/>
      <c r="EX62" s="244">
        <f t="shared" si="388"/>
        <v>14</v>
      </c>
      <c r="EY62" s="237" t="s">
        <v>93</v>
      </c>
      <c r="EZ62" s="238"/>
      <c r="FA62" s="238"/>
      <c r="FB62" s="229"/>
      <c r="FC62" s="229"/>
      <c r="FD62" s="229">
        <f t="shared" si="325"/>
        <v>0</v>
      </c>
      <c r="FE62" s="240"/>
      <c r="FF62" s="229">
        <f t="shared" si="326"/>
        <v>0</v>
      </c>
      <c r="FG62" s="240"/>
      <c r="FH62" s="229">
        <f>ADHB!FI62</f>
        <v>0</v>
      </c>
      <c r="FI62" s="241">
        <f t="shared" si="327"/>
        <v>0</v>
      </c>
      <c r="FJ62" s="229">
        <f t="shared" si="328"/>
        <v>0</v>
      </c>
      <c r="FK62" s="240"/>
      <c r="FL62" s="242">
        <f t="shared" si="329"/>
        <v>0</v>
      </c>
      <c r="FM62" s="242">
        <f t="shared" si="330"/>
        <v>0</v>
      </c>
      <c r="FN62" s="232"/>
      <c r="FO62" s="244">
        <f t="shared" si="389"/>
        <v>14</v>
      </c>
      <c r="FP62" s="237" t="s">
        <v>93</v>
      </c>
      <c r="FQ62" s="238"/>
      <c r="FR62" s="238"/>
      <c r="FS62" s="229"/>
      <c r="FT62" s="229"/>
      <c r="FU62" s="229">
        <f t="shared" si="331"/>
        <v>0</v>
      </c>
      <c r="FV62" s="240"/>
      <c r="FW62" s="229">
        <f t="shared" si="332"/>
        <v>0</v>
      </c>
      <c r="FX62" s="240"/>
      <c r="FY62" s="229">
        <f>ADHB!FZ62</f>
        <v>0</v>
      </c>
      <c r="FZ62" s="241">
        <f t="shared" si="333"/>
        <v>0</v>
      </c>
      <c r="GA62" s="229">
        <f t="shared" si="334"/>
        <v>0</v>
      </c>
      <c r="GB62" s="240"/>
      <c r="GC62" s="242">
        <f t="shared" si="335"/>
        <v>0</v>
      </c>
      <c r="GD62" s="242">
        <f t="shared" si="336"/>
        <v>0</v>
      </c>
      <c r="GE62" s="232"/>
      <c r="GF62" s="244">
        <f t="shared" si="390"/>
        <v>14</v>
      </c>
      <c r="GG62" s="237" t="s">
        <v>93</v>
      </c>
      <c r="GH62" s="238"/>
      <c r="GI62" s="238"/>
      <c r="GJ62" s="229"/>
      <c r="GK62" s="229"/>
      <c r="GL62" s="229">
        <f t="shared" si="337"/>
        <v>0</v>
      </c>
      <c r="GM62" s="240"/>
      <c r="GN62" s="229">
        <f t="shared" si="338"/>
        <v>0</v>
      </c>
      <c r="GO62" s="240"/>
      <c r="GP62" s="229">
        <f>ADHB!GQ62</f>
        <v>0</v>
      </c>
      <c r="GQ62" s="241">
        <f t="shared" si="339"/>
        <v>0</v>
      </c>
      <c r="GR62" s="229">
        <f t="shared" si="340"/>
        <v>0</v>
      </c>
      <c r="GS62" s="240"/>
      <c r="GT62" s="242">
        <f t="shared" si="341"/>
        <v>0</v>
      </c>
      <c r="GU62" s="242">
        <f t="shared" si="342"/>
        <v>0</v>
      </c>
      <c r="GV62" s="232"/>
      <c r="GW62" s="244">
        <f t="shared" si="391"/>
        <v>14</v>
      </c>
      <c r="GX62" s="237" t="s">
        <v>93</v>
      </c>
      <c r="GY62" s="238"/>
      <c r="GZ62" s="238"/>
      <c r="HA62" s="229"/>
      <c r="HB62" s="229"/>
      <c r="HC62" s="229">
        <f t="shared" si="343"/>
        <v>0</v>
      </c>
      <c r="HD62" s="240"/>
      <c r="HE62" s="229">
        <f t="shared" si="344"/>
        <v>0</v>
      </c>
      <c r="HF62" s="240"/>
      <c r="HG62" s="229">
        <f>ADHB!HH62</f>
        <v>0</v>
      </c>
      <c r="HH62" s="241">
        <f t="shared" si="345"/>
        <v>0</v>
      </c>
      <c r="HI62" s="229">
        <f t="shared" si="346"/>
        <v>0</v>
      </c>
      <c r="HJ62" s="240"/>
      <c r="HK62" s="242">
        <f t="shared" si="347"/>
        <v>0</v>
      </c>
      <c r="HL62" s="242">
        <f t="shared" si="348"/>
        <v>0</v>
      </c>
      <c r="HM62" s="232"/>
      <c r="HN62" s="244">
        <f t="shared" si="392"/>
        <v>14</v>
      </c>
      <c r="HO62" s="237" t="s">
        <v>93</v>
      </c>
      <c r="HP62" s="238"/>
      <c r="HQ62" s="238"/>
      <c r="HR62" s="229"/>
      <c r="HS62" s="229"/>
      <c r="HT62" s="229">
        <f t="shared" si="349"/>
        <v>0</v>
      </c>
      <c r="HU62" s="240"/>
      <c r="HV62" s="229">
        <f t="shared" si="350"/>
        <v>0</v>
      </c>
      <c r="HW62" s="240"/>
      <c r="HX62" s="229">
        <f>ADHB!HY62</f>
        <v>0</v>
      </c>
      <c r="HY62" s="241">
        <f t="shared" si="351"/>
        <v>0</v>
      </c>
      <c r="HZ62" s="229">
        <f t="shared" si="352"/>
        <v>0</v>
      </c>
      <c r="IA62" s="240"/>
      <c r="IB62" s="242">
        <f t="shared" si="353"/>
        <v>0</v>
      </c>
      <c r="IC62" s="242">
        <f t="shared" si="354"/>
        <v>0</v>
      </c>
      <c r="ID62" s="232"/>
      <c r="IE62" s="244">
        <f t="shared" si="393"/>
        <v>14</v>
      </c>
      <c r="IF62" s="237" t="s">
        <v>93</v>
      </c>
      <c r="IG62" s="238"/>
      <c r="IH62" s="238"/>
      <c r="II62" s="229"/>
      <c r="IJ62" s="229"/>
      <c r="IK62" s="229">
        <f t="shared" si="355"/>
        <v>0</v>
      </c>
      <c r="IL62" s="240"/>
      <c r="IM62" s="229">
        <f t="shared" si="356"/>
        <v>0</v>
      </c>
      <c r="IN62" s="240"/>
      <c r="IO62" s="229">
        <f>ADHB!IP62</f>
        <v>0</v>
      </c>
      <c r="IP62" s="241">
        <f t="shared" si="357"/>
        <v>0</v>
      </c>
      <c r="IQ62" s="229">
        <f t="shared" si="358"/>
        <v>0</v>
      </c>
      <c r="IR62" s="240"/>
      <c r="IS62" s="242">
        <f t="shared" si="359"/>
        <v>0</v>
      </c>
      <c r="IT62" s="242">
        <f t="shared" si="360"/>
        <v>0</v>
      </c>
      <c r="IU62" s="232"/>
      <c r="IV62" s="244">
        <f t="shared" si="394"/>
        <v>14</v>
      </c>
      <c r="IW62" s="237" t="s">
        <v>93</v>
      </c>
      <c r="IX62" s="238"/>
      <c r="IY62" s="238"/>
      <c r="IZ62" s="229"/>
      <c r="JA62" s="229"/>
      <c r="JB62" s="229">
        <f t="shared" si="361"/>
        <v>0</v>
      </c>
      <c r="JC62" s="240"/>
      <c r="JD62" s="229">
        <f t="shared" si="362"/>
        <v>0</v>
      </c>
      <c r="JE62" s="240"/>
      <c r="JF62" s="229">
        <f>ADHB!JG62</f>
        <v>0</v>
      </c>
      <c r="JG62" s="241">
        <f t="shared" si="363"/>
        <v>0</v>
      </c>
      <c r="JH62" s="229">
        <f t="shared" si="364"/>
        <v>0</v>
      </c>
      <c r="JI62" s="240"/>
      <c r="JJ62" s="242">
        <f t="shared" si="365"/>
        <v>0</v>
      </c>
      <c r="JK62" s="242">
        <f t="shared" si="366"/>
        <v>0</v>
      </c>
      <c r="JL62" s="232"/>
      <c r="JM62" s="244">
        <f t="shared" si="395"/>
        <v>14</v>
      </c>
      <c r="JN62" s="237" t="s">
        <v>93</v>
      </c>
      <c r="JO62" s="238"/>
      <c r="JP62" s="238"/>
      <c r="JQ62" s="229"/>
      <c r="JR62" s="229"/>
      <c r="JS62" s="229">
        <f t="shared" si="367"/>
        <v>0</v>
      </c>
      <c r="JT62" s="240"/>
      <c r="JU62" s="229">
        <f t="shared" si="368"/>
        <v>0</v>
      </c>
      <c r="JV62" s="240"/>
      <c r="JW62" s="229" t="str">
        <f>ADHB!LD62</f>
        <v/>
      </c>
      <c r="JX62" s="241">
        <f t="shared" si="369"/>
        <v>0</v>
      </c>
      <c r="JY62" s="229">
        <f t="shared" si="370"/>
        <v>0</v>
      </c>
      <c r="JZ62" s="240"/>
      <c r="KA62" s="242">
        <f t="shared" si="371"/>
        <v>0</v>
      </c>
      <c r="KB62" s="242">
        <f t="shared" si="372"/>
        <v>0</v>
      </c>
      <c r="KC62" s="232"/>
      <c r="KD62" s="244">
        <f t="shared" si="396"/>
        <v>14</v>
      </c>
      <c r="KE62" s="237" t="s">
        <v>93</v>
      </c>
      <c r="KF62" s="238"/>
      <c r="KG62" s="238"/>
      <c r="KH62" s="229"/>
      <c r="KI62" s="229"/>
      <c r="KJ62" s="229">
        <f t="shared" si="373"/>
        <v>0</v>
      </c>
      <c r="KK62" s="240"/>
      <c r="KL62" s="229">
        <f t="shared" si="374"/>
        <v>0</v>
      </c>
      <c r="KM62" s="240"/>
      <c r="KN62" s="229" t="str">
        <f>ADHB!LU62</f>
        <v/>
      </c>
      <c r="KO62" s="241">
        <f t="shared" si="375"/>
        <v>0</v>
      </c>
      <c r="KP62" s="229">
        <f t="shared" si="376"/>
        <v>0</v>
      </c>
      <c r="KQ62" s="240"/>
      <c r="KR62" s="242">
        <f t="shared" si="377"/>
        <v>0</v>
      </c>
      <c r="KS62" s="242">
        <f t="shared" si="378"/>
        <v>0</v>
      </c>
    </row>
    <row r="63" ht="15.75" customHeight="1">
      <c r="A63" s="236">
        <f t="shared" si="379"/>
        <v>15</v>
      </c>
      <c r="B63" s="237" t="s">
        <v>94</v>
      </c>
      <c r="C63" s="238"/>
      <c r="D63" s="238"/>
      <c r="E63" s="229"/>
      <c r="F63" s="229"/>
      <c r="G63" s="229">
        <f t="shared" si="271"/>
        <v>0</v>
      </c>
      <c r="H63" s="240"/>
      <c r="I63" s="229">
        <f t="shared" si="272"/>
        <v>0</v>
      </c>
      <c r="J63" s="240"/>
      <c r="K63" s="229">
        <f>ADHB!L63</f>
        <v>0</v>
      </c>
      <c r="L63" s="241">
        <f t="shared" si="273"/>
        <v>0</v>
      </c>
      <c r="M63" s="229">
        <f t="shared" si="274"/>
        <v>0</v>
      </c>
      <c r="N63" s="240"/>
      <c r="O63" s="242">
        <f t="shared" si="275"/>
        <v>0</v>
      </c>
      <c r="P63" s="243">
        <f t="shared" si="276"/>
        <v>0</v>
      </c>
      <c r="Q63" s="232"/>
      <c r="R63" s="244">
        <f t="shared" si="380"/>
        <v>15</v>
      </c>
      <c r="S63" s="237" t="s">
        <v>94</v>
      </c>
      <c r="T63" s="238"/>
      <c r="U63" s="238"/>
      <c r="V63" s="229"/>
      <c r="W63" s="229"/>
      <c r="X63" s="229">
        <f t="shared" si="277"/>
        <v>0</v>
      </c>
      <c r="Y63" s="240"/>
      <c r="Z63" s="229">
        <f t="shared" si="278"/>
        <v>0</v>
      </c>
      <c r="AA63" s="240"/>
      <c r="AB63" s="229">
        <f>ADHB!AC63</f>
        <v>0</v>
      </c>
      <c r="AC63" s="241">
        <f t="shared" si="279"/>
        <v>0</v>
      </c>
      <c r="AD63" s="229">
        <f t="shared" si="280"/>
        <v>0</v>
      </c>
      <c r="AE63" s="240"/>
      <c r="AF63" s="242">
        <f t="shared" si="281"/>
        <v>0</v>
      </c>
      <c r="AG63" s="242">
        <f t="shared" si="282"/>
        <v>0</v>
      </c>
      <c r="AH63" s="232"/>
      <c r="AI63" s="244">
        <f t="shared" si="381"/>
        <v>15</v>
      </c>
      <c r="AJ63" s="237" t="s">
        <v>94</v>
      </c>
      <c r="AK63" s="238"/>
      <c r="AL63" s="238"/>
      <c r="AM63" s="229"/>
      <c r="AN63" s="229"/>
      <c r="AO63" s="229">
        <f t="shared" si="283"/>
        <v>0</v>
      </c>
      <c r="AP63" s="240"/>
      <c r="AQ63" s="229">
        <f t="shared" si="284"/>
        <v>0</v>
      </c>
      <c r="AR63" s="240"/>
      <c r="AS63" s="229">
        <f>ADHB!AT63</f>
        <v>0</v>
      </c>
      <c r="AT63" s="241">
        <f t="shared" si="285"/>
        <v>0</v>
      </c>
      <c r="AU63" s="229">
        <f t="shared" si="286"/>
        <v>0</v>
      </c>
      <c r="AV63" s="240"/>
      <c r="AW63" s="242">
        <f t="shared" si="287"/>
        <v>0</v>
      </c>
      <c r="AX63" s="242">
        <f t="shared" si="288"/>
        <v>0</v>
      </c>
      <c r="AY63" s="232"/>
      <c r="AZ63" s="244">
        <f t="shared" si="382"/>
        <v>15</v>
      </c>
      <c r="BA63" s="237" t="s">
        <v>94</v>
      </c>
      <c r="BB63" s="238"/>
      <c r="BC63" s="238"/>
      <c r="BD63" s="229"/>
      <c r="BE63" s="229"/>
      <c r="BF63" s="229">
        <f t="shared" si="289"/>
        <v>0</v>
      </c>
      <c r="BG63" s="240"/>
      <c r="BH63" s="229">
        <f t="shared" si="290"/>
        <v>0</v>
      </c>
      <c r="BI63" s="240"/>
      <c r="BJ63" s="229">
        <f>ADHB!BK63</f>
        <v>0</v>
      </c>
      <c r="BK63" s="241">
        <f t="shared" si="291"/>
        <v>0</v>
      </c>
      <c r="BL63" s="229">
        <f t="shared" si="292"/>
        <v>0</v>
      </c>
      <c r="BM63" s="240"/>
      <c r="BN63" s="242">
        <f t="shared" si="293"/>
        <v>0</v>
      </c>
      <c r="BO63" s="242">
        <f t="shared" si="294"/>
        <v>0</v>
      </c>
      <c r="BP63" s="232"/>
      <c r="BQ63" s="244">
        <f t="shared" si="383"/>
        <v>15</v>
      </c>
      <c r="BR63" s="237" t="s">
        <v>94</v>
      </c>
      <c r="BS63" s="238"/>
      <c r="BT63" s="238"/>
      <c r="BU63" s="229"/>
      <c r="BV63" s="229"/>
      <c r="BW63" s="229">
        <f t="shared" si="295"/>
        <v>0</v>
      </c>
      <c r="BX63" s="240"/>
      <c r="BY63" s="229">
        <f t="shared" si="296"/>
        <v>0</v>
      </c>
      <c r="BZ63" s="240"/>
      <c r="CA63" s="229">
        <f>ADHB!CB63</f>
        <v>0</v>
      </c>
      <c r="CB63" s="241">
        <f t="shared" si="297"/>
        <v>0</v>
      </c>
      <c r="CC63" s="229">
        <f t="shared" si="298"/>
        <v>0</v>
      </c>
      <c r="CD63" s="240"/>
      <c r="CE63" s="242">
        <f t="shared" si="299"/>
        <v>0</v>
      </c>
      <c r="CF63" s="242">
        <f t="shared" si="300"/>
        <v>0</v>
      </c>
      <c r="CG63" s="232"/>
      <c r="CH63" s="244">
        <f t="shared" si="384"/>
        <v>15</v>
      </c>
      <c r="CI63" s="237" t="s">
        <v>94</v>
      </c>
      <c r="CJ63" s="238"/>
      <c r="CK63" s="238"/>
      <c r="CL63" s="229"/>
      <c r="CM63" s="229"/>
      <c r="CN63" s="229">
        <f t="shared" si="301"/>
        <v>0</v>
      </c>
      <c r="CO63" s="240"/>
      <c r="CP63" s="229">
        <f t="shared" si="302"/>
        <v>0</v>
      </c>
      <c r="CQ63" s="240"/>
      <c r="CR63" s="229">
        <f>ADHB!CS63</f>
        <v>0</v>
      </c>
      <c r="CS63" s="241">
        <f t="shared" si="303"/>
        <v>0</v>
      </c>
      <c r="CT63" s="229">
        <f t="shared" si="304"/>
        <v>0</v>
      </c>
      <c r="CU63" s="240"/>
      <c r="CV63" s="242">
        <f t="shared" si="305"/>
        <v>0</v>
      </c>
      <c r="CW63" s="242">
        <f t="shared" si="306"/>
        <v>0</v>
      </c>
      <c r="CX63" s="232"/>
      <c r="CY63" s="244">
        <f t="shared" si="385"/>
        <v>15</v>
      </c>
      <c r="CZ63" s="237" t="s">
        <v>94</v>
      </c>
      <c r="DA63" s="238"/>
      <c r="DB63" s="238"/>
      <c r="DC63" s="229"/>
      <c r="DD63" s="229"/>
      <c r="DE63" s="229">
        <f t="shared" si="307"/>
        <v>0</v>
      </c>
      <c r="DF63" s="240"/>
      <c r="DG63" s="229">
        <f t="shared" si="308"/>
        <v>0</v>
      </c>
      <c r="DH63" s="240"/>
      <c r="DI63" s="229">
        <f>ADHB!DJ63</f>
        <v>0</v>
      </c>
      <c r="DJ63" s="241">
        <f t="shared" si="309"/>
        <v>0</v>
      </c>
      <c r="DK63" s="229">
        <f t="shared" si="310"/>
        <v>0</v>
      </c>
      <c r="DL63" s="240"/>
      <c r="DM63" s="242">
        <f t="shared" si="311"/>
        <v>0</v>
      </c>
      <c r="DN63" s="242">
        <f t="shared" si="312"/>
        <v>0</v>
      </c>
      <c r="DO63" s="232"/>
      <c r="DP63" s="244">
        <f t="shared" si="386"/>
        <v>15</v>
      </c>
      <c r="DQ63" s="237" t="s">
        <v>94</v>
      </c>
      <c r="DR63" s="238"/>
      <c r="DS63" s="238"/>
      <c r="DT63" s="229"/>
      <c r="DU63" s="229"/>
      <c r="DV63" s="229">
        <f t="shared" si="313"/>
        <v>0</v>
      </c>
      <c r="DW63" s="240"/>
      <c r="DX63" s="229">
        <f t="shared" si="314"/>
        <v>0</v>
      </c>
      <c r="DY63" s="240"/>
      <c r="DZ63" s="229">
        <f>ADHB!EA63</f>
        <v>0</v>
      </c>
      <c r="EA63" s="241">
        <f t="shared" si="315"/>
        <v>0</v>
      </c>
      <c r="EB63" s="229">
        <f t="shared" si="316"/>
        <v>0</v>
      </c>
      <c r="EC63" s="240"/>
      <c r="ED63" s="242">
        <f t="shared" si="317"/>
        <v>0</v>
      </c>
      <c r="EE63" s="242">
        <f t="shared" si="318"/>
        <v>0</v>
      </c>
      <c r="EF63" s="232"/>
      <c r="EG63" s="244">
        <f t="shared" si="387"/>
        <v>15</v>
      </c>
      <c r="EH63" s="237" t="s">
        <v>94</v>
      </c>
      <c r="EI63" s="238"/>
      <c r="EJ63" s="238"/>
      <c r="EK63" s="229"/>
      <c r="EL63" s="229"/>
      <c r="EM63" s="229">
        <f t="shared" si="319"/>
        <v>0</v>
      </c>
      <c r="EN63" s="240"/>
      <c r="EO63" s="229">
        <f t="shared" si="320"/>
        <v>0</v>
      </c>
      <c r="EP63" s="240"/>
      <c r="EQ63" s="229">
        <f>ADHB!ER63</f>
        <v>0</v>
      </c>
      <c r="ER63" s="241">
        <f t="shared" si="321"/>
        <v>0</v>
      </c>
      <c r="ES63" s="229">
        <f t="shared" si="322"/>
        <v>0</v>
      </c>
      <c r="ET63" s="240"/>
      <c r="EU63" s="242">
        <f t="shared" si="323"/>
        <v>0</v>
      </c>
      <c r="EV63" s="242">
        <f t="shared" si="324"/>
        <v>0</v>
      </c>
      <c r="EW63" s="232"/>
      <c r="EX63" s="244">
        <f t="shared" si="388"/>
        <v>15</v>
      </c>
      <c r="EY63" s="237" t="s">
        <v>94</v>
      </c>
      <c r="EZ63" s="238"/>
      <c r="FA63" s="238"/>
      <c r="FB63" s="229"/>
      <c r="FC63" s="229"/>
      <c r="FD63" s="229">
        <f t="shared" si="325"/>
        <v>0</v>
      </c>
      <c r="FE63" s="240"/>
      <c r="FF63" s="229">
        <f t="shared" si="326"/>
        <v>0</v>
      </c>
      <c r="FG63" s="240"/>
      <c r="FH63" s="229">
        <f>ADHB!FI63</f>
        <v>0</v>
      </c>
      <c r="FI63" s="241">
        <f t="shared" si="327"/>
        <v>0</v>
      </c>
      <c r="FJ63" s="229">
        <f t="shared" si="328"/>
        <v>0</v>
      </c>
      <c r="FK63" s="240"/>
      <c r="FL63" s="242">
        <f t="shared" si="329"/>
        <v>0</v>
      </c>
      <c r="FM63" s="242">
        <f t="shared" si="330"/>
        <v>0</v>
      </c>
      <c r="FN63" s="232"/>
      <c r="FO63" s="244">
        <f t="shared" si="389"/>
        <v>15</v>
      </c>
      <c r="FP63" s="237" t="s">
        <v>94</v>
      </c>
      <c r="FQ63" s="238"/>
      <c r="FR63" s="238"/>
      <c r="FS63" s="229"/>
      <c r="FT63" s="229"/>
      <c r="FU63" s="229">
        <f t="shared" si="331"/>
        <v>0</v>
      </c>
      <c r="FV63" s="240"/>
      <c r="FW63" s="229">
        <f t="shared" si="332"/>
        <v>0</v>
      </c>
      <c r="FX63" s="240"/>
      <c r="FY63" s="229">
        <f>ADHB!FZ63</f>
        <v>0</v>
      </c>
      <c r="FZ63" s="241">
        <f t="shared" si="333"/>
        <v>0</v>
      </c>
      <c r="GA63" s="229">
        <f t="shared" si="334"/>
        <v>0</v>
      </c>
      <c r="GB63" s="240"/>
      <c r="GC63" s="242">
        <f t="shared" si="335"/>
        <v>0</v>
      </c>
      <c r="GD63" s="242">
        <f t="shared" si="336"/>
        <v>0</v>
      </c>
      <c r="GE63" s="232"/>
      <c r="GF63" s="244">
        <f t="shared" si="390"/>
        <v>15</v>
      </c>
      <c r="GG63" s="237" t="s">
        <v>94</v>
      </c>
      <c r="GH63" s="238"/>
      <c r="GI63" s="238"/>
      <c r="GJ63" s="229"/>
      <c r="GK63" s="229"/>
      <c r="GL63" s="229">
        <f t="shared" si="337"/>
        <v>0</v>
      </c>
      <c r="GM63" s="240"/>
      <c r="GN63" s="229">
        <f t="shared" si="338"/>
        <v>0</v>
      </c>
      <c r="GO63" s="240"/>
      <c r="GP63" s="229">
        <f>ADHB!GQ63</f>
        <v>0</v>
      </c>
      <c r="GQ63" s="241">
        <f t="shared" si="339"/>
        <v>0</v>
      </c>
      <c r="GR63" s="229">
        <f t="shared" si="340"/>
        <v>0</v>
      </c>
      <c r="GS63" s="240"/>
      <c r="GT63" s="242">
        <f t="shared" si="341"/>
        <v>0</v>
      </c>
      <c r="GU63" s="242">
        <f t="shared" si="342"/>
        <v>0</v>
      </c>
      <c r="GV63" s="232"/>
      <c r="GW63" s="244">
        <f t="shared" si="391"/>
        <v>15</v>
      </c>
      <c r="GX63" s="237" t="s">
        <v>94</v>
      </c>
      <c r="GY63" s="238"/>
      <c r="GZ63" s="238"/>
      <c r="HA63" s="229"/>
      <c r="HB63" s="229"/>
      <c r="HC63" s="229">
        <f t="shared" si="343"/>
        <v>0</v>
      </c>
      <c r="HD63" s="240"/>
      <c r="HE63" s="229">
        <f t="shared" si="344"/>
        <v>0</v>
      </c>
      <c r="HF63" s="240"/>
      <c r="HG63" s="229">
        <f>ADHB!HH63</f>
        <v>0</v>
      </c>
      <c r="HH63" s="241">
        <f t="shared" si="345"/>
        <v>0</v>
      </c>
      <c r="HI63" s="229">
        <f t="shared" si="346"/>
        <v>0</v>
      </c>
      <c r="HJ63" s="240"/>
      <c r="HK63" s="242">
        <f t="shared" si="347"/>
        <v>0</v>
      </c>
      <c r="HL63" s="242">
        <f t="shared" si="348"/>
        <v>0</v>
      </c>
      <c r="HM63" s="232"/>
      <c r="HN63" s="244">
        <f t="shared" si="392"/>
        <v>15</v>
      </c>
      <c r="HO63" s="237" t="s">
        <v>94</v>
      </c>
      <c r="HP63" s="238"/>
      <c r="HQ63" s="238"/>
      <c r="HR63" s="229"/>
      <c r="HS63" s="229"/>
      <c r="HT63" s="229">
        <f t="shared" si="349"/>
        <v>0</v>
      </c>
      <c r="HU63" s="240"/>
      <c r="HV63" s="229">
        <f t="shared" si="350"/>
        <v>0</v>
      </c>
      <c r="HW63" s="240"/>
      <c r="HX63" s="229">
        <f>ADHB!HY63</f>
        <v>0</v>
      </c>
      <c r="HY63" s="241">
        <f t="shared" si="351"/>
        <v>0</v>
      </c>
      <c r="HZ63" s="229">
        <f t="shared" si="352"/>
        <v>0</v>
      </c>
      <c r="IA63" s="240"/>
      <c r="IB63" s="242">
        <f t="shared" si="353"/>
        <v>0</v>
      </c>
      <c r="IC63" s="242">
        <f t="shared" si="354"/>
        <v>0</v>
      </c>
      <c r="ID63" s="232"/>
      <c r="IE63" s="244">
        <f t="shared" si="393"/>
        <v>15</v>
      </c>
      <c r="IF63" s="237" t="s">
        <v>94</v>
      </c>
      <c r="IG63" s="238"/>
      <c r="IH63" s="238"/>
      <c r="II63" s="229"/>
      <c r="IJ63" s="229"/>
      <c r="IK63" s="229">
        <f t="shared" si="355"/>
        <v>0</v>
      </c>
      <c r="IL63" s="240"/>
      <c r="IM63" s="229">
        <f t="shared" si="356"/>
        <v>0</v>
      </c>
      <c r="IN63" s="240"/>
      <c r="IO63" s="229">
        <f>ADHB!IP63</f>
        <v>0</v>
      </c>
      <c r="IP63" s="241">
        <f t="shared" si="357"/>
        <v>0</v>
      </c>
      <c r="IQ63" s="229">
        <f t="shared" si="358"/>
        <v>0</v>
      </c>
      <c r="IR63" s="240"/>
      <c r="IS63" s="242">
        <f t="shared" si="359"/>
        <v>0</v>
      </c>
      <c r="IT63" s="242">
        <f t="shared" si="360"/>
        <v>0</v>
      </c>
      <c r="IU63" s="232"/>
      <c r="IV63" s="244">
        <f t="shared" si="394"/>
        <v>15</v>
      </c>
      <c r="IW63" s="237" t="s">
        <v>94</v>
      </c>
      <c r="IX63" s="238"/>
      <c r="IY63" s="238"/>
      <c r="IZ63" s="229"/>
      <c r="JA63" s="229"/>
      <c r="JB63" s="229">
        <f t="shared" si="361"/>
        <v>0</v>
      </c>
      <c r="JC63" s="240"/>
      <c r="JD63" s="229">
        <f t="shared" si="362"/>
        <v>0</v>
      </c>
      <c r="JE63" s="240"/>
      <c r="JF63" s="229">
        <f>ADHB!JG63</f>
        <v>0</v>
      </c>
      <c r="JG63" s="241">
        <f t="shared" si="363"/>
        <v>0</v>
      </c>
      <c r="JH63" s="229">
        <f t="shared" si="364"/>
        <v>0</v>
      </c>
      <c r="JI63" s="240"/>
      <c r="JJ63" s="242">
        <f t="shared" si="365"/>
        <v>0</v>
      </c>
      <c r="JK63" s="242">
        <f t="shared" si="366"/>
        <v>0</v>
      </c>
      <c r="JL63" s="232"/>
      <c r="JM63" s="244">
        <f t="shared" si="395"/>
        <v>15</v>
      </c>
      <c r="JN63" s="237" t="s">
        <v>94</v>
      </c>
      <c r="JO63" s="238"/>
      <c r="JP63" s="238"/>
      <c r="JQ63" s="229"/>
      <c r="JR63" s="229"/>
      <c r="JS63" s="229">
        <f t="shared" si="367"/>
        <v>0</v>
      </c>
      <c r="JT63" s="240"/>
      <c r="JU63" s="229">
        <f t="shared" si="368"/>
        <v>0</v>
      </c>
      <c r="JV63" s="240"/>
      <c r="JW63" s="229" t="str">
        <f>ADHB!LD63</f>
        <v/>
      </c>
      <c r="JX63" s="241">
        <f t="shared" si="369"/>
        <v>0</v>
      </c>
      <c r="JY63" s="229">
        <f t="shared" si="370"/>
        <v>0</v>
      </c>
      <c r="JZ63" s="240"/>
      <c r="KA63" s="242">
        <f t="shared" si="371"/>
        <v>0</v>
      </c>
      <c r="KB63" s="242">
        <f t="shared" si="372"/>
        <v>0</v>
      </c>
      <c r="KC63" s="232"/>
      <c r="KD63" s="244">
        <f t="shared" si="396"/>
        <v>15</v>
      </c>
      <c r="KE63" s="237" t="s">
        <v>94</v>
      </c>
      <c r="KF63" s="238"/>
      <c r="KG63" s="238"/>
      <c r="KH63" s="229"/>
      <c r="KI63" s="229"/>
      <c r="KJ63" s="229">
        <f t="shared" si="373"/>
        <v>0</v>
      </c>
      <c r="KK63" s="240"/>
      <c r="KL63" s="229">
        <f t="shared" si="374"/>
        <v>0</v>
      </c>
      <c r="KM63" s="240"/>
      <c r="KN63" s="229" t="str">
        <f>ADHB!LU63</f>
        <v/>
      </c>
      <c r="KO63" s="241">
        <f t="shared" si="375"/>
        <v>0</v>
      </c>
      <c r="KP63" s="229">
        <f t="shared" si="376"/>
        <v>0</v>
      </c>
      <c r="KQ63" s="240"/>
      <c r="KR63" s="242">
        <f t="shared" si="377"/>
        <v>0</v>
      </c>
      <c r="KS63" s="242">
        <f t="shared" si="378"/>
        <v>0</v>
      </c>
    </row>
    <row r="64" ht="15.75" customHeight="1">
      <c r="A64" s="236">
        <f t="shared" si="379"/>
        <v>16</v>
      </c>
      <c r="B64" s="237" t="s">
        <v>95</v>
      </c>
      <c r="C64" s="238"/>
      <c r="D64" s="238"/>
      <c r="E64" s="229"/>
      <c r="F64" s="229"/>
      <c r="G64" s="229">
        <f t="shared" si="271"/>
        <v>0</v>
      </c>
      <c r="H64" s="240"/>
      <c r="I64" s="229">
        <f t="shared" si="272"/>
        <v>0</v>
      </c>
      <c r="J64" s="240"/>
      <c r="K64" s="229">
        <f>ADHB!L64</f>
        <v>0</v>
      </c>
      <c r="L64" s="241">
        <f t="shared" si="273"/>
        <v>0</v>
      </c>
      <c r="M64" s="229">
        <f t="shared" si="274"/>
        <v>0</v>
      </c>
      <c r="N64" s="240"/>
      <c r="O64" s="242">
        <f t="shared" si="275"/>
        <v>0</v>
      </c>
      <c r="P64" s="243">
        <f t="shared" si="276"/>
        <v>0</v>
      </c>
      <c r="Q64" s="232"/>
      <c r="R64" s="244">
        <f t="shared" si="380"/>
        <v>16</v>
      </c>
      <c r="S64" s="237" t="s">
        <v>95</v>
      </c>
      <c r="T64" s="238"/>
      <c r="U64" s="238"/>
      <c r="V64" s="229"/>
      <c r="W64" s="229"/>
      <c r="X64" s="229">
        <f t="shared" si="277"/>
        <v>0</v>
      </c>
      <c r="Y64" s="240"/>
      <c r="Z64" s="229">
        <f t="shared" si="278"/>
        <v>0</v>
      </c>
      <c r="AA64" s="240"/>
      <c r="AB64" s="229">
        <f>ADHB!AC64</f>
        <v>0</v>
      </c>
      <c r="AC64" s="241">
        <f t="shared" si="279"/>
        <v>0</v>
      </c>
      <c r="AD64" s="229">
        <f t="shared" si="280"/>
        <v>0</v>
      </c>
      <c r="AE64" s="240"/>
      <c r="AF64" s="242">
        <f t="shared" si="281"/>
        <v>0</v>
      </c>
      <c r="AG64" s="242">
        <f t="shared" si="282"/>
        <v>0</v>
      </c>
      <c r="AH64" s="232"/>
      <c r="AI64" s="244">
        <f t="shared" si="381"/>
        <v>16</v>
      </c>
      <c r="AJ64" s="237" t="s">
        <v>95</v>
      </c>
      <c r="AK64" s="238"/>
      <c r="AL64" s="238"/>
      <c r="AM64" s="229"/>
      <c r="AN64" s="229"/>
      <c r="AO64" s="229">
        <f t="shared" si="283"/>
        <v>0</v>
      </c>
      <c r="AP64" s="240"/>
      <c r="AQ64" s="229">
        <f t="shared" si="284"/>
        <v>0</v>
      </c>
      <c r="AR64" s="240"/>
      <c r="AS64" s="229">
        <f>ADHB!AT64</f>
        <v>0</v>
      </c>
      <c r="AT64" s="241">
        <f t="shared" si="285"/>
        <v>0</v>
      </c>
      <c r="AU64" s="229">
        <f t="shared" si="286"/>
        <v>0</v>
      </c>
      <c r="AV64" s="240"/>
      <c r="AW64" s="242">
        <f t="shared" si="287"/>
        <v>0</v>
      </c>
      <c r="AX64" s="242">
        <f t="shared" si="288"/>
        <v>0</v>
      </c>
      <c r="AY64" s="232"/>
      <c r="AZ64" s="244">
        <f t="shared" si="382"/>
        <v>16</v>
      </c>
      <c r="BA64" s="237" t="s">
        <v>95</v>
      </c>
      <c r="BB64" s="238"/>
      <c r="BC64" s="238"/>
      <c r="BD64" s="229"/>
      <c r="BE64" s="229"/>
      <c r="BF64" s="229">
        <f t="shared" si="289"/>
        <v>0</v>
      </c>
      <c r="BG64" s="240"/>
      <c r="BH64" s="229">
        <f t="shared" si="290"/>
        <v>0</v>
      </c>
      <c r="BI64" s="240"/>
      <c r="BJ64" s="229">
        <f>ADHB!BK64</f>
        <v>0</v>
      </c>
      <c r="BK64" s="241">
        <f t="shared" si="291"/>
        <v>0</v>
      </c>
      <c r="BL64" s="229">
        <f t="shared" si="292"/>
        <v>0</v>
      </c>
      <c r="BM64" s="240"/>
      <c r="BN64" s="242">
        <f t="shared" si="293"/>
        <v>0</v>
      </c>
      <c r="BO64" s="242">
        <f t="shared" si="294"/>
        <v>0</v>
      </c>
      <c r="BP64" s="232"/>
      <c r="BQ64" s="244">
        <f t="shared" si="383"/>
        <v>16</v>
      </c>
      <c r="BR64" s="237" t="s">
        <v>95</v>
      </c>
      <c r="BS64" s="238"/>
      <c r="BT64" s="238"/>
      <c r="BU64" s="229"/>
      <c r="BV64" s="229"/>
      <c r="BW64" s="229">
        <f t="shared" si="295"/>
        <v>0</v>
      </c>
      <c r="BX64" s="240"/>
      <c r="BY64" s="229">
        <f t="shared" si="296"/>
        <v>0</v>
      </c>
      <c r="BZ64" s="240"/>
      <c r="CA64" s="229">
        <f>ADHB!CB64</f>
        <v>0</v>
      </c>
      <c r="CB64" s="241">
        <f t="shared" si="297"/>
        <v>0</v>
      </c>
      <c r="CC64" s="229">
        <f t="shared" si="298"/>
        <v>0</v>
      </c>
      <c r="CD64" s="240"/>
      <c r="CE64" s="242">
        <f t="shared" si="299"/>
        <v>0</v>
      </c>
      <c r="CF64" s="242">
        <f t="shared" si="300"/>
        <v>0</v>
      </c>
      <c r="CG64" s="232"/>
      <c r="CH64" s="244">
        <f t="shared" si="384"/>
        <v>16</v>
      </c>
      <c r="CI64" s="237" t="s">
        <v>95</v>
      </c>
      <c r="CJ64" s="238"/>
      <c r="CK64" s="238"/>
      <c r="CL64" s="229"/>
      <c r="CM64" s="229"/>
      <c r="CN64" s="229">
        <f t="shared" si="301"/>
        <v>0</v>
      </c>
      <c r="CO64" s="240"/>
      <c r="CP64" s="229">
        <f t="shared" si="302"/>
        <v>0</v>
      </c>
      <c r="CQ64" s="240"/>
      <c r="CR64" s="229">
        <f>ADHB!CS64</f>
        <v>0</v>
      </c>
      <c r="CS64" s="241">
        <f t="shared" si="303"/>
        <v>0</v>
      </c>
      <c r="CT64" s="229">
        <f t="shared" si="304"/>
        <v>0</v>
      </c>
      <c r="CU64" s="240"/>
      <c r="CV64" s="242">
        <f t="shared" si="305"/>
        <v>0</v>
      </c>
      <c r="CW64" s="242">
        <f t="shared" si="306"/>
        <v>0</v>
      </c>
      <c r="CX64" s="232"/>
      <c r="CY64" s="244">
        <f t="shared" si="385"/>
        <v>16</v>
      </c>
      <c r="CZ64" s="237" t="s">
        <v>95</v>
      </c>
      <c r="DA64" s="238"/>
      <c r="DB64" s="238"/>
      <c r="DC64" s="229"/>
      <c r="DD64" s="229"/>
      <c r="DE64" s="229">
        <f t="shared" si="307"/>
        <v>0</v>
      </c>
      <c r="DF64" s="240"/>
      <c r="DG64" s="229">
        <f t="shared" si="308"/>
        <v>0</v>
      </c>
      <c r="DH64" s="240"/>
      <c r="DI64" s="229">
        <f>ADHB!DJ64</f>
        <v>0</v>
      </c>
      <c r="DJ64" s="241">
        <f t="shared" si="309"/>
        <v>0</v>
      </c>
      <c r="DK64" s="229">
        <f t="shared" si="310"/>
        <v>0</v>
      </c>
      <c r="DL64" s="240"/>
      <c r="DM64" s="242">
        <f t="shared" si="311"/>
        <v>0</v>
      </c>
      <c r="DN64" s="242">
        <f t="shared" si="312"/>
        <v>0</v>
      </c>
      <c r="DO64" s="232"/>
      <c r="DP64" s="244">
        <f t="shared" si="386"/>
        <v>16</v>
      </c>
      <c r="DQ64" s="237" t="s">
        <v>95</v>
      </c>
      <c r="DR64" s="238"/>
      <c r="DS64" s="238"/>
      <c r="DT64" s="229"/>
      <c r="DU64" s="229"/>
      <c r="DV64" s="229">
        <f t="shared" si="313"/>
        <v>0</v>
      </c>
      <c r="DW64" s="240"/>
      <c r="DX64" s="229">
        <f t="shared" si="314"/>
        <v>0</v>
      </c>
      <c r="DY64" s="240"/>
      <c r="DZ64" s="229">
        <f>ADHB!EA64</f>
        <v>0</v>
      </c>
      <c r="EA64" s="241">
        <f t="shared" si="315"/>
        <v>0</v>
      </c>
      <c r="EB64" s="229">
        <f t="shared" si="316"/>
        <v>0</v>
      </c>
      <c r="EC64" s="240"/>
      <c r="ED64" s="242">
        <f t="shared" si="317"/>
        <v>0</v>
      </c>
      <c r="EE64" s="242">
        <f t="shared" si="318"/>
        <v>0</v>
      </c>
      <c r="EF64" s="232"/>
      <c r="EG64" s="244">
        <f t="shared" si="387"/>
        <v>16</v>
      </c>
      <c r="EH64" s="237" t="s">
        <v>95</v>
      </c>
      <c r="EI64" s="238"/>
      <c r="EJ64" s="238"/>
      <c r="EK64" s="229"/>
      <c r="EL64" s="229"/>
      <c r="EM64" s="229">
        <f t="shared" si="319"/>
        <v>0</v>
      </c>
      <c r="EN64" s="240"/>
      <c r="EO64" s="229">
        <f t="shared" si="320"/>
        <v>0</v>
      </c>
      <c r="EP64" s="240"/>
      <c r="EQ64" s="229">
        <f>ADHB!ER64</f>
        <v>0</v>
      </c>
      <c r="ER64" s="241">
        <f t="shared" si="321"/>
        <v>0</v>
      </c>
      <c r="ES64" s="229">
        <f t="shared" si="322"/>
        <v>0</v>
      </c>
      <c r="ET64" s="240"/>
      <c r="EU64" s="242">
        <f t="shared" si="323"/>
        <v>0</v>
      </c>
      <c r="EV64" s="242">
        <f t="shared" si="324"/>
        <v>0</v>
      </c>
      <c r="EW64" s="232"/>
      <c r="EX64" s="244">
        <f t="shared" si="388"/>
        <v>16</v>
      </c>
      <c r="EY64" s="237" t="s">
        <v>95</v>
      </c>
      <c r="EZ64" s="238"/>
      <c r="FA64" s="238"/>
      <c r="FB64" s="229"/>
      <c r="FC64" s="229"/>
      <c r="FD64" s="229">
        <f t="shared" si="325"/>
        <v>0</v>
      </c>
      <c r="FE64" s="240"/>
      <c r="FF64" s="229">
        <f t="shared" si="326"/>
        <v>0</v>
      </c>
      <c r="FG64" s="240"/>
      <c r="FH64" s="229">
        <f>ADHB!FI64</f>
        <v>0</v>
      </c>
      <c r="FI64" s="241">
        <f t="shared" si="327"/>
        <v>0</v>
      </c>
      <c r="FJ64" s="229">
        <f t="shared" si="328"/>
        <v>0</v>
      </c>
      <c r="FK64" s="240"/>
      <c r="FL64" s="242">
        <f t="shared" si="329"/>
        <v>0</v>
      </c>
      <c r="FM64" s="242">
        <f t="shared" si="330"/>
        <v>0</v>
      </c>
      <c r="FN64" s="232"/>
      <c r="FO64" s="244">
        <f t="shared" si="389"/>
        <v>16</v>
      </c>
      <c r="FP64" s="237" t="s">
        <v>95</v>
      </c>
      <c r="FQ64" s="238"/>
      <c r="FR64" s="238"/>
      <c r="FS64" s="229"/>
      <c r="FT64" s="229"/>
      <c r="FU64" s="229">
        <f t="shared" si="331"/>
        <v>0</v>
      </c>
      <c r="FV64" s="240"/>
      <c r="FW64" s="229">
        <f t="shared" si="332"/>
        <v>0</v>
      </c>
      <c r="FX64" s="240"/>
      <c r="FY64" s="229">
        <f>ADHB!FZ64</f>
        <v>0</v>
      </c>
      <c r="FZ64" s="241">
        <f t="shared" si="333"/>
        <v>0</v>
      </c>
      <c r="GA64" s="229">
        <f t="shared" si="334"/>
        <v>0</v>
      </c>
      <c r="GB64" s="240"/>
      <c r="GC64" s="242">
        <f t="shared" si="335"/>
        <v>0</v>
      </c>
      <c r="GD64" s="242">
        <f t="shared" si="336"/>
        <v>0</v>
      </c>
      <c r="GE64" s="232"/>
      <c r="GF64" s="244">
        <f t="shared" si="390"/>
        <v>16</v>
      </c>
      <c r="GG64" s="237" t="s">
        <v>95</v>
      </c>
      <c r="GH64" s="238"/>
      <c r="GI64" s="238"/>
      <c r="GJ64" s="229"/>
      <c r="GK64" s="229"/>
      <c r="GL64" s="229">
        <f t="shared" si="337"/>
        <v>0</v>
      </c>
      <c r="GM64" s="240"/>
      <c r="GN64" s="229">
        <f t="shared" si="338"/>
        <v>0</v>
      </c>
      <c r="GO64" s="240"/>
      <c r="GP64" s="229">
        <f>ADHB!GQ64</f>
        <v>0</v>
      </c>
      <c r="GQ64" s="241">
        <f t="shared" si="339"/>
        <v>0</v>
      </c>
      <c r="GR64" s="229">
        <f t="shared" si="340"/>
        <v>0</v>
      </c>
      <c r="GS64" s="240"/>
      <c r="GT64" s="242">
        <f t="shared" si="341"/>
        <v>0</v>
      </c>
      <c r="GU64" s="242">
        <f t="shared" si="342"/>
        <v>0</v>
      </c>
      <c r="GV64" s="232"/>
      <c r="GW64" s="244">
        <f t="shared" si="391"/>
        <v>16</v>
      </c>
      <c r="GX64" s="237" t="s">
        <v>95</v>
      </c>
      <c r="GY64" s="238"/>
      <c r="GZ64" s="238"/>
      <c r="HA64" s="229"/>
      <c r="HB64" s="229"/>
      <c r="HC64" s="229">
        <f t="shared" si="343"/>
        <v>0</v>
      </c>
      <c r="HD64" s="240"/>
      <c r="HE64" s="229">
        <f t="shared" si="344"/>
        <v>0</v>
      </c>
      <c r="HF64" s="240"/>
      <c r="HG64" s="229">
        <f>ADHB!HH64</f>
        <v>0</v>
      </c>
      <c r="HH64" s="241">
        <f t="shared" si="345"/>
        <v>0</v>
      </c>
      <c r="HI64" s="229">
        <f t="shared" si="346"/>
        <v>0</v>
      </c>
      <c r="HJ64" s="240"/>
      <c r="HK64" s="242">
        <f t="shared" si="347"/>
        <v>0</v>
      </c>
      <c r="HL64" s="242">
        <f t="shared" si="348"/>
        <v>0</v>
      </c>
      <c r="HM64" s="232"/>
      <c r="HN64" s="244">
        <f t="shared" si="392"/>
        <v>16</v>
      </c>
      <c r="HO64" s="237" t="s">
        <v>95</v>
      </c>
      <c r="HP64" s="238"/>
      <c r="HQ64" s="238"/>
      <c r="HR64" s="229"/>
      <c r="HS64" s="229"/>
      <c r="HT64" s="229">
        <f t="shared" si="349"/>
        <v>0</v>
      </c>
      <c r="HU64" s="240"/>
      <c r="HV64" s="229">
        <f t="shared" si="350"/>
        <v>0</v>
      </c>
      <c r="HW64" s="240"/>
      <c r="HX64" s="229">
        <f>ADHB!HY64</f>
        <v>0</v>
      </c>
      <c r="HY64" s="241">
        <f t="shared" si="351"/>
        <v>0</v>
      </c>
      <c r="HZ64" s="229">
        <f t="shared" si="352"/>
        <v>0</v>
      </c>
      <c r="IA64" s="240"/>
      <c r="IB64" s="242">
        <f t="shared" si="353"/>
        <v>0</v>
      </c>
      <c r="IC64" s="242">
        <f t="shared" si="354"/>
        <v>0</v>
      </c>
      <c r="ID64" s="232"/>
      <c r="IE64" s="244">
        <f t="shared" si="393"/>
        <v>16</v>
      </c>
      <c r="IF64" s="237" t="s">
        <v>95</v>
      </c>
      <c r="IG64" s="238"/>
      <c r="IH64" s="238"/>
      <c r="II64" s="229"/>
      <c r="IJ64" s="229"/>
      <c r="IK64" s="229">
        <f t="shared" si="355"/>
        <v>0</v>
      </c>
      <c r="IL64" s="240"/>
      <c r="IM64" s="229">
        <f t="shared" si="356"/>
        <v>0</v>
      </c>
      <c r="IN64" s="240"/>
      <c r="IO64" s="229">
        <f>ADHB!IP64</f>
        <v>0</v>
      </c>
      <c r="IP64" s="241">
        <f t="shared" si="357"/>
        <v>0</v>
      </c>
      <c r="IQ64" s="229">
        <f t="shared" si="358"/>
        <v>0</v>
      </c>
      <c r="IR64" s="240"/>
      <c r="IS64" s="242">
        <f t="shared" si="359"/>
        <v>0</v>
      </c>
      <c r="IT64" s="242">
        <f t="shared" si="360"/>
        <v>0</v>
      </c>
      <c r="IU64" s="232"/>
      <c r="IV64" s="244">
        <f t="shared" si="394"/>
        <v>16</v>
      </c>
      <c r="IW64" s="237" t="s">
        <v>95</v>
      </c>
      <c r="IX64" s="238"/>
      <c r="IY64" s="238"/>
      <c r="IZ64" s="229"/>
      <c r="JA64" s="229"/>
      <c r="JB64" s="229">
        <f t="shared" si="361"/>
        <v>0</v>
      </c>
      <c r="JC64" s="240"/>
      <c r="JD64" s="229">
        <f t="shared" si="362"/>
        <v>0</v>
      </c>
      <c r="JE64" s="240"/>
      <c r="JF64" s="229">
        <f>ADHB!JG64</f>
        <v>0</v>
      </c>
      <c r="JG64" s="241">
        <f t="shared" si="363"/>
        <v>0</v>
      </c>
      <c r="JH64" s="229">
        <f t="shared" si="364"/>
        <v>0</v>
      </c>
      <c r="JI64" s="240"/>
      <c r="JJ64" s="242">
        <f t="shared" si="365"/>
        <v>0</v>
      </c>
      <c r="JK64" s="242">
        <f t="shared" si="366"/>
        <v>0</v>
      </c>
      <c r="JL64" s="232"/>
      <c r="JM64" s="244">
        <f t="shared" si="395"/>
        <v>16</v>
      </c>
      <c r="JN64" s="237" t="s">
        <v>95</v>
      </c>
      <c r="JO64" s="238"/>
      <c r="JP64" s="238"/>
      <c r="JQ64" s="229"/>
      <c r="JR64" s="229"/>
      <c r="JS64" s="229">
        <f t="shared" si="367"/>
        <v>0</v>
      </c>
      <c r="JT64" s="240"/>
      <c r="JU64" s="229">
        <f t="shared" si="368"/>
        <v>0</v>
      </c>
      <c r="JV64" s="240"/>
      <c r="JW64" s="229" t="str">
        <f>ADHB!LD64</f>
        <v/>
      </c>
      <c r="JX64" s="241">
        <f t="shared" si="369"/>
        <v>0</v>
      </c>
      <c r="JY64" s="229">
        <f t="shared" si="370"/>
        <v>0</v>
      </c>
      <c r="JZ64" s="240"/>
      <c r="KA64" s="242">
        <f t="shared" si="371"/>
        <v>0</v>
      </c>
      <c r="KB64" s="242">
        <f t="shared" si="372"/>
        <v>0</v>
      </c>
      <c r="KC64" s="232"/>
      <c r="KD64" s="244">
        <f t="shared" si="396"/>
        <v>16</v>
      </c>
      <c r="KE64" s="237" t="s">
        <v>95</v>
      </c>
      <c r="KF64" s="238"/>
      <c r="KG64" s="238"/>
      <c r="KH64" s="229"/>
      <c r="KI64" s="229"/>
      <c r="KJ64" s="229">
        <f t="shared" si="373"/>
        <v>0</v>
      </c>
      <c r="KK64" s="240"/>
      <c r="KL64" s="229">
        <f t="shared" si="374"/>
        <v>0</v>
      </c>
      <c r="KM64" s="240"/>
      <c r="KN64" s="229" t="str">
        <f>ADHB!LU64</f>
        <v/>
      </c>
      <c r="KO64" s="241">
        <f t="shared" si="375"/>
        <v>0</v>
      </c>
      <c r="KP64" s="229">
        <f t="shared" si="376"/>
        <v>0</v>
      </c>
      <c r="KQ64" s="240"/>
      <c r="KR64" s="242">
        <f t="shared" si="377"/>
        <v>0</v>
      </c>
      <c r="KS64" s="242">
        <f t="shared" si="378"/>
        <v>0</v>
      </c>
    </row>
    <row r="65" ht="15.75" customHeight="1">
      <c r="A65" s="236">
        <f t="shared" si="379"/>
        <v>17</v>
      </c>
      <c r="B65" s="237" t="s">
        <v>96</v>
      </c>
      <c r="C65" s="238"/>
      <c r="D65" s="238"/>
      <c r="E65" s="229"/>
      <c r="F65" s="229"/>
      <c r="G65" s="229">
        <f t="shared" si="271"/>
        <v>0</v>
      </c>
      <c r="H65" s="240"/>
      <c r="I65" s="229">
        <f t="shared" si="272"/>
        <v>0</v>
      </c>
      <c r="J65" s="240"/>
      <c r="K65" s="229">
        <f>ADHB!L65</f>
        <v>0</v>
      </c>
      <c r="L65" s="241">
        <f t="shared" si="273"/>
        <v>0</v>
      </c>
      <c r="M65" s="229">
        <f t="shared" si="274"/>
        <v>0</v>
      </c>
      <c r="N65" s="240"/>
      <c r="O65" s="242">
        <f t="shared" si="275"/>
        <v>0</v>
      </c>
      <c r="P65" s="243">
        <f t="shared" si="276"/>
        <v>0</v>
      </c>
      <c r="Q65" s="232"/>
      <c r="R65" s="244">
        <f t="shared" si="380"/>
        <v>17</v>
      </c>
      <c r="S65" s="237" t="s">
        <v>96</v>
      </c>
      <c r="T65" s="238"/>
      <c r="U65" s="238"/>
      <c r="V65" s="229"/>
      <c r="W65" s="229"/>
      <c r="X65" s="229">
        <f t="shared" si="277"/>
        <v>0</v>
      </c>
      <c r="Y65" s="240"/>
      <c r="Z65" s="229">
        <f t="shared" si="278"/>
        <v>0</v>
      </c>
      <c r="AA65" s="240"/>
      <c r="AB65" s="229">
        <f>ADHB!AC65</f>
        <v>0</v>
      </c>
      <c r="AC65" s="241">
        <f t="shared" si="279"/>
        <v>0</v>
      </c>
      <c r="AD65" s="229">
        <f t="shared" si="280"/>
        <v>0</v>
      </c>
      <c r="AE65" s="240"/>
      <c r="AF65" s="242">
        <f t="shared" si="281"/>
        <v>0</v>
      </c>
      <c r="AG65" s="242">
        <f t="shared" si="282"/>
        <v>0</v>
      </c>
      <c r="AH65" s="232"/>
      <c r="AI65" s="244">
        <f t="shared" si="381"/>
        <v>17</v>
      </c>
      <c r="AJ65" s="237" t="s">
        <v>96</v>
      </c>
      <c r="AK65" s="238"/>
      <c r="AL65" s="238"/>
      <c r="AM65" s="229"/>
      <c r="AN65" s="229"/>
      <c r="AO65" s="229">
        <f t="shared" si="283"/>
        <v>0</v>
      </c>
      <c r="AP65" s="240"/>
      <c r="AQ65" s="229">
        <f t="shared" si="284"/>
        <v>0</v>
      </c>
      <c r="AR65" s="240"/>
      <c r="AS65" s="229">
        <f>ADHB!AT65</f>
        <v>0</v>
      </c>
      <c r="AT65" s="241">
        <f t="shared" si="285"/>
        <v>0</v>
      </c>
      <c r="AU65" s="229">
        <f t="shared" si="286"/>
        <v>0</v>
      </c>
      <c r="AV65" s="240"/>
      <c r="AW65" s="242">
        <f t="shared" si="287"/>
        <v>0</v>
      </c>
      <c r="AX65" s="242">
        <f t="shared" si="288"/>
        <v>0</v>
      </c>
      <c r="AY65" s="232"/>
      <c r="AZ65" s="244">
        <f t="shared" si="382"/>
        <v>17</v>
      </c>
      <c r="BA65" s="237" t="s">
        <v>96</v>
      </c>
      <c r="BB65" s="238"/>
      <c r="BC65" s="238"/>
      <c r="BD65" s="229"/>
      <c r="BE65" s="229"/>
      <c r="BF65" s="229">
        <f t="shared" si="289"/>
        <v>0</v>
      </c>
      <c r="BG65" s="240"/>
      <c r="BH65" s="229">
        <f t="shared" si="290"/>
        <v>0</v>
      </c>
      <c r="BI65" s="240"/>
      <c r="BJ65" s="229">
        <f>ADHB!BK65</f>
        <v>0</v>
      </c>
      <c r="BK65" s="241">
        <f t="shared" si="291"/>
        <v>0</v>
      </c>
      <c r="BL65" s="229">
        <f t="shared" si="292"/>
        <v>0</v>
      </c>
      <c r="BM65" s="240"/>
      <c r="BN65" s="242">
        <f t="shared" si="293"/>
        <v>0</v>
      </c>
      <c r="BO65" s="242">
        <f t="shared" si="294"/>
        <v>0</v>
      </c>
      <c r="BP65" s="232"/>
      <c r="BQ65" s="244">
        <f t="shared" si="383"/>
        <v>17</v>
      </c>
      <c r="BR65" s="237" t="s">
        <v>96</v>
      </c>
      <c r="BS65" s="238"/>
      <c r="BT65" s="238"/>
      <c r="BU65" s="229"/>
      <c r="BV65" s="229"/>
      <c r="BW65" s="229">
        <f t="shared" si="295"/>
        <v>0</v>
      </c>
      <c r="BX65" s="240"/>
      <c r="BY65" s="229">
        <f t="shared" si="296"/>
        <v>0</v>
      </c>
      <c r="BZ65" s="240"/>
      <c r="CA65" s="229">
        <f>ADHB!CB65</f>
        <v>0</v>
      </c>
      <c r="CB65" s="241">
        <f t="shared" si="297"/>
        <v>0</v>
      </c>
      <c r="CC65" s="229">
        <f t="shared" si="298"/>
        <v>0</v>
      </c>
      <c r="CD65" s="240"/>
      <c r="CE65" s="242">
        <f t="shared" si="299"/>
        <v>0</v>
      </c>
      <c r="CF65" s="242">
        <f t="shared" si="300"/>
        <v>0</v>
      </c>
      <c r="CG65" s="232"/>
      <c r="CH65" s="244">
        <f t="shared" si="384"/>
        <v>17</v>
      </c>
      <c r="CI65" s="237" t="s">
        <v>96</v>
      </c>
      <c r="CJ65" s="238"/>
      <c r="CK65" s="238"/>
      <c r="CL65" s="229"/>
      <c r="CM65" s="229"/>
      <c r="CN65" s="229">
        <f t="shared" si="301"/>
        <v>0</v>
      </c>
      <c r="CO65" s="240"/>
      <c r="CP65" s="229">
        <f t="shared" si="302"/>
        <v>0</v>
      </c>
      <c r="CQ65" s="240"/>
      <c r="CR65" s="229">
        <f>ADHB!CS65</f>
        <v>0</v>
      </c>
      <c r="CS65" s="241">
        <f t="shared" si="303"/>
        <v>0</v>
      </c>
      <c r="CT65" s="229">
        <f t="shared" si="304"/>
        <v>0</v>
      </c>
      <c r="CU65" s="240"/>
      <c r="CV65" s="242">
        <f t="shared" si="305"/>
        <v>0</v>
      </c>
      <c r="CW65" s="242">
        <f t="shared" si="306"/>
        <v>0</v>
      </c>
      <c r="CX65" s="232"/>
      <c r="CY65" s="244">
        <f t="shared" si="385"/>
        <v>17</v>
      </c>
      <c r="CZ65" s="237" t="s">
        <v>96</v>
      </c>
      <c r="DA65" s="238"/>
      <c r="DB65" s="238"/>
      <c r="DC65" s="229"/>
      <c r="DD65" s="229"/>
      <c r="DE65" s="229">
        <f t="shared" si="307"/>
        <v>0</v>
      </c>
      <c r="DF65" s="240"/>
      <c r="DG65" s="229">
        <f t="shared" si="308"/>
        <v>0</v>
      </c>
      <c r="DH65" s="240"/>
      <c r="DI65" s="229">
        <f>ADHB!DJ65</f>
        <v>0</v>
      </c>
      <c r="DJ65" s="241">
        <f t="shared" si="309"/>
        <v>0</v>
      </c>
      <c r="DK65" s="229">
        <f t="shared" si="310"/>
        <v>0</v>
      </c>
      <c r="DL65" s="240"/>
      <c r="DM65" s="242">
        <f t="shared" si="311"/>
        <v>0</v>
      </c>
      <c r="DN65" s="242">
        <f t="shared" si="312"/>
        <v>0</v>
      </c>
      <c r="DO65" s="232"/>
      <c r="DP65" s="244">
        <f t="shared" si="386"/>
        <v>17</v>
      </c>
      <c r="DQ65" s="237" t="s">
        <v>96</v>
      </c>
      <c r="DR65" s="238"/>
      <c r="DS65" s="238"/>
      <c r="DT65" s="229"/>
      <c r="DU65" s="229"/>
      <c r="DV65" s="229">
        <f t="shared" si="313"/>
        <v>0</v>
      </c>
      <c r="DW65" s="240"/>
      <c r="DX65" s="229">
        <f t="shared" si="314"/>
        <v>0</v>
      </c>
      <c r="DY65" s="240"/>
      <c r="DZ65" s="229">
        <f>ADHB!EA65</f>
        <v>0</v>
      </c>
      <c r="EA65" s="241">
        <f t="shared" si="315"/>
        <v>0</v>
      </c>
      <c r="EB65" s="229">
        <f t="shared" si="316"/>
        <v>0</v>
      </c>
      <c r="EC65" s="240"/>
      <c r="ED65" s="242">
        <f t="shared" si="317"/>
        <v>0</v>
      </c>
      <c r="EE65" s="242">
        <f t="shared" si="318"/>
        <v>0</v>
      </c>
      <c r="EF65" s="232"/>
      <c r="EG65" s="244">
        <f t="shared" si="387"/>
        <v>17</v>
      </c>
      <c r="EH65" s="237" t="s">
        <v>96</v>
      </c>
      <c r="EI65" s="238"/>
      <c r="EJ65" s="238"/>
      <c r="EK65" s="229"/>
      <c r="EL65" s="229"/>
      <c r="EM65" s="229">
        <f t="shared" si="319"/>
        <v>0</v>
      </c>
      <c r="EN65" s="240"/>
      <c r="EO65" s="229">
        <f t="shared" si="320"/>
        <v>0</v>
      </c>
      <c r="EP65" s="240"/>
      <c r="EQ65" s="229">
        <f>ADHB!ER65</f>
        <v>0</v>
      </c>
      <c r="ER65" s="241">
        <f t="shared" si="321"/>
        <v>0</v>
      </c>
      <c r="ES65" s="229">
        <f t="shared" si="322"/>
        <v>0</v>
      </c>
      <c r="ET65" s="240"/>
      <c r="EU65" s="242">
        <f t="shared" si="323"/>
        <v>0</v>
      </c>
      <c r="EV65" s="242">
        <f t="shared" si="324"/>
        <v>0</v>
      </c>
      <c r="EW65" s="232"/>
      <c r="EX65" s="244">
        <f t="shared" si="388"/>
        <v>17</v>
      </c>
      <c r="EY65" s="237" t="s">
        <v>96</v>
      </c>
      <c r="EZ65" s="238"/>
      <c r="FA65" s="238"/>
      <c r="FB65" s="229"/>
      <c r="FC65" s="229"/>
      <c r="FD65" s="229">
        <f t="shared" si="325"/>
        <v>0</v>
      </c>
      <c r="FE65" s="240"/>
      <c r="FF65" s="229">
        <f t="shared" si="326"/>
        <v>0</v>
      </c>
      <c r="FG65" s="240"/>
      <c r="FH65" s="229">
        <f>ADHB!FI65</f>
        <v>0</v>
      </c>
      <c r="FI65" s="241">
        <f t="shared" si="327"/>
        <v>0</v>
      </c>
      <c r="FJ65" s="229">
        <f t="shared" si="328"/>
        <v>0</v>
      </c>
      <c r="FK65" s="240"/>
      <c r="FL65" s="242">
        <f t="shared" si="329"/>
        <v>0</v>
      </c>
      <c r="FM65" s="242">
        <f t="shared" si="330"/>
        <v>0</v>
      </c>
      <c r="FN65" s="232"/>
      <c r="FO65" s="244">
        <f t="shared" si="389"/>
        <v>17</v>
      </c>
      <c r="FP65" s="237" t="s">
        <v>96</v>
      </c>
      <c r="FQ65" s="238"/>
      <c r="FR65" s="238"/>
      <c r="FS65" s="229"/>
      <c r="FT65" s="229"/>
      <c r="FU65" s="229">
        <f t="shared" si="331"/>
        <v>0</v>
      </c>
      <c r="FV65" s="240"/>
      <c r="FW65" s="229">
        <f t="shared" si="332"/>
        <v>0</v>
      </c>
      <c r="FX65" s="240"/>
      <c r="FY65" s="229">
        <f>ADHB!FZ65</f>
        <v>0</v>
      </c>
      <c r="FZ65" s="241">
        <f t="shared" si="333"/>
        <v>0</v>
      </c>
      <c r="GA65" s="229">
        <f t="shared" si="334"/>
        <v>0</v>
      </c>
      <c r="GB65" s="240"/>
      <c r="GC65" s="242">
        <f t="shared" si="335"/>
        <v>0</v>
      </c>
      <c r="GD65" s="242">
        <f t="shared" si="336"/>
        <v>0</v>
      </c>
      <c r="GE65" s="232"/>
      <c r="GF65" s="244">
        <f t="shared" si="390"/>
        <v>17</v>
      </c>
      <c r="GG65" s="237" t="s">
        <v>96</v>
      </c>
      <c r="GH65" s="238"/>
      <c r="GI65" s="238"/>
      <c r="GJ65" s="229"/>
      <c r="GK65" s="229"/>
      <c r="GL65" s="229">
        <f t="shared" si="337"/>
        <v>0</v>
      </c>
      <c r="GM65" s="240"/>
      <c r="GN65" s="229">
        <f t="shared" si="338"/>
        <v>0</v>
      </c>
      <c r="GO65" s="240"/>
      <c r="GP65" s="229">
        <f>ADHB!GQ65</f>
        <v>0</v>
      </c>
      <c r="GQ65" s="241">
        <f t="shared" si="339"/>
        <v>0</v>
      </c>
      <c r="GR65" s="229">
        <f t="shared" si="340"/>
        <v>0</v>
      </c>
      <c r="GS65" s="240"/>
      <c r="GT65" s="242">
        <f t="shared" si="341"/>
        <v>0</v>
      </c>
      <c r="GU65" s="242">
        <f t="shared" si="342"/>
        <v>0</v>
      </c>
      <c r="GV65" s="232"/>
      <c r="GW65" s="244">
        <f t="shared" si="391"/>
        <v>17</v>
      </c>
      <c r="GX65" s="237" t="s">
        <v>96</v>
      </c>
      <c r="GY65" s="238"/>
      <c r="GZ65" s="238"/>
      <c r="HA65" s="229"/>
      <c r="HB65" s="229"/>
      <c r="HC65" s="229">
        <f t="shared" si="343"/>
        <v>0</v>
      </c>
      <c r="HD65" s="240"/>
      <c r="HE65" s="229">
        <f t="shared" si="344"/>
        <v>0</v>
      </c>
      <c r="HF65" s="240"/>
      <c r="HG65" s="229">
        <f>ADHB!HH65</f>
        <v>0</v>
      </c>
      <c r="HH65" s="241">
        <f t="shared" si="345"/>
        <v>0</v>
      </c>
      <c r="HI65" s="229">
        <f t="shared" si="346"/>
        <v>0</v>
      </c>
      <c r="HJ65" s="240"/>
      <c r="HK65" s="242">
        <f t="shared" si="347"/>
        <v>0</v>
      </c>
      <c r="HL65" s="242">
        <f t="shared" si="348"/>
        <v>0</v>
      </c>
      <c r="HM65" s="232"/>
      <c r="HN65" s="244">
        <f t="shared" si="392"/>
        <v>17</v>
      </c>
      <c r="HO65" s="237" t="s">
        <v>96</v>
      </c>
      <c r="HP65" s="238"/>
      <c r="HQ65" s="238"/>
      <c r="HR65" s="229"/>
      <c r="HS65" s="229"/>
      <c r="HT65" s="229">
        <f t="shared" si="349"/>
        <v>0</v>
      </c>
      <c r="HU65" s="240"/>
      <c r="HV65" s="229">
        <f t="shared" si="350"/>
        <v>0</v>
      </c>
      <c r="HW65" s="240"/>
      <c r="HX65" s="229">
        <f>ADHB!HY65</f>
        <v>0</v>
      </c>
      <c r="HY65" s="241">
        <f t="shared" si="351"/>
        <v>0</v>
      </c>
      <c r="HZ65" s="229">
        <f t="shared" si="352"/>
        <v>0</v>
      </c>
      <c r="IA65" s="240"/>
      <c r="IB65" s="242">
        <f t="shared" si="353"/>
        <v>0</v>
      </c>
      <c r="IC65" s="242">
        <f t="shared" si="354"/>
        <v>0</v>
      </c>
      <c r="ID65" s="232"/>
      <c r="IE65" s="244">
        <f t="shared" si="393"/>
        <v>17</v>
      </c>
      <c r="IF65" s="237" t="s">
        <v>96</v>
      </c>
      <c r="IG65" s="238"/>
      <c r="IH65" s="238"/>
      <c r="II65" s="229"/>
      <c r="IJ65" s="229"/>
      <c r="IK65" s="229">
        <f t="shared" si="355"/>
        <v>0</v>
      </c>
      <c r="IL65" s="240"/>
      <c r="IM65" s="229">
        <f t="shared" si="356"/>
        <v>0</v>
      </c>
      <c r="IN65" s="240"/>
      <c r="IO65" s="229">
        <f>ADHB!IP65</f>
        <v>0</v>
      </c>
      <c r="IP65" s="241">
        <f t="shared" si="357"/>
        <v>0</v>
      </c>
      <c r="IQ65" s="229">
        <f t="shared" si="358"/>
        <v>0</v>
      </c>
      <c r="IR65" s="240"/>
      <c r="IS65" s="242">
        <f t="shared" si="359"/>
        <v>0</v>
      </c>
      <c r="IT65" s="242">
        <f t="shared" si="360"/>
        <v>0</v>
      </c>
      <c r="IU65" s="232"/>
      <c r="IV65" s="244">
        <f t="shared" si="394"/>
        <v>17</v>
      </c>
      <c r="IW65" s="237" t="s">
        <v>96</v>
      </c>
      <c r="IX65" s="238"/>
      <c r="IY65" s="238"/>
      <c r="IZ65" s="229"/>
      <c r="JA65" s="229"/>
      <c r="JB65" s="229">
        <f t="shared" si="361"/>
        <v>0</v>
      </c>
      <c r="JC65" s="240"/>
      <c r="JD65" s="229">
        <f t="shared" si="362"/>
        <v>0</v>
      </c>
      <c r="JE65" s="240"/>
      <c r="JF65" s="229">
        <f>ADHB!JG65</f>
        <v>0</v>
      </c>
      <c r="JG65" s="241">
        <f t="shared" si="363"/>
        <v>0</v>
      </c>
      <c r="JH65" s="229">
        <f t="shared" si="364"/>
        <v>0</v>
      </c>
      <c r="JI65" s="240"/>
      <c r="JJ65" s="242">
        <f t="shared" si="365"/>
        <v>0</v>
      </c>
      <c r="JK65" s="242">
        <f t="shared" si="366"/>
        <v>0</v>
      </c>
      <c r="JL65" s="232"/>
      <c r="JM65" s="244">
        <f t="shared" si="395"/>
        <v>17</v>
      </c>
      <c r="JN65" s="237" t="s">
        <v>96</v>
      </c>
      <c r="JO65" s="238"/>
      <c r="JP65" s="238"/>
      <c r="JQ65" s="229"/>
      <c r="JR65" s="229"/>
      <c r="JS65" s="229">
        <f t="shared" si="367"/>
        <v>0</v>
      </c>
      <c r="JT65" s="240"/>
      <c r="JU65" s="229">
        <f t="shared" si="368"/>
        <v>0</v>
      </c>
      <c r="JV65" s="240"/>
      <c r="JW65" s="229" t="str">
        <f>ADHB!LD65</f>
        <v/>
      </c>
      <c r="JX65" s="241">
        <f t="shared" si="369"/>
        <v>0</v>
      </c>
      <c r="JY65" s="229">
        <f t="shared" si="370"/>
        <v>0</v>
      </c>
      <c r="JZ65" s="240"/>
      <c r="KA65" s="242">
        <f t="shared" si="371"/>
        <v>0</v>
      </c>
      <c r="KB65" s="242">
        <f t="shared" si="372"/>
        <v>0</v>
      </c>
      <c r="KC65" s="232"/>
      <c r="KD65" s="244">
        <f t="shared" si="396"/>
        <v>17</v>
      </c>
      <c r="KE65" s="237" t="s">
        <v>96</v>
      </c>
      <c r="KF65" s="238"/>
      <c r="KG65" s="238"/>
      <c r="KH65" s="229"/>
      <c r="KI65" s="229"/>
      <c r="KJ65" s="229">
        <f t="shared" si="373"/>
        <v>0</v>
      </c>
      <c r="KK65" s="240"/>
      <c r="KL65" s="229">
        <f t="shared" si="374"/>
        <v>0</v>
      </c>
      <c r="KM65" s="240"/>
      <c r="KN65" s="229" t="str">
        <f>ADHB!LU65</f>
        <v/>
      </c>
      <c r="KO65" s="241">
        <f t="shared" si="375"/>
        <v>0</v>
      </c>
      <c r="KP65" s="229">
        <f t="shared" si="376"/>
        <v>0</v>
      </c>
      <c r="KQ65" s="240"/>
      <c r="KR65" s="242">
        <f t="shared" si="377"/>
        <v>0</v>
      </c>
      <c r="KS65" s="242">
        <f t="shared" si="378"/>
        <v>0</v>
      </c>
    </row>
    <row r="66" ht="15.75" customHeight="1">
      <c r="A66" s="236"/>
      <c r="B66" s="237"/>
      <c r="C66" s="248"/>
      <c r="D66" s="248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43"/>
      <c r="Q66" s="232"/>
      <c r="R66" s="244"/>
      <c r="S66" s="237"/>
      <c r="T66" s="248"/>
      <c r="U66" s="248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42"/>
      <c r="AH66" s="232"/>
      <c r="AI66" s="244"/>
      <c r="AJ66" s="237"/>
      <c r="AK66" s="248"/>
      <c r="AL66" s="248"/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42"/>
      <c r="AY66" s="232"/>
      <c r="AZ66" s="244"/>
      <c r="BA66" s="237"/>
      <c r="BB66" s="248"/>
      <c r="BC66" s="248"/>
      <c r="BD66" s="229"/>
      <c r="BE66" s="229"/>
      <c r="BF66" s="229"/>
      <c r="BG66" s="229"/>
      <c r="BH66" s="229"/>
      <c r="BI66" s="229"/>
      <c r="BJ66" s="229"/>
      <c r="BK66" s="229"/>
      <c r="BL66" s="229"/>
      <c r="BM66" s="229"/>
      <c r="BN66" s="229"/>
      <c r="BO66" s="242"/>
      <c r="BP66" s="232"/>
      <c r="BQ66" s="244"/>
      <c r="BR66" s="237"/>
      <c r="BS66" s="248"/>
      <c r="BT66" s="248"/>
      <c r="BU66" s="229"/>
      <c r="BV66" s="229"/>
      <c r="BW66" s="229"/>
      <c r="BX66" s="229"/>
      <c r="BY66" s="229"/>
      <c r="BZ66" s="229"/>
      <c r="CA66" s="229"/>
      <c r="CB66" s="229"/>
      <c r="CC66" s="229"/>
      <c r="CD66" s="229"/>
      <c r="CE66" s="229"/>
      <c r="CF66" s="242"/>
      <c r="CG66" s="232"/>
      <c r="CH66" s="244"/>
      <c r="CI66" s="237"/>
      <c r="CJ66" s="248"/>
      <c r="CK66" s="248"/>
      <c r="CL66" s="229"/>
      <c r="CM66" s="229"/>
      <c r="CN66" s="229"/>
      <c r="CO66" s="229"/>
      <c r="CP66" s="229"/>
      <c r="CQ66" s="229"/>
      <c r="CR66" s="229"/>
      <c r="CS66" s="229"/>
      <c r="CT66" s="229"/>
      <c r="CU66" s="229"/>
      <c r="CV66" s="229"/>
      <c r="CW66" s="242"/>
      <c r="CX66" s="232"/>
      <c r="CY66" s="244"/>
      <c r="CZ66" s="237"/>
      <c r="DA66" s="248"/>
      <c r="DB66" s="248"/>
      <c r="DC66" s="229"/>
      <c r="DD66" s="229"/>
      <c r="DE66" s="229"/>
      <c r="DF66" s="229"/>
      <c r="DG66" s="229"/>
      <c r="DH66" s="229"/>
      <c r="DI66" s="229"/>
      <c r="DJ66" s="229"/>
      <c r="DK66" s="229"/>
      <c r="DL66" s="229"/>
      <c r="DM66" s="229"/>
      <c r="DN66" s="242"/>
      <c r="DO66" s="232"/>
      <c r="DP66" s="244"/>
      <c r="DQ66" s="237"/>
      <c r="DR66" s="248"/>
      <c r="DS66" s="248"/>
      <c r="DT66" s="229"/>
      <c r="DU66" s="229"/>
      <c r="DV66" s="229"/>
      <c r="DW66" s="229"/>
      <c r="DX66" s="229"/>
      <c r="DY66" s="229"/>
      <c r="DZ66" s="229"/>
      <c r="EA66" s="229"/>
      <c r="EB66" s="229"/>
      <c r="EC66" s="229"/>
      <c r="ED66" s="229"/>
      <c r="EE66" s="242"/>
      <c r="EF66" s="232"/>
      <c r="EG66" s="244"/>
      <c r="EH66" s="237"/>
      <c r="EI66" s="248"/>
      <c r="EJ66" s="248"/>
      <c r="EK66" s="229"/>
      <c r="EL66" s="229"/>
      <c r="EM66" s="229"/>
      <c r="EN66" s="229"/>
      <c r="EO66" s="229"/>
      <c r="EP66" s="229"/>
      <c r="EQ66" s="229"/>
      <c r="ER66" s="229"/>
      <c r="ES66" s="229"/>
      <c r="ET66" s="229"/>
      <c r="EU66" s="229"/>
      <c r="EV66" s="242"/>
      <c r="EW66" s="232"/>
      <c r="EX66" s="244"/>
      <c r="EY66" s="237"/>
      <c r="EZ66" s="248"/>
      <c r="FA66" s="248"/>
      <c r="FB66" s="229"/>
      <c r="FC66" s="229"/>
      <c r="FD66" s="229"/>
      <c r="FE66" s="229"/>
      <c r="FF66" s="229"/>
      <c r="FG66" s="229"/>
      <c r="FH66" s="229"/>
      <c r="FI66" s="229"/>
      <c r="FJ66" s="229"/>
      <c r="FK66" s="229"/>
      <c r="FL66" s="229"/>
      <c r="FM66" s="242"/>
      <c r="FN66" s="232"/>
      <c r="FO66" s="244"/>
      <c r="FP66" s="237"/>
      <c r="FQ66" s="248"/>
      <c r="FR66" s="248"/>
      <c r="FS66" s="229"/>
      <c r="FT66" s="229"/>
      <c r="FU66" s="229"/>
      <c r="FV66" s="229"/>
      <c r="FW66" s="229"/>
      <c r="FX66" s="229"/>
      <c r="FY66" s="229"/>
      <c r="FZ66" s="229"/>
      <c r="GA66" s="229"/>
      <c r="GB66" s="229"/>
      <c r="GC66" s="229"/>
      <c r="GD66" s="242"/>
      <c r="GE66" s="232"/>
      <c r="GF66" s="244"/>
      <c r="GG66" s="237"/>
      <c r="GH66" s="248"/>
      <c r="GI66" s="248"/>
      <c r="GJ66" s="229"/>
      <c r="GK66" s="229"/>
      <c r="GL66" s="229"/>
      <c r="GM66" s="229"/>
      <c r="GN66" s="229"/>
      <c r="GO66" s="229"/>
      <c r="GP66" s="229"/>
      <c r="GQ66" s="229"/>
      <c r="GR66" s="229"/>
      <c r="GS66" s="229"/>
      <c r="GT66" s="229"/>
      <c r="GU66" s="242"/>
      <c r="GV66" s="232"/>
      <c r="GW66" s="244"/>
      <c r="GX66" s="237"/>
      <c r="GY66" s="248"/>
      <c r="GZ66" s="248"/>
      <c r="HA66" s="229"/>
      <c r="HB66" s="229"/>
      <c r="HC66" s="229"/>
      <c r="HD66" s="229"/>
      <c r="HE66" s="229"/>
      <c r="HF66" s="229"/>
      <c r="HG66" s="229"/>
      <c r="HH66" s="229"/>
      <c r="HI66" s="229"/>
      <c r="HJ66" s="229"/>
      <c r="HK66" s="229"/>
      <c r="HL66" s="242"/>
      <c r="HM66" s="232"/>
      <c r="HN66" s="244"/>
      <c r="HO66" s="237"/>
      <c r="HP66" s="248"/>
      <c r="HQ66" s="248"/>
      <c r="HR66" s="229"/>
      <c r="HS66" s="229"/>
      <c r="HT66" s="229"/>
      <c r="HU66" s="229"/>
      <c r="HV66" s="229"/>
      <c r="HW66" s="229"/>
      <c r="HX66" s="229"/>
      <c r="HY66" s="229"/>
      <c r="HZ66" s="229"/>
      <c r="IA66" s="229"/>
      <c r="IB66" s="229"/>
      <c r="IC66" s="242"/>
      <c r="ID66" s="232"/>
      <c r="IE66" s="244"/>
      <c r="IF66" s="237"/>
      <c r="IG66" s="248"/>
      <c r="IH66" s="248"/>
      <c r="II66" s="229"/>
      <c r="IJ66" s="229"/>
      <c r="IK66" s="229"/>
      <c r="IL66" s="229"/>
      <c r="IM66" s="229"/>
      <c r="IN66" s="229"/>
      <c r="IO66" s="229"/>
      <c r="IP66" s="229"/>
      <c r="IQ66" s="229"/>
      <c r="IR66" s="229"/>
      <c r="IS66" s="229"/>
      <c r="IT66" s="242"/>
      <c r="IU66" s="232"/>
      <c r="IV66" s="244"/>
      <c r="IW66" s="237"/>
      <c r="IX66" s="248"/>
      <c r="IY66" s="248"/>
      <c r="IZ66" s="229"/>
      <c r="JA66" s="229"/>
      <c r="JB66" s="229"/>
      <c r="JC66" s="229"/>
      <c r="JD66" s="229"/>
      <c r="JE66" s="229"/>
      <c r="JF66" s="229"/>
      <c r="JG66" s="229"/>
      <c r="JH66" s="229"/>
      <c r="JI66" s="229"/>
      <c r="JJ66" s="229"/>
      <c r="JK66" s="242"/>
      <c r="JL66" s="232"/>
      <c r="JM66" s="244"/>
      <c r="JN66" s="237"/>
      <c r="JO66" s="248"/>
      <c r="JP66" s="248"/>
      <c r="JQ66" s="229"/>
      <c r="JR66" s="229"/>
      <c r="JS66" s="229"/>
      <c r="JT66" s="229"/>
      <c r="JU66" s="229"/>
      <c r="JV66" s="229"/>
      <c r="JW66" s="229"/>
      <c r="JX66" s="229"/>
      <c r="JY66" s="229"/>
      <c r="JZ66" s="229"/>
      <c r="KA66" s="229"/>
      <c r="KB66" s="242"/>
      <c r="KC66" s="232"/>
      <c r="KD66" s="244"/>
      <c r="KE66" s="237"/>
      <c r="KF66" s="248"/>
      <c r="KG66" s="248"/>
      <c r="KH66" s="229"/>
      <c r="KI66" s="229"/>
      <c r="KJ66" s="229"/>
      <c r="KK66" s="229"/>
      <c r="KL66" s="229"/>
      <c r="KM66" s="229"/>
      <c r="KN66" s="229"/>
      <c r="KO66" s="229"/>
      <c r="KP66" s="229"/>
      <c r="KQ66" s="229"/>
      <c r="KR66" s="229"/>
      <c r="KS66" s="242"/>
    </row>
    <row r="67" ht="15.75" customHeight="1">
      <c r="A67" s="249" t="s">
        <v>97</v>
      </c>
      <c r="B67" s="163"/>
      <c r="C67" s="250"/>
      <c r="D67" s="250"/>
      <c r="E67" s="251"/>
      <c r="F67" s="251"/>
      <c r="G67" s="252">
        <f>SUM(G49:G66)</f>
        <v>267147.9344</v>
      </c>
      <c r="H67" s="251"/>
      <c r="I67" s="252">
        <f>SUM(I49:I66)</f>
        <v>16723.42692</v>
      </c>
      <c r="J67" s="251"/>
      <c r="K67" s="251"/>
      <c r="L67" s="252">
        <f t="shared" ref="L67:M67" si="397">SUM(L49:L66)</f>
        <v>0</v>
      </c>
      <c r="M67" s="252">
        <f t="shared" si="397"/>
        <v>283871.3613</v>
      </c>
      <c r="N67" s="251"/>
      <c r="O67" s="252">
        <f t="shared" ref="O67:P67" si="398">SUM(O49:O66)</f>
        <v>84543.45084</v>
      </c>
      <c r="P67" s="253">
        <f t="shared" si="398"/>
        <v>199327.9105</v>
      </c>
      <c r="Q67" s="254"/>
      <c r="R67" s="255" t="s">
        <v>97</v>
      </c>
      <c r="S67" s="163"/>
      <c r="T67" s="250"/>
      <c r="U67" s="250"/>
      <c r="V67" s="251"/>
      <c r="W67" s="251"/>
      <c r="X67" s="252">
        <f>SUM(X49:X66)</f>
        <v>410929.4333</v>
      </c>
      <c r="Y67" s="251"/>
      <c r="Z67" s="252">
        <f>SUM(Z49:Z66)</f>
        <v>24666.85442</v>
      </c>
      <c r="AA67" s="251"/>
      <c r="AB67" s="251"/>
      <c r="AC67" s="252">
        <f t="shared" ref="AC67:AD67" si="399">SUM(AC49:AC66)</f>
        <v>0</v>
      </c>
      <c r="AD67" s="252">
        <f t="shared" si="399"/>
        <v>435596.2878</v>
      </c>
      <c r="AE67" s="251"/>
      <c r="AF67" s="252">
        <f t="shared" ref="AF67:AG67" si="400">SUM(AF49:AF66)</f>
        <v>135828.3055</v>
      </c>
      <c r="AG67" s="256">
        <f t="shared" si="400"/>
        <v>299767.9822</v>
      </c>
      <c r="AH67" s="254"/>
      <c r="AI67" s="255" t="s">
        <v>97</v>
      </c>
      <c r="AJ67" s="163"/>
      <c r="AK67" s="250"/>
      <c r="AL67" s="250"/>
      <c r="AM67" s="251"/>
      <c r="AN67" s="251"/>
      <c r="AO67" s="252">
        <f>SUM(AO49:AO66)</f>
        <v>438001.2485</v>
      </c>
      <c r="AP67" s="251"/>
      <c r="AQ67" s="252">
        <f>SUM(AQ49:AQ66)</f>
        <v>27229.87221</v>
      </c>
      <c r="AR67" s="251"/>
      <c r="AS67" s="251"/>
      <c r="AT67" s="252">
        <f t="shared" ref="AT67:AU67" si="401">SUM(AT49:AT66)</f>
        <v>0</v>
      </c>
      <c r="AU67" s="252">
        <f t="shared" si="401"/>
        <v>465231.1207</v>
      </c>
      <c r="AV67" s="251"/>
      <c r="AW67" s="252">
        <f t="shared" ref="AW67:AX67" si="402">SUM(AW49:AW66)</f>
        <v>143383.3758</v>
      </c>
      <c r="AX67" s="256">
        <f t="shared" si="402"/>
        <v>321847.7449</v>
      </c>
      <c r="AY67" s="254"/>
      <c r="AZ67" s="255" t="s">
        <v>97</v>
      </c>
      <c r="BA67" s="163"/>
      <c r="BB67" s="250"/>
      <c r="BC67" s="250"/>
      <c r="BD67" s="251"/>
      <c r="BE67" s="251"/>
      <c r="BF67" s="252">
        <f>SUM(BF49:BF66)</f>
        <v>529491.061</v>
      </c>
      <c r="BG67" s="251"/>
      <c r="BH67" s="252">
        <f>SUM(BH49:BH66)</f>
        <v>32616.6846</v>
      </c>
      <c r="BI67" s="251"/>
      <c r="BJ67" s="251"/>
      <c r="BK67" s="252">
        <f t="shared" ref="BK67:BL67" si="403">SUM(BK49:BK66)</f>
        <v>0</v>
      </c>
      <c r="BL67" s="252">
        <f t="shared" si="403"/>
        <v>562107.7456</v>
      </c>
      <c r="BM67" s="251"/>
      <c r="BN67" s="252">
        <f t="shared" ref="BN67:BO67" si="404">SUM(BN49:BN66)</f>
        <v>174921.0968</v>
      </c>
      <c r="BO67" s="256">
        <f t="shared" si="404"/>
        <v>387186.6488</v>
      </c>
      <c r="BP67" s="254"/>
      <c r="BQ67" s="255" t="s">
        <v>97</v>
      </c>
      <c r="BR67" s="163"/>
      <c r="BS67" s="250"/>
      <c r="BT67" s="250"/>
      <c r="BU67" s="251"/>
      <c r="BV67" s="251"/>
      <c r="BW67" s="252">
        <f>SUM(BW49:BW66)</f>
        <v>646537.6249</v>
      </c>
      <c r="BX67" s="251"/>
      <c r="BY67" s="252">
        <f>SUM(BY49:BY66)</f>
        <v>39599.92089</v>
      </c>
      <c r="BZ67" s="251"/>
      <c r="CA67" s="251"/>
      <c r="CB67" s="252">
        <f t="shared" ref="CB67:CC67" si="405">SUM(CB49:CB66)</f>
        <v>0</v>
      </c>
      <c r="CC67" s="252">
        <f t="shared" si="405"/>
        <v>686137.5458</v>
      </c>
      <c r="CD67" s="251"/>
      <c r="CE67" s="252">
        <f t="shared" ref="CE67:CF67" si="406">SUM(CE49:CE66)</f>
        <v>215195.6242</v>
      </c>
      <c r="CF67" s="256">
        <f t="shared" si="406"/>
        <v>470941.9217</v>
      </c>
      <c r="CG67" s="254"/>
      <c r="CH67" s="255" t="s">
        <v>97</v>
      </c>
      <c r="CI67" s="163"/>
      <c r="CJ67" s="250"/>
      <c r="CK67" s="250"/>
      <c r="CL67" s="251"/>
      <c r="CM67" s="251"/>
      <c r="CN67" s="252">
        <f>SUM(CN49:CN66)</f>
        <v>433897.6854</v>
      </c>
      <c r="CO67" s="251"/>
      <c r="CP67" s="252">
        <f>SUM(CP49:CP66)</f>
        <v>26449.03296</v>
      </c>
      <c r="CQ67" s="251"/>
      <c r="CR67" s="251"/>
      <c r="CS67" s="252">
        <f t="shared" ref="CS67:CT67" si="407">SUM(CS49:CS66)</f>
        <v>0</v>
      </c>
      <c r="CT67" s="252">
        <f t="shared" si="407"/>
        <v>460346.7184</v>
      </c>
      <c r="CU67" s="251"/>
      <c r="CV67" s="252">
        <f t="shared" ref="CV67:CW67" si="408">SUM(CV49:CV66)</f>
        <v>142433.7979</v>
      </c>
      <c r="CW67" s="256">
        <f t="shared" si="408"/>
        <v>317912.9205</v>
      </c>
      <c r="CX67" s="254"/>
      <c r="CY67" s="255" t="s">
        <v>97</v>
      </c>
      <c r="CZ67" s="163"/>
      <c r="DA67" s="250"/>
      <c r="DB67" s="250"/>
      <c r="DC67" s="251"/>
      <c r="DD67" s="251"/>
      <c r="DE67" s="252">
        <f>SUM(DE49:DE66)</f>
        <v>370492.4623</v>
      </c>
      <c r="DF67" s="251"/>
      <c r="DG67" s="252">
        <f>SUM(DG49:DG66)</f>
        <v>23941.94808</v>
      </c>
      <c r="DH67" s="251"/>
      <c r="DI67" s="251"/>
      <c r="DJ67" s="252">
        <f t="shared" ref="DJ67:DK67" si="409">SUM(DJ49:DJ66)</f>
        <v>0</v>
      </c>
      <c r="DK67" s="252">
        <f t="shared" si="409"/>
        <v>394434.4104</v>
      </c>
      <c r="DL67" s="251"/>
      <c r="DM67" s="252">
        <f t="shared" ref="DM67:DN67" si="410">SUM(DM49:DM66)</f>
        <v>120750.0654</v>
      </c>
      <c r="DN67" s="256">
        <f t="shared" si="410"/>
        <v>273684.345</v>
      </c>
      <c r="DO67" s="254"/>
      <c r="DP67" s="255" t="s">
        <v>97</v>
      </c>
      <c r="DQ67" s="163"/>
      <c r="DR67" s="250"/>
      <c r="DS67" s="250"/>
      <c r="DT67" s="251"/>
      <c r="DU67" s="251"/>
      <c r="DV67" s="252">
        <f>SUM(DV49:DV66)</f>
        <v>516733.129</v>
      </c>
      <c r="DW67" s="251"/>
      <c r="DX67" s="252">
        <f>SUM(DX49:DX66)</f>
        <v>32236.23952</v>
      </c>
      <c r="DY67" s="251"/>
      <c r="DZ67" s="251"/>
      <c r="EA67" s="252">
        <f t="shared" ref="EA67:EB67" si="411">SUM(EA49:EA66)</f>
        <v>0</v>
      </c>
      <c r="EB67" s="252">
        <f t="shared" si="411"/>
        <v>548969.3685</v>
      </c>
      <c r="EC67" s="251"/>
      <c r="ED67" s="252">
        <f t="shared" ref="ED67:EE67" si="412">SUM(ED49:ED66)</f>
        <v>167869.8621</v>
      </c>
      <c r="EE67" s="256">
        <f t="shared" si="412"/>
        <v>381099.5064</v>
      </c>
      <c r="EF67" s="254"/>
      <c r="EG67" s="255" t="s">
        <v>97</v>
      </c>
      <c r="EH67" s="163"/>
      <c r="EI67" s="250"/>
      <c r="EJ67" s="250"/>
      <c r="EK67" s="251"/>
      <c r="EL67" s="251"/>
      <c r="EM67" s="252">
        <f>SUM(EM49:EM66)</f>
        <v>609492.007</v>
      </c>
      <c r="EN67" s="251"/>
      <c r="EO67" s="252">
        <f>SUM(EO49:EO66)</f>
        <v>39779.83419</v>
      </c>
      <c r="EP67" s="251"/>
      <c r="EQ67" s="251"/>
      <c r="ER67" s="252">
        <f t="shared" ref="ER67:ES67" si="413">SUM(ER49:ER66)</f>
        <v>0</v>
      </c>
      <c r="ES67" s="252">
        <f t="shared" si="413"/>
        <v>649271.8411</v>
      </c>
      <c r="ET67" s="251"/>
      <c r="EU67" s="252">
        <f t="shared" ref="EU67:EV67" si="414">SUM(EU49:EU66)</f>
        <v>198923.3132</v>
      </c>
      <c r="EV67" s="256">
        <f t="shared" si="414"/>
        <v>450348.528</v>
      </c>
      <c r="EW67" s="254"/>
      <c r="EX67" s="255" t="s">
        <v>97</v>
      </c>
      <c r="EY67" s="163"/>
      <c r="EZ67" s="250"/>
      <c r="FA67" s="250"/>
      <c r="FB67" s="251"/>
      <c r="FC67" s="251"/>
      <c r="FD67" s="252">
        <f>SUM(FD49:FD66)</f>
        <v>493639.2332</v>
      </c>
      <c r="FE67" s="251"/>
      <c r="FF67" s="252">
        <f>SUM(FF49:FF66)</f>
        <v>33499.91336</v>
      </c>
      <c r="FG67" s="251"/>
      <c r="FH67" s="251"/>
      <c r="FI67" s="252">
        <f t="shared" ref="FI67:FJ67" si="415">SUM(FI49:FI66)</f>
        <v>0</v>
      </c>
      <c r="FJ67" s="252">
        <f t="shared" si="415"/>
        <v>527139.1465</v>
      </c>
      <c r="FK67" s="251"/>
      <c r="FL67" s="252">
        <f t="shared" ref="FL67:FM67" si="416">SUM(FL49:FL66)</f>
        <v>159755.1891</v>
      </c>
      <c r="FM67" s="256">
        <f t="shared" si="416"/>
        <v>367383.9574</v>
      </c>
      <c r="FN67" s="254"/>
      <c r="FO67" s="255" t="s">
        <v>97</v>
      </c>
      <c r="FP67" s="163"/>
      <c r="FQ67" s="250"/>
      <c r="FR67" s="250"/>
      <c r="FS67" s="251"/>
      <c r="FT67" s="251"/>
      <c r="FU67" s="252">
        <f>SUM(FU49:FU66)</f>
        <v>329847.6233</v>
      </c>
      <c r="FV67" s="251"/>
      <c r="FW67" s="252">
        <f>SUM(FW49:FW66)</f>
        <v>21663.16452</v>
      </c>
      <c r="FX67" s="251"/>
      <c r="FY67" s="251"/>
      <c r="FZ67" s="252">
        <f t="shared" ref="FZ67:GA67" si="417">SUM(FZ49:FZ66)</f>
        <v>0</v>
      </c>
      <c r="GA67" s="252">
        <f t="shared" si="417"/>
        <v>351510.7879</v>
      </c>
      <c r="GB67" s="251"/>
      <c r="GC67" s="252">
        <f t="shared" ref="GC67:GD67" si="418">SUM(GC49:GC66)</f>
        <v>107969.3473</v>
      </c>
      <c r="GD67" s="256">
        <f t="shared" si="418"/>
        <v>243541.4406</v>
      </c>
      <c r="GE67" s="254"/>
      <c r="GF67" s="255" t="s">
        <v>97</v>
      </c>
      <c r="GG67" s="163"/>
      <c r="GH67" s="250"/>
      <c r="GI67" s="250"/>
      <c r="GJ67" s="251"/>
      <c r="GK67" s="251"/>
      <c r="GL67" s="252">
        <f>SUM(GL49:GL66)</f>
        <v>361784.3236</v>
      </c>
      <c r="GM67" s="251"/>
      <c r="GN67" s="252">
        <f>SUM(GN49:GN66)</f>
        <v>23535.83231</v>
      </c>
      <c r="GO67" s="251"/>
      <c r="GP67" s="251"/>
      <c r="GQ67" s="252">
        <f t="shared" ref="GQ67:GR67" si="419">SUM(GQ49:GQ66)</f>
        <v>0</v>
      </c>
      <c r="GR67" s="252">
        <f t="shared" si="419"/>
        <v>385320.1559</v>
      </c>
      <c r="GS67" s="251"/>
      <c r="GT67" s="252">
        <f t="shared" ref="GT67:GU67" si="420">SUM(GT49:GT66)</f>
        <v>117321.0057</v>
      </c>
      <c r="GU67" s="256">
        <f t="shared" si="420"/>
        <v>267999.1501</v>
      </c>
      <c r="GV67" s="254"/>
      <c r="GW67" s="255" t="s">
        <v>97</v>
      </c>
      <c r="GX67" s="163"/>
      <c r="GY67" s="250"/>
      <c r="GZ67" s="250"/>
      <c r="HA67" s="251"/>
      <c r="HB67" s="251"/>
      <c r="HC67" s="252">
        <f>SUM(HC49:HC66)</f>
        <v>401818.6568</v>
      </c>
      <c r="HD67" s="251"/>
      <c r="HE67" s="252">
        <f>SUM(HE49:HE66)</f>
        <v>26350.7845</v>
      </c>
      <c r="HF67" s="251"/>
      <c r="HG67" s="251"/>
      <c r="HH67" s="252">
        <f t="shared" ref="HH67:HI67" si="421">SUM(HH49:HH66)</f>
        <v>0</v>
      </c>
      <c r="HI67" s="252">
        <f t="shared" si="421"/>
        <v>428169.4413</v>
      </c>
      <c r="HJ67" s="251"/>
      <c r="HK67" s="252">
        <f t="shared" ref="HK67:HL67" si="422">SUM(HK49:HK66)</f>
        <v>130152.1742</v>
      </c>
      <c r="HL67" s="256">
        <f t="shared" si="422"/>
        <v>298017.2671</v>
      </c>
      <c r="HM67" s="254"/>
      <c r="HN67" s="255" t="s">
        <v>97</v>
      </c>
      <c r="HO67" s="163"/>
      <c r="HP67" s="250"/>
      <c r="HQ67" s="250"/>
      <c r="HR67" s="251"/>
      <c r="HS67" s="251"/>
      <c r="HT67" s="252">
        <f>SUM(HT49:HT66)</f>
        <v>393410.8393</v>
      </c>
      <c r="HU67" s="251"/>
      <c r="HV67" s="252">
        <f>SUM(HV49:HV66)</f>
        <v>24184.62918</v>
      </c>
      <c r="HW67" s="251"/>
      <c r="HX67" s="251"/>
      <c r="HY67" s="252">
        <f t="shared" ref="HY67:HZ67" si="423">SUM(HY49:HY66)</f>
        <v>0</v>
      </c>
      <c r="HZ67" s="252">
        <f t="shared" si="423"/>
        <v>417595.4685</v>
      </c>
      <c r="IA67" s="251"/>
      <c r="IB67" s="252">
        <f t="shared" ref="IB67:IC67" si="424">SUM(IB49:IB66)</f>
        <v>131426.9315</v>
      </c>
      <c r="IC67" s="256">
        <f t="shared" si="424"/>
        <v>286168.5371</v>
      </c>
      <c r="ID67" s="254"/>
      <c r="IE67" s="255" t="s">
        <v>97</v>
      </c>
      <c r="IF67" s="163"/>
      <c r="IG67" s="250"/>
      <c r="IH67" s="250"/>
      <c r="II67" s="251"/>
      <c r="IJ67" s="251"/>
      <c r="IK67" s="252">
        <f>SUM(IK49:IK66)</f>
        <v>333276.4601</v>
      </c>
      <c r="IL67" s="251"/>
      <c r="IM67" s="252">
        <f>SUM(IM49:IM66)</f>
        <v>20875.26282</v>
      </c>
      <c r="IN67" s="251"/>
      <c r="IO67" s="251"/>
      <c r="IP67" s="252">
        <f t="shared" ref="IP67:IQ67" si="425">SUM(IP49:IP66)</f>
        <v>0</v>
      </c>
      <c r="IQ67" s="252">
        <f t="shared" si="425"/>
        <v>354151.723</v>
      </c>
      <c r="IR67" s="251"/>
      <c r="IS67" s="252">
        <f t="shared" ref="IS67:IT67" si="426">SUM(IS49:IS66)</f>
        <v>109482.0836</v>
      </c>
      <c r="IT67" s="256">
        <f t="shared" si="426"/>
        <v>244669.6394</v>
      </c>
      <c r="IU67" s="254"/>
      <c r="IV67" s="255" t="s">
        <v>97</v>
      </c>
      <c r="IW67" s="163"/>
      <c r="IX67" s="250"/>
      <c r="IY67" s="250"/>
      <c r="IZ67" s="251"/>
      <c r="JA67" s="251"/>
      <c r="JB67" s="252">
        <f>SUM(JB49:JB66)</f>
        <v>450195.0593</v>
      </c>
      <c r="JC67" s="251"/>
      <c r="JD67" s="252">
        <f>SUM(JD49:JD66)</f>
        <v>28531.1182</v>
      </c>
      <c r="JE67" s="251"/>
      <c r="JF67" s="251"/>
      <c r="JG67" s="252">
        <f t="shared" ref="JG67:JH67" si="427">SUM(JG49:JG66)</f>
        <v>0</v>
      </c>
      <c r="JH67" s="252">
        <f t="shared" si="427"/>
        <v>478726.1775</v>
      </c>
      <c r="JI67" s="251"/>
      <c r="JJ67" s="252">
        <f t="shared" ref="JJ67:JK67" si="428">SUM(JJ49:JJ66)</f>
        <v>150054.7511</v>
      </c>
      <c r="JK67" s="256">
        <f t="shared" si="428"/>
        <v>328671.4264</v>
      </c>
      <c r="JL67" s="254"/>
      <c r="JM67" s="255" t="s">
        <v>97</v>
      </c>
      <c r="JN67" s="163"/>
      <c r="JO67" s="250"/>
      <c r="JP67" s="250"/>
      <c r="JQ67" s="251"/>
      <c r="JR67" s="251"/>
      <c r="JS67" s="252">
        <f>SUM(JS49:JS66)</f>
        <v>385471.3936</v>
      </c>
      <c r="JT67" s="251"/>
      <c r="JU67" s="252">
        <f>SUM(JU49:JU66)</f>
        <v>23924.65768</v>
      </c>
      <c r="JV67" s="251"/>
      <c r="JW67" s="251"/>
      <c r="JX67" s="252">
        <f t="shared" ref="JX67:JY67" si="429">SUM(JX49:JX66)</f>
        <v>0</v>
      </c>
      <c r="JY67" s="252">
        <f t="shared" si="429"/>
        <v>409396.0513</v>
      </c>
      <c r="JZ67" s="251"/>
      <c r="KA67" s="252">
        <f t="shared" ref="KA67:KB67" si="430">SUM(KA49:KA66)</f>
        <v>129012.0807</v>
      </c>
      <c r="KB67" s="256">
        <f t="shared" si="430"/>
        <v>280383.9706</v>
      </c>
      <c r="KC67" s="254"/>
      <c r="KD67" s="255" t="s">
        <v>97</v>
      </c>
      <c r="KE67" s="163"/>
      <c r="KF67" s="250"/>
      <c r="KG67" s="250"/>
      <c r="KH67" s="251"/>
      <c r="KI67" s="251"/>
      <c r="KJ67" s="252">
        <f>SUM(KJ49:KJ66)</f>
        <v>0</v>
      </c>
      <c r="KK67" s="251"/>
      <c r="KL67" s="252">
        <f>SUM(KL49:KL66)</f>
        <v>0</v>
      </c>
      <c r="KM67" s="251"/>
      <c r="KN67" s="251"/>
      <c r="KO67" s="252">
        <f t="shared" ref="KO67:KP67" si="431">SUM(KO49:KO66)</f>
        <v>0</v>
      </c>
      <c r="KP67" s="252">
        <f t="shared" si="431"/>
        <v>0</v>
      </c>
      <c r="KQ67" s="251"/>
      <c r="KR67" s="252">
        <f t="shared" ref="KR67:KS67" si="432">SUM(KR49:KR66)</f>
        <v>0</v>
      </c>
      <c r="KS67" s="256">
        <f t="shared" si="432"/>
        <v>0</v>
      </c>
    </row>
    <row r="68" ht="15.75" customHeight="1">
      <c r="A68" s="236"/>
      <c r="B68" s="248"/>
      <c r="C68" s="248"/>
      <c r="D68" s="248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42"/>
      <c r="P68" s="243"/>
      <c r="Q68" s="232"/>
      <c r="R68" s="244"/>
      <c r="S68" s="248"/>
      <c r="T68" s="248"/>
      <c r="U68" s="248"/>
      <c r="V68" s="229"/>
      <c r="W68" s="229"/>
      <c r="X68" s="229"/>
      <c r="Y68" s="229"/>
      <c r="Z68" s="229"/>
      <c r="AA68" s="229"/>
      <c r="AB68" s="229"/>
      <c r="AC68" s="229"/>
      <c r="AD68" s="229"/>
      <c r="AE68" s="229"/>
      <c r="AF68" s="242"/>
      <c r="AG68" s="242"/>
      <c r="AH68" s="232"/>
      <c r="AI68" s="244"/>
      <c r="AJ68" s="248"/>
      <c r="AK68" s="248"/>
      <c r="AL68" s="248"/>
      <c r="AM68" s="229"/>
      <c r="AN68" s="229"/>
      <c r="AO68" s="229"/>
      <c r="AP68" s="229"/>
      <c r="AQ68" s="229"/>
      <c r="AR68" s="229"/>
      <c r="AS68" s="229"/>
      <c r="AT68" s="229"/>
      <c r="AU68" s="229"/>
      <c r="AV68" s="229"/>
      <c r="AW68" s="242"/>
      <c r="AX68" s="242"/>
      <c r="AY68" s="232"/>
      <c r="AZ68" s="244"/>
      <c r="BA68" s="248"/>
      <c r="BB68" s="248"/>
      <c r="BC68" s="248"/>
      <c r="BD68" s="229"/>
      <c r="BE68" s="229"/>
      <c r="BF68" s="229"/>
      <c r="BG68" s="229"/>
      <c r="BH68" s="229"/>
      <c r="BI68" s="229"/>
      <c r="BJ68" s="229"/>
      <c r="BK68" s="229"/>
      <c r="BL68" s="229"/>
      <c r="BM68" s="229"/>
      <c r="BN68" s="242"/>
      <c r="BO68" s="242"/>
      <c r="BP68" s="232"/>
      <c r="BQ68" s="244"/>
      <c r="BR68" s="248"/>
      <c r="BS68" s="248"/>
      <c r="BT68" s="248"/>
      <c r="BU68" s="229"/>
      <c r="BV68" s="229"/>
      <c r="BW68" s="229"/>
      <c r="BX68" s="229"/>
      <c r="BY68" s="229"/>
      <c r="BZ68" s="229"/>
      <c r="CA68" s="229"/>
      <c r="CB68" s="229"/>
      <c r="CC68" s="229"/>
      <c r="CD68" s="229"/>
      <c r="CE68" s="242"/>
      <c r="CF68" s="242"/>
      <c r="CG68" s="232"/>
      <c r="CH68" s="244"/>
      <c r="CI68" s="248"/>
      <c r="CJ68" s="248"/>
      <c r="CK68" s="248"/>
      <c r="CL68" s="229"/>
      <c r="CM68" s="229"/>
      <c r="CN68" s="229"/>
      <c r="CO68" s="229"/>
      <c r="CP68" s="229"/>
      <c r="CQ68" s="229"/>
      <c r="CR68" s="229"/>
      <c r="CS68" s="229"/>
      <c r="CT68" s="229"/>
      <c r="CU68" s="229"/>
      <c r="CV68" s="242"/>
      <c r="CW68" s="242"/>
      <c r="CX68" s="232"/>
      <c r="CY68" s="244"/>
      <c r="CZ68" s="248"/>
      <c r="DA68" s="248"/>
      <c r="DB68" s="248"/>
      <c r="DC68" s="229"/>
      <c r="DD68" s="229"/>
      <c r="DE68" s="229"/>
      <c r="DF68" s="229"/>
      <c r="DG68" s="229"/>
      <c r="DH68" s="229"/>
      <c r="DI68" s="229"/>
      <c r="DJ68" s="229"/>
      <c r="DK68" s="229"/>
      <c r="DL68" s="229"/>
      <c r="DM68" s="242"/>
      <c r="DN68" s="242"/>
      <c r="DO68" s="232"/>
      <c r="DP68" s="244"/>
      <c r="DQ68" s="248"/>
      <c r="DR68" s="248"/>
      <c r="DS68" s="248"/>
      <c r="DT68" s="229"/>
      <c r="DU68" s="229"/>
      <c r="DV68" s="229"/>
      <c r="DW68" s="229"/>
      <c r="DX68" s="229"/>
      <c r="DY68" s="229"/>
      <c r="DZ68" s="229"/>
      <c r="EA68" s="229"/>
      <c r="EB68" s="229"/>
      <c r="EC68" s="229"/>
      <c r="ED68" s="242"/>
      <c r="EE68" s="242"/>
      <c r="EF68" s="232"/>
      <c r="EG68" s="244"/>
      <c r="EH68" s="248"/>
      <c r="EI68" s="248"/>
      <c r="EJ68" s="248"/>
      <c r="EK68" s="229"/>
      <c r="EL68" s="229"/>
      <c r="EM68" s="229"/>
      <c r="EN68" s="229"/>
      <c r="EO68" s="229"/>
      <c r="EP68" s="229"/>
      <c r="EQ68" s="229"/>
      <c r="ER68" s="229"/>
      <c r="ES68" s="229"/>
      <c r="ET68" s="229"/>
      <c r="EU68" s="242"/>
      <c r="EV68" s="242"/>
      <c r="EW68" s="232"/>
      <c r="EX68" s="244"/>
      <c r="EY68" s="248"/>
      <c r="EZ68" s="248"/>
      <c r="FA68" s="248"/>
      <c r="FB68" s="229"/>
      <c r="FC68" s="229"/>
      <c r="FD68" s="229"/>
      <c r="FE68" s="229"/>
      <c r="FF68" s="229"/>
      <c r="FG68" s="229"/>
      <c r="FH68" s="229"/>
      <c r="FI68" s="229"/>
      <c r="FJ68" s="229"/>
      <c r="FK68" s="229"/>
      <c r="FL68" s="242"/>
      <c r="FM68" s="242"/>
      <c r="FN68" s="232"/>
      <c r="FO68" s="244"/>
      <c r="FP68" s="248"/>
      <c r="FQ68" s="248"/>
      <c r="FR68" s="248"/>
      <c r="FS68" s="229"/>
      <c r="FT68" s="229"/>
      <c r="FU68" s="229"/>
      <c r="FV68" s="229"/>
      <c r="FW68" s="229"/>
      <c r="FX68" s="229"/>
      <c r="FY68" s="229"/>
      <c r="FZ68" s="229"/>
      <c r="GA68" s="229"/>
      <c r="GB68" s="229"/>
      <c r="GC68" s="242"/>
      <c r="GD68" s="242"/>
      <c r="GE68" s="232"/>
      <c r="GF68" s="244"/>
      <c r="GG68" s="248"/>
      <c r="GH68" s="248"/>
      <c r="GI68" s="248"/>
      <c r="GJ68" s="229"/>
      <c r="GK68" s="229"/>
      <c r="GL68" s="229"/>
      <c r="GM68" s="229"/>
      <c r="GN68" s="229"/>
      <c r="GO68" s="229"/>
      <c r="GP68" s="229"/>
      <c r="GQ68" s="229"/>
      <c r="GR68" s="229"/>
      <c r="GS68" s="229"/>
      <c r="GT68" s="242"/>
      <c r="GU68" s="242"/>
      <c r="GV68" s="232"/>
      <c r="GW68" s="244"/>
      <c r="GX68" s="248"/>
      <c r="GY68" s="248"/>
      <c r="GZ68" s="248"/>
      <c r="HA68" s="229"/>
      <c r="HB68" s="229"/>
      <c r="HC68" s="229"/>
      <c r="HD68" s="229"/>
      <c r="HE68" s="229"/>
      <c r="HF68" s="229"/>
      <c r="HG68" s="229"/>
      <c r="HH68" s="229"/>
      <c r="HI68" s="229"/>
      <c r="HJ68" s="229"/>
      <c r="HK68" s="242"/>
      <c r="HL68" s="242"/>
      <c r="HM68" s="232"/>
      <c r="HN68" s="244"/>
      <c r="HO68" s="248"/>
      <c r="HP68" s="248"/>
      <c r="HQ68" s="248"/>
      <c r="HR68" s="229"/>
      <c r="HS68" s="229"/>
      <c r="HT68" s="229"/>
      <c r="HU68" s="229"/>
      <c r="HV68" s="229"/>
      <c r="HW68" s="229"/>
      <c r="HX68" s="229"/>
      <c r="HY68" s="229"/>
      <c r="HZ68" s="229"/>
      <c r="IA68" s="229"/>
      <c r="IB68" s="242"/>
      <c r="IC68" s="242"/>
      <c r="ID68" s="232"/>
      <c r="IE68" s="244"/>
      <c r="IF68" s="248"/>
      <c r="IG68" s="248"/>
      <c r="IH68" s="248"/>
      <c r="II68" s="229"/>
      <c r="IJ68" s="229"/>
      <c r="IK68" s="229"/>
      <c r="IL68" s="229"/>
      <c r="IM68" s="229"/>
      <c r="IN68" s="229"/>
      <c r="IO68" s="229"/>
      <c r="IP68" s="229"/>
      <c r="IQ68" s="229"/>
      <c r="IR68" s="229"/>
      <c r="IS68" s="242"/>
      <c r="IT68" s="242"/>
      <c r="IU68" s="232"/>
      <c r="IV68" s="244"/>
      <c r="IW68" s="248"/>
      <c r="IX68" s="248"/>
      <c r="IY68" s="248"/>
      <c r="IZ68" s="229"/>
      <c r="JA68" s="229"/>
      <c r="JB68" s="229"/>
      <c r="JC68" s="229"/>
      <c r="JD68" s="229"/>
      <c r="JE68" s="229"/>
      <c r="JF68" s="229"/>
      <c r="JG68" s="229"/>
      <c r="JH68" s="229"/>
      <c r="JI68" s="229"/>
      <c r="JJ68" s="242"/>
      <c r="JK68" s="242"/>
      <c r="JL68" s="232"/>
      <c r="JM68" s="244"/>
      <c r="JN68" s="248"/>
      <c r="JO68" s="248"/>
      <c r="JP68" s="248"/>
      <c r="JQ68" s="229"/>
      <c r="JR68" s="229"/>
      <c r="JS68" s="229"/>
      <c r="JT68" s="229"/>
      <c r="JU68" s="229"/>
      <c r="JV68" s="229"/>
      <c r="JW68" s="229"/>
      <c r="JX68" s="229"/>
      <c r="JY68" s="229"/>
      <c r="JZ68" s="229"/>
      <c r="KA68" s="242"/>
      <c r="KB68" s="242"/>
      <c r="KC68" s="232"/>
      <c r="KD68" s="244"/>
      <c r="KE68" s="248"/>
      <c r="KF68" s="248"/>
      <c r="KG68" s="248"/>
      <c r="KH68" s="229"/>
      <c r="KI68" s="229"/>
      <c r="KJ68" s="229"/>
      <c r="KK68" s="229"/>
      <c r="KL68" s="229"/>
      <c r="KM68" s="229"/>
      <c r="KN68" s="229"/>
      <c r="KO68" s="229"/>
      <c r="KP68" s="229"/>
      <c r="KQ68" s="229"/>
      <c r="KR68" s="242"/>
      <c r="KS68" s="242"/>
    </row>
    <row r="69" ht="15.75" customHeight="1">
      <c r="A69" s="236"/>
      <c r="B69" s="257" t="str">
        <f>"Output Sekunder "&amp;" %"</f>
        <v>Output Sekunder  %</v>
      </c>
      <c r="C69" s="258"/>
      <c r="D69" s="258"/>
      <c r="E69" s="229"/>
      <c r="F69" s="259"/>
      <c r="G69" s="259"/>
      <c r="H69" s="259"/>
      <c r="I69" s="259"/>
      <c r="J69" s="259"/>
      <c r="K69" s="259"/>
      <c r="L69" s="259"/>
      <c r="M69" s="260">
        <f>E69/100*M67</f>
        <v>0</v>
      </c>
      <c r="N69" s="259"/>
      <c r="O69" s="259"/>
      <c r="P69" s="261">
        <f t="shared" ref="P69:P70" si="433">M69</f>
        <v>0</v>
      </c>
      <c r="Q69" s="232"/>
      <c r="R69" s="244"/>
      <c r="S69" s="257" t="str">
        <f>"Output Sekunder "&amp;" %"</f>
        <v>Output Sekunder  %</v>
      </c>
      <c r="T69" s="258"/>
      <c r="U69" s="258"/>
      <c r="V69" s="229"/>
      <c r="W69" s="259"/>
      <c r="X69" s="259"/>
      <c r="Y69" s="259"/>
      <c r="Z69" s="259"/>
      <c r="AA69" s="259"/>
      <c r="AB69" s="259"/>
      <c r="AC69" s="259"/>
      <c r="AD69" s="260">
        <f>V69/100*AD67</f>
        <v>0</v>
      </c>
      <c r="AE69" s="259"/>
      <c r="AF69" s="259"/>
      <c r="AG69" s="262">
        <f t="shared" ref="AG69:AG70" si="434">AD69</f>
        <v>0</v>
      </c>
      <c r="AH69" s="232"/>
      <c r="AI69" s="244"/>
      <c r="AJ69" s="257" t="str">
        <f>"Output Sekunder "&amp;" %"</f>
        <v>Output Sekunder  %</v>
      </c>
      <c r="AK69" s="258"/>
      <c r="AL69" s="258"/>
      <c r="AM69" s="229"/>
      <c r="AN69" s="259"/>
      <c r="AO69" s="259"/>
      <c r="AP69" s="259"/>
      <c r="AQ69" s="259"/>
      <c r="AR69" s="259"/>
      <c r="AS69" s="259"/>
      <c r="AT69" s="259"/>
      <c r="AU69" s="260">
        <f>AM69/100*AU67</f>
        <v>0</v>
      </c>
      <c r="AV69" s="259"/>
      <c r="AW69" s="259"/>
      <c r="AX69" s="262">
        <f t="shared" ref="AX69:AX70" si="435">AU69</f>
        <v>0</v>
      </c>
      <c r="AY69" s="232"/>
      <c r="AZ69" s="244"/>
      <c r="BA69" s="257" t="str">
        <f>"Output Sekunder "&amp;" %"</f>
        <v>Output Sekunder  %</v>
      </c>
      <c r="BB69" s="258"/>
      <c r="BC69" s="258"/>
      <c r="BD69" s="229"/>
      <c r="BE69" s="259"/>
      <c r="BF69" s="259"/>
      <c r="BG69" s="259"/>
      <c r="BH69" s="259"/>
      <c r="BI69" s="259"/>
      <c r="BJ69" s="259"/>
      <c r="BK69" s="259"/>
      <c r="BL69" s="260">
        <f>BD69/100*BL67</f>
        <v>0</v>
      </c>
      <c r="BM69" s="259"/>
      <c r="BN69" s="259"/>
      <c r="BO69" s="262">
        <f t="shared" ref="BO69:BO70" si="436">BL69</f>
        <v>0</v>
      </c>
      <c r="BP69" s="232"/>
      <c r="BQ69" s="244"/>
      <c r="BR69" s="257" t="str">
        <f>"Output Sekunder "&amp;" %"</f>
        <v>Output Sekunder  %</v>
      </c>
      <c r="BS69" s="258"/>
      <c r="BT69" s="258"/>
      <c r="BU69" s="229"/>
      <c r="BV69" s="259"/>
      <c r="BW69" s="259"/>
      <c r="BX69" s="259"/>
      <c r="BY69" s="259"/>
      <c r="BZ69" s="259"/>
      <c r="CA69" s="259"/>
      <c r="CB69" s="259"/>
      <c r="CC69" s="260">
        <f>BU69/100*CC67</f>
        <v>0</v>
      </c>
      <c r="CD69" s="259"/>
      <c r="CE69" s="259"/>
      <c r="CF69" s="262">
        <f t="shared" ref="CF69:CF70" si="437">CC69</f>
        <v>0</v>
      </c>
      <c r="CG69" s="232"/>
      <c r="CH69" s="244"/>
      <c r="CI69" s="257" t="str">
        <f>"Output Sekunder "&amp;" %"</f>
        <v>Output Sekunder  %</v>
      </c>
      <c r="CJ69" s="258"/>
      <c r="CK69" s="258"/>
      <c r="CL69" s="229"/>
      <c r="CM69" s="259"/>
      <c r="CN69" s="259"/>
      <c r="CO69" s="259"/>
      <c r="CP69" s="259"/>
      <c r="CQ69" s="259"/>
      <c r="CR69" s="259"/>
      <c r="CS69" s="259"/>
      <c r="CT69" s="260">
        <f>CL69/100*CT67</f>
        <v>0</v>
      </c>
      <c r="CU69" s="259"/>
      <c r="CV69" s="259"/>
      <c r="CW69" s="262">
        <f t="shared" ref="CW69:CW70" si="438">CT69</f>
        <v>0</v>
      </c>
      <c r="CX69" s="232"/>
      <c r="CY69" s="244"/>
      <c r="CZ69" s="257" t="str">
        <f>"Output Sekunder "&amp;" %"</f>
        <v>Output Sekunder  %</v>
      </c>
      <c r="DA69" s="258"/>
      <c r="DB69" s="258"/>
      <c r="DC69" s="229"/>
      <c r="DD69" s="259"/>
      <c r="DE69" s="259"/>
      <c r="DF69" s="259"/>
      <c r="DG69" s="259"/>
      <c r="DH69" s="259"/>
      <c r="DI69" s="259"/>
      <c r="DJ69" s="259"/>
      <c r="DK69" s="260">
        <f>DC69/100*DK67</f>
        <v>0</v>
      </c>
      <c r="DL69" s="259"/>
      <c r="DM69" s="259"/>
      <c r="DN69" s="262">
        <f t="shared" ref="DN69:DN70" si="439">DK69</f>
        <v>0</v>
      </c>
      <c r="DO69" s="232"/>
      <c r="DP69" s="244"/>
      <c r="DQ69" s="257" t="str">
        <f>"Output Sekunder "&amp;" %"</f>
        <v>Output Sekunder  %</v>
      </c>
      <c r="DR69" s="258"/>
      <c r="DS69" s="258"/>
      <c r="DT69" s="229"/>
      <c r="DU69" s="259"/>
      <c r="DV69" s="259"/>
      <c r="DW69" s="259"/>
      <c r="DX69" s="259"/>
      <c r="DY69" s="259"/>
      <c r="DZ69" s="259"/>
      <c r="EA69" s="259"/>
      <c r="EB69" s="260">
        <f>DT69/100*EB67</f>
        <v>0</v>
      </c>
      <c r="EC69" s="259"/>
      <c r="ED69" s="259"/>
      <c r="EE69" s="262">
        <f t="shared" ref="EE69:EE70" si="440">EB69</f>
        <v>0</v>
      </c>
      <c r="EF69" s="232"/>
      <c r="EG69" s="244"/>
      <c r="EH69" s="257" t="str">
        <f>"Output Sekunder "&amp;" %"</f>
        <v>Output Sekunder  %</v>
      </c>
      <c r="EI69" s="258"/>
      <c r="EJ69" s="258"/>
      <c r="EK69" s="229"/>
      <c r="EL69" s="259"/>
      <c r="EM69" s="259"/>
      <c r="EN69" s="259"/>
      <c r="EO69" s="259"/>
      <c r="EP69" s="259"/>
      <c r="EQ69" s="259"/>
      <c r="ER69" s="259"/>
      <c r="ES69" s="260">
        <f>EK69/100*ES67</f>
        <v>0</v>
      </c>
      <c r="ET69" s="259"/>
      <c r="EU69" s="259"/>
      <c r="EV69" s="262">
        <f t="shared" ref="EV69:EV70" si="441">ES69</f>
        <v>0</v>
      </c>
      <c r="EW69" s="232"/>
      <c r="EX69" s="244"/>
      <c r="EY69" s="257" t="str">
        <f>"Output Sekunder "&amp;" %"</f>
        <v>Output Sekunder  %</v>
      </c>
      <c r="EZ69" s="258"/>
      <c r="FA69" s="258"/>
      <c r="FB69" s="229"/>
      <c r="FC69" s="259"/>
      <c r="FD69" s="259"/>
      <c r="FE69" s="259"/>
      <c r="FF69" s="259"/>
      <c r="FG69" s="259"/>
      <c r="FH69" s="259"/>
      <c r="FI69" s="259"/>
      <c r="FJ69" s="260">
        <f>FB69/100*FJ67</f>
        <v>0</v>
      </c>
      <c r="FK69" s="259"/>
      <c r="FL69" s="259"/>
      <c r="FM69" s="262">
        <f t="shared" ref="FM69:FM70" si="442">FJ69</f>
        <v>0</v>
      </c>
      <c r="FN69" s="232"/>
      <c r="FO69" s="244"/>
      <c r="FP69" s="257" t="str">
        <f>"Output Sekunder "&amp;" %"</f>
        <v>Output Sekunder  %</v>
      </c>
      <c r="FQ69" s="258"/>
      <c r="FR69" s="258"/>
      <c r="FS69" s="229"/>
      <c r="FT69" s="259"/>
      <c r="FU69" s="259"/>
      <c r="FV69" s="259"/>
      <c r="FW69" s="259"/>
      <c r="FX69" s="259"/>
      <c r="FY69" s="259"/>
      <c r="FZ69" s="259"/>
      <c r="GA69" s="260">
        <f>FS69/100*GA67</f>
        <v>0</v>
      </c>
      <c r="GB69" s="259"/>
      <c r="GC69" s="259"/>
      <c r="GD69" s="262">
        <f t="shared" ref="GD69:GD70" si="443">GA69</f>
        <v>0</v>
      </c>
      <c r="GE69" s="232"/>
      <c r="GF69" s="244"/>
      <c r="GG69" s="257" t="str">
        <f>"Output Sekunder "&amp;" %"</f>
        <v>Output Sekunder  %</v>
      </c>
      <c r="GH69" s="258"/>
      <c r="GI69" s="258"/>
      <c r="GJ69" s="229"/>
      <c r="GK69" s="259"/>
      <c r="GL69" s="259"/>
      <c r="GM69" s="259"/>
      <c r="GN69" s="259"/>
      <c r="GO69" s="259"/>
      <c r="GP69" s="259"/>
      <c r="GQ69" s="259"/>
      <c r="GR69" s="260">
        <f>GJ69/100*GR67</f>
        <v>0</v>
      </c>
      <c r="GS69" s="259"/>
      <c r="GT69" s="259"/>
      <c r="GU69" s="262">
        <f t="shared" ref="GU69:GU70" si="444">GR69</f>
        <v>0</v>
      </c>
      <c r="GV69" s="232"/>
      <c r="GW69" s="244"/>
      <c r="GX69" s="257" t="str">
        <f>"Output Sekunder "&amp;" %"</f>
        <v>Output Sekunder  %</v>
      </c>
      <c r="GY69" s="258"/>
      <c r="GZ69" s="258"/>
      <c r="HA69" s="229"/>
      <c r="HB69" s="259"/>
      <c r="HC69" s="259"/>
      <c r="HD69" s="259"/>
      <c r="HE69" s="259"/>
      <c r="HF69" s="259"/>
      <c r="HG69" s="259"/>
      <c r="HH69" s="259"/>
      <c r="HI69" s="260">
        <f>HA69/100*HI67</f>
        <v>0</v>
      </c>
      <c r="HJ69" s="259"/>
      <c r="HK69" s="259"/>
      <c r="HL69" s="262">
        <f t="shared" ref="HL69:HL70" si="445">HI69</f>
        <v>0</v>
      </c>
      <c r="HM69" s="232"/>
      <c r="HN69" s="244"/>
      <c r="HO69" s="257" t="str">
        <f>"Output Sekunder "&amp;" %"</f>
        <v>Output Sekunder  %</v>
      </c>
      <c r="HP69" s="258"/>
      <c r="HQ69" s="258"/>
      <c r="HR69" s="229"/>
      <c r="HS69" s="259"/>
      <c r="HT69" s="259"/>
      <c r="HU69" s="259"/>
      <c r="HV69" s="259"/>
      <c r="HW69" s="259"/>
      <c r="HX69" s="259"/>
      <c r="HY69" s="259"/>
      <c r="HZ69" s="260">
        <f>HR69/100*HZ67</f>
        <v>0</v>
      </c>
      <c r="IA69" s="259"/>
      <c r="IB69" s="259"/>
      <c r="IC69" s="262">
        <f t="shared" ref="IC69:IC70" si="446">HZ69</f>
        <v>0</v>
      </c>
      <c r="ID69" s="232"/>
      <c r="IE69" s="244"/>
      <c r="IF69" s="257" t="str">
        <f>"Output Sekunder "&amp;" %"</f>
        <v>Output Sekunder  %</v>
      </c>
      <c r="IG69" s="258"/>
      <c r="IH69" s="258"/>
      <c r="II69" s="229"/>
      <c r="IJ69" s="259"/>
      <c r="IK69" s="259"/>
      <c r="IL69" s="259"/>
      <c r="IM69" s="259"/>
      <c r="IN69" s="259"/>
      <c r="IO69" s="259"/>
      <c r="IP69" s="259"/>
      <c r="IQ69" s="260">
        <f>II69/100*IQ67</f>
        <v>0</v>
      </c>
      <c r="IR69" s="259"/>
      <c r="IS69" s="259"/>
      <c r="IT69" s="262">
        <f t="shared" ref="IT69:IT70" si="447">IQ69</f>
        <v>0</v>
      </c>
      <c r="IU69" s="232"/>
      <c r="IV69" s="244"/>
      <c r="IW69" s="257" t="str">
        <f>"Output Sekunder "&amp;" %"</f>
        <v>Output Sekunder  %</v>
      </c>
      <c r="IX69" s="258"/>
      <c r="IY69" s="258"/>
      <c r="IZ69" s="229"/>
      <c r="JA69" s="259"/>
      <c r="JB69" s="259"/>
      <c r="JC69" s="259"/>
      <c r="JD69" s="259"/>
      <c r="JE69" s="259"/>
      <c r="JF69" s="259"/>
      <c r="JG69" s="259"/>
      <c r="JH69" s="260">
        <f>IZ69/100*JH67</f>
        <v>0</v>
      </c>
      <c r="JI69" s="259"/>
      <c r="JJ69" s="259"/>
      <c r="JK69" s="262">
        <f t="shared" ref="JK69:JK70" si="448">JH69</f>
        <v>0</v>
      </c>
      <c r="JL69" s="232"/>
      <c r="JM69" s="244"/>
      <c r="JN69" s="257" t="str">
        <f>"Output Sekunder "&amp;" %"</f>
        <v>Output Sekunder  %</v>
      </c>
      <c r="JO69" s="258"/>
      <c r="JP69" s="258"/>
      <c r="JQ69" s="229"/>
      <c r="JR69" s="259"/>
      <c r="JS69" s="259"/>
      <c r="JT69" s="259"/>
      <c r="JU69" s="259"/>
      <c r="JV69" s="259"/>
      <c r="JW69" s="259"/>
      <c r="JX69" s="259"/>
      <c r="JY69" s="260">
        <f>JQ69/100*JY67</f>
        <v>0</v>
      </c>
      <c r="JZ69" s="259"/>
      <c r="KA69" s="259"/>
      <c r="KB69" s="262">
        <f t="shared" ref="KB69:KB70" si="449">JY69</f>
        <v>0</v>
      </c>
      <c r="KC69" s="232"/>
      <c r="KD69" s="244"/>
      <c r="KE69" s="257" t="str">
        <f>"Output Sekunder "&amp;" %"</f>
        <v>Output Sekunder  %</v>
      </c>
      <c r="KF69" s="258"/>
      <c r="KG69" s="258"/>
      <c r="KH69" s="229"/>
      <c r="KI69" s="259"/>
      <c r="KJ69" s="259"/>
      <c r="KK69" s="259"/>
      <c r="KL69" s="259"/>
      <c r="KM69" s="259"/>
      <c r="KN69" s="259"/>
      <c r="KO69" s="259"/>
      <c r="KP69" s="260">
        <f>KH69/100*KP67</f>
        <v>0</v>
      </c>
      <c r="KQ69" s="259"/>
      <c r="KR69" s="259"/>
      <c r="KS69" s="262">
        <f t="shared" ref="KS69:KS70" si="450">KP69</f>
        <v>0</v>
      </c>
    </row>
    <row r="70" ht="15.75" customHeight="1">
      <c r="A70" s="236"/>
      <c r="B70" s="263" t="str">
        <f>"Adjusment "&amp;" %"</f>
        <v>Adjusment  %</v>
      </c>
      <c r="C70" s="264"/>
      <c r="D70" s="264"/>
      <c r="E70" s="229"/>
      <c r="F70" s="259"/>
      <c r="G70" s="259"/>
      <c r="H70" s="259"/>
      <c r="I70" s="259"/>
      <c r="J70" s="259"/>
      <c r="K70" s="259"/>
      <c r="L70" s="259"/>
      <c r="M70" s="265">
        <f>E70/100*(M67+M69)</f>
        <v>0</v>
      </c>
      <c r="N70" s="259"/>
      <c r="O70" s="259"/>
      <c r="P70" s="266">
        <f t="shared" si="433"/>
        <v>0</v>
      </c>
      <c r="Q70" s="232"/>
      <c r="R70" s="244"/>
      <c r="S70" s="263" t="str">
        <f>"Adjusment "&amp;" %"</f>
        <v>Adjusment  %</v>
      </c>
      <c r="T70" s="264"/>
      <c r="U70" s="264"/>
      <c r="V70" s="229"/>
      <c r="W70" s="259"/>
      <c r="X70" s="259"/>
      <c r="Y70" s="259"/>
      <c r="Z70" s="259"/>
      <c r="AA70" s="259"/>
      <c r="AB70" s="259"/>
      <c r="AC70" s="259"/>
      <c r="AD70" s="265">
        <f>V70/100*(AD67+AD69)</f>
        <v>0</v>
      </c>
      <c r="AE70" s="259"/>
      <c r="AF70" s="259"/>
      <c r="AG70" s="267">
        <f t="shared" si="434"/>
        <v>0</v>
      </c>
      <c r="AH70" s="232"/>
      <c r="AI70" s="244"/>
      <c r="AJ70" s="263" t="str">
        <f>"Adjusment "&amp;" %"</f>
        <v>Adjusment  %</v>
      </c>
      <c r="AK70" s="264"/>
      <c r="AL70" s="264"/>
      <c r="AM70" s="229"/>
      <c r="AN70" s="259"/>
      <c r="AO70" s="259"/>
      <c r="AP70" s="259"/>
      <c r="AQ70" s="259"/>
      <c r="AR70" s="259"/>
      <c r="AS70" s="259"/>
      <c r="AT70" s="259"/>
      <c r="AU70" s="265">
        <f>AM70/100*(AU67+AU69)</f>
        <v>0</v>
      </c>
      <c r="AV70" s="259"/>
      <c r="AW70" s="259"/>
      <c r="AX70" s="267">
        <f t="shared" si="435"/>
        <v>0</v>
      </c>
      <c r="AY70" s="232"/>
      <c r="AZ70" s="244"/>
      <c r="BA70" s="263" t="str">
        <f>"Adjusment "&amp;" %"</f>
        <v>Adjusment  %</v>
      </c>
      <c r="BB70" s="264"/>
      <c r="BC70" s="264"/>
      <c r="BD70" s="229"/>
      <c r="BE70" s="259"/>
      <c r="BF70" s="259"/>
      <c r="BG70" s="259"/>
      <c r="BH70" s="259"/>
      <c r="BI70" s="259"/>
      <c r="BJ70" s="259"/>
      <c r="BK70" s="259"/>
      <c r="BL70" s="265">
        <f>BD70/100*(BL67+BL69)</f>
        <v>0</v>
      </c>
      <c r="BM70" s="259"/>
      <c r="BN70" s="259"/>
      <c r="BO70" s="267">
        <f t="shared" si="436"/>
        <v>0</v>
      </c>
      <c r="BP70" s="232"/>
      <c r="BQ70" s="244"/>
      <c r="BR70" s="263" t="str">
        <f>"Adjusment "&amp;" %"</f>
        <v>Adjusment  %</v>
      </c>
      <c r="BS70" s="264"/>
      <c r="BT70" s="264"/>
      <c r="BU70" s="229"/>
      <c r="BV70" s="259"/>
      <c r="BW70" s="259"/>
      <c r="BX70" s="259"/>
      <c r="BY70" s="259"/>
      <c r="BZ70" s="259"/>
      <c r="CA70" s="259"/>
      <c r="CB70" s="259"/>
      <c r="CC70" s="265">
        <f>BU70/100*(CC67+CC69)</f>
        <v>0</v>
      </c>
      <c r="CD70" s="259"/>
      <c r="CE70" s="259"/>
      <c r="CF70" s="267">
        <f t="shared" si="437"/>
        <v>0</v>
      </c>
      <c r="CG70" s="232"/>
      <c r="CH70" s="244"/>
      <c r="CI70" s="263" t="str">
        <f>"Adjusment "&amp;" %"</f>
        <v>Adjusment  %</v>
      </c>
      <c r="CJ70" s="264"/>
      <c r="CK70" s="264"/>
      <c r="CL70" s="229"/>
      <c r="CM70" s="259"/>
      <c r="CN70" s="259"/>
      <c r="CO70" s="259"/>
      <c r="CP70" s="259"/>
      <c r="CQ70" s="259"/>
      <c r="CR70" s="259"/>
      <c r="CS70" s="259"/>
      <c r="CT70" s="265">
        <f>CL70/100*(CT67+CT69)</f>
        <v>0</v>
      </c>
      <c r="CU70" s="259"/>
      <c r="CV70" s="259"/>
      <c r="CW70" s="267">
        <f t="shared" si="438"/>
        <v>0</v>
      </c>
      <c r="CX70" s="232"/>
      <c r="CY70" s="244"/>
      <c r="CZ70" s="263" t="str">
        <f>"Adjusment "&amp;" %"</f>
        <v>Adjusment  %</v>
      </c>
      <c r="DA70" s="264"/>
      <c r="DB70" s="264"/>
      <c r="DC70" s="229"/>
      <c r="DD70" s="259"/>
      <c r="DE70" s="259"/>
      <c r="DF70" s="259"/>
      <c r="DG70" s="259"/>
      <c r="DH70" s="259"/>
      <c r="DI70" s="259"/>
      <c r="DJ70" s="259"/>
      <c r="DK70" s="265">
        <f>DC70/100*(DK67+DK69)</f>
        <v>0</v>
      </c>
      <c r="DL70" s="259"/>
      <c r="DM70" s="259"/>
      <c r="DN70" s="267">
        <f t="shared" si="439"/>
        <v>0</v>
      </c>
      <c r="DO70" s="232"/>
      <c r="DP70" s="244"/>
      <c r="DQ70" s="263" t="str">
        <f>"Adjusment "&amp;" %"</f>
        <v>Adjusment  %</v>
      </c>
      <c r="DR70" s="264"/>
      <c r="DS70" s="264"/>
      <c r="DT70" s="229"/>
      <c r="DU70" s="259"/>
      <c r="DV70" s="259"/>
      <c r="DW70" s="259"/>
      <c r="DX70" s="259"/>
      <c r="DY70" s="259"/>
      <c r="DZ70" s="259"/>
      <c r="EA70" s="259"/>
      <c r="EB70" s="265">
        <f>DT70/100*(EB67+EB69)</f>
        <v>0</v>
      </c>
      <c r="EC70" s="259"/>
      <c r="ED70" s="259"/>
      <c r="EE70" s="267">
        <f t="shared" si="440"/>
        <v>0</v>
      </c>
      <c r="EF70" s="232"/>
      <c r="EG70" s="244"/>
      <c r="EH70" s="263" t="str">
        <f>"Adjusment "&amp;" %"</f>
        <v>Adjusment  %</v>
      </c>
      <c r="EI70" s="264"/>
      <c r="EJ70" s="264"/>
      <c r="EK70" s="229"/>
      <c r="EL70" s="259"/>
      <c r="EM70" s="259"/>
      <c r="EN70" s="259"/>
      <c r="EO70" s="259"/>
      <c r="EP70" s="259"/>
      <c r="EQ70" s="259"/>
      <c r="ER70" s="259"/>
      <c r="ES70" s="265">
        <f>EK70/100*(ES67+ES69)</f>
        <v>0</v>
      </c>
      <c r="ET70" s="259"/>
      <c r="EU70" s="259"/>
      <c r="EV70" s="267">
        <f t="shared" si="441"/>
        <v>0</v>
      </c>
      <c r="EW70" s="232"/>
      <c r="EX70" s="244"/>
      <c r="EY70" s="263" t="str">
        <f>"Adjusment "&amp;" %"</f>
        <v>Adjusment  %</v>
      </c>
      <c r="EZ70" s="264"/>
      <c r="FA70" s="264"/>
      <c r="FB70" s="229"/>
      <c r="FC70" s="259"/>
      <c r="FD70" s="259"/>
      <c r="FE70" s="259"/>
      <c r="FF70" s="259"/>
      <c r="FG70" s="259"/>
      <c r="FH70" s="259"/>
      <c r="FI70" s="259"/>
      <c r="FJ70" s="265">
        <f>FB70/100*(FJ67+FJ69)</f>
        <v>0</v>
      </c>
      <c r="FK70" s="259"/>
      <c r="FL70" s="259"/>
      <c r="FM70" s="267">
        <f t="shared" si="442"/>
        <v>0</v>
      </c>
      <c r="FN70" s="232"/>
      <c r="FO70" s="244"/>
      <c r="FP70" s="263" t="str">
        <f>"Adjusment "&amp;" %"</f>
        <v>Adjusment  %</v>
      </c>
      <c r="FQ70" s="264"/>
      <c r="FR70" s="264"/>
      <c r="FS70" s="229"/>
      <c r="FT70" s="259"/>
      <c r="FU70" s="259"/>
      <c r="FV70" s="259"/>
      <c r="FW70" s="259"/>
      <c r="FX70" s="259"/>
      <c r="FY70" s="259"/>
      <c r="FZ70" s="259"/>
      <c r="GA70" s="265">
        <f>FS70/100*(GA67+GA69)</f>
        <v>0</v>
      </c>
      <c r="GB70" s="259"/>
      <c r="GC70" s="259"/>
      <c r="GD70" s="267">
        <f t="shared" si="443"/>
        <v>0</v>
      </c>
      <c r="GE70" s="232"/>
      <c r="GF70" s="244"/>
      <c r="GG70" s="263" t="str">
        <f>"Adjusment "&amp;" %"</f>
        <v>Adjusment  %</v>
      </c>
      <c r="GH70" s="264"/>
      <c r="GI70" s="264"/>
      <c r="GJ70" s="229"/>
      <c r="GK70" s="259"/>
      <c r="GL70" s="259"/>
      <c r="GM70" s="259"/>
      <c r="GN70" s="259"/>
      <c r="GO70" s="259"/>
      <c r="GP70" s="259"/>
      <c r="GQ70" s="259"/>
      <c r="GR70" s="265">
        <f>GJ70/100*(GR67+GR69)</f>
        <v>0</v>
      </c>
      <c r="GS70" s="259"/>
      <c r="GT70" s="259"/>
      <c r="GU70" s="267">
        <f t="shared" si="444"/>
        <v>0</v>
      </c>
      <c r="GV70" s="232"/>
      <c r="GW70" s="244"/>
      <c r="GX70" s="263" t="str">
        <f>"Adjusment "&amp;" %"</f>
        <v>Adjusment  %</v>
      </c>
      <c r="GY70" s="264"/>
      <c r="GZ70" s="264"/>
      <c r="HA70" s="229"/>
      <c r="HB70" s="259"/>
      <c r="HC70" s="259"/>
      <c r="HD70" s="259"/>
      <c r="HE70" s="259"/>
      <c r="HF70" s="259"/>
      <c r="HG70" s="259"/>
      <c r="HH70" s="259"/>
      <c r="HI70" s="265">
        <f>HA70/100*(HI67+HI69)</f>
        <v>0</v>
      </c>
      <c r="HJ70" s="259"/>
      <c r="HK70" s="259"/>
      <c r="HL70" s="267">
        <f t="shared" si="445"/>
        <v>0</v>
      </c>
      <c r="HM70" s="232"/>
      <c r="HN70" s="244"/>
      <c r="HO70" s="263" t="str">
        <f>"Adjusment "&amp;" %"</f>
        <v>Adjusment  %</v>
      </c>
      <c r="HP70" s="264"/>
      <c r="HQ70" s="264"/>
      <c r="HR70" s="229"/>
      <c r="HS70" s="259"/>
      <c r="HT70" s="259"/>
      <c r="HU70" s="259"/>
      <c r="HV70" s="259"/>
      <c r="HW70" s="259"/>
      <c r="HX70" s="259"/>
      <c r="HY70" s="259"/>
      <c r="HZ70" s="265">
        <f>HR70/100*(HZ67+HZ69)</f>
        <v>0</v>
      </c>
      <c r="IA70" s="259"/>
      <c r="IB70" s="259"/>
      <c r="IC70" s="267">
        <f t="shared" si="446"/>
        <v>0</v>
      </c>
      <c r="ID70" s="232"/>
      <c r="IE70" s="244"/>
      <c r="IF70" s="263" t="str">
        <f>"Adjusment "&amp;" %"</f>
        <v>Adjusment  %</v>
      </c>
      <c r="IG70" s="264"/>
      <c r="IH70" s="264"/>
      <c r="II70" s="229"/>
      <c r="IJ70" s="259"/>
      <c r="IK70" s="259"/>
      <c r="IL70" s="259"/>
      <c r="IM70" s="259"/>
      <c r="IN70" s="259"/>
      <c r="IO70" s="259"/>
      <c r="IP70" s="259"/>
      <c r="IQ70" s="265">
        <f>II70/100*(IQ67+IQ69)</f>
        <v>0</v>
      </c>
      <c r="IR70" s="259"/>
      <c r="IS70" s="259"/>
      <c r="IT70" s="267">
        <f t="shared" si="447"/>
        <v>0</v>
      </c>
      <c r="IU70" s="232"/>
      <c r="IV70" s="244"/>
      <c r="IW70" s="263" t="str">
        <f>"Adjusment "&amp;" %"</f>
        <v>Adjusment  %</v>
      </c>
      <c r="IX70" s="264"/>
      <c r="IY70" s="264"/>
      <c r="IZ70" s="229"/>
      <c r="JA70" s="259"/>
      <c r="JB70" s="259"/>
      <c r="JC70" s="259"/>
      <c r="JD70" s="259"/>
      <c r="JE70" s="259"/>
      <c r="JF70" s="259"/>
      <c r="JG70" s="259"/>
      <c r="JH70" s="265">
        <f>IZ70/100*(JH67+JH69)</f>
        <v>0</v>
      </c>
      <c r="JI70" s="259"/>
      <c r="JJ70" s="259"/>
      <c r="JK70" s="267">
        <f t="shared" si="448"/>
        <v>0</v>
      </c>
      <c r="JL70" s="232"/>
      <c r="JM70" s="244"/>
      <c r="JN70" s="263" t="str">
        <f>"Adjusment "&amp;" %"</f>
        <v>Adjusment  %</v>
      </c>
      <c r="JO70" s="264"/>
      <c r="JP70" s="264"/>
      <c r="JQ70" s="229"/>
      <c r="JR70" s="259"/>
      <c r="JS70" s="259"/>
      <c r="JT70" s="259"/>
      <c r="JU70" s="259"/>
      <c r="JV70" s="259"/>
      <c r="JW70" s="259"/>
      <c r="JX70" s="259"/>
      <c r="JY70" s="265">
        <f>JQ70/100*(JY67+JY69)</f>
        <v>0</v>
      </c>
      <c r="JZ70" s="259"/>
      <c r="KA70" s="259"/>
      <c r="KB70" s="267">
        <f t="shared" si="449"/>
        <v>0</v>
      </c>
      <c r="KC70" s="232"/>
      <c r="KD70" s="244"/>
      <c r="KE70" s="263" t="str">
        <f>"Adjusment "&amp;" %"</f>
        <v>Adjusment  %</v>
      </c>
      <c r="KF70" s="264"/>
      <c r="KG70" s="264"/>
      <c r="KH70" s="229"/>
      <c r="KI70" s="259"/>
      <c r="KJ70" s="259"/>
      <c r="KK70" s="259"/>
      <c r="KL70" s="259"/>
      <c r="KM70" s="259"/>
      <c r="KN70" s="259"/>
      <c r="KO70" s="259"/>
      <c r="KP70" s="265">
        <f>KH70/100*(KP67+KP69)</f>
        <v>0</v>
      </c>
      <c r="KQ70" s="259"/>
      <c r="KR70" s="259"/>
      <c r="KS70" s="267">
        <f t="shared" si="450"/>
        <v>0</v>
      </c>
    </row>
    <row r="71" ht="15.75" customHeight="1">
      <c r="A71" s="236"/>
      <c r="B71" s="237"/>
      <c r="C71" s="238"/>
      <c r="D71" s="238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43"/>
      <c r="Q71" s="232"/>
      <c r="R71" s="244"/>
      <c r="S71" s="237"/>
      <c r="T71" s="238"/>
      <c r="U71" s="238"/>
      <c r="V71" s="229"/>
      <c r="W71" s="229"/>
      <c r="X71" s="229"/>
      <c r="Y71" s="229"/>
      <c r="Z71" s="229"/>
      <c r="AA71" s="229"/>
      <c r="AB71" s="229"/>
      <c r="AC71" s="229"/>
      <c r="AD71" s="229"/>
      <c r="AE71" s="229"/>
      <c r="AF71" s="229"/>
      <c r="AG71" s="242"/>
      <c r="AH71" s="232"/>
      <c r="AI71" s="244"/>
      <c r="AJ71" s="237"/>
      <c r="AK71" s="238"/>
      <c r="AL71" s="238"/>
      <c r="AM71" s="229"/>
      <c r="AN71" s="229"/>
      <c r="AO71" s="229"/>
      <c r="AP71" s="229"/>
      <c r="AQ71" s="229"/>
      <c r="AR71" s="229"/>
      <c r="AS71" s="229"/>
      <c r="AT71" s="229"/>
      <c r="AU71" s="229"/>
      <c r="AV71" s="229"/>
      <c r="AW71" s="229"/>
      <c r="AX71" s="242"/>
      <c r="AY71" s="232"/>
      <c r="AZ71" s="244"/>
      <c r="BA71" s="237"/>
      <c r="BB71" s="238"/>
      <c r="BC71" s="238"/>
      <c r="BD71" s="229"/>
      <c r="BE71" s="229"/>
      <c r="BF71" s="229"/>
      <c r="BG71" s="229"/>
      <c r="BH71" s="229"/>
      <c r="BI71" s="229"/>
      <c r="BJ71" s="229"/>
      <c r="BK71" s="229"/>
      <c r="BL71" s="229"/>
      <c r="BM71" s="229"/>
      <c r="BN71" s="229"/>
      <c r="BO71" s="242"/>
      <c r="BP71" s="232"/>
      <c r="BQ71" s="244"/>
      <c r="BR71" s="237"/>
      <c r="BS71" s="238"/>
      <c r="BT71" s="238"/>
      <c r="BU71" s="229"/>
      <c r="BV71" s="229"/>
      <c r="BW71" s="229"/>
      <c r="BX71" s="229"/>
      <c r="BY71" s="229"/>
      <c r="BZ71" s="229"/>
      <c r="CA71" s="229"/>
      <c r="CB71" s="229"/>
      <c r="CC71" s="229"/>
      <c r="CD71" s="229"/>
      <c r="CE71" s="229"/>
      <c r="CF71" s="242"/>
      <c r="CG71" s="232"/>
      <c r="CH71" s="244"/>
      <c r="CI71" s="237"/>
      <c r="CJ71" s="238"/>
      <c r="CK71" s="238"/>
      <c r="CL71" s="229"/>
      <c r="CM71" s="229"/>
      <c r="CN71" s="229"/>
      <c r="CO71" s="229"/>
      <c r="CP71" s="229"/>
      <c r="CQ71" s="229"/>
      <c r="CR71" s="229"/>
      <c r="CS71" s="229"/>
      <c r="CT71" s="229"/>
      <c r="CU71" s="229"/>
      <c r="CV71" s="229"/>
      <c r="CW71" s="242"/>
      <c r="CX71" s="232"/>
      <c r="CY71" s="244"/>
      <c r="CZ71" s="237"/>
      <c r="DA71" s="238"/>
      <c r="DB71" s="238"/>
      <c r="DC71" s="229"/>
      <c r="DD71" s="229"/>
      <c r="DE71" s="229"/>
      <c r="DF71" s="229"/>
      <c r="DG71" s="229"/>
      <c r="DH71" s="229"/>
      <c r="DI71" s="229"/>
      <c r="DJ71" s="229"/>
      <c r="DK71" s="229"/>
      <c r="DL71" s="229"/>
      <c r="DM71" s="229"/>
      <c r="DN71" s="242"/>
      <c r="DO71" s="232"/>
      <c r="DP71" s="244"/>
      <c r="DQ71" s="237"/>
      <c r="DR71" s="238"/>
      <c r="DS71" s="238"/>
      <c r="DT71" s="229"/>
      <c r="DU71" s="229"/>
      <c r="DV71" s="229"/>
      <c r="DW71" s="229"/>
      <c r="DX71" s="229"/>
      <c r="DY71" s="229"/>
      <c r="DZ71" s="229"/>
      <c r="EA71" s="229"/>
      <c r="EB71" s="229"/>
      <c r="EC71" s="229"/>
      <c r="ED71" s="229"/>
      <c r="EE71" s="242"/>
      <c r="EF71" s="232"/>
      <c r="EG71" s="244"/>
      <c r="EH71" s="237"/>
      <c r="EI71" s="238"/>
      <c r="EJ71" s="238"/>
      <c r="EK71" s="229"/>
      <c r="EL71" s="229"/>
      <c r="EM71" s="229"/>
      <c r="EN71" s="229"/>
      <c r="EO71" s="229"/>
      <c r="EP71" s="229"/>
      <c r="EQ71" s="229"/>
      <c r="ER71" s="229"/>
      <c r="ES71" s="229"/>
      <c r="ET71" s="229"/>
      <c r="EU71" s="229"/>
      <c r="EV71" s="242"/>
      <c r="EW71" s="232"/>
      <c r="EX71" s="244"/>
      <c r="EY71" s="237"/>
      <c r="EZ71" s="238"/>
      <c r="FA71" s="238"/>
      <c r="FB71" s="229"/>
      <c r="FC71" s="229"/>
      <c r="FD71" s="229"/>
      <c r="FE71" s="229"/>
      <c r="FF71" s="229"/>
      <c r="FG71" s="229"/>
      <c r="FH71" s="229"/>
      <c r="FI71" s="229"/>
      <c r="FJ71" s="229"/>
      <c r="FK71" s="229"/>
      <c r="FL71" s="229"/>
      <c r="FM71" s="242"/>
      <c r="FN71" s="232"/>
      <c r="FO71" s="244"/>
      <c r="FP71" s="237"/>
      <c r="FQ71" s="238"/>
      <c r="FR71" s="238"/>
      <c r="FS71" s="229"/>
      <c r="FT71" s="229"/>
      <c r="FU71" s="229"/>
      <c r="FV71" s="229"/>
      <c r="FW71" s="229"/>
      <c r="FX71" s="229"/>
      <c r="FY71" s="229"/>
      <c r="FZ71" s="229"/>
      <c r="GA71" s="229"/>
      <c r="GB71" s="229"/>
      <c r="GC71" s="229"/>
      <c r="GD71" s="242"/>
      <c r="GE71" s="232"/>
      <c r="GF71" s="244"/>
      <c r="GG71" s="237"/>
      <c r="GH71" s="238"/>
      <c r="GI71" s="238"/>
      <c r="GJ71" s="229"/>
      <c r="GK71" s="229"/>
      <c r="GL71" s="229"/>
      <c r="GM71" s="229"/>
      <c r="GN71" s="229"/>
      <c r="GO71" s="229"/>
      <c r="GP71" s="229"/>
      <c r="GQ71" s="229"/>
      <c r="GR71" s="229"/>
      <c r="GS71" s="229"/>
      <c r="GT71" s="229"/>
      <c r="GU71" s="242"/>
      <c r="GV71" s="232"/>
      <c r="GW71" s="244"/>
      <c r="GX71" s="237"/>
      <c r="GY71" s="238"/>
      <c r="GZ71" s="238"/>
      <c r="HA71" s="229"/>
      <c r="HB71" s="229"/>
      <c r="HC71" s="229"/>
      <c r="HD71" s="229"/>
      <c r="HE71" s="229"/>
      <c r="HF71" s="229"/>
      <c r="HG71" s="229"/>
      <c r="HH71" s="229"/>
      <c r="HI71" s="229"/>
      <c r="HJ71" s="229"/>
      <c r="HK71" s="229"/>
      <c r="HL71" s="242"/>
      <c r="HM71" s="232"/>
      <c r="HN71" s="244"/>
      <c r="HO71" s="237"/>
      <c r="HP71" s="238"/>
      <c r="HQ71" s="238"/>
      <c r="HR71" s="229"/>
      <c r="HS71" s="229"/>
      <c r="HT71" s="229"/>
      <c r="HU71" s="229"/>
      <c r="HV71" s="229"/>
      <c r="HW71" s="229"/>
      <c r="HX71" s="229"/>
      <c r="HY71" s="229"/>
      <c r="HZ71" s="229"/>
      <c r="IA71" s="229"/>
      <c r="IB71" s="229"/>
      <c r="IC71" s="242"/>
      <c r="ID71" s="232"/>
      <c r="IE71" s="244"/>
      <c r="IF71" s="237"/>
      <c r="IG71" s="238"/>
      <c r="IH71" s="238"/>
      <c r="II71" s="229"/>
      <c r="IJ71" s="229"/>
      <c r="IK71" s="229"/>
      <c r="IL71" s="229"/>
      <c r="IM71" s="229"/>
      <c r="IN71" s="229"/>
      <c r="IO71" s="229"/>
      <c r="IP71" s="229"/>
      <c r="IQ71" s="229"/>
      <c r="IR71" s="229"/>
      <c r="IS71" s="229"/>
      <c r="IT71" s="242"/>
      <c r="IU71" s="232"/>
      <c r="IV71" s="244"/>
      <c r="IW71" s="237"/>
      <c r="IX71" s="238"/>
      <c r="IY71" s="238"/>
      <c r="IZ71" s="229"/>
      <c r="JA71" s="229"/>
      <c r="JB71" s="229"/>
      <c r="JC71" s="229"/>
      <c r="JD71" s="229"/>
      <c r="JE71" s="229"/>
      <c r="JF71" s="229"/>
      <c r="JG71" s="229"/>
      <c r="JH71" s="229"/>
      <c r="JI71" s="229"/>
      <c r="JJ71" s="229"/>
      <c r="JK71" s="242"/>
      <c r="JL71" s="232"/>
      <c r="JM71" s="244"/>
      <c r="JN71" s="237"/>
      <c r="JO71" s="238"/>
      <c r="JP71" s="238"/>
      <c r="JQ71" s="229"/>
      <c r="JR71" s="229"/>
      <c r="JS71" s="229"/>
      <c r="JT71" s="229"/>
      <c r="JU71" s="229"/>
      <c r="JV71" s="229"/>
      <c r="JW71" s="229"/>
      <c r="JX71" s="229"/>
      <c r="JY71" s="229"/>
      <c r="JZ71" s="229"/>
      <c r="KA71" s="229"/>
      <c r="KB71" s="242"/>
      <c r="KC71" s="232"/>
      <c r="KD71" s="244"/>
      <c r="KE71" s="237"/>
      <c r="KF71" s="238"/>
      <c r="KG71" s="238"/>
      <c r="KH71" s="229"/>
      <c r="KI71" s="229"/>
      <c r="KJ71" s="229"/>
      <c r="KK71" s="229"/>
      <c r="KL71" s="229"/>
      <c r="KM71" s="229"/>
      <c r="KN71" s="229"/>
      <c r="KO71" s="229"/>
      <c r="KP71" s="229"/>
      <c r="KQ71" s="229"/>
      <c r="KR71" s="229"/>
      <c r="KS71" s="242"/>
    </row>
    <row r="72" ht="24.0" customHeight="1">
      <c r="A72" s="268" t="s">
        <v>98</v>
      </c>
      <c r="B72" s="183"/>
      <c r="C72" s="269"/>
      <c r="D72" s="269"/>
      <c r="E72" s="270"/>
      <c r="F72" s="270"/>
      <c r="G72" s="271">
        <f>SUM(G67:G71)</f>
        <v>267147.9344</v>
      </c>
      <c r="H72" s="270"/>
      <c r="I72" s="271">
        <f>SUM(I67:I71)</f>
        <v>16723.42692</v>
      </c>
      <c r="J72" s="270"/>
      <c r="K72" s="270"/>
      <c r="L72" s="271">
        <f t="shared" ref="L72:M72" si="451">SUM(L67:L71)</f>
        <v>0</v>
      </c>
      <c r="M72" s="271">
        <f t="shared" si="451"/>
        <v>283871.3613</v>
      </c>
      <c r="N72" s="270"/>
      <c r="O72" s="271">
        <f t="shared" ref="O72:P72" si="452">SUM(O67:O71)</f>
        <v>84543.45084</v>
      </c>
      <c r="P72" s="272">
        <f t="shared" si="452"/>
        <v>199327.9105</v>
      </c>
      <c r="Q72" s="254"/>
      <c r="R72" s="273" t="s">
        <v>98</v>
      </c>
      <c r="S72" s="183"/>
      <c r="T72" s="269"/>
      <c r="U72" s="269"/>
      <c r="V72" s="270"/>
      <c r="W72" s="270"/>
      <c r="X72" s="271">
        <f>SUM(X67:X71)</f>
        <v>410929.4333</v>
      </c>
      <c r="Y72" s="270"/>
      <c r="Z72" s="271">
        <f>SUM(Z67:Z71)</f>
        <v>24666.85442</v>
      </c>
      <c r="AA72" s="270"/>
      <c r="AB72" s="270"/>
      <c r="AC72" s="271">
        <f t="shared" ref="AC72:AD72" si="453">SUM(AC67:AC71)</f>
        <v>0</v>
      </c>
      <c r="AD72" s="271">
        <f t="shared" si="453"/>
        <v>435596.2878</v>
      </c>
      <c r="AE72" s="270"/>
      <c r="AF72" s="271">
        <f t="shared" ref="AF72:AG72" si="454">SUM(AF67:AF71)</f>
        <v>135828.3055</v>
      </c>
      <c r="AG72" s="274">
        <f t="shared" si="454"/>
        <v>299767.9822</v>
      </c>
      <c r="AH72" s="254"/>
      <c r="AI72" s="273" t="s">
        <v>98</v>
      </c>
      <c r="AJ72" s="183"/>
      <c r="AK72" s="269"/>
      <c r="AL72" s="269"/>
      <c r="AM72" s="270"/>
      <c r="AN72" s="270"/>
      <c r="AO72" s="271">
        <f>SUM(AO67:AO71)</f>
        <v>438001.2485</v>
      </c>
      <c r="AP72" s="270"/>
      <c r="AQ72" s="271">
        <f>SUM(AQ67:AQ71)</f>
        <v>27229.87221</v>
      </c>
      <c r="AR72" s="270"/>
      <c r="AS72" s="270"/>
      <c r="AT72" s="271">
        <f t="shared" ref="AT72:AU72" si="455">SUM(AT67:AT71)</f>
        <v>0</v>
      </c>
      <c r="AU72" s="271">
        <f t="shared" si="455"/>
        <v>465231.1207</v>
      </c>
      <c r="AV72" s="270"/>
      <c r="AW72" s="271">
        <f t="shared" ref="AW72:AX72" si="456">SUM(AW67:AW71)</f>
        <v>143383.3758</v>
      </c>
      <c r="AX72" s="274">
        <f t="shared" si="456"/>
        <v>321847.7449</v>
      </c>
      <c r="AY72" s="254"/>
      <c r="AZ72" s="273" t="s">
        <v>98</v>
      </c>
      <c r="BA72" s="183"/>
      <c r="BB72" s="269"/>
      <c r="BC72" s="269"/>
      <c r="BD72" s="270"/>
      <c r="BE72" s="270"/>
      <c r="BF72" s="271">
        <f>SUM(BF67:BF71)</f>
        <v>529491.061</v>
      </c>
      <c r="BG72" s="270"/>
      <c r="BH72" s="271">
        <f>SUM(BH67:BH71)</f>
        <v>32616.6846</v>
      </c>
      <c r="BI72" s="270"/>
      <c r="BJ72" s="270"/>
      <c r="BK72" s="271">
        <f t="shared" ref="BK72:BL72" si="457">SUM(BK67:BK71)</f>
        <v>0</v>
      </c>
      <c r="BL72" s="271">
        <f t="shared" si="457"/>
        <v>562107.7456</v>
      </c>
      <c r="BM72" s="270"/>
      <c r="BN72" s="271">
        <f t="shared" ref="BN72:BO72" si="458">SUM(BN67:BN71)</f>
        <v>174921.0968</v>
      </c>
      <c r="BO72" s="274">
        <f t="shared" si="458"/>
        <v>387186.6488</v>
      </c>
      <c r="BP72" s="254"/>
      <c r="BQ72" s="273" t="s">
        <v>98</v>
      </c>
      <c r="BR72" s="183"/>
      <c r="BS72" s="269"/>
      <c r="BT72" s="269"/>
      <c r="BU72" s="270"/>
      <c r="BV72" s="270"/>
      <c r="BW72" s="271">
        <f>SUM(BW67:BW71)</f>
        <v>646537.6249</v>
      </c>
      <c r="BX72" s="270"/>
      <c r="BY72" s="271">
        <f>SUM(BY67:BY71)</f>
        <v>39599.92089</v>
      </c>
      <c r="BZ72" s="270"/>
      <c r="CA72" s="270"/>
      <c r="CB72" s="271">
        <f t="shared" ref="CB72:CC72" si="459">SUM(CB67:CB71)</f>
        <v>0</v>
      </c>
      <c r="CC72" s="271">
        <f t="shared" si="459"/>
        <v>686137.5458</v>
      </c>
      <c r="CD72" s="270"/>
      <c r="CE72" s="271">
        <f t="shared" ref="CE72:CF72" si="460">SUM(CE67:CE71)</f>
        <v>215195.6242</v>
      </c>
      <c r="CF72" s="274">
        <f t="shared" si="460"/>
        <v>470941.9217</v>
      </c>
      <c r="CG72" s="254"/>
      <c r="CH72" s="273" t="s">
        <v>98</v>
      </c>
      <c r="CI72" s="183"/>
      <c r="CJ72" s="269"/>
      <c r="CK72" s="269"/>
      <c r="CL72" s="270"/>
      <c r="CM72" s="270"/>
      <c r="CN72" s="271">
        <f>SUM(CN67:CN71)</f>
        <v>433897.6854</v>
      </c>
      <c r="CO72" s="270"/>
      <c r="CP72" s="271">
        <f>SUM(CP67:CP71)</f>
        <v>26449.03296</v>
      </c>
      <c r="CQ72" s="270"/>
      <c r="CR72" s="270"/>
      <c r="CS72" s="271">
        <f t="shared" ref="CS72:CT72" si="461">SUM(CS67:CS71)</f>
        <v>0</v>
      </c>
      <c r="CT72" s="271">
        <f t="shared" si="461"/>
        <v>460346.7184</v>
      </c>
      <c r="CU72" s="270"/>
      <c r="CV72" s="271">
        <f t="shared" ref="CV72:CW72" si="462">SUM(CV67:CV71)</f>
        <v>142433.7979</v>
      </c>
      <c r="CW72" s="274">
        <f t="shared" si="462"/>
        <v>317912.9205</v>
      </c>
      <c r="CX72" s="254"/>
      <c r="CY72" s="273" t="s">
        <v>98</v>
      </c>
      <c r="CZ72" s="183"/>
      <c r="DA72" s="269"/>
      <c r="DB72" s="269"/>
      <c r="DC72" s="270"/>
      <c r="DD72" s="270"/>
      <c r="DE72" s="271">
        <f>SUM(DE67:DE71)</f>
        <v>370492.4623</v>
      </c>
      <c r="DF72" s="270"/>
      <c r="DG72" s="271">
        <f>SUM(DG67:DG71)</f>
        <v>23941.94808</v>
      </c>
      <c r="DH72" s="270"/>
      <c r="DI72" s="270"/>
      <c r="DJ72" s="271">
        <f t="shared" ref="DJ72:DK72" si="463">SUM(DJ67:DJ71)</f>
        <v>0</v>
      </c>
      <c r="DK72" s="271">
        <f t="shared" si="463"/>
        <v>394434.4104</v>
      </c>
      <c r="DL72" s="270"/>
      <c r="DM72" s="271">
        <f t="shared" ref="DM72:DN72" si="464">SUM(DM67:DM71)</f>
        <v>120750.0654</v>
      </c>
      <c r="DN72" s="274">
        <f t="shared" si="464"/>
        <v>273684.345</v>
      </c>
      <c r="DO72" s="254"/>
      <c r="DP72" s="273" t="s">
        <v>98</v>
      </c>
      <c r="DQ72" s="183"/>
      <c r="DR72" s="269"/>
      <c r="DS72" s="269"/>
      <c r="DT72" s="270"/>
      <c r="DU72" s="270"/>
      <c r="DV72" s="271">
        <f>SUM(DV67:DV71)</f>
        <v>516733.129</v>
      </c>
      <c r="DW72" s="270"/>
      <c r="DX72" s="271">
        <f>SUM(DX67:DX71)</f>
        <v>32236.23952</v>
      </c>
      <c r="DY72" s="270"/>
      <c r="DZ72" s="270"/>
      <c r="EA72" s="271">
        <f t="shared" ref="EA72:EB72" si="465">SUM(EA67:EA71)</f>
        <v>0</v>
      </c>
      <c r="EB72" s="271">
        <f t="shared" si="465"/>
        <v>548969.3685</v>
      </c>
      <c r="EC72" s="270"/>
      <c r="ED72" s="271">
        <f t="shared" ref="ED72:EE72" si="466">SUM(ED67:ED71)</f>
        <v>167869.8621</v>
      </c>
      <c r="EE72" s="274">
        <f t="shared" si="466"/>
        <v>381099.5064</v>
      </c>
      <c r="EF72" s="254"/>
      <c r="EG72" s="273" t="s">
        <v>98</v>
      </c>
      <c r="EH72" s="183"/>
      <c r="EI72" s="269"/>
      <c r="EJ72" s="269"/>
      <c r="EK72" s="270"/>
      <c r="EL72" s="270"/>
      <c r="EM72" s="271">
        <f>SUM(EM67:EM71)</f>
        <v>609492.007</v>
      </c>
      <c r="EN72" s="270"/>
      <c r="EO72" s="271">
        <f>SUM(EO67:EO71)</f>
        <v>39779.83419</v>
      </c>
      <c r="EP72" s="270"/>
      <c r="EQ72" s="270"/>
      <c r="ER72" s="271">
        <f t="shared" ref="ER72:ES72" si="467">SUM(ER67:ER71)</f>
        <v>0</v>
      </c>
      <c r="ES72" s="271">
        <f t="shared" si="467"/>
        <v>649271.8411</v>
      </c>
      <c r="ET72" s="270"/>
      <c r="EU72" s="271">
        <f t="shared" ref="EU72:EV72" si="468">SUM(EU67:EU71)</f>
        <v>198923.3132</v>
      </c>
      <c r="EV72" s="274">
        <f t="shared" si="468"/>
        <v>450348.528</v>
      </c>
      <c r="EW72" s="254"/>
      <c r="EX72" s="273" t="s">
        <v>98</v>
      </c>
      <c r="EY72" s="183"/>
      <c r="EZ72" s="269"/>
      <c r="FA72" s="269"/>
      <c r="FB72" s="270"/>
      <c r="FC72" s="270"/>
      <c r="FD72" s="271">
        <f>SUM(FD67:FD71)</f>
        <v>493639.2332</v>
      </c>
      <c r="FE72" s="270"/>
      <c r="FF72" s="271">
        <f>SUM(FF67:FF71)</f>
        <v>33499.91336</v>
      </c>
      <c r="FG72" s="270"/>
      <c r="FH72" s="270"/>
      <c r="FI72" s="271">
        <f t="shared" ref="FI72:FJ72" si="469">SUM(FI67:FI71)</f>
        <v>0</v>
      </c>
      <c r="FJ72" s="271">
        <f t="shared" si="469"/>
        <v>527139.1465</v>
      </c>
      <c r="FK72" s="270"/>
      <c r="FL72" s="271">
        <f t="shared" ref="FL72:FM72" si="470">SUM(FL67:FL71)</f>
        <v>159755.1891</v>
      </c>
      <c r="FM72" s="274">
        <f t="shared" si="470"/>
        <v>367383.9574</v>
      </c>
      <c r="FN72" s="254"/>
      <c r="FO72" s="273" t="s">
        <v>98</v>
      </c>
      <c r="FP72" s="183"/>
      <c r="FQ72" s="269"/>
      <c r="FR72" s="269"/>
      <c r="FS72" s="270"/>
      <c r="FT72" s="270"/>
      <c r="FU72" s="271">
        <f>SUM(FU67:FU71)</f>
        <v>329847.6233</v>
      </c>
      <c r="FV72" s="270"/>
      <c r="FW72" s="271">
        <f>SUM(FW67:FW71)</f>
        <v>21663.16452</v>
      </c>
      <c r="FX72" s="270"/>
      <c r="FY72" s="270"/>
      <c r="FZ72" s="271">
        <f t="shared" ref="FZ72:GA72" si="471">SUM(FZ67:FZ71)</f>
        <v>0</v>
      </c>
      <c r="GA72" s="271">
        <f t="shared" si="471"/>
        <v>351510.7879</v>
      </c>
      <c r="GB72" s="270"/>
      <c r="GC72" s="271">
        <f t="shared" ref="GC72:GD72" si="472">SUM(GC67:GC71)</f>
        <v>107969.3473</v>
      </c>
      <c r="GD72" s="274">
        <f t="shared" si="472"/>
        <v>243541.4406</v>
      </c>
      <c r="GE72" s="254"/>
      <c r="GF72" s="273" t="s">
        <v>98</v>
      </c>
      <c r="GG72" s="183"/>
      <c r="GH72" s="269"/>
      <c r="GI72" s="269"/>
      <c r="GJ72" s="270"/>
      <c r="GK72" s="270"/>
      <c r="GL72" s="271">
        <f>SUM(GL67:GL71)</f>
        <v>361784.3236</v>
      </c>
      <c r="GM72" s="270"/>
      <c r="GN72" s="271">
        <f>SUM(GN67:GN71)</f>
        <v>23535.83231</v>
      </c>
      <c r="GO72" s="270"/>
      <c r="GP72" s="270"/>
      <c r="GQ72" s="271">
        <f t="shared" ref="GQ72:GR72" si="473">SUM(GQ67:GQ71)</f>
        <v>0</v>
      </c>
      <c r="GR72" s="271">
        <f t="shared" si="473"/>
        <v>385320.1559</v>
      </c>
      <c r="GS72" s="270"/>
      <c r="GT72" s="271">
        <f t="shared" ref="GT72:GU72" si="474">SUM(GT67:GT71)</f>
        <v>117321.0057</v>
      </c>
      <c r="GU72" s="274">
        <f t="shared" si="474"/>
        <v>267999.1501</v>
      </c>
      <c r="GV72" s="254"/>
      <c r="GW72" s="273" t="s">
        <v>98</v>
      </c>
      <c r="GX72" s="183"/>
      <c r="GY72" s="269"/>
      <c r="GZ72" s="269"/>
      <c r="HA72" s="270"/>
      <c r="HB72" s="270"/>
      <c r="HC72" s="271">
        <f>SUM(HC67:HC71)</f>
        <v>401818.6568</v>
      </c>
      <c r="HD72" s="270"/>
      <c r="HE72" s="271">
        <f>SUM(HE67:HE71)</f>
        <v>26350.7845</v>
      </c>
      <c r="HF72" s="270"/>
      <c r="HG72" s="270"/>
      <c r="HH72" s="271">
        <f t="shared" ref="HH72:HI72" si="475">SUM(HH67:HH71)</f>
        <v>0</v>
      </c>
      <c r="HI72" s="271">
        <f t="shared" si="475"/>
        <v>428169.4413</v>
      </c>
      <c r="HJ72" s="270"/>
      <c r="HK72" s="271">
        <f t="shared" ref="HK72:HL72" si="476">SUM(HK67:HK71)</f>
        <v>130152.1742</v>
      </c>
      <c r="HL72" s="274">
        <f t="shared" si="476"/>
        <v>298017.2671</v>
      </c>
      <c r="HM72" s="254"/>
      <c r="HN72" s="273" t="s">
        <v>98</v>
      </c>
      <c r="HO72" s="183"/>
      <c r="HP72" s="269"/>
      <c r="HQ72" s="269"/>
      <c r="HR72" s="270"/>
      <c r="HS72" s="270"/>
      <c r="HT72" s="271">
        <f>SUM(HT67:HT71)</f>
        <v>393410.8393</v>
      </c>
      <c r="HU72" s="270"/>
      <c r="HV72" s="271">
        <f>SUM(HV67:HV71)</f>
        <v>24184.62918</v>
      </c>
      <c r="HW72" s="270"/>
      <c r="HX72" s="270"/>
      <c r="HY72" s="271">
        <f t="shared" ref="HY72:HZ72" si="477">SUM(HY67:HY71)</f>
        <v>0</v>
      </c>
      <c r="HZ72" s="271">
        <f t="shared" si="477"/>
        <v>417595.4685</v>
      </c>
      <c r="IA72" s="270"/>
      <c r="IB72" s="271">
        <f t="shared" ref="IB72:IC72" si="478">SUM(IB67:IB71)</f>
        <v>131426.9315</v>
      </c>
      <c r="IC72" s="274">
        <f t="shared" si="478"/>
        <v>286168.5371</v>
      </c>
      <c r="ID72" s="254"/>
      <c r="IE72" s="273" t="s">
        <v>98</v>
      </c>
      <c r="IF72" s="183"/>
      <c r="IG72" s="269"/>
      <c r="IH72" s="269"/>
      <c r="II72" s="270"/>
      <c r="IJ72" s="270"/>
      <c r="IK72" s="271">
        <f>SUM(IK67:IK71)</f>
        <v>333276.4601</v>
      </c>
      <c r="IL72" s="270"/>
      <c r="IM72" s="271">
        <f>SUM(IM67:IM71)</f>
        <v>20875.26282</v>
      </c>
      <c r="IN72" s="270"/>
      <c r="IO72" s="270"/>
      <c r="IP72" s="271">
        <f t="shared" ref="IP72:IQ72" si="479">SUM(IP67:IP71)</f>
        <v>0</v>
      </c>
      <c r="IQ72" s="271">
        <f t="shared" si="479"/>
        <v>354151.723</v>
      </c>
      <c r="IR72" s="270"/>
      <c r="IS72" s="271">
        <f t="shared" ref="IS72:IT72" si="480">SUM(IS67:IS71)</f>
        <v>109482.0836</v>
      </c>
      <c r="IT72" s="274">
        <f t="shared" si="480"/>
        <v>244669.6394</v>
      </c>
      <c r="IU72" s="254"/>
      <c r="IV72" s="273" t="s">
        <v>98</v>
      </c>
      <c r="IW72" s="183"/>
      <c r="IX72" s="269"/>
      <c r="IY72" s="269"/>
      <c r="IZ72" s="270"/>
      <c r="JA72" s="270"/>
      <c r="JB72" s="271">
        <f>SUM(JB67:JB71)</f>
        <v>450195.0593</v>
      </c>
      <c r="JC72" s="270"/>
      <c r="JD72" s="271">
        <f>SUM(JD67:JD71)</f>
        <v>28531.1182</v>
      </c>
      <c r="JE72" s="270"/>
      <c r="JF72" s="270"/>
      <c r="JG72" s="271">
        <f t="shared" ref="JG72:JH72" si="481">SUM(JG67:JG71)</f>
        <v>0</v>
      </c>
      <c r="JH72" s="271">
        <f t="shared" si="481"/>
        <v>478726.1775</v>
      </c>
      <c r="JI72" s="270"/>
      <c r="JJ72" s="271">
        <f t="shared" ref="JJ72:JK72" si="482">SUM(JJ67:JJ71)</f>
        <v>150054.7511</v>
      </c>
      <c r="JK72" s="274">
        <f t="shared" si="482"/>
        <v>328671.4264</v>
      </c>
      <c r="JL72" s="254"/>
      <c r="JM72" s="273" t="s">
        <v>98</v>
      </c>
      <c r="JN72" s="183"/>
      <c r="JO72" s="269"/>
      <c r="JP72" s="269"/>
      <c r="JQ72" s="270"/>
      <c r="JR72" s="270"/>
      <c r="JS72" s="271">
        <f>SUM(JS67:JS71)</f>
        <v>385471.3936</v>
      </c>
      <c r="JT72" s="270"/>
      <c r="JU72" s="271">
        <f>SUM(JU67:JU71)</f>
        <v>23924.65768</v>
      </c>
      <c r="JV72" s="270"/>
      <c r="JW72" s="270"/>
      <c r="JX72" s="271">
        <f t="shared" ref="JX72:JY72" si="483">SUM(JX67:JX71)</f>
        <v>0</v>
      </c>
      <c r="JY72" s="271">
        <f t="shared" si="483"/>
        <v>409396.0513</v>
      </c>
      <c r="JZ72" s="270"/>
      <c r="KA72" s="271">
        <f t="shared" ref="KA72:KB72" si="484">SUM(KA67:KA71)</f>
        <v>129012.0807</v>
      </c>
      <c r="KB72" s="274">
        <f t="shared" si="484"/>
        <v>280383.9706</v>
      </c>
      <c r="KC72" s="254"/>
      <c r="KD72" s="273" t="s">
        <v>98</v>
      </c>
      <c r="KE72" s="183"/>
      <c r="KF72" s="269"/>
      <c r="KG72" s="269"/>
      <c r="KH72" s="270"/>
      <c r="KI72" s="270"/>
      <c r="KJ72" s="271">
        <f>SUM(KJ67:KJ71)</f>
        <v>0</v>
      </c>
      <c r="KK72" s="270"/>
      <c r="KL72" s="271">
        <f>SUM(KL67:KL71)</f>
        <v>0</v>
      </c>
      <c r="KM72" s="270"/>
      <c r="KN72" s="270"/>
      <c r="KO72" s="271">
        <f t="shared" ref="KO72:KP72" si="485">SUM(KO67:KO71)</f>
        <v>0</v>
      </c>
      <c r="KP72" s="271">
        <f t="shared" si="485"/>
        <v>0</v>
      </c>
      <c r="KQ72" s="270"/>
      <c r="KR72" s="271">
        <f t="shared" ref="KR72:KS72" si="486">SUM(KR67:KR71)</f>
        <v>0</v>
      </c>
      <c r="KS72" s="274">
        <f t="shared" si="486"/>
        <v>0</v>
      </c>
    </row>
    <row r="73" ht="15.0" customHeight="1">
      <c r="A73" s="104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8"/>
      <c r="R73" s="104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8"/>
      <c r="AI73" s="104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8"/>
      <c r="AZ73" s="104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8"/>
      <c r="BQ73" s="104"/>
      <c r="BR73" s="97"/>
      <c r="BS73" s="97"/>
      <c r="BT73" s="97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97"/>
      <c r="CF73" s="97"/>
      <c r="CG73" s="98"/>
      <c r="CH73" s="104"/>
      <c r="CI73" s="97"/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8"/>
      <c r="CY73" s="104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8"/>
      <c r="DP73" s="104"/>
      <c r="DQ73" s="97"/>
      <c r="DR73" s="97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7"/>
      <c r="ED73" s="97"/>
      <c r="EE73" s="97"/>
      <c r="EF73" s="98"/>
      <c r="EG73" s="104"/>
      <c r="EH73" s="97"/>
      <c r="EI73" s="97"/>
      <c r="EJ73" s="97"/>
      <c r="EK73" s="97"/>
      <c r="EL73" s="97"/>
      <c r="EM73" s="97"/>
      <c r="EN73" s="97"/>
      <c r="EO73" s="97"/>
      <c r="EP73" s="97"/>
      <c r="EQ73" s="97"/>
      <c r="ER73" s="97"/>
      <c r="ES73" s="97"/>
      <c r="ET73" s="97"/>
      <c r="EU73" s="97"/>
      <c r="EV73" s="97"/>
      <c r="EW73" s="98"/>
      <c r="EX73" s="104"/>
      <c r="EY73" s="97"/>
      <c r="EZ73" s="97"/>
      <c r="FA73" s="97"/>
      <c r="FB73" s="97"/>
      <c r="FC73" s="97"/>
      <c r="FD73" s="97"/>
      <c r="FE73" s="97"/>
      <c r="FF73" s="97"/>
      <c r="FG73" s="97"/>
      <c r="FH73" s="97"/>
      <c r="FI73" s="97"/>
      <c r="FJ73" s="97"/>
      <c r="FK73" s="97"/>
      <c r="FL73" s="97"/>
      <c r="FM73" s="97"/>
      <c r="FN73" s="98"/>
      <c r="FO73" s="104"/>
      <c r="FP73" s="97"/>
      <c r="FQ73" s="97"/>
      <c r="FR73" s="97"/>
      <c r="FS73" s="97"/>
      <c r="FT73" s="97"/>
      <c r="FU73" s="97"/>
      <c r="FV73" s="97"/>
      <c r="FW73" s="97"/>
      <c r="FX73" s="97"/>
      <c r="FY73" s="97"/>
      <c r="FZ73" s="97"/>
      <c r="GA73" s="97"/>
      <c r="GB73" s="97"/>
      <c r="GC73" s="97"/>
      <c r="GD73" s="97"/>
      <c r="GE73" s="98"/>
      <c r="GF73" s="104"/>
      <c r="GG73" s="97"/>
      <c r="GH73" s="97"/>
      <c r="GI73" s="97"/>
      <c r="GJ73" s="97"/>
      <c r="GK73" s="97"/>
      <c r="GL73" s="97"/>
      <c r="GM73" s="97"/>
      <c r="GN73" s="97"/>
      <c r="GO73" s="97"/>
      <c r="GP73" s="97"/>
      <c r="GQ73" s="97"/>
      <c r="GR73" s="97"/>
      <c r="GS73" s="97"/>
      <c r="GT73" s="97"/>
      <c r="GU73" s="97"/>
      <c r="GV73" s="98"/>
      <c r="GW73" s="104"/>
      <c r="GX73" s="97"/>
      <c r="GY73" s="97"/>
      <c r="GZ73" s="97"/>
      <c r="HA73" s="97"/>
      <c r="HB73" s="97"/>
      <c r="HC73" s="97"/>
      <c r="HD73" s="97"/>
      <c r="HE73" s="97"/>
      <c r="HF73" s="97"/>
      <c r="HG73" s="97"/>
      <c r="HH73" s="97"/>
      <c r="HI73" s="97"/>
      <c r="HJ73" s="97"/>
      <c r="HK73" s="97"/>
      <c r="HL73" s="97"/>
      <c r="HM73" s="98"/>
      <c r="HN73" s="104"/>
      <c r="HO73" s="97"/>
      <c r="HP73" s="97"/>
      <c r="HQ73" s="97"/>
      <c r="HR73" s="97"/>
      <c r="HS73" s="97"/>
      <c r="HT73" s="97"/>
      <c r="HU73" s="97"/>
      <c r="HV73" s="97"/>
      <c r="HW73" s="97"/>
      <c r="HX73" s="97"/>
      <c r="HY73" s="97"/>
      <c r="HZ73" s="97"/>
      <c r="IA73" s="97"/>
      <c r="IB73" s="97"/>
      <c r="IC73" s="97"/>
      <c r="ID73" s="98"/>
      <c r="IE73" s="104"/>
      <c r="IF73" s="97"/>
      <c r="IG73" s="97"/>
      <c r="IH73" s="97"/>
      <c r="II73" s="97"/>
      <c r="IJ73" s="97"/>
      <c r="IK73" s="97"/>
      <c r="IL73" s="97"/>
      <c r="IM73" s="97"/>
      <c r="IN73" s="97"/>
      <c r="IO73" s="97"/>
      <c r="IP73" s="97"/>
      <c r="IQ73" s="97"/>
      <c r="IR73" s="97"/>
      <c r="IS73" s="97"/>
      <c r="IT73" s="97"/>
      <c r="IU73" s="98"/>
      <c r="IV73" s="104"/>
      <c r="IW73" s="97"/>
      <c r="IX73" s="97"/>
      <c r="IY73" s="97"/>
      <c r="IZ73" s="97"/>
      <c r="JA73" s="97"/>
      <c r="JB73" s="97"/>
      <c r="JC73" s="97"/>
      <c r="JD73" s="97"/>
      <c r="JE73" s="97"/>
      <c r="JF73" s="97"/>
      <c r="JG73" s="97"/>
      <c r="JH73" s="97"/>
      <c r="JI73" s="97"/>
      <c r="JJ73" s="97"/>
      <c r="JK73" s="97"/>
      <c r="JL73" s="98"/>
      <c r="JM73" s="104"/>
      <c r="JN73" s="97"/>
      <c r="JO73" s="97"/>
      <c r="JP73" s="97"/>
      <c r="JQ73" s="97"/>
      <c r="JR73" s="97"/>
      <c r="JS73" s="97"/>
      <c r="JT73" s="97"/>
      <c r="JU73" s="97"/>
      <c r="JV73" s="97"/>
      <c r="JW73" s="97"/>
      <c r="JX73" s="97"/>
      <c r="JY73" s="97"/>
      <c r="JZ73" s="97"/>
      <c r="KA73" s="97"/>
      <c r="KB73" s="97"/>
      <c r="KC73" s="98"/>
      <c r="KD73" s="104"/>
      <c r="KE73" s="97"/>
      <c r="KF73" s="97"/>
      <c r="KG73" s="97"/>
      <c r="KH73" s="97"/>
      <c r="KI73" s="97"/>
      <c r="KJ73" s="97"/>
      <c r="KK73" s="97"/>
      <c r="KL73" s="97"/>
      <c r="KM73" s="97"/>
      <c r="KN73" s="97"/>
      <c r="KO73" s="97"/>
      <c r="KP73" s="97"/>
      <c r="KQ73" s="97"/>
      <c r="KR73" s="97"/>
      <c r="KS73" s="97"/>
    </row>
    <row r="74" ht="15.0" customHeight="1">
      <c r="A74" s="104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8"/>
      <c r="R74" s="104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8"/>
      <c r="AI74" s="104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8"/>
      <c r="AZ74" s="104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8"/>
      <c r="BQ74" s="104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8"/>
      <c r="CH74" s="104"/>
      <c r="CI74" s="97"/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8"/>
      <c r="CY74" s="104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8"/>
      <c r="DP74" s="104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  <c r="EE74" s="97"/>
      <c r="EF74" s="98"/>
      <c r="EG74" s="104"/>
      <c r="EH74" s="97"/>
      <c r="EI74" s="97"/>
      <c r="EJ74" s="97"/>
      <c r="EK74" s="97"/>
      <c r="EL74" s="97"/>
      <c r="EM74" s="97"/>
      <c r="EN74" s="97"/>
      <c r="EO74" s="97"/>
      <c r="EP74" s="97"/>
      <c r="EQ74" s="97"/>
      <c r="ER74" s="97"/>
      <c r="ES74" s="97"/>
      <c r="ET74" s="97"/>
      <c r="EU74" s="97"/>
      <c r="EV74" s="97"/>
      <c r="EW74" s="98"/>
      <c r="EX74" s="104"/>
      <c r="EY74" s="97"/>
      <c r="EZ74" s="97"/>
      <c r="FA74" s="97"/>
      <c r="FB74" s="97"/>
      <c r="FC74" s="97"/>
      <c r="FD74" s="97"/>
      <c r="FE74" s="97"/>
      <c r="FF74" s="97"/>
      <c r="FG74" s="97"/>
      <c r="FH74" s="97"/>
      <c r="FI74" s="97"/>
      <c r="FJ74" s="97"/>
      <c r="FK74" s="97"/>
      <c r="FL74" s="97"/>
      <c r="FM74" s="97"/>
      <c r="FN74" s="98"/>
      <c r="FO74" s="104"/>
      <c r="FP74" s="97"/>
      <c r="FQ74" s="97"/>
      <c r="FR74" s="97"/>
      <c r="FS74" s="97"/>
      <c r="FT74" s="97"/>
      <c r="FU74" s="97"/>
      <c r="FV74" s="97"/>
      <c r="FW74" s="97"/>
      <c r="FX74" s="97"/>
      <c r="FY74" s="97"/>
      <c r="FZ74" s="97"/>
      <c r="GA74" s="97"/>
      <c r="GB74" s="97"/>
      <c r="GC74" s="97"/>
      <c r="GD74" s="97"/>
      <c r="GE74" s="98"/>
      <c r="GF74" s="104"/>
      <c r="GG74" s="97"/>
      <c r="GH74" s="97"/>
      <c r="GI74" s="97"/>
      <c r="GJ74" s="97"/>
      <c r="GK74" s="97"/>
      <c r="GL74" s="97"/>
      <c r="GM74" s="97"/>
      <c r="GN74" s="97"/>
      <c r="GO74" s="97"/>
      <c r="GP74" s="97"/>
      <c r="GQ74" s="97"/>
      <c r="GR74" s="97"/>
      <c r="GS74" s="97"/>
      <c r="GT74" s="97"/>
      <c r="GU74" s="97"/>
      <c r="GV74" s="98"/>
      <c r="GW74" s="104"/>
      <c r="GX74" s="97"/>
      <c r="GY74" s="97"/>
      <c r="GZ74" s="97"/>
      <c r="HA74" s="97"/>
      <c r="HB74" s="97"/>
      <c r="HC74" s="97"/>
      <c r="HD74" s="97"/>
      <c r="HE74" s="97"/>
      <c r="HF74" s="97"/>
      <c r="HG74" s="97"/>
      <c r="HH74" s="97"/>
      <c r="HI74" s="97"/>
      <c r="HJ74" s="97"/>
      <c r="HK74" s="97"/>
      <c r="HL74" s="97"/>
      <c r="HM74" s="98"/>
      <c r="HN74" s="104"/>
      <c r="HO74" s="97"/>
      <c r="HP74" s="97"/>
      <c r="HQ74" s="97"/>
      <c r="HR74" s="97"/>
      <c r="HS74" s="97"/>
      <c r="HT74" s="97"/>
      <c r="HU74" s="97"/>
      <c r="HV74" s="97"/>
      <c r="HW74" s="97"/>
      <c r="HX74" s="97"/>
      <c r="HY74" s="97"/>
      <c r="HZ74" s="97"/>
      <c r="IA74" s="97"/>
      <c r="IB74" s="97"/>
      <c r="IC74" s="97"/>
      <c r="ID74" s="98"/>
      <c r="IE74" s="104"/>
      <c r="IF74" s="97"/>
      <c r="IG74" s="97"/>
      <c r="IH74" s="97"/>
      <c r="II74" s="97"/>
      <c r="IJ74" s="97"/>
      <c r="IK74" s="97"/>
      <c r="IL74" s="97"/>
      <c r="IM74" s="97"/>
      <c r="IN74" s="97"/>
      <c r="IO74" s="97"/>
      <c r="IP74" s="97"/>
      <c r="IQ74" s="97"/>
      <c r="IR74" s="97"/>
      <c r="IS74" s="97"/>
      <c r="IT74" s="97"/>
      <c r="IU74" s="98"/>
      <c r="IV74" s="104"/>
      <c r="IW74" s="97"/>
      <c r="IX74" s="97"/>
      <c r="IY74" s="97"/>
      <c r="IZ74" s="97"/>
      <c r="JA74" s="97"/>
      <c r="JB74" s="97"/>
      <c r="JC74" s="97"/>
      <c r="JD74" s="97"/>
      <c r="JE74" s="97"/>
      <c r="JF74" s="97"/>
      <c r="JG74" s="97"/>
      <c r="JH74" s="97"/>
      <c r="JI74" s="97"/>
      <c r="JJ74" s="97"/>
      <c r="JK74" s="97"/>
      <c r="JL74" s="98"/>
      <c r="JM74" s="104"/>
      <c r="JN74" s="97"/>
      <c r="JO74" s="97"/>
      <c r="JP74" s="97"/>
      <c r="JQ74" s="97"/>
      <c r="JR74" s="97"/>
      <c r="JS74" s="97"/>
      <c r="JT74" s="97"/>
      <c r="JU74" s="97"/>
      <c r="JV74" s="97"/>
      <c r="JW74" s="97"/>
      <c r="JX74" s="97"/>
      <c r="JY74" s="97"/>
      <c r="JZ74" s="97"/>
      <c r="KA74" s="97"/>
      <c r="KB74" s="97"/>
      <c r="KC74" s="98"/>
      <c r="KD74" s="104"/>
      <c r="KE74" s="97"/>
      <c r="KF74" s="97"/>
      <c r="KG74" s="97"/>
      <c r="KH74" s="97"/>
      <c r="KI74" s="97"/>
      <c r="KJ74" s="97"/>
      <c r="KK74" s="97"/>
      <c r="KL74" s="97"/>
      <c r="KM74" s="97"/>
      <c r="KN74" s="97"/>
      <c r="KO74" s="97"/>
      <c r="KP74" s="97"/>
      <c r="KQ74" s="97"/>
      <c r="KR74" s="97"/>
      <c r="KS74" s="97"/>
    </row>
    <row r="75" ht="15.0" customHeight="1">
      <c r="A75" s="104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8"/>
      <c r="R75" s="104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8"/>
      <c r="AI75" s="104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8"/>
      <c r="AZ75" s="104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8"/>
      <c r="BQ75" s="104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8"/>
      <c r="CH75" s="104"/>
      <c r="CI75" s="97"/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8"/>
      <c r="CY75" s="104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8"/>
      <c r="DP75" s="104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  <c r="EE75" s="97"/>
      <c r="EF75" s="98"/>
      <c r="EG75" s="104"/>
      <c r="EH75" s="97"/>
      <c r="EI75" s="97"/>
      <c r="EJ75" s="97"/>
      <c r="EK75" s="97"/>
      <c r="EL75" s="97"/>
      <c r="EM75" s="97"/>
      <c r="EN75" s="97"/>
      <c r="EO75" s="97"/>
      <c r="EP75" s="97"/>
      <c r="EQ75" s="97"/>
      <c r="ER75" s="97"/>
      <c r="ES75" s="97"/>
      <c r="ET75" s="97"/>
      <c r="EU75" s="97"/>
      <c r="EV75" s="97"/>
      <c r="EW75" s="98"/>
      <c r="EX75" s="104"/>
      <c r="EY75" s="97"/>
      <c r="EZ75" s="97"/>
      <c r="FA75" s="97"/>
      <c r="FB75" s="97"/>
      <c r="FC75" s="97"/>
      <c r="FD75" s="97"/>
      <c r="FE75" s="97"/>
      <c r="FF75" s="97"/>
      <c r="FG75" s="97"/>
      <c r="FH75" s="97"/>
      <c r="FI75" s="97"/>
      <c r="FJ75" s="97"/>
      <c r="FK75" s="97"/>
      <c r="FL75" s="97"/>
      <c r="FM75" s="97"/>
      <c r="FN75" s="98"/>
      <c r="FO75" s="104"/>
      <c r="FP75" s="97"/>
      <c r="FQ75" s="97"/>
      <c r="FR75" s="97"/>
      <c r="FS75" s="97"/>
      <c r="FT75" s="97"/>
      <c r="FU75" s="97"/>
      <c r="FV75" s="97"/>
      <c r="FW75" s="97"/>
      <c r="FX75" s="97"/>
      <c r="FY75" s="97"/>
      <c r="FZ75" s="97"/>
      <c r="GA75" s="97"/>
      <c r="GB75" s="97"/>
      <c r="GC75" s="97"/>
      <c r="GD75" s="97"/>
      <c r="GE75" s="98"/>
      <c r="GF75" s="104"/>
      <c r="GG75" s="97"/>
      <c r="GH75" s="97"/>
      <c r="GI75" s="97"/>
      <c r="GJ75" s="97"/>
      <c r="GK75" s="97"/>
      <c r="GL75" s="97"/>
      <c r="GM75" s="97"/>
      <c r="GN75" s="97"/>
      <c r="GO75" s="97"/>
      <c r="GP75" s="97"/>
      <c r="GQ75" s="97"/>
      <c r="GR75" s="97"/>
      <c r="GS75" s="97"/>
      <c r="GT75" s="97"/>
      <c r="GU75" s="97"/>
      <c r="GV75" s="98"/>
      <c r="GW75" s="104"/>
      <c r="GX75" s="97"/>
      <c r="GY75" s="97"/>
      <c r="GZ75" s="97"/>
      <c r="HA75" s="97"/>
      <c r="HB75" s="97"/>
      <c r="HC75" s="97"/>
      <c r="HD75" s="97"/>
      <c r="HE75" s="97"/>
      <c r="HF75" s="97"/>
      <c r="HG75" s="97"/>
      <c r="HH75" s="97"/>
      <c r="HI75" s="97"/>
      <c r="HJ75" s="97"/>
      <c r="HK75" s="97"/>
      <c r="HL75" s="97"/>
      <c r="HM75" s="98"/>
      <c r="HN75" s="104"/>
      <c r="HO75" s="97"/>
      <c r="HP75" s="97"/>
      <c r="HQ75" s="97"/>
      <c r="HR75" s="97"/>
      <c r="HS75" s="97"/>
      <c r="HT75" s="97"/>
      <c r="HU75" s="97"/>
      <c r="HV75" s="97"/>
      <c r="HW75" s="97"/>
      <c r="HX75" s="97"/>
      <c r="HY75" s="97"/>
      <c r="HZ75" s="97"/>
      <c r="IA75" s="97"/>
      <c r="IB75" s="97"/>
      <c r="IC75" s="97"/>
      <c r="ID75" s="98"/>
      <c r="IE75" s="104"/>
      <c r="IF75" s="97"/>
      <c r="IG75" s="97"/>
      <c r="IH75" s="97"/>
      <c r="II75" s="97"/>
      <c r="IJ75" s="97"/>
      <c r="IK75" s="97"/>
      <c r="IL75" s="97"/>
      <c r="IM75" s="97"/>
      <c r="IN75" s="97"/>
      <c r="IO75" s="97"/>
      <c r="IP75" s="97"/>
      <c r="IQ75" s="97"/>
      <c r="IR75" s="97"/>
      <c r="IS75" s="97"/>
      <c r="IT75" s="97"/>
      <c r="IU75" s="98"/>
      <c r="IV75" s="104"/>
      <c r="IW75" s="97"/>
      <c r="IX75" s="97"/>
      <c r="IY75" s="97"/>
      <c r="IZ75" s="97"/>
      <c r="JA75" s="97"/>
      <c r="JB75" s="97"/>
      <c r="JC75" s="97"/>
      <c r="JD75" s="97"/>
      <c r="JE75" s="97"/>
      <c r="JF75" s="97"/>
      <c r="JG75" s="97"/>
      <c r="JH75" s="97"/>
      <c r="JI75" s="97"/>
      <c r="JJ75" s="97"/>
      <c r="JK75" s="97"/>
      <c r="JL75" s="98"/>
      <c r="JM75" s="104"/>
      <c r="JN75" s="97"/>
      <c r="JO75" s="97"/>
      <c r="JP75" s="97"/>
      <c r="JQ75" s="97"/>
      <c r="JR75" s="97"/>
      <c r="JS75" s="97"/>
      <c r="JT75" s="97"/>
      <c r="JU75" s="97"/>
      <c r="JV75" s="97"/>
      <c r="JW75" s="97"/>
      <c r="JX75" s="97"/>
      <c r="JY75" s="97"/>
      <c r="JZ75" s="97"/>
      <c r="KA75" s="97"/>
      <c r="KB75" s="97"/>
      <c r="KC75" s="98"/>
      <c r="KD75" s="104"/>
      <c r="KE75" s="97"/>
      <c r="KF75" s="97"/>
      <c r="KG75" s="97"/>
      <c r="KH75" s="97"/>
      <c r="KI75" s="97"/>
      <c r="KJ75" s="97"/>
      <c r="KK75" s="97"/>
      <c r="KL75" s="97"/>
      <c r="KM75" s="97"/>
      <c r="KN75" s="97"/>
      <c r="KO75" s="97"/>
      <c r="KP75" s="97"/>
      <c r="KQ75" s="97"/>
      <c r="KR75" s="97"/>
      <c r="KS75" s="97"/>
    </row>
    <row r="76" ht="15.0" customHeight="1">
      <c r="A76" s="275"/>
      <c r="B76" s="276" t="s">
        <v>50</v>
      </c>
      <c r="C76" s="277" t="s">
        <v>51</v>
      </c>
      <c r="D76" s="276"/>
      <c r="E76" s="276"/>
      <c r="F76" s="276"/>
      <c r="G76" s="276" t="s">
        <v>52</v>
      </c>
      <c r="H76" s="276"/>
      <c r="I76" s="278"/>
      <c r="J76" s="279"/>
      <c r="K76" s="279"/>
      <c r="L76" s="279"/>
      <c r="M76" s="279"/>
      <c r="N76" s="279"/>
      <c r="O76" s="279"/>
      <c r="P76" s="110" t="s">
        <v>53</v>
      </c>
      <c r="Q76" s="280"/>
      <c r="R76" s="275"/>
      <c r="S76" s="276" t="s">
        <v>50</v>
      </c>
      <c r="T76" s="277" t="s">
        <v>51</v>
      </c>
      <c r="U76" s="276"/>
      <c r="V76" s="276"/>
      <c r="W76" s="276"/>
      <c r="X76" s="276" t="s">
        <v>52</v>
      </c>
      <c r="Y76" s="276"/>
      <c r="Z76" s="278"/>
      <c r="AA76" s="279"/>
      <c r="AB76" s="279"/>
      <c r="AC76" s="279"/>
      <c r="AD76" s="279"/>
      <c r="AE76" s="279"/>
      <c r="AF76" s="279"/>
      <c r="AG76" s="110" t="s">
        <v>53</v>
      </c>
      <c r="AH76" s="280"/>
      <c r="AI76" s="275"/>
      <c r="AJ76" s="276" t="s">
        <v>50</v>
      </c>
      <c r="AK76" s="277" t="s">
        <v>51</v>
      </c>
      <c r="AL76" s="276"/>
      <c r="AM76" s="276"/>
      <c r="AN76" s="276"/>
      <c r="AO76" s="276" t="s">
        <v>52</v>
      </c>
      <c r="AP76" s="276"/>
      <c r="AQ76" s="278"/>
      <c r="AR76" s="279"/>
      <c r="AS76" s="279"/>
      <c r="AT76" s="279"/>
      <c r="AU76" s="279"/>
      <c r="AV76" s="279"/>
      <c r="AW76" s="279"/>
      <c r="AX76" s="110" t="s">
        <v>53</v>
      </c>
      <c r="AY76" s="280"/>
      <c r="AZ76" s="275"/>
      <c r="BA76" s="276" t="s">
        <v>50</v>
      </c>
      <c r="BB76" s="277" t="s">
        <v>51</v>
      </c>
      <c r="BC76" s="276"/>
      <c r="BD76" s="276"/>
      <c r="BE76" s="276"/>
      <c r="BF76" s="276" t="s">
        <v>52</v>
      </c>
      <c r="BG76" s="276"/>
      <c r="BH76" s="278"/>
      <c r="BI76" s="279"/>
      <c r="BJ76" s="279"/>
      <c r="BK76" s="279"/>
      <c r="BL76" s="279"/>
      <c r="BM76" s="279"/>
      <c r="BN76" s="279"/>
      <c r="BO76" s="110" t="s">
        <v>53</v>
      </c>
      <c r="BP76" s="280"/>
      <c r="BQ76" s="275"/>
      <c r="BR76" s="276" t="s">
        <v>50</v>
      </c>
      <c r="BS76" s="277" t="s">
        <v>51</v>
      </c>
      <c r="BT76" s="276"/>
      <c r="BU76" s="276"/>
      <c r="BV76" s="276"/>
      <c r="BW76" s="276" t="s">
        <v>52</v>
      </c>
      <c r="BX76" s="276"/>
      <c r="BY76" s="278"/>
      <c r="BZ76" s="279"/>
      <c r="CA76" s="279"/>
      <c r="CB76" s="279"/>
      <c r="CC76" s="279"/>
      <c r="CD76" s="279"/>
      <c r="CE76" s="279"/>
      <c r="CF76" s="110" t="s">
        <v>53</v>
      </c>
      <c r="CG76" s="280"/>
      <c r="CH76" s="275"/>
      <c r="CI76" s="276" t="s">
        <v>50</v>
      </c>
      <c r="CJ76" s="277" t="s">
        <v>51</v>
      </c>
      <c r="CK76" s="276"/>
      <c r="CL76" s="276"/>
      <c r="CM76" s="276"/>
      <c r="CN76" s="276" t="s">
        <v>52</v>
      </c>
      <c r="CO76" s="276"/>
      <c r="CP76" s="278"/>
      <c r="CQ76" s="279"/>
      <c r="CR76" s="279"/>
      <c r="CS76" s="279"/>
      <c r="CT76" s="279"/>
      <c r="CU76" s="279"/>
      <c r="CV76" s="279"/>
      <c r="CW76" s="110" t="s">
        <v>53</v>
      </c>
      <c r="CX76" s="280"/>
      <c r="CY76" s="275"/>
      <c r="CZ76" s="276" t="s">
        <v>50</v>
      </c>
      <c r="DA76" s="277" t="s">
        <v>51</v>
      </c>
      <c r="DB76" s="276"/>
      <c r="DC76" s="276"/>
      <c r="DD76" s="276"/>
      <c r="DE76" s="276" t="s">
        <v>52</v>
      </c>
      <c r="DF76" s="276"/>
      <c r="DG76" s="278"/>
      <c r="DH76" s="279"/>
      <c r="DI76" s="279"/>
      <c r="DJ76" s="279"/>
      <c r="DK76" s="279"/>
      <c r="DL76" s="279"/>
      <c r="DM76" s="279"/>
      <c r="DN76" s="110" t="s">
        <v>53</v>
      </c>
      <c r="DO76" s="280"/>
      <c r="DP76" s="275"/>
      <c r="DQ76" s="276" t="s">
        <v>50</v>
      </c>
      <c r="DR76" s="277" t="s">
        <v>51</v>
      </c>
      <c r="DS76" s="276"/>
      <c r="DT76" s="276"/>
      <c r="DU76" s="276"/>
      <c r="DV76" s="276" t="s">
        <v>52</v>
      </c>
      <c r="DW76" s="276"/>
      <c r="DX76" s="278"/>
      <c r="DY76" s="279"/>
      <c r="DZ76" s="279"/>
      <c r="EA76" s="279"/>
      <c r="EB76" s="279"/>
      <c r="EC76" s="279"/>
      <c r="ED76" s="279"/>
      <c r="EE76" s="110" t="s">
        <v>53</v>
      </c>
      <c r="EF76" s="280"/>
      <c r="EG76" s="275"/>
      <c r="EH76" s="276" t="s">
        <v>50</v>
      </c>
      <c r="EI76" s="277" t="s">
        <v>51</v>
      </c>
      <c r="EJ76" s="276"/>
      <c r="EK76" s="276"/>
      <c r="EL76" s="276"/>
      <c r="EM76" s="276" t="s">
        <v>52</v>
      </c>
      <c r="EN76" s="276"/>
      <c r="EO76" s="278"/>
      <c r="EP76" s="279"/>
      <c r="EQ76" s="279"/>
      <c r="ER76" s="279"/>
      <c r="ES76" s="279"/>
      <c r="ET76" s="279"/>
      <c r="EU76" s="279"/>
      <c r="EV76" s="110" t="s">
        <v>53</v>
      </c>
      <c r="EW76" s="280"/>
      <c r="EX76" s="275"/>
      <c r="EY76" s="276" t="s">
        <v>50</v>
      </c>
      <c r="EZ76" s="277" t="s">
        <v>51</v>
      </c>
      <c r="FA76" s="276"/>
      <c r="FB76" s="276"/>
      <c r="FC76" s="276"/>
      <c r="FD76" s="276" t="s">
        <v>52</v>
      </c>
      <c r="FE76" s="276"/>
      <c r="FF76" s="278"/>
      <c r="FG76" s="279"/>
      <c r="FH76" s="279"/>
      <c r="FI76" s="279"/>
      <c r="FJ76" s="279"/>
      <c r="FK76" s="279"/>
      <c r="FL76" s="279"/>
      <c r="FM76" s="110" t="s">
        <v>53</v>
      </c>
      <c r="FN76" s="280"/>
      <c r="FO76" s="275"/>
      <c r="FP76" s="276" t="s">
        <v>50</v>
      </c>
      <c r="FQ76" s="277" t="s">
        <v>51</v>
      </c>
      <c r="FR76" s="276"/>
      <c r="FS76" s="276"/>
      <c r="FT76" s="276"/>
      <c r="FU76" s="276" t="s">
        <v>52</v>
      </c>
      <c r="FV76" s="276"/>
      <c r="FW76" s="278"/>
      <c r="FX76" s="279"/>
      <c r="FY76" s="279"/>
      <c r="FZ76" s="279"/>
      <c r="GA76" s="279"/>
      <c r="GB76" s="279"/>
      <c r="GC76" s="279"/>
      <c r="GD76" s="110" t="s">
        <v>53</v>
      </c>
      <c r="GE76" s="280"/>
      <c r="GF76" s="275"/>
      <c r="GG76" s="276" t="s">
        <v>50</v>
      </c>
      <c r="GH76" s="277" t="s">
        <v>51</v>
      </c>
      <c r="GI76" s="276"/>
      <c r="GJ76" s="276"/>
      <c r="GK76" s="276"/>
      <c r="GL76" s="276" t="s">
        <v>52</v>
      </c>
      <c r="GM76" s="276"/>
      <c r="GN76" s="278"/>
      <c r="GO76" s="279"/>
      <c r="GP76" s="279"/>
      <c r="GQ76" s="279"/>
      <c r="GR76" s="279"/>
      <c r="GS76" s="279"/>
      <c r="GT76" s="279"/>
      <c r="GU76" s="110" t="s">
        <v>53</v>
      </c>
      <c r="GV76" s="280"/>
      <c r="GW76" s="275"/>
      <c r="GX76" s="276" t="s">
        <v>50</v>
      </c>
      <c r="GY76" s="277" t="s">
        <v>51</v>
      </c>
      <c r="GZ76" s="276"/>
      <c r="HA76" s="276"/>
      <c r="HB76" s="276"/>
      <c r="HC76" s="276" t="s">
        <v>52</v>
      </c>
      <c r="HD76" s="276"/>
      <c r="HE76" s="278"/>
      <c r="HF76" s="279"/>
      <c r="HG76" s="279"/>
      <c r="HH76" s="279"/>
      <c r="HI76" s="279"/>
      <c r="HJ76" s="279"/>
      <c r="HK76" s="279"/>
      <c r="HL76" s="110" t="s">
        <v>53</v>
      </c>
      <c r="HM76" s="280"/>
      <c r="HN76" s="275"/>
      <c r="HO76" s="276" t="s">
        <v>50</v>
      </c>
      <c r="HP76" s="277" t="s">
        <v>51</v>
      </c>
      <c r="HQ76" s="276"/>
      <c r="HR76" s="276"/>
      <c r="HS76" s="276"/>
      <c r="HT76" s="276" t="s">
        <v>52</v>
      </c>
      <c r="HU76" s="276"/>
      <c r="HV76" s="278"/>
      <c r="HW76" s="279"/>
      <c r="HX76" s="279"/>
      <c r="HY76" s="279"/>
      <c r="HZ76" s="279"/>
      <c r="IA76" s="279"/>
      <c r="IB76" s="279"/>
      <c r="IC76" s="110" t="s">
        <v>53</v>
      </c>
      <c r="ID76" s="280"/>
      <c r="IE76" s="275"/>
      <c r="IF76" s="276" t="s">
        <v>50</v>
      </c>
      <c r="IG76" s="277" t="s">
        <v>51</v>
      </c>
      <c r="IH76" s="276"/>
      <c r="II76" s="276"/>
      <c r="IJ76" s="276"/>
      <c r="IK76" s="276" t="s">
        <v>52</v>
      </c>
      <c r="IL76" s="276"/>
      <c r="IM76" s="278"/>
      <c r="IN76" s="279"/>
      <c r="IO76" s="279"/>
      <c r="IP76" s="279"/>
      <c r="IQ76" s="279"/>
      <c r="IR76" s="279"/>
      <c r="IS76" s="279"/>
      <c r="IT76" s="110" t="s">
        <v>53</v>
      </c>
      <c r="IU76" s="280"/>
      <c r="IV76" s="275"/>
      <c r="IW76" s="276" t="s">
        <v>50</v>
      </c>
      <c r="IX76" s="277" t="s">
        <v>51</v>
      </c>
      <c r="IY76" s="276"/>
      <c r="IZ76" s="276"/>
      <c r="JA76" s="276"/>
      <c r="JB76" s="276" t="s">
        <v>52</v>
      </c>
      <c r="JC76" s="276"/>
      <c r="JD76" s="278"/>
      <c r="JE76" s="279"/>
      <c r="JF76" s="279"/>
      <c r="JG76" s="279"/>
      <c r="JH76" s="279"/>
      <c r="JI76" s="279"/>
      <c r="JJ76" s="279"/>
      <c r="JK76" s="110" t="s">
        <v>53</v>
      </c>
      <c r="JL76" s="280"/>
      <c r="JM76" s="275"/>
      <c r="JN76" s="276" t="s">
        <v>50</v>
      </c>
      <c r="JO76" s="277" t="s">
        <v>51</v>
      </c>
      <c r="JP76" s="276"/>
      <c r="JQ76" s="276"/>
      <c r="JR76" s="276"/>
      <c r="JS76" s="276" t="s">
        <v>52</v>
      </c>
      <c r="JT76" s="276"/>
      <c r="JU76" s="278"/>
      <c r="JV76" s="279"/>
      <c r="JW76" s="279"/>
      <c r="JX76" s="279"/>
      <c r="JY76" s="279"/>
      <c r="JZ76" s="279"/>
      <c r="KA76" s="279"/>
      <c r="KB76" s="110" t="s">
        <v>53</v>
      </c>
      <c r="KC76" s="280"/>
      <c r="KD76" s="275"/>
      <c r="KE76" s="276" t="s">
        <v>50</v>
      </c>
      <c r="KF76" s="277" t="s">
        <v>51</v>
      </c>
      <c r="KG76" s="276"/>
      <c r="KH76" s="276"/>
      <c r="KI76" s="276"/>
      <c r="KJ76" s="276" t="s">
        <v>52</v>
      </c>
      <c r="KK76" s="276"/>
      <c r="KL76" s="278"/>
      <c r="KM76" s="279"/>
      <c r="KN76" s="279"/>
      <c r="KO76" s="279"/>
      <c r="KP76" s="279"/>
      <c r="KQ76" s="279"/>
      <c r="KR76" s="279"/>
      <c r="KS76" s="110" t="s">
        <v>53</v>
      </c>
    </row>
    <row r="77" ht="15.0" customHeight="1">
      <c r="A77" s="281"/>
      <c r="B77" s="282" t="s">
        <v>54</v>
      </c>
      <c r="C77" s="282" t="s">
        <v>55</v>
      </c>
      <c r="D77" s="282"/>
      <c r="E77" s="282"/>
      <c r="F77" s="282"/>
      <c r="G77" s="282" t="s">
        <v>56</v>
      </c>
      <c r="H77" s="282"/>
      <c r="I77" s="283"/>
      <c r="J77" s="279"/>
      <c r="K77" s="279"/>
      <c r="L77" s="279"/>
      <c r="M77" s="279"/>
      <c r="N77" s="279"/>
      <c r="O77" s="279"/>
      <c r="P77" s="42"/>
      <c r="Q77" s="280"/>
      <c r="R77" s="281"/>
      <c r="S77" s="282" t="s">
        <v>54</v>
      </c>
      <c r="T77" s="282" t="s">
        <v>55</v>
      </c>
      <c r="U77" s="282"/>
      <c r="V77" s="282"/>
      <c r="W77" s="282"/>
      <c r="X77" s="282" t="s">
        <v>56</v>
      </c>
      <c r="Y77" s="282"/>
      <c r="Z77" s="283"/>
      <c r="AA77" s="279"/>
      <c r="AB77" s="279"/>
      <c r="AC77" s="279"/>
      <c r="AD77" s="279"/>
      <c r="AE77" s="279"/>
      <c r="AF77" s="279"/>
      <c r="AG77" s="42"/>
      <c r="AH77" s="280"/>
      <c r="AI77" s="281"/>
      <c r="AJ77" s="282" t="s">
        <v>54</v>
      </c>
      <c r="AK77" s="282" t="s">
        <v>55</v>
      </c>
      <c r="AL77" s="282"/>
      <c r="AM77" s="282"/>
      <c r="AN77" s="282"/>
      <c r="AO77" s="282" t="s">
        <v>56</v>
      </c>
      <c r="AP77" s="282"/>
      <c r="AQ77" s="283"/>
      <c r="AR77" s="279"/>
      <c r="AS77" s="279"/>
      <c r="AT77" s="279"/>
      <c r="AU77" s="279"/>
      <c r="AV77" s="279"/>
      <c r="AW77" s="279"/>
      <c r="AX77" s="42"/>
      <c r="AY77" s="280"/>
      <c r="AZ77" s="281"/>
      <c r="BA77" s="282" t="s">
        <v>54</v>
      </c>
      <c r="BB77" s="282" t="s">
        <v>55</v>
      </c>
      <c r="BC77" s="282"/>
      <c r="BD77" s="282"/>
      <c r="BE77" s="282"/>
      <c r="BF77" s="282" t="s">
        <v>56</v>
      </c>
      <c r="BG77" s="282"/>
      <c r="BH77" s="283"/>
      <c r="BI77" s="279"/>
      <c r="BJ77" s="279"/>
      <c r="BK77" s="279"/>
      <c r="BL77" s="279"/>
      <c r="BM77" s="279"/>
      <c r="BN77" s="279"/>
      <c r="BO77" s="42"/>
      <c r="BP77" s="280"/>
      <c r="BQ77" s="281"/>
      <c r="BR77" s="282" t="s">
        <v>54</v>
      </c>
      <c r="BS77" s="282" t="s">
        <v>55</v>
      </c>
      <c r="BT77" s="282"/>
      <c r="BU77" s="282"/>
      <c r="BV77" s="282"/>
      <c r="BW77" s="282" t="s">
        <v>56</v>
      </c>
      <c r="BX77" s="282"/>
      <c r="BY77" s="283"/>
      <c r="BZ77" s="279"/>
      <c r="CA77" s="279"/>
      <c r="CB77" s="279"/>
      <c r="CC77" s="279"/>
      <c r="CD77" s="279"/>
      <c r="CE77" s="279"/>
      <c r="CF77" s="42"/>
      <c r="CG77" s="280"/>
      <c r="CH77" s="281"/>
      <c r="CI77" s="282" t="s">
        <v>54</v>
      </c>
      <c r="CJ77" s="282" t="s">
        <v>55</v>
      </c>
      <c r="CK77" s="282"/>
      <c r="CL77" s="282"/>
      <c r="CM77" s="282"/>
      <c r="CN77" s="282" t="s">
        <v>56</v>
      </c>
      <c r="CO77" s="282"/>
      <c r="CP77" s="283"/>
      <c r="CQ77" s="279"/>
      <c r="CR77" s="279"/>
      <c r="CS77" s="279"/>
      <c r="CT77" s="279"/>
      <c r="CU77" s="279"/>
      <c r="CV77" s="279"/>
      <c r="CW77" s="42"/>
      <c r="CX77" s="280"/>
      <c r="CY77" s="281"/>
      <c r="CZ77" s="282" t="s">
        <v>54</v>
      </c>
      <c r="DA77" s="282" t="s">
        <v>55</v>
      </c>
      <c r="DB77" s="282"/>
      <c r="DC77" s="282"/>
      <c r="DD77" s="282"/>
      <c r="DE77" s="282" t="s">
        <v>56</v>
      </c>
      <c r="DF77" s="282"/>
      <c r="DG77" s="283"/>
      <c r="DH77" s="279"/>
      <c r="DI77" s="279"/>
      <c r="DJ77" s="279"/>
      <c r="DK77" s="279"/>
      <c r="DL77" s="279"/>
      <c r="DM77" s="279"/>
      <c r="DN77" s="42"/>
      <c r="DO77" s="280"/>
      <c r="DP77" s="281"/>
      <c r="DQ77" s="282" t="s">
        <v>54</v>
      </c>
      <c r="DR77" s="282" t="s">
        <v>55</v>
      </c>
      <c r="DS77" s="282"/>
      <c r="DT77" s="282"/>
      <c r="DU77" s="282"/>
      <c r="DV77" s="282" t="s">
        <v>56</v>
      </c>
      <c r="DW77" s="282"/>
      <c r="DX77" s="283"/>
      <c r="DY77" s="279"/>
      <c r="DZ77" s="279"/>
      <c r="EA77" s="279"/>
      <c r="EB77" s="279"/>
      <c r="EC77" s="279"/>
      <c r="ED77" s="279"/>
      <c r="EE77" s="42"/>
      <c r="EF77" s="280"/>
      <c r="EG77" s="281"/>
      <c r="EH77" s="282" t="s">
        <v>54</v>
      </c>
      <c r="EI77" s="282" t="s">
        <v>55</v>
      </c>
      <c r="EJ77" s="282"/>
      <c r="EK77" s="282"/>
      <c r="EL77" s="282"/>
      <c r="EM77" s="282" t="s">
        <v>56</v>
      </c>
      <c r="EN77" s="282"/>
      <c r="EO77" s="283"/>
      <c r="EP77" s="279"/>
      <c r="EQ77" s="279"/>
      <c r="ER77" s="279"/>
      <c r="ES77" s="279"/>
      <c r="ET77" s="279"/>
      <c r="EU77" s="279"/>
      <c r="EV77" s="42"/>
      <c r="EW77" s="280"/>
      <c r="EX77" s="281"/>
      <c r="EY77" s="282" t="s">
        <v>54</v>
      </c>
      <c r="EZ77" s="282" t="s">
        <v>55</v>
      </c>
      <c r="FA77" s="282"/>
      <c r="FB77" s="282"/>
      <c r="FC77" s="282"/>
      <c r="FD77" s="282" t="s">
        <v>56</v>
      </c>
      <c r="FE77" s="282"/>
      <c r="FF77" s="283"/>
      <c r="FG77" s="279"/>
      <c r="FH77" s="279"/>
      <c r="FI77" s="279"/>
      <c r="FJ77" s="279"/>
      <c r="FK77" s="279"/>
      <c r="FL77" s="279"/>
      <c r="FM77" s="42"/>
      <c r="FN77" s="280"/>
      <c r="FO77" s="281"/>
      <c r="FP77" s="282" t="s">
        <v>54</v>
      </c>
      <c r="FQ77" s="282" t="s">
        <v>55</v>
      </c>
      <c r="FR77" s="282"/>
      <c r="FS77" s="282"/>
      <c r="FT77" s="282"/>
      <c r="FU77" s="282" t="s">
        <v>56</v>
      </c>
      <c r="FV77" s="282"/>
      <c r="FW77" s="283"/>
      <c r="FX77" s="279"/>
      <c r="FY77" s="279"/>
      <c r="FZ77" s="279"/>
      <c r="GA77" s="279"/>
      <c r="GB77" s="279"/>
      <c r="GC77" s="279"/>
      <c r="GD77" s="42"/>
      <c r="GE77" s="280"/>
      <c r="GF77" s="281"/>
      <c r="GG77" s="282" t="s">
        <v>54</v>
      </c>
      <c r="GH77" s="282" t="s">
        <v>55</v>
      </c>
      <c r="GI77" s="282"/>
      <c r="GJ77" s="282"/>
      <c r="GK77" s="282"/>
      <c r="GL77" s="282" t="s">
        <v>56</v>
      </c>
      <c r="GM77" s="282"/>
      <c r="GN77" s="283"/>
      <c r="GO77" s="279"/>
      <c r="GP77" s="279"/>
      <c r="GQ77" s="279"/>
      <c r="GR77" s="279"/>
      <c r="GS77" s="279"/>
      <c r="GT77" s="279"/>
      <c r="GU77" s="42"/>
      <c r="GV77" s="280"/>
      <c r="GW77" s="281"/>
      <c r="GX77" s="282" t="s">
        <v>54</v>
      </c>
      <c r="GY77" s="282" t="s">
        <v>55</v>
      </c>
      <c r="GZ77" s="282"/>
      <c r="HA77" s="282"/>
      <c r="HB77" s="282"/>
      <c r="HC77" s="282" t="s">
        <v>56</v>
      </c>
      <c r="HD77" s="282"/>
      <c r="HE77" s="283"/>
      <c r="HF77" s="279"/>
      <c r="HG77" s="279"/>
      <c r="HH77" s="279"/>
      <c r="HI77" s="279"/>
      <c r="HJ77" s="279"/>
      <c r="HK77" s="279"/>
      <c r="HL77" s="42"/>
      <c r="HM77" s="280"/>
      <c r="HN77" s="281"/>
      <c r="HO77" s="282" t="s">
        <v>54</v>
      </c>
      <c r="HP77" s="282" t="s">
        <v>55</v>
      </c>
      <c r="HQ77" s="282"/>
      <c r="HR77" s="282"/>
      <c r="HS77" s="282"/>
      <c r="HT77" s="282" t="s">
        <v>56</v>
      </c>
      <c r="HU77" s="282"/>
      <c r="HV77" s="283"/>
      <c r="HW77" s="279"/>
      <c r="HX77" s="279"/>
      <c r="HY77" s="279"/>
      <c r="HZ77" s="279"/>
      <c r="IA77" s="279"/>
      <c r="IB77" s="279"/>
      <c r="IC77" s="42"/>
      <c r="ID77" s="280"/>
      <c r="IE77" s="281"/>
      <c r="IF77" s="282" t="s">
        <v>54</v>
      </c>
      <c r="IG77" s="282" t="s">
        <v>55</v>
      </c>
      <c r="IH77" s="282"/>
      <c r="II77" s="282"/>
      <c r="IJ77" s="282"/>
      <c r="IK77" s="282" t="s">
        <v>56</v>
      </c>
      <c r="IL77" s="282"/>
      <c r="IM77" s="283"/>
      <c r="IN77" s="279"/>
      <c r="IO77" s="279"/>
      <c r="IP77" s="279"/>
      <c r="IQ77" s="279"/>
      <c r="IR77" s="279"/>
      <c r="IS77" s="279"/>
      <c r="IT77" s="42"/>
      <c r="IU77" s="280"/>
      <c r="IV77" s="281"/>
      <c r="IW77" s="282" t="s">
        <v>54</v>
      </c>
      <c r="IX77" s="282" t="s">
        <v>55</v>
      </c>
      <c r="IY77" s="282"/>
      <c r="IZ77" s="282"/>
      <c r="JA77" s="282"/>
      <c r="JB77" s="282" t="s">
        <v>56</v>
      </c>
      <c r="JC77" s="282"/>
      <c r="JD77" s="283"/>
      <c r="JE77" s="279"/>
      <c r="JF77" s="279"/>
      <c r="JG77" s="279"/>
      <c r="JH77" s="279"/>
      <c r="JI77" s="279"/>
      <c r="JJ77" s="279"/>
      <c r="JK77" s="42"/>
      <c r="JL77" s="280"/>
      <c r="JM77" s="281"/>
      <c r="JN77" s="282" t="s">
        <v>54</v>
      </c>
      <c r="JO77" s="282" t="s">
        <v>55</v>
      </c>
      <c r="JP77" s="282"/>
      <c r="JQ77" s="282"/>
      <c r="JR77" s="282"/>
      <c r="JS77" s="282" t="s">
        <v>56</v>
      </c>
      <c r="JT77" s="282"/>
      <c r="JU77" s="283"/>
      <c r="JV77" s="279"/>
      <c r="JW77" s="279"/>
      <c r="JX77" s="279"/>
      <c r="JY77" s="279"/>
      <c r="JZ77" s="279"/>
      <c r="KA77" s="279"/>
      <c r="KB77" s="42"/>
      <c r="KC77" s="280"/>
      <c r="KD77" s="281"/>
      <c r="KE77" s="282" t="s">
        <v>54</v>
      </c>
      <c r="KF77" s="282" t="s">
        <v>55</v>
      </c>
      <c r="KG77" s="282"/>
      <c r="KH77" s="282"/>
      <c r="KI77" s="282"/>
      <c r="KJ77" s="282" t="s">
        <v>56</v>
      </c>
      <c r="KK77" s="282"/>
      <c r="KL77" s="283"/>
      <c r="KM77" s="279"/>
      <c r="KN77" s="279"/>
      <c r="KO77" s="279"/>
      <c r="KP77" s="279"/>
      <c r="KQ77" s="279"/>
      <c r="KR77" s="279"/>
      <c r="KS77" s="42"/>
    </row>
    <row r="78" ht="15.0" customHeight="1">
      <c r="A78" s="281"/>
      <c r="B78" s="282" t="s">
        <v>57</v>
      </c>
      <c r="C78" s="282" t="s">
        <v>58</v>
      </c>
      <c r="D78" s="282"/>
      <c r="E78" s="282"/>
      <c r="F78" s="282"/>
      <c r="G78" s="284" t="s">
        <v>59</v>
      </c>
      <c r="H78" s="282"/>
      <c r="I78" s="283"/>
      <c r="J78" s="279"/>
      <c r="K78" s="279"/>
      <c r="L78" s="279"/>
      <c r="M78" s="279"/>
      <c r="N78" s="279"/>
      <c r="O78" s="279"/>
      <c r="P78" s="116" t="str">
        <f>"II/"&amp;P$6</f>
        <v>II/2010</v>
      </c>
      <c r="Q78" s="280"/>
      <c r="R78" s="281"/>
      <c r="S78" s="282" t="s">
        <v>57</v>
      </c>
      <c r="T78" s="282" t="s">
        <v>58</v>
      </c>
      <c r="U78" s="282"/>
      <c r="V78" s="282"/>
      <c r="W78" s="282"/>
      <c r="X78" s="284" t="s">
        <v>59</v>
      </c>
      <c r="Y78" s="282"/>
      <c r="Z78" s="283"/>
      <c r="AA78" s="279"/>
      <c r="AB78" s="279"/>
      <c r="AC78" s="279"/>
      <c r="AD78" s="279"/>
      <c r="AE78" s="279"/>
      <c r="AF78" s="279"/>
      <c r="AG78" s="116" t="str">
        <f>"II/"&amp;AG$6</f>
        <v>II/2011</v>
      </c>
      <c r="AH78" s="280"/>
      <c r="AI78" s="281"/>
      <c r="AJ78" s="282" t="s">
        <v>57</v>
      </c>
      <c r="AK78" s="282" t="s">
        <v>58</v>
      </c>
      <c r="AL78" s="282"/>
      <c r="AM78" s="282"/>
      <c r="AN78" s="282"/>
      <c r="AO78" s="284" t="s">
        <v>59</v>
      </c>
      <c r="AP78" s="282"/>
      <c r="AQ78" s="283"/>
      <c r="AR78" s="279"/>
      <c r="AS78" s="279"/>
      <c r="AT78" s="279"/>
      <c r="AU78" s="279"/>
      <c r="AV78" s="279"/>
      <c r="AW78" s="279"/>
      <c r="AX78" s="116" t="str">
        <f>"II/"&amp;AX$6</f>
        <v>II/2012</v>
      </c>
      <c r="AY78" s="280"/>
      <c r="AZ78" s="281"/>
      <c r="BA78" s="282" t="s">
        <v>57</v>
      </c>
      <c r="BB78" s="282" t="s">
        <v>58</v>
      </c>
      <c r="BC78" s="282"/>
      <c r="BD78" s="282"/>
      <c r="BE78" s="282"/>
      <c r="BF78" s="284" t="s">
        <v>59</v>
      </c>
      <c r="BG78" s="282"/>
      <c r="BH78" s="283"/>
      <c r="BI78" s="279"/>
      <c r="BJ78" s="279"/>
      <c r="BK78" s="279"/>
      <c r="BL78" s="279"/>
      <c r="BM78" s="279"/>
      <c r="BN78" s="279"/>
      <c r="BO78" s="116" t="str">
        <f>"II/"&amp;BO$6</f>
        <v>II/2013</v>
      </c>
      <c r="BP78" s="280"/>
      <c r="BQ78" s="281"/>
      <c r="BR78" s="282" t="s">
        <v>57</v>
      </c>
      <c r="BS78" s="282" t="s">
        <v>58</v>
      </c>
      <c r="BT78" s="282"/>
      <c r="BU78" s="282"/>
      <c r="BV78" s="282"/>
      <c r="BW78" s="284" t="s">
        <v>59</v>
      </c>
      <c r="BX78" s="282"/>
      <c r="BY78" s="283"/>
      <c r="BZ78" s="279"/>
      <c r="CA78" s="279"/>
      <c r="CB78" s="279"/>
      <c r="CC78" s="279"/>
      <c r="CD78" s="279"/>
      <c r="CE78" s="279"/>
      <c r="CF78" s="116" t="str">
        <f>"II/"&amp;CF$6</f>
        <v>II/2014</v>
      </c>
      <c r="CG78" s="280"/>
      <c r="CH78" s="281"/>
      <c r="CI78" s="282" t="s">
        <v>57</v>
      </c>
      <c r="CJ78" s="282" t="s">
        <v>58</v>
      </c>
      <c r="CK78" s="282"/>
      <c r="CL78" s="282"/>
      <c r="CM78" s="282"/>
      <c r="CN78" s="284" t="s">
        <v>59</v>
      </c>
      <c r="CO78" s="282"/>
      <c r="CP78" s="283"/>
      <c r="CQ78" s="279"/>
      <c r="CR78" s="279"/>
      <c r="CS78" s="279"/>
      <c r="CT78" s="279"/>
      <c r="CU78" s="279"/>
      <c r="CV78" s="279"/>
      <c r="CW78" s="116" t="str">
        <f>"II/"&amp;CW$6</f>
        <v>II/2015</v>
      </c>
      <c r="CX78" s="280"/>
      <c r="CY78" s="281"/>
      <c r="CZ78" s="282" t="s">
        <v>57</v>
      </c>
      <c r="DA78" s="282" t="s">
        <v>58</v>
      </c>
      <c r="DB78" s="282"/>
      <c r="DC78" s="282"/>
      <c r="DD78" s="282"/>
      <c r="DE78" s="284" t="s">
        <v>59</v>
      </c>
      <c r="DF78" s="282"/>
      <c r="DG78" s="283"/>
      <c r="DH78" s="279"/>
      <c r="DI78" s="279"/>
      <c r="DJ78" s="279"/>
      <c r="DK78" s="279"/>
      <c r="DL78" s="279"/>
      <c r="DM78" s="279"/>
      <c r="DN78" s="116" t="str">
        <f>"II/"&amp;DN$6</f>
        <v>II/2016</v>
      </c>
      <c r="DO78" s="280"/>
      <c r="DP78" s="281"/>
      <c r="DQ78" s="282" t="s">
        <v>57</v>
      </c>
      <c r="DR78" s="282" t="s">
        <v>58</v>
      </c>
      <c r="DS78" s="282"/>
      <c r="DT78" s="282"/>
      <c r="DU78" s="282"/>
      <c r="DV78" s="284" t="s">
        <v>59</v>
      </c>
      <c r="DW78" s="282"/>
      <c r="DX78" s="283"/>
      <c r="DY78" s="279"/>
      <c r="DZ78" s="279"/>
      <c r="EA78" s="279"/>
      <c r="EB78" s="279"/>
      <c r="EC78" s="279"/>
      <c r="ED78" s="279"/>
      <c r="EE78" s="116" t="str">
        <f>"II/"&amp;EE$6</f>
        <v>II/2017</v>
      </c>
      <c r="EF78" s="280"/>
      <c r="EG78" s="281"/>
      <c r="EH78" s="282" t="s">
        <v>57</v>
      </c>
      <c r="EI78" s="282" t="s">
        <v>58</v>
      </c>
      <c r="EJ78" s="282"/>
      <c r="EK78" s="282"/>
      <c r="EL78" s="282"/>
      <c r="EM78" s="284" t="s">
        <v>59</v>
      </c>
      <c r="EN78" s="282"/>
      <c r="EO78" s="283"/>
      <c r="EP78" s="279"/>
      <c r="EQ78" s="279"/>
      <c r="ER78" s="279"/>
      <c r="ES78" s="279"/>
      <c r="ET78" s="279"/>
      <c r="EU78" s="279"/>
      <c r="EV78" s="116" t="str">
        <f>"II/"&amp;EV$6</f>
        <v>II/2018</v>
      </c>
      <c r="EW78" s="280"/>
      <c r="EX78" s="281"/>
      <c r="EY78" s="282" t="s">
        <v>57</v>
      </c>
      <c r="EZ78" s="282" t="s">
        <v>58</v>
      </c>
      <c r="FA78" s="282"/>
      <c r="FB78" s="282"/>
      <c r="FC78" s="282"/>
      <c r="FD78" s="284" t="s">
        <v>59</v>
      </c>
      <c r="FE78" s="282"/>
      <c r="FF78" s="283"/>
      <c r="FG78" s="279"/>
      <c r="FH78" s="279"/>
      <c r="FI78" s="279"/>
      <c r="FJ78" s="279"/>
      <c r="FK78" s="279"/>
      <c r="FL78" s="279"/>
      <c r="FM78" s="116" t="str">
        <f>"II/"&amp;FM$6</f>
        <v>II/2019</v>
      </c>
      <c r="FN78" s="280"/>
      <c r="FO78" s="281"/>
      <c r="FP78" s="282" t="s">
        <v>57</v>
      </c>
      <c r="FQ78" s="282" t="s">
        <v>58</v>
      </c>
      <c r="FR78" s="282"/>
      <c r="FS78" s="282"/>
      <c r="FT78" s="282"/>
      <c r="FU78" s="284" t="s">
        <v>59</v>
      </c>
      <c r="FV78" s="282"/>
      <c r="FW78" s="283"/>
      <c r="FX78" s="279"/>
      <c r="FY78" s="279"/>
      <c r="FZ78" s="279"/>
      <c r="GA78" s="279"/>
      <c r="GB78" s="279"/>
      <c r="GC78" s="279"/>
      <c r="GD78" s="116" t="str">
        <f>"II/"&amp;GD$6</f>
        <v>II/2020</v>
      </c>
      <c r="GE78" s="280"/>
      <c r="GF78" s="281"/>
      <c r="GG78" s="282" t="s">
        <v>57</v>
      </c>
      <c r="GH78" s="282" t="s">
        <v>58</v>
      </c>
      <c r="GI78" s="282"/>
      <c r="GJ78" s="282"/>
      <c r="GK78" s="282"/>
      <c r="GL78" s="284" t="s">
        <v>59</v>
      </c>
      <c r="GM78" s="282"/>
      <c r="GN78" s="283"/>
      <c r="GO78" s="279"/>
      <c r="GP78" s="279"/>
      <c r="GQ78" s="279"/>
      <c r="GR78" s="279"/>
      <c r="GS78" s="279"/>
      <c r="GT78" s="279"/>
      <c r="GU78" s="116" t="str">
        <f>"II/"&amp;GU$6</f>
        <v>II/2021</v>
      </c>
      <c r="GV78" s="280"/>
      <c r="GW78" s="281"/>
      <c r="GX78" s="282" t="s">
        <v>57</v>
      </c>
      <c r="GY78" s="282" t="s">
        <v>58</v>
      </c>
      <c r="GZ78" s="282"/>
      <c r="HA78" s="282"/>
      <c r="HB78" s="282"/>
      <c r="HC78" s="284" t="s">
        <v>59</v>
      </c>
      <c r="HD78" s="282"/>
      <c r="HE78" s="283"/>
      <c r="HF78" s="279"/>
      <c r="HG78" s="279"/>
      <c r="HH78" s="279"/>
      <c r="HI78" s="279"/>
      <c r="HJ78" s="279"/>
      <c r="HK78" s="279"/>
      <c r="HL78" s="116" t="str">
        <f>"II/"&amp;HL$6</f>
        <v>II/2022</v>
      </c>
      <c r="HM78" s="280"/>
      <c r="HN78" s="281"/>
      <c r="HO78" s="282" t="s">
        <v>57</v>
      </c>
      <c r="HP78" s="282" t="s">
        <v>58</v>
      </c>
      <c r="HQ78" s="282"/>
      <c r="HR78" s="282"/>
      <c r="HS78" s="282"/>
      <c r="HT78" s="284" t="s">
        <v>59</v>
      </c>
      <c r="HU78" s="282"/>
      <c r="HV78" s="283"/>
      <c r="HW78" s="279"/>
      <c r="HX78" s="279"/>
      <c r="HY78" s="279"/>
      <c r="HZ78" s="279"/>
      <c r="IA78" s="279"/>
      <c r="IB78" s="279"/>
      <c r="IC78" s="116" t="str">
        <f>"II/"&amp;IC$6</f>
        <v>II/2023</v>
      </c>
      <c r="ID78" s="280"/>
      <c r="IE78" s="281"/>
      <c r="IF78" s="282" t="s">
        <v>57</v>
      </c>
      <c r="IG78" s="282" t="s">
        <v>58</v>
      </c>
      <c r="IH78" s="282"/>
      <c r="II78" s="282"/>
      <c r="IJ78" s="282"/>
      <c r="IK78" s="284" t="s">
        <v>59</v>
      </c>
      <c r="IL78" s="282"/>
      <c r="IM78" s="283"/>
      <c r="IN78" s="279"/>
      <c r="IO78" s="279"/>
      <c r="IP78" s="279"/>
      <c r="IQ78" s="279"/>
      <c r="IR78" s="279"/>
      <c r="IS78" s="279"/>
      <c r="IT78" s="116" t="str">
        <f>"II/"&amp;IT$6</f>
        <v>II/2024</v>
      </c>
      <c r="IU78" s="280"/>
      <c r="IV78" s="281"/>
      <c r="IW78" s="282" t="s">
        <v>57</v>
      </c>
      <c r="IX78" s="282" t="s">
        <v>58</v>
      </c>
      <c r="IY78" s="282"/>
      <c r="IZ78" s="282"/>
      <c r="JA78" s="282"/>
      <c r="JB78" s="284" t="s">
        <v>59</v>
      </c>
      <c r="JC78" s="282"/>
      <c r="JD78" s="283"/>
      <c r="JE78" s="279"/>
      <c r="JF78" s="279"/>
      <c r="JG78" s="279"/>
      <c r="JH78" s="279"/>
      <c r="JI78" s="279"/>
      <c r="JJ78" s="279"/>
      <c r="JK78" s="116" t="str">
        <f>"II/"&amp;JK$6</f>
        <v>II/2025</v>
      </c>
      <c r="JL78" s="280"/>
      <c r="JM78" s="281"/>
      <c r="JN78" s="282" t="s">
        <v>57</v>
      </c>
      <c r="JO78" s="282" t="s">
        <v>58</v>
      </c>
      <c r="JP78" s="282"/>
      <c r="JQ78" s="282"/>
      <c r="JR78" s="282"/>
      <c r="JS78" s="284" t="s">
        <v>59</v>
      </c>
      <c r="JT78" s="282"/>
      <c r="JU78" s="283"/>
      <c r="JV78" s="279"/>
      <c r="JW78" s="279"/>
      <c r="JX78" s="279"/>
      <c r="JY78" s="279"/>
      <c r="JZ78" s="279"/>
      <c r="KA78" s="279"/>
      <c r="KB78" s="116" t="str">
        <f>"II/"&amp;KB$6</f>
        <v>II/2026</v>
      </c>
      <c r="KC78" s="280"/>
      <c r="KD78" s="281"/>
      <c r="KE78" s="282" t="s">
        <v>57</v>
      </c>
      <c r="KF78" s="282" t="s">
        <v>58</v>
      </c>
      <c r="KG78" s="282"/>
      <c r="KH78" s="282"/>
      <c r="KI78" s="282"/>
      <c r="KJ78" s="284" t="s">
        <v>59</v>
      </c>
      <c r="KK78" s="282"/>
      <c r="KL78" s="283"/>
      <c r="KM78" s="279"/>
      <c r="KN78" s="279"/>
      <c r="KO78" s="279"/>
      <c r="KP78" s="279"/>
      <c r="KQ78" s="279"/>
      <c r="KR78" s="279"/>
      <c r="KS78" s="116" t="str">
        <f>"II/"&amp;KS$6</f>
        <v>II/2027</v>
      </c>
    </row>
    <row r="79" ht="15.0" customHeight="1">
      <c r="A79" s="281"/>
      <c r="B79" s="282" t="s">
        <v>60</v>
      </c>
      <c r="C79" s="282" t="s">
        <v>61</v>
      </c>
      <c r="D79" s="282"/>
      <c r="E79" s="282"/>
      <c r="F79" s="282"/>
      <c r="G79" s="285" t="s">
        <v>100</v>
      </c>
      <c r="H79" s="282"/>
      <c r="I79" s="283"/>
      <c r="J79" s="279"/>
      <c r="K79" s="279"/>
      <c r="L79" s="279"/>
      <c r="M79" s="279"/>
      <c r="N79" s="279"/>
      <c r="O79" s="279"/>
      <c r="P79" s="42"/>
      <c r="Q79" s="280"/>
      <c r="R79" s="281"/>
      <c r="S79" s="282" t="s">
        <v>60</v>
      </c>
      <c r="T79" s="282" t="s">
        <v>61</v>
      </c>
      <c r="U79" s="282"/>
      <c r="V79" s="282"/>
      <c r="W79" s="282"/>
      <c r="X79" s="285" t="s">
        <v>100</v>
      </c>
      <c r="Y79" s="282"/>
      <c r="Z79" s="283"/>
      <c r="AA79" s="279"/>
      <c r="AB79" s="279"/>
      <c r="AC79" s="279"/>
      <c r="AD79" s="279"/>
      <c r="AE79" s="279"/>
      <c r="AF79" s="279"/>
      <c r="AG79" s="42"/>
      <c r="AH79" s="280"/>
      <c r="AI79" s="281"/>
      <c r="AJ79" s="282" t="s">
        <v>60</v>
      </c>
      <c r="AK79" s="282" t="s">
        <v>61</v>
      </c>
      <c r="AL79" s="282"/>
      <c r="AM79" s="282"/>
      <c r="AN79" s="282"/>
      <c r="AO79" s="285" t="s">
        <v>100</v>
      </c>
      <c r="AP79" s="282"/>
      <c r="AQ79" s="283"/>
      <c r="AR79" s="279"/>
      <c r="AS79" s="279"/>
      <c r="AT79" s="279"/>
      <c r="AU79" s="279"/>
      <c r="AV79" s="279"/>
      <c r="AW79" s="279"/>
      <c r="AX79" s="42"/>
      <c r="AY79" s="280"/>
      <c r="AZ79" s="281"/>
      <c r="BA79" s="282" t="s">
        <v>60</v>
      </c>
      <c r="BB79" s="282" t="s">
        <v>61</v>
      </c>
      <c r="BC79" s="282"/>
      <c r="BD79" s="282"/>
      <c r="BE79" s="282"/>
      <c r="BF79" s="285" t="s">
        <v>100</v>
      </c>
      <c r="BG79" s="282"/>
      <c r="BH79" s="283"/>
      <c r="BI79" s="279"/>
      <c r="BJ79" s="279"/>
      <c r="BK79" s="279"/>
      <c r="BL79" s="279"/>
      <c r="BM79" s="279"/>
      <c r="BN79" s="279"/>
      <c r="BO79" s="42"/>
      <c r="BP79" s="280"/>
      <c r="BQ79" s="281"/>
      <c r="BR79" s="282" t="s">
        <v>60</v>
      </c>
      <c r="BS79" s="282" t="s">
        <v>61</v>
      </c>
      <c r="BT79" s="282"/>
      <c r="BU79" s="282"/>
      <c r="BV79" s="282"/>
      <c r="BW79" s="285" t="s">
        <v>100</v>
      </c>
      <c r="BX79" s="282"/>
      <c r="BY79" s="283"/>
      <c r="BZ79" s="279"/>
      <c r="CA79" s="279"/>
      <c r="CB79" s="279"/>
      <c r="CC79" s="279"/>
      <c r="CD79" s="279"/>
      <c r="CE79" s="279"/>
      <c r="CF79" s="42"/>
      <c r="CG79" s="280"/>
      <c r="CH79" s="281"/>
      <c r="CI79" s="282" t="s">
        <v>60</v>
      </c>
      <c r="CJ79" s="282" t="s">
        <v>61</v>
      </c>
      <c r="CK79" s="282"/>
      <c r="CL79" s="282"/>
      <c r="CM79" s="282"/>
      <c r="CN79" s="285" t="s">
        <v>100</v>
      </c>
      <c r="CO79" s="282"/>
      <c r="CP79" s="283"/>
      <c r="CQ79" s="279"/>
      <c r="CR79" s="279"/>
      <c r="CS79" s="279"/>
      <c r="CT79" s="279"/>
      <c r="CU79" s="279"/>
      <c r="CV79" s="279"/>
      <c r="CW79" s="42"/>
      <c r="CX79" s="280"/>
      <c r="CY79" s="281"/>
      <c r="CZ79" s="282" t="s">
        <v>60</v>
      </c>
      <c r="DA79" s="282" t="s">
        <v>61</v>
      </c>
      <c r="DB79" s="282"/>
      <c r="DC79" s="282"/>
      <c r="DD79" s="282"/>
      <c r="DE79" s="285" t="s">
        <v>100</v>
      </c>
      <c r="DF79" s="282"/>
      <c r="DG79" s="283"/>
      <c r="DH79" s="279"/>
      <c r="DI79" s="279"/>
      <c r="DJ79" s="279"/>
      <c r="DK79" s="279"/>
      <c r="DL79" s="279"/>
      <c r="DM79" s="279"/>
      <c r="DN79" s="42"/>
      <c r="DO79" s="280"/>
      <c r="DP79" s="281"/>
      <c r="DQ79" s="282" t="s">
        <v>60</v>
      </c>
      <c r="DR79" s="282" t="s">
        <v>61</v>
      </c>
      <c r="DS79" s="282"/>
      <c r="DT79" s="282"/>
      <c r="DU79" s="282"/>
      <c r="DV79" s="285" t="s">
        <v>100</v>
      </c>
      <c r="DW79" s="282"/>
      <c r="DX79" s="283"/>
      <c r="DY79" s="279"/>
      <c r="DZ79" s="279"/>
      <c r="EA79" s="279"/>
      <c r="EB79" s="279"/>
      <c r="EC79" s="279"/>
      <c r="ED79" s="279"/>
      <c r="EE79" s="42"/>
      <c r="EF79" s="280"/>
      <c r="EG79" s="281"/>
      <c r="EH79" s="282" t="s">
        <v>60</v>
      </c>
      <c r="EI79" s="282" t="s">
        <v>61</v>
      </c>
      <c r="EJ79" s="282"/>
      <c r="EK79" s="282"/>
      <c r="EL79" s="282"/>
      <c r="EM79" s="285" t="s">
        <v>100</v>
      </c>
      <c r="EN79" s="282"/>
      <c r="EO79" s="283"/>
      <c r="EP79" s="279"/>
      <c r="EQ79" s="279"/>
      <c r="ER79" s="279"/>
      <c r="ES79" s="279"/>
      <c r="ET79" s="279"/>
      <c r="EU79" s="279"/>
      <c r="EV79" s="42"/>
      <c r="EW79" s="280"/>
      <c r="EX79" s="281"/>
      <c r="EY79" s="282" t="s">
        <v>60</v>
      </c>
      <c r="EZ79" s="282" t="s">
        <v>61</v>
      </c>
      <c r="FA79" s="282"/>
      <c r="FB79" s="282"/>
      <c r="FC79" s="282"/>
      <c r="FD79" s="285" t="s">
        <v>100</v>
      </c>
      <c r="FE79" s="282"/>
      <c r="FF79" s="283"/>
      <c r="FG79" s="279"/>
      <c r="FH79" s="279"/>
      <c r="FI79" s="279"/>
      <c r="FJ79" s="279"/>
      <c r="FK79" s="279"/>
      <c r="FL79" s="279"/>
      <c r="FM79" s="42"/>
      <c r="FN79" s="280"/>
      <c r="FO79" s="281"/>
      <c r="FP79" s="282" t="s">
        <v>60</v>
      </c>
      <c r="FQ79" s="282" t="s">
        <v>61</v>
      </c>
      <c r="FR79" s="282"/>
      <c r="FS79" s="282"/>
      <c r="FT79" s="282"/>
      <c r="FU79" s="285" t="s">
        <v>100</v>
      </c>
      <c r="FV79" s="282"/>
      <c r="FW79" s="283"/>
      <c r="FX79" s="279"/>
      <c r="FY79" s="279"/>
      <c r="FZ79" s="279"/>
      <c r="GA79" s="279"/>
      <c r="GB79" s="279"/>
      <c r="GC79" s="279"/>
      <c r="GD79" s="42"/>
      <c r="GE79" s="280"/>
      <c r="GF79" s="281"/>
      <c r="GG79" s="282" t="s">
        <v>60</v>
      </c>
      <c r="GH79" s="282" t="s">
        <v>61</v>
      </c>
      <c r="GI79" s="282"/>
      <c r="GJ79" s="282"/>
      <c r="GK79" s="282"/>
      <c r="GL79" s="285" t="s">
        <v>100</v>
      </c>
      <c r="GM79" s="282"/>
      <c r="GN79" s="283"/>
      <c r="GO79" s="279"/>
      <c r="GP79" s="279"/>
      <c r="GQ79" s="279"/>
      <c r="GR79" s="279"/>
      <c r="GS79" s="279"/>
      <c r="GT79" s="279"/>
      <c r="GU79" s="42"/>
      <c r="GV79" s="280"/>
      <c r="GW79" s="281"/>
      <c r="GX79" s="282" t="s">
        <v>60</v>
      </c>
      <c r="GY79" s="282" t="s">
        <v>61</v>
      </c>
      <c r="GZ79" s="282"/>
      <c r="HA79" s="282"/>
      <c r="HB79" s="282"/>
      <c r="HC79" s="285" t="s">
        <v>100</v>
      </c>
      <c r="HD79" s="282"/>
      <c r="HE79" s="283"/>
      <c r="HF79" s="279"/>
      <c r="HG79" s="279"/>
      <c r="HH79" s="279"/>
      <c r="HI79" s="279"/>
      <c r="HJ79" s="279"/>
      <c r="HK79" s="279"/>
      <c r="HL79" s="42"/>
      <c r="HM79" s="280"/>
      <c r="HN79" s="281"/>
      <c r="HO79" s="282" t="s">
        <v>60</v>
      </c>
      <c r="HP79" s="282" t="s">
        <v>61</v>
      </c>
      <c r="HQ79" s="282"/>
      <c r="HR79" s="282"/>
      <c r="HS79" s="282"/>
      <c r="HT79" s="285" t="s">
        <v>100</v>
      </c>
      <c r="HU79" s="282"/>
      <c r="HV79" s="283"/>
      <c r="HW79" s="279"/>
      <c r="HX79" s="279"/>
      <c r="HY79" s="279"/>
      <c r="HZ79" s="279"/>
      <c r="IA79" s="279"/>
      <c r="IB79" s="279"/>
      <c r="IC79" s="42"/>
      <c r="ID79" s="280"/>
      <c r="IE79" s="281"/>
      <c r="IF79" s="282" t="s">
        <v>60</v>
      </c>
      <c r="IG79" s="282" t="s">
        <v>61</v>
      </c>
      <c r="IH79" s="282"/>
      <c r="II79" s="282"/>
      <c r="IJ79" s="282"/>
      <c r="IK79" s="285" t="s">
        <v>100</v>
      </c>
      <c r="IL79" s="282"/>
      <c r="IM79" s="283"/>
      <c r="IN79" s="279"/>
      <c r="IO79" s="279"/>
      <c r="IP79" s="279"/>
      <c r="IQ79" s="279"/>
      <c r="IR79" s="279"/>
      <c r="IS79" s="279"/>
      <c r="IT79" s="42"/>
      <c r="IU79" s="280"/>
      <c r="IV79" s="281"/>
      <c r="IW79" s="282" t="s">
        <v>60</v>
      </c>
      <c r="IX79" s="282" t="s">
        <v>61</v>
      </c>
      <c r="IY79" s="282"/>
      <c r="IZ79" s="282"/>
      <c r="JA79" s="282"/>
      <c r="JB79" s="285" t="s">
        <v>100</v>
      </c>
      <c r="JC79" s="282"/>
      <c r="JD79" s="283"/>
      <c r="JE79" s="279"/>
      <c r="JF79" s="279"/>
      <c r="JG79" s="279"/>
      <c r="JH79" s="279"/>
      <c r="JI79" s="279"/>
      <c r="JJ79" s="279"/>
      <c r="JK79" s="42"/>
      <c r="JL79" s="280"/>
      <c r="JM79" s="281"/>
      <c r="JN79" s="282" t="s">
        <v>60</v>
      </c>
      <c r="JO79" s="282" t="s">
        <v>61</v>
      </c>
      <c r="JP79" s="282"/>
      <c r="JQ79" s="282"/>
      <c r="JR79" s="282"/>
      <c r="JS79" s="285" t="s">
        <v>100</v>
      </c>
      <c r="JT79" s="282"/>
      <c r="JU79" s="283"/>
      <c r="JV79" s="279"/>
      <c r="JW79" s="279"/>
      <c r="JX79" s="279"/>
      <c r="JY79" s="279"/>
      <c r="JZ79" s="279"/>
      <c r="KA79" s="279"/>
      <c r="KB79" s="42"/>
      <c r="KC79" s="280"/>
      <c r="KD79" s="281"/>
      <c r="KE79" s="282" t="s">
        <v>60</v>
      </c>
      <c r="KF79" s="282" t="s">
        <v>61</v>
      </c>
      <c r="KG79" s="282"/>
      <c r="KH79" s="282"/>
      <c r="KI79" s="282"/>
      <c r="KJ79" s="285" t="s">
        <v>100</v>
      </c>
      <c r="KK79" s="282"/>
      <c r="KL79" s="283"/>
      <c r="KM79" s="279"/>
      <c r="KN79" s="279"/>
      <c r="KO79" s="279"/>
      <c r="KP79" s="279"/>
      <c r="KQ79" s="279"/>
      <c r="KR79" s="279"/>
      <c r="KS79" s="42"/>
    </row>
    <row r="80" ht="15.75" customHeight="1">
      <c r="A80" s="286"/>
      <c r="B80" s="287" t="s">
        <v>62</v>
      </c>
      <c r="C80" s="287" t="s">
        <v>63</v>
      </c>
      <c r="D80" s="287"/>
      <c r="E80" s="287"/>
      <c r="F80" s="287"/>
      <c r="G80" s="287" t="str">
        <f>"Tahun "&amp;P$6</f>
        <v>Tahun 2010</v>
      </c>
      <c r="H80" s="287"/>
      <c r="I80" s="288"/>
      <c r="J80" s="279"/>
      <c r="K80" s="279"/>
      <c r="L80" s="279"/>
      <c r="M80" s="279"/>
      <c r="N80" s="279"/>
      <c r="O80" s="279"/>
      <c r="P80" s="279"/>
      <c r="Q80" s="280"/>
      <c r="R80" s="286"/>
      <c r="S80" s="287" t="s">
        <v>62</v>
      </c>
      <c r="T80" s="287" t="s">
        <v>63</v>
      </c>
      <c r="U80" s="287"/>
      <c r="V80" s="287"/>
      <c r="W80" s="287"/>
      <c r="X80" s="287" t="str">
        <f>"Tahun "&amp;AG$6</f>
        <v>Tahun 2011</v>
      </c>
      <c r="Y80" s="287"/>
      <c r="Z80" s="288"/>
      <c r="AA80" s="279"/>
      <c r="AB80" s="279"/>
      <c r="AC80" s="279"/>
      <c r="AD80" s="279"/>
      <c r="AE80" s="279"/>
      <c r="AF80" s="279"/>
      <c r="AG80" s="279"/>
      <c r="AH80" s="280"/>
      <c r="AI80" s="286"/>
      <c r="AJ80" s="287" t="s">
        <v>62</v>
      </c>
      <c r="AK80" s="287" t="s">
        <v>63</v>
      </c>
      <c r="AL80" s="287"/>
      <c r="AM80" s="287"/>
      <c r="AN80" s="287"/>
      <c r="AO80" s="287" t="str">
        <f>"Tahun "&amp;AX$6</f>
        <v>Tahun 2012</v>
      </c>
      <c r="AP80" s="287"/>
      <c r="AQ80" s="288"/>
      <c r="AR80" s="279"/>
      <c r="AS80" s="279"/>
      <c r="AT80" s="279"/>
      <c r="AU80" s="279"/>
      <c r="AV80" s="279"/>
      <c r="AW80" s="279"/>
      <c r="AX80" s="279"/>
      <c r="AY80" s="280"/>
      <c r="AZ80" s="286"/>
      <c r="BA80" s="287" t="s">
        <v>62</v>
      </c>
      <c r="BB80" s="287" t="s">
        <v>63</v>
      </c>
      <c r="BC80" s="287"/>
      <c r="BD80" s="287"/>
      <c r="BE80" s="287"/>
      <c r="BF80" s="287" t="str">
        <f>"Tahun "&amp;BO$6</f>
        <v>Tahun 2013</v>
      </c>
      <c r="BG80" s="287"/>
      <c r="BH80" s="288"/>
      <c r="BI80" s="279"/>
      <c r="BJ80" s="279"/>
      <c r="BK80" s="279"/>
      <c r="BL80" s="279"/>
      <c r="BM80" s="279"/>
      <c r="BN80" s="279"/>
      <c r="BO80" s="279"/>
      <c r="BP80" s="280"/>
      <c r="BQ80" s="286"/>
      <c r="BR80" s="287" t="s">
        <v>62</v>
      </c>
      <c r="BS80" s="287" t="s">
        <v>63</v>
      </c>
      <c r="BT80" s="287"/>
      <c r="BU80" s="287"/>
      <c r="BV80" s="287"/>
      <c r="BW80" s="287" t="str">
        <f>"Tahun "&amp;CF$6</f>
        <v>Tahun 2014</v>
      </c>
      <c r="BX80" s="287"/>
      <c r="BY80" s="288"/>
      <c r="BZ80" s="279"/>
      <c r="CA80" s="279"/>
      <c r="CB80" s="279"/>
      <c r="CC80" s="279"/>
      <c r="CD80" s="279"/>
      <c r="CE80" s="279"/>
      <c r="CF80" s="279"/>
      <c r="CG80" s="280"/>
      <c r="CH80" s="286"/>
      <c r="CI80" s="287" t="s">
        <v>62</v>
      </c>
      <c r="CJ80" s="287" t="s">
        <v>63</v>
      </c>
      <c r="CK80" s="287"/>
      <c r="CL80" s="287"/>
      <c r="CM80" s="287"/>
      <c r="CN80" s="287" t="str">
        <f>"Tahun "&amp;CW$6</f>
        <v>Tahun 2015</v>
      </c>
      <c r="CO80" s="287"/>
      <c r="CP80" s="288"/>
      <c r="CQ80" s="279"/>
      <c r="CR80" s="279"/>
      <c r="CS80" s="279"/>
      <c r="CT80" s="279"/>
      <c r="CU80" s="279"/>
      <c r="CV80" s="279"/>
      <c r="CW80" s="279"/>
      <c r="CX80" s="280"/>
      <c r="CY80" s="286"/>
      <c r="CZ80" s="287" t="s">
        <v>62</v>
      </c>
      <c r="DA80" s="287" t="s">
        <v>63</v>
      </c>
      <c r="DB80" s="287"/>
      <c r="DC80" s="287"/>
      <c r="DD80" s="287"/>
      <c r="DE80" s="287" t="str">
        <f>"Tahun "&amp;DN$6</f>
        <v>Tahun 2016</v>
      </c>
      <c r="DF80" s="287"/>
      <c r="DG80" s="288"/>
      <c r="DH80" s="279"/>
      <c r="DI80" s="279"/>
      <c r="DJ80" s="279"/>
      <c r="DK80" s="279"/>
      <c r="DL80" s="279"/>
      <c r="DM80" s="279"/>
      <c r="DN80" s="279"/>
      <c r="DO80" s="280"/>
      <c r="DP80" s="286"/>
      <c r="DQ80" s="287" t="s">
        <v>62</v>
      </c>
      <c r="DR80" s="287" t="s">
        <v>63</v>
      </c>
      <c r="DS80" s="287"/>
      <c r="DT80" s="287"/>
      <c r="DU80" s="287"/>
      <c r="DV80" s="287" t="str">
        <f>"Tahun "&amp;EE$6</f>
        <v>Tahun 2017</v>
      </c>
      <c r="DW80" s="287"/>
      <c r="DX80" s="288"/>
      <c r="DY80" s="279"/>
      <c r="DZ80" s="279"/>
      <c r="EA80" s="279"/>
      <c r="EB80" s="279"/>
      <c r="EC80" s="279"/>
      <c r="ED80" s="279"/>
      <c r="EE80" s="279"/>
      <c r="EF80" s="280"/>
      <c r="EG80" s="286"/>
      <c r="EH80" s="287" t="s">
        <v>62</v>
      </c>
      <c r="EI80" s="287" t="s">
        <v>63</v>
      </c>
      <c r="EJ80" s="287"/>
      <c r="EK80" s="287"/>
      <c r="EL80" s="287"/>
      <c r="EM80" s="287" t="str">
        <f>"Tahun "&amp;EV$6</f>
        <v>Tahun 2018</v>
      </c>
      <c r="EN80" s="287"/>
      <c r="EO80" s="288"/>
      <c r="EP80" s="279"/>
      <c r="EQ80" s="279"/>
      <c r="ER80" s="279"/>
      <c r="ES80" s="279"/>
      <c r="ET80" s="279"/>
      <c r="EU80" s="279"/>
      <c r="EV80" s="279"/>
      <c r="EW80" s="280"/>
      <c r="EX80" s="286"/>
      <c r="EY80" s="287" t="s">
        <v>62</v>
      </c>
      <c r="EZ80" s="287" t="s">
        <v>63</v>
      </c>
      <c r="FA80" s="287"/>
      <c r="FB80" s="287"/>
      <c r="FC80" s="287"/>
      <c r="FD80" s="287" t="str">
        <f>"Tahun "&amp;FM$6</f>
        <v>Tahun 2019</v>
      </c>
      <c r="FE80" s="287"/>
      <c r="FF80" s="288"/>
      <c r="FG80" s="279"/>
      <c r="FH80" s="279"/>
      <c r="FI80" s="279"/>
      <c r="FJ80" s="279"/>
      <c r="FK80" s="279"/>
      <c r="FL80" s="279"/>
      <c r="FM80" s="279"/>
      <c r="FN80" s="280"/>
      <c r="FO80" s="286"/>
      <c r="FP80" s="287" t="s">
        <v>62</v>
      </c>
      <c r="FQ80" s="287" t="s">
        <v>63</v>
      </c>
      <c r="FR80" s="287"/>
      <c r="FS80" s="287"/>
      <c r="FT80" s="287"/>
      <c r="FU80" s="287" t="str">
        <f>"Tahun "&amp;GD$6</f>
        <v>Tahun 2020</v>
      </c>
      <c r="FV80" s="287"/>
      <c r="FW80" s="288"/>
      <c r="FX80" s="279"/>
      <c r="FY80" s="279"/>
      <c r="FZ80" s="279"/>
      <c r="GA80" s="279"/>
      <c r="GB80" s="279"/>
      <c r="GC80" s="279"/>
      <c r="GD80" s="279"/>
      <c r="GE80" s="280"/>
      <c r="GF80" s="286"/>
      <c r="GG80" s="287" t="s">
        <v>62</v>
      </c>
      <c r="GH80" s="287" t="s">
        <v>63</v>
      </c>
      <c r="GI80" s="287"/>
      <c r="GJ80" s="287"/>
      <c r="GK80" s="287"/>
      <c r="GL80" s="287" t="str">
        <f>"Tahun "&amp;GU$6</f>
        <v>Tahun 2021</v>
      </c>
      <c r="GM80" s="287"/>
      <c r="GN80" s="288"/>
      <c r="GO80" s="279"/>
      <c r="GP80" s="279"/>
      <c r="GQ80" s="279"/>
      <c r="GR80" s="279"/>
      <c r="GS80" s="279"/>
      <c r="GT80" s="279"/>
      <c r="GU80" s="279"/>
      <c r="GV80" s="280"/>
      <c r="GW80" s="286"/>
      <c r="GX80" s="287" t="s">
        <v>62</v>
      </c>
      <c r="GY80" s="287" t="s">
        <v>63</v>
      </c>
      <c r="GZ80" s="287"/>
      <c r="HA80" s="287"/>
      <c r="HB80" s="287"/>
      <c r="HC80" s="287" t="str">
        <f>"Tahun "&amp;HL$6</f>
        <v>Tahun 2022</v>
      </c>
      <c r="HD80" s="287"/>
      <c r="HE80" s="288"/>
      <c r="HF80" s="279"/>
      <c r="HG80" s="279"/>
      <c r="HH80" s="279"/>
      <c r="HI80" s="279"/>
      <c r="HJ80" s="279"/>
      <c r="HK80" s="279"/>
      <c r="HL80" s="279"/>
      <c r="HM80" s="280"/>
      <c r="HN80" s="286"/>
      <c r="HO80" s="287" t="s">
        <v>62</v>
      </c>
      <c r="HP80" s="287" t="s">
        <v>63</v>
      </c>
      <c r="HQ80" s="287"/>
      <c r="HR80" s="287"/>
      <c r="HS80" s="287"/>
      <c r="HT80" s="287" t="str">
        <f>"Tahun "&amp;IC$6</f>
        <v>Tahun 2023</v>
      </c>
      <c r="HU80" s="287"/>
      <c r="HV80" s="288"/>
      <c r="HW80" s="279"/>
      <c r="HX80" s="279"/>
      <c r="HY80" s="279"/>
      <c r="HZ80" s="279"/>
      <c r="IA80" s="279"/>
      <c r="IB80" s="279"/>
      <c r="IC80" s="279"/>
      <c r="ID80" s="280"/>
      <c r="IE80" s="286"/>
      <c r="IF80" s="287" t="s">
        <v>62</v>
      </c>
      <c r="IG80" s="287" t="s">
        <v>63</v>
      </c>
      <c r="IH80" s="287"/>
      <c r="II80" s="287"/>
      <c r="IJ80" s="287"/>
      <c r="IK80" s="287" t="str">
        <f>"Tahun "&amp;IT$6</f>
        <v>Tahun 2024</v>
      </c>
      <c r="IL80" s="287"/>
      <c r="IM80" s="288"/>
      <c r="IN80" s="279"/>
      <c r="IO80" s="279"/>
      <c r="IP80" s="279"/>
      <c r="IQ80" s="279"/>
      <c r="IR80" s="279"/>
      <c r="IS80" s="279"/>
      <c r="IT80" s="279"/>
      <c r="IU80" s="280"/>
      <c r="IV80" s="286"/>
      <c r="IW80" s="287" t="s">
        <v>62</v>
      </c>
      <c r="IX80" s="287" t="s">
        <v>63</v>
      </c>
      <c r="IY80" s="287"/>
      <c r="IZ80" s="287"/>
      <c r="JA80" s="287"/>
      <c r="JB80" s="287" t="str">
        <f>"Tahun "&amp;JK$6</f>
        <v>Tahun 2025</v>
      </c>
      <c r="JC80" s="287"/>
      <c r="JD80" s="288"/>
      <c r="JE80" s="279"/>
      <c r="JF80" s="279"/>
      <c r="JG80" s="279"/>
      <c r="JH80" s="279"/>
      <c r="JI80" s="279"/>
      <c r="JJ80" s="279"/>
      <c r="JK80" s="279"/>
      <c r="JL80" s="280"/>
      <c r="JM80" s="286"/>
      <c r="JN80" s="287" t="s">
        <v>62</v>
      </c>
      <c r="JO80" s="287" t="s">
        <v>63</v>
      </c>
      <c r="JP80" s="287"/>
      <c r="JQ80" s="287"/>
      <c r="JR80" s="287"/>
      <c r="JS80" s="287" t="str">
        <f>"Tahun "&amp;KB$6</f>
        <v>Tahun 2026</v>
      </c>
      <c r="JT80" s="287"/>
      <c r="JU80" s="288"/>
      <c r="JV80" s="279"/>
      <c r="JW80" s="279"/>
      <c r="JX80" s="279"/>
      <c r="JY80" s="279"/>
      <c r="JZ80" s="279"/>
      <c r="KA80" s="279"/>
      <c r="KB80" s="279"/>
      <c r="KC80" s="280"/>
      <c r="KD80" s="286"/>
      <c r="KE80" s="287" t="s">
        <v>62</v>
      </c>
      <c r="KF80" s="287" t="s">
        <v>63</v>
      </c>
      <c r="KG80" s="287"/>
      <c r="KH80" s="287"/>
      <c r="KI80" s="287"/>
      <c r="KJ80" s="287" t="str">
        <f>"Tahun "&amp;KS$6</f>
        <v>Tahun 2027</v>
      </c>
      <c r="KK80" s="287"/>
      <c r="KL80" s="288"/>
      <c r="KM80" s="279"/>
      <c r="KN80" s="279"/>
      <c r="KO80" s="279"/>
      <c r="KP80" s="279"/>
      <c r="KQ80" s="279"/>
      <c r="KR80" s="279"/>
      <c r="KS80" s="279"/>
    </row>
    <row r="81" ht="15.75" customHeight="1">
      <c r="A81" s="289"/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1"/>
      <c r="R81" s="289"/>
      <c r="S81" s="290"/>
      <c r="T81" s="290"/>
      <c r="U81" s="290"/>
      <c r="V81" s="290"/>
      <c r="W81" s="290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1"/>
      <c r="AI81" s="289"/>
      <c r="AJ81" s="290"/>
      <c r="AK81" s="290"/>
      <c r="AL81" s="290"/>
      <c r="AM81" s="290"/>
      <c r="AN81" s="290"/>
      <c r="AO81" s="290"/>
      <c r="AP81" s="290"/>
      <c r="AQ81" s="290"/>
      <c r="AR81" s="290"/>
      <c r="AS81" s="290"/>
      <c r="AT81" s="290"/>
      <c r="AU81" s="290"/>
      <c r="AV81" s="290"/>
      <c r="AW81" s="290"/>
      <c r="AX81" s="290"/>
      <c r="AY81" s="291"/>
      <c r="AZ81" s="289"/>
      <c r="BA81" s="290"/>
      <c r="BB81" s="290"/>
      <c r="BC81" s="290"/>
      <c r="BD81" s="290"/>
      <c r="BE81" s="290"/>
      <c r="BF81" s="290"/>
      <c r="BG81" s="290"/>
      <c r="BH81" s="290"/>
      <c r="BI81" s="290"/>
      <c r="BJ81" s="290"/>
      <c r="BK81" s="290"/>
      <c r="BL81" s="290"/>
      <c r="BM81" s="290"/>
      <c r="BN81" s="290"/>
      <c r="BO81" s="290"/>
      <c r="BP81" s="291"/>
      <c r="BQ81" s="289"/>
      <c r="BR81" s="290"/>
      <c r="BS81" s="290"/>
      <c r="BT81" s="290"/>
      <c r="BU81" s="290"/>
      <c r="BV81" s="290"/>
      <c r="BW81" s="290"/>
      <c r="BX81" s="290"/>
      <c r="BY81" s="290"/>
      <c r="BZ81" s="290"/>
      <c r="CA81" s="290"/>
      <c r="CB81" s="290"/>
      <c r="CC81" s="290"/>
      <c r="CD81" s="290"/>
      <c r="CE81" s="290"/>
      <c r="CF81" s="290"/>
      <c r="CG81" s="291"/>
      <c r="CH81" s="289"/>
      <c r="CI81" s="290"/>
      <c r="CJ81" s="290"/>
      <c r="CK81" s="290"/>
      <c r="CL81" s="290"/>
      <c r="CM81" s="290"/>
      <c r="CN81" s="290"/>
      <c r="CO81" s="290"/>
      <c r="CP81" s="290"/>
      <c r="CQ81" s="290"/>
      <c r="CR81" s="290"/>
      <c r="CS81" s="290"/>
      <c r="CT81" s="290"/>
      <c r="CU81" s="290"/>
      <c r="CV81" s="290"/>
      <c r="CW81" s="290"/>
      <c r="CX81" s="291"/>
      <c r="CY81" s="289"/>
      <c r="CZ81" s="290"/>
      <c r="DA81" s="290"/>
      <c r="DB81" s="290"/>
      <c r="DC81" s="290"/>
      <c r="DD81" s="290"/>
      <c r="DE81" s="290"/>
      <c r="DF81" s="290"/>
      <c r="DG81" s="290"/>
      <c r="DH81" s="290"/>
      <c r="DI81" s="290"/>
      <c r="DJ81" s="290"/>
      <c r="DK81" s="290"/>
      <c r="DL81" s="290"/>
      <c r="DM81" s="290"/>
      <c r="DN81" s="290"/>
      <c r="DO81" s="291"/>
      <c r="DP81" s="289"/>
      <c r="DQ81" s="290"/>
      <c r="DR81" s="290"/>
      <c r="DS81" s="290"/>
      <c r="DT81" s="290"/>
      <c r="DU81" s="290"/>
      <c r="DV81" s="290"/>
      <c r="DW81" s="290"/>
      <c r="DX81" s="290"/>
      <c r="DY81" s="290"/>
      <c r="DZ81" s="290"/>
      <c r="EA81" s="290"/>
      <c r="EB81" s="290"/>
      <c r="EC81" s="290"/>
      <c r="ED81" s="290"/>
      <c r="EE81" s="290"/>
      <c r="EF81" s="291"/>
      <c r="EG81" s="289"/>
      <c r="EH81" s="290"/>
      <c r="EI81" s="290"/>
      <c r="EJ81" s="290"/>
      <c r="EK81" s="290"/>
      <c r="EL81" s="290"/>
      <c r="EM81" s="290"/>
      <c r="EN81" s="290"/>
      <c r="EO81" s="290"/>
      <c r="EP81" s="290"/>
      <c r="EQ81" s="290"/>
      <c r="ER81" s="290"/>
      <c r="ES81" s="290"/>
      <c r="ET81" s="290"/>
      <c r="EU81" s="290"/>
      <c r="EV81" s="290"/>
      <c r="EW81" s="291"/>
      <c r="EX81" s="289"/>
      <c r="EY81" s="290"/>
      <c r="EZ81" s="290"/>
      <c r="FA81" s="290"/>
      <c r="FB81" s="290"/>
      <c r="FC81" s="290"/>
      <c r="FD81" s="290"/>
      <c r="FE81" s="290"/>
      <c r="FF81" s="290"/>
      <c r="FG81" s="290"/>
      <c r="FH81" s="290"/>
      <c r="FI81" s="290"/>
      <c r="FJ81" s="290"/>
      <c r="FK81" s="290"/>
      <c r="FL81" s="290"/>
      <c r="FM81" s="290"/>
      <c r="FN81" s="291"/>
      <c r="FO81" s="289"/>
      <c r="FP81" s="290"/>
      <c r="FQ81" s="290"/>
      <c r="FR81" s="290"/>
      <c r="FS81" s="290"/>
      <c r="FT81" s="290"/>
      <c r="FU81" s="290"/>
      <c r="FV81" s="290"/>
      <c r="FW81" s="290"/>
      <c r="FX81" s="290"/>
      <c r="FY81" s="290"/>
      <c r="FZ81" s="290"/>
      <c r="GA81" s="290"/>
      <c r="GB81" s="290"/>
      <c r="GC81" s="290"/>
      <c r="GD81" s="290"/>
      <c r="GE81" s="291"/>
      <c r="GF81" s="289"/>
      <c r="GG81" s="290"/>
      <c r="GH81" s="290"/>
      <c r="GI81" s="290"/>
      <c r="GJ81" s="290"/>
      <c r="GK81" s="290"/>
      <c r="GL81" s="290"/>
      <c r="GM81" s="290"/>
      <c r="GN81" s="290"/>
      <c r="GO81" s="290"/>
      <c r="GP81" s="290"/>
      <c r="GQ81" s="290"/>
      <c r="GR81" s="290"/>
      <c r="GS81" s="290"/>
      <c r="GT81" s="290"/>
      <c r="GU81" s="290"/>
      <c r="GV81" s="291"/>
      <c r="GW81" s="289"/>
      <c r="GX81" s="290"/>
      <c r="GY81" s="290"/>
      <c r="GZ81" s="290"/>
      <c r="HA81" s="290"/>
      <c r="HB81" s="290"/>
      <c r="HC81" s="290"/>
      <c r="HD81" s="290"/>
      <c r="HE81" s="290"/>
      <c r="HF81" s="290"/>
      <c r="HG81" s="290"/>
      <c r="HH81" s="290"/>
      <c r="HI81" s="290"/>
      <c r="HJ81" s="290"/>
      <c r="HK81" s="290"/>
      <c r="HL81" s="290"/>
      <c r="HM81" s="291"/>
      <c r="HN81" s="289"/>
      <c r="HO81" s="290"/>
      <c r="HP81" s="290"/>
      <c r="HQ81" s="290"/>
      <c r="HR81" s="290"/>
      <c r="HS81" s="290"/>
      <c r="HT81" s="290"/>
      <c r="HU81" s="290"/>
      <c r="HV81" s="290"/>
      <c r="HW81" s="290"/>
      <c r="HX81" s="290"/>
      <c r="HY81" s="290"/>
      <c r="HZ81" s="290"/>
      <c r="IA81" s="290"/>
      <c r="IB81" s="290"/>
      <c r="IC81" s="290"/>
      <c r="ID81" s="291"/>
      <c r="IE81" s="289"/>
      <c r="IF81" s="290"/>
      <c r="IG81" s="290"/>
      <c r="IH81" s="290"/>
      <c r="II81" s="290"/>
      <c r="IJ81" s="290"/>
      <c r="IK81" s="290"/>
      <c r="IL81" s="290"/>
      <c r="IM81" s="290"/>
      <c r="IN81" s="290"/>
      <c r="IO81" s="290"/>
      <c r="IP81" s="290"/>
      <c r="IQ81" s="290"/>
      <c r="IR81" s="290"/>
      <c r="IS81" s="290"/>
      <c r="IT81" s="290"/>
      <c r="IU81" s="291"/>
      <c r="IV81" s="289"/>
      <c r="IW81" s="290"/>
      <c r="IX81" s="290"/>
      <c r="IY81" s="290"/>
      <c r="IZ81" s="290"/>
      <c r="JA81" s="290"/>
      <c r="JB81" s="290"/>
      <c r="JC81" s="290"/>
      <c r="JD81" s="290"/>
      <c r="JE81" s="290"/>
      <c r="JF81" s="290"/>
      <c r="JG81" s="290"/>
      <c r="JH81" s="290"/>
      <c r="JI81" s="290"/>
      <c r="JJ81" s="290"/>
      <c r="JK81" s="290"/>
      <c r="JL81" s="291"/>
      <c r="JM81" s="289"/>
      <c r="JN81" s="290"/>
      <c r="JO81" s="290"/>
      <c r="JP81" s="290"/>
      <c r="JQ81" s="290"/>
      <c r="JR81" s="290"/>
      <c r="JS81" s="290"/>
      <c r="JT81" s="290"/>
      <c r="JU81" s="290"/>
      <c r="JV81" s="290"/>
      <c r="JW81" s="290"/>
      <c r="JX81" s="290"/>
      <c r="JY81" s="290"/>
      <c r="JZ81" s="290"/>
      <c r="KA81" s="290"/>
      <c r="KB81" s="290"/>
      <c r="KC81" s="291"/>
      <c r="KD81" s="289"/>
      <c r="KE81" s="290"/>
      <c r="KF81" s="290"/>
      <c r="KG81" s="290"/>
      <c r="KH81" s="290"/>
      <c r="KI81" s="290"/>
      <c r="KJ81" s="290"/>
      <c r="KK81" s="290"/>
      <c r="KL81" s="290"/>
      <c r="KM81" s="290"/>
      <c r="KN81" s="290"/>
      <c r="KO81" s="290"/>
      <c r="KP81" s="290"/>
      <c r="KQ81" s="290"/>
      <c r="KR81" s="290"/>
      <c r="KS81" s="290"/>
    </row>
    <row r="82" ht="33.75" customHeight="1">
      <c r="A82" s="292" t="s">
        <v>64</v>
      </c>
      <c r="B82" s="293" t="s">
        <v>65</v>
      </c>
      <c r="C82" s="294" t="s">
        <v>66</v>
      </c>
      <c r="D82" s="124"/>
      <c r="E82" s="124"/>
      <c r="F82" s="124"/>
      <c r="G82" s="125"/>
      <c r="H82" s="294" t="s">
        <v>67</v>
      </c>
      <c r="I82" s="125"/>
      <c r="J82" s="294" t="s">
        <v>68</v>
      </c>
      <c r="K82" s="124"/>
      <c r="L82" s="125"/>
      <c r="M82" s="293" t="s">
        <v>69</v>
      </c>
      <c r="N82" s="295" t="s">
        <v>70</v>
      </c>
      <c r="O82" s="125"/>
      <c r="P82" s="296" t="s">
        <v>71</v>
      </c>
      <c r="Q82" s="297"/>
      <c r="R82" s="298" t="s">
        <v>64</v>
      </c>
      <c r="S82" s="293" t="s">
        <v>65</v>
      </c>
      <c r="T82" s="294" t="s">
        <v>66</v>
      </c>
      <c r="U82" s="124"/>
      <c r="V82" s="124"/>
      <c r="W82" s="124"/>
      <c r="X82" s="125"/>
      <c r="Y82" s="294" t="s">
        <v>67</v>
      </c>
      <c r="Z82" s="125"/>
      <c r="AA82" s="294" t="s">
        <v>68</v>
      </c>
      <c r="AB82" s="124"/>
      <c r="AC82" s="125"/>
      <c r="AD82" s="293" t="s">
        <v>69</v>
      </c>
      <c r="AE82" s="295" t="s">
        <v>70</v>
      </c>
      <c r="AF82" s="125"/>
      <c r="AG82" s="299" t="s">
        <v>71</v>
      </c>
      <c r="AH82" s="297"/>
      <c r="AI82" s="298" t="s">
        <v>64</v>
      </c>
      <c r="AJ82" s="293" t="s">
        <v>65</v>
      </c>
      <c r="AK82" s="294" t="s">
        <v>66</v>
      </c>
      <c r="AL82" s="124"/>
      <c r="AM82" s="124"/>
      <c r="AN82" s="124"/>
      <c r="AO82" s="125"/>
      <c r="AP82" s="294" t="s">
        <v>67</v>
      </c>
      <c r="AQ82" s="125"/>
      <c r="AR82" s="294" t="s">
        <v>68</v>
      </c>
      <c r="AS82" s="124"/>
      <c r="AT82" s="125"/>
      <c r="AU82" s="293" t="s">
        <v>69</v>
      </c>
      <c r="AV82" s="295" t="s">
        <v>70</v>
      </c>
      <c r="AW82" s="125"/>
      <c r="AX82" s="299" t="s">
        <v>71</v>
      </c>
      <c r="AY82" s="297"/>
      <c r="AZ82" s="298" t="s">
        <v>64</v>
      </c>
      <c r="BA82" s="293" t="s">
        <v>65</v>
      </c>
      <c r="BB82" s="294" t="s">
        <v>66</v>
      </c>
      <c r="BC82" s="124"/>
      <c r="BD82" s="124"/>
      <c r="BE82" s="124"/>
      <c r="BF82" s="125"/>
      <c r="BG82" s="294" t="s">
        <v>67</v>
      </c>
      <c r="BH82" s="125"/>
      <c r="BI82" s="294" t="s">
        <v>68</v>
      </c>
      <c r="BJ82" s="124"/>
      <c r="BK82" s="125"/>
      <c r="BL82" s="293" t="s">
        <v>69</v>
      </c>
      <c r="BM82" s="295" t="s">
        <v>70</v>
      </c>
      <c r="BN82" s="125"/>
      <c r="BO82" s="299" t="s">
        <v>71</v>
      </c>
      <c r="BP82" s="297"/>
      <c r="BQ82" s="298" t="s">
        <v>64</v>
      </c>
      <c r="BR82" s="293" t="s">
        <v>65</v>
      </c>
      <c r="BS82" s="294" t="s">
        <v>66</v>
      </c>
      <c r="BT82" s="124"/>
      <c r="BU82" s="124"/>
      <c r="BV82" s="124"/>
      <c r="BW82" s="125"/>
      <c r="BX82" s="294" t="s">
        <v>67</v>
      </c>
      <c r="BY82" s="125"/>
      <c r="BZ82" s="294" t="s">
        <v>68</v>
      </c>
      <c r="CA82" s="124"/>
      <c r="CB82" s="125"/>
      <c r="CC82" s="293" t="s">
        <v>69</v>
      </c>
      <c r="CD82" s="295" t="s">
        <v>70</v>
      </c>
      <c r="CE82" s="125"/>
      <c r="CF82" s="299" t="s">
        <v>71</v>
      </c>
      <c r="CG82" s="297"/>
      <c r="CH82" s="298" t="s">
        <v>64</v>
      </c>
      <c r="CI82" s="293" t="s">
        <v>65</v>
      </c>
      <c r="CJ82" s="294" t="s">
        <v>66</v>
      </c>
      <c r="CK82" s="124"/>
      <c r="CL82" s="124"/>
      <c r="CM82" s="124"/>
      <c r="CN82" s="125"/>
      <c r="CO82" s="294" t="s">
        <v>67</v>
      </c>
      <c r="CP82" s="125"/>
      <c r="CQ82" s="294" t="s">
        <v>68</v>
      </c>
      <c r="CR82" s="124"/>
      <c r="CS82" s="125"/>
      <c r="CT82" s="293" t="s">
        <v>69</v>
      </c>
      <c r="CU82" s="295" t="s">
        <v>70</v>
      </c>
      <c r="CV82" s="125"/>
      <c r="CW82" s="299" t="s">
        <v>71</v>
      </c>
      <c r="CX82" s="297"/>
      <c r="CY82" s="298" t="s">
        <v>64</v>
      </c>
      <c r="CZ82" s="293" t="s">
        <v>65</v>
      </c>
      <c r="DA82" s="294" t="s">
        <v>66</v>
      </c>
      <c r="DB82" s="124"/>
      <c r="DC82" s="124"/>
      <c r="DD82" s="124"/>
      <c r="DE82" s="125"/>
      <c r="DF82" s="294" t="s">
        <v>67</v>
      </c>
      <c r="DG82" s="125"/>
      <c r="DH82" s="294" t="s">
        <v>68</v>
      </c>
      <c r="DI82" s="124"/>
      <c r="DJ82" s="125"/>
      <c r="DK82" s="293" t="s">
        <v>69</v>
      </c>
      <c r="DL82" s="295" t="s">
        <v>70</v>
      </c>
      <c r="DM82" s="125"/>
      <c r="DN82" s="299" t="s">
        <v>71</v>
      </c>
      <c r="DO82" s="297"/>
      <c r="DP82" s="298" t="s">
        <v>64</v>
      </c>
      <c r="DQ82" s="293" t="s">
        <v>65</v>
      </c>
      <c r="DR82" s="294" t="s">
        <v>66</v>
      </c>
      <c r="DS82" s="124"/>
      <c r="DT82" s="124"/>
      <c r="DU82" s="124"/>
      <c r="DV82" s="125"/>
      <c r="DW82" s="294" t="s">
        <v>67</v>
      </c>
      <c r="DX82" s="125"/>
      <c r="DY82" s="294" t="s">
        <v>68</v>
      </c>
      <c r="DZ82" s="124"/>
      <c r="EA82" s="125"/>
      <c r="EB82" s="293" t="s">
        <v>69</v>
      </c>
      <c r="EC82" s="295" t="s">
        <v>70</v>
      </c>
      <c r="ED82" s="125"/>
      <c r="EE82" s="299" t="s">
        <v>71</v>
      </c>
      <c r="EF82" s="297"/>
      <c r="EG82" s="298" t="s">
        <v>64</v>
      </c>
      <c r="EH82" s="293" t="s">
        <v>65</v>
      </c>
      <c r="EI82" s="294" t="s">
        <v>66</v>
      </c>
      <c r="EJ82" s="124"/>
      <c r="EK82" s="124"/>
      <c r="EL82" s="124"/>
      <c r="EM82" s="125"/>
      <c r="EN82" s="294" t="s">
        <v>67</v>
      </c>
      <c r="EO82" s="125"/>
      <c r="EP82" s="294" t="s">
        <v>68</v>
      </c>
      <c r="EQ82" s="124"/>
      <c r="ER82" s="125"/>
      <c r="ES82" s="293" t="s">
        <v>69</v>
      </c>
      <c r="ET82" s="295" t="s">
        <v>70</v>
      </c>
      <c r="EU82" s="125"/>
      <c r="EV82" s="299" t="s">
        <v>71</v>
      </c>
      <c r="EW82" s="297"/>
      <c r="EX82" s="298" t="s">
        <v>64</v>
      </c>
      <c r="EY82" s="293" t="s">
        <v>65</v>
      </c>
      <c r="EZ82" s="294" t="s">
        <v>66</v>
      </c>
      <c r="FA82" s="124"/>
      <c r="FB82" s="124"/>
      <c r="FC82" s="124"/>
      <c r="FD82" s="125"/>
      <c r="FE82" s="294" t="s">
        <v>67</v>
      </c>
      <c r="FF82" s="125"/>
      <c r="FG82" s="294" t="s">
        <v>68</v>
      </c>
      <c r="FH82" s="124"/>
      <c r="FI82" s="125"/>
      <c r="FJ82" s="293" t="s">
        <v>69</v>
      </c>
      <c r="FK82" s="295" t="s">
        <v>70</v>
      </c>
      <c r="FL82" s="125"/>
      <c r="FM82" s="299" t="s">
        <v>71</v>
      </c>
      <c r="FN82" s="297"/>
      <c r="FO82" s="298" t="s">
        <v>64</v>
      </c>
      <c r="FP82" s="293" t="s">
        <v>65</v>
      </c>
      <c r="FQ82" s="294" t="s">
        <v>66</v>
      </c>
      <c r="FR82" s="124"/>
      <c r="FS82" s="124"/>
      <c r="FT82" s="124"/>
      <c r="FU82" s="125"/>
      <c r="FV82" s="294" t="s">
        <v>67</v>
      </c>
      <c r="FW82" s="125"/>
      <c r="FX82" s="294" t="s">
        <v>68</v>
      </c>
      <c r="FY82" s="124"/>
      <c r="FZ82" s="125"/>
      <c r="GA82" s="293" t="s">
        <v>69</v>
      </c>
      <c r="GB82" s="295" t="s">
        <v>70</v>
      </c>
      <c r="GC82" s="125"/>
      <c r="GD82" s="299" t="s">
        <v>71</v>
      </c>
      <c r="GE82" s="297"/>
      <c r="GF82" s="298" t="s">
        <v>64</v>
      </c>
      <c r="GG82" s="293" t="s">
        <v>65</v>
      </c>
      <c r="GH82" s="294" t="s">
        <v>66</v>
      </c>
      <c r="GI82" s="124"/>
      <c r="GJ82" s="124"/>
      <c r="GK82" s="124"/>
      <c r="GL82" s="125"/>
      <c r="GM82" s="294" t="s">
        <v>67</v>
      </c>
      <c r="GN82" s="125"/>
      <c r="GO82" s="294" t="s">
        <v>68</v>
      </c>
      <c r="GP82" s="124"/>
      <c r="GQ82" s="125"/>
      <c r="GR82" s="293" t="s">
        <v>69</v>
      </c>
      <c r="GS82" s="295" t="s">
        <v>70</v>
      </c>
      <c r="GT82" s="125"/>
      <c r="GU82" s="299" t="s">
        <v>71</v>
      </c>
      <c r="GV82" s="297"/>
      <c r="GW82" s="298" t="s">
        <v>64</v>
      </c>
      <c r="GX82" s="293" t="s">
        <v>65</v>
      </c>
      <c r="GY82" s="294" t="s">
        <v>66</v>
      </c>
      <c r="GZ82" s="124"/>
      <c r="HA82" s="124"/>
      <c r="HB82" s="124"/>
      <c r="HC82" s="125"/>
      <c r="HD82" s="294" t="s">
        <v>67</v>
      </c>
      <c r="HE82" s="125"/>
      <c r="HF82" s="294" t="s">
        <v>68</v>
      </c>
      <c r="HG82" s="124"/>
      <c r="HH82" s="125"/>
      <c r="HI82" s="293" t="s">
        <v>69</v>
      </c>
      <c r="HJ82" s="295" t="s">
        <v>70</v>
      </c>
      <c r="HK82" s="125"/>
      <c r="HL82" s="299" t="s">
        <v>71</v>
      </c>
      <c r="HM82" s="297"/>
      <c r="HN82" s="298" t="s">
        <v>64</v>
      </c>
      <c r="HO82" s="293" t="s">
        <v>65</v>
      </c>
      <c r="HP82" s="294" t="s">
        <v>66</v>
      </c>
      <c r="HQ82" s="124"/>
      <c r="HR82" s="124"/>
      <c r="HS82" s="124"/>
      <c r="HT82" s="125"/>
      <c r="HU82" s="294" t="s">
        <v>67</v>
      </c>
      <c r="HV82" s="125"/>
      <c r="HW82" s="294" t="s">
        <v>68</v>
      </c>
      <c r="HX82" s="124"/>
      <c r="HY82" s="125"/>
      <c r="HZ82" s="293" t="s">
        <v>69</v>
      </c>
      <c r="IA82" s="295" t="s">
        <v>70</v>
      </c>
      <c r="IB82" s="125"/>
      <c r="IC82" s="299" t="s">
        <v>71</v>
      </c>
      <c r="ID82" s="297"/>
      <c r="IE82" s="298" t="s">
        <v>64</v>
      </c>
      <c r="IF82" s="293" t="s">
        <v>65</v>
      </c>
      <c r="IG82" s="294" t="s">
        <v>66</v>
      </c>
      <c r="IH82" s="124"/>
      <c r="II82" s="124"/>
      <c r="IJ82" s="124"/>
      <c r="IK82" s="125"/>
      <c r="IL82" s="294" t="s">
        <v>67</v>
      </c>
      <c r="IM82" s="125"/>
      <c r="IN82" s="294" t="s">
        <v>68</v>
      </c>
      <c r="IO82" s="124"/>
      <c r="IP82" s="125"/>
      <c r="IQ82" s="293" t="s">
        <v>69</v>
      </c>
      <c r="IR82" s="295" t="s">
        <v>70</v>
      </c>
      <c r="IS82" s="125"/>
      <c r="IT82" s="299" t="s">
        <v>71</v>
      </c>
      <c r="IU82" s="297"/>
      <c r="IV82" s="298" t="s">
        <v>64</v>
      </c>
      <c r="IW82" s="293" t="s">
        <v>65</v>
      </c>
      <c r="IX82" s="294" t="s">
        <v>66</v>
      </c>
      <c r="IY82" s="124"/>
      <c r="IZ82" s="124"/>
      <c r="JA82" s="124"/>
      <c r="JB82" s="125"/>
      <c r="JC82" s="294" t="s">
        <v>67</v>
      </c>
      <c r="JD82" s="125"/>
      <c r="JE82" s="294" t="s">
        <v>68</v>
      </c>
      <c r="JF82" s="124"/>
      <c r="JG82" s="125"/>
      <c r="JH82" s="293" t="s">
        <v>69</v>
      </c>
      <c r="JI82" s="295" t="s">
        <v>70</v>
      </c>
      <c r="JJ82" s="125"/>
      <c r="JK82" s="299" t="s">
        <v>71</v>
      </c>
      <c r="JL82" s="297"/>
      <c r="JM82" s="298" t="s">
        <v>64</v>
      </c>
      <c r="JN82" s="293" t="s">
        <v>65</v>
      </c>
      <c r="JO82" s="294" t="s">
        <v>66</v>
      </c>
      <c r="JP82" s="124"/>
      <c r="JQ82" s="124"/>
      <c r="JR82" s="124"/>
      <c r="JS82" s="125"/>
      <c r="JT82" s="294" t="s">
        <v>67</v>
      </c>
      <c r="JU82" s="125"/>
      <c r="JV82" s="294" t="s">
        <v>68</v>
      </c>
      <c r="JW82" s="124"/>
      <c r="JX82" s="125"/>
      <c r="JY82" s="293" t="s">
        <v>69</v>
      </c>
      <c r="JZ82" s="295" t="s">
        <v>70</v>
      </c>
      <c r="KA82" s="125"/>
      <c r="KB82" s="299" t="s">
        <v>71</v>
      </c>
      <c r="KC82" s="297"/>
      <c r="KD82" s="298" t="s">
        <v>64</v>
      </c>
      <c r="KE82" s="293" t="s">
        <v>65</v>
      </c>
      <c r="KF82" s="294" t="s">
        <v>66</v>
      </c>
      <c r="KG82" s="124"/>
      <c r="KH82" s="124"/>
      <c r="KI82" s="124"/>
      <c r="KJ82" s="125"/>
      <c r="KK82" s="294" t="s">
        <v>67</v>
      </c>
      <c r="KL82" s="125"/>
      <c r="KM82" s="294" t="s">
        <v>68</v>
      </c>
      <c r="KN82" s="124"/>
      <c r="KO82" s="125"/>
      <c r="KP82" s="293" t="s">
        <v>69</v>
      </c>
      <c r="KQ82" s="295" t="s">
        <v>70</v>
      </c>
      <c r="KR82" s="125"/>
      <c r="KS82" s="299" t="s">
        <v>71</v>
      </c>
    </row>
    <row r="83" ht="66.0" customHeight="1">
      <c r="A83" s="131"/>
      <c r="B83" s="42"/>
      <c r="C83" s="300" t="s">
        <v>72</v>
      </c>
      <c r="D83" s="300" t="s">
        <v>73</v>
      </c>
      <c r="E83" s="301" t="s">
        <v>74</v>
      </c>
      <c r="F83" s="300" t="s">
        <v>75</v>
      </c>
      <c r="G83" s="300" t="s">
        <v>76</v>
      </c>
      <c r="H83" s="302" t="s">
        <v>77</v>
      </c>
      <c r="I83" s="300" t="s">
        <v>78</v>
      </c>
      <c r="J83" s="302" t="s">
        <v>79</v>
      </c>
      <c r="K83" s="300" t="s">
        <v>80</v>
      </c>
      <c r="L83" s="300" t="s">
        <v>81</v>
      </c>
      <c r="M83" s="42"/>
      <c r="N83" s="302" t="s">
        <v>77</v>
      </c>
      <c r="O83" s="302" t="s">
        <v>82</v>
      </c>
      <c r="P83" s="135"/>
      <c r="Q83" s="297"/>
      <c r="R83" s="136"/>
      <c r="S83" s="42"/>
      <c r="T83" s="300" t="s">
        <v>72</v>
      </c>
      <c r="U83" s="300" t="s">
        <v>73</v>
      </c>
      <c r="V83" s="301" t="s">
        <v>74</v>
      </c>
      <c r="W83" s="300" t="s">
        <v>75</v>
      </c>
      <c r="X83" s="300" t="s">
        <v>76</v>
      </c>
      <c r="Y83" s="302" t="s">
        <v>77</v>
      </c>
      <c r="Z83" s="300" t="s">
        <v>78</v>
      </c>
      <c r="AA83" s="302" t="s">
        <v>79</v>
      </c>
      <c r="AB83" s="300" t="s">
        <v>80</v>
      </c>
      <c r="AC83" s="300" t="s">
        <v>81</v>
      </c>
      <c r="AD83" s="42"/>
      <c r="AE83" s="302" t="s">
        <v>77</v>
      </c>
      <c r="AF83" s="302" t="s">
        <v>82</v>
      </c>
      <c r="AG83" s="137"/>
      <c r="AH83" s="297"/>
      <c r="AI83" s="136"/>
      <c r="AJ83" s="42"/>
      <c r="AK83" s="300" t="s">
        <v>72</v>
      </c>
      <c r="AL83" s="300" t="s">
        <v>73</v>
      </c>
      <c r="AM83" s="301" t="s">
        <v>74</v>
      </c>
      <c r="AN83" s="300" t="s">
        <v>75</v>
      </c>
      <c r="AO83" s="300" t="s">
        <v>76</v>
      </c>
      <c r="AP83" s="302" t="s">
        <v>77</v>
      </c>
      <c r="AQ83" s="300" t="s">
        <v>78</v>
      </c>
      <c r="AR83" s="302" t="s">
        <v>79</v>
      </c>
      <c r="AS83" s="300" t="s">
        <v>80</v>
      </c>
      <c r="AT83" s="300" t="s">
        <v>81</v>
      </c>
      <c r="AU83" s="42"/>
      <c r="AV83" s="302" t="s">
        <v>77</v>
      </c>
      <c r="AW83" s="302" t="s">
        <v>82</v>
      </c>
      <c r="AX83" s="137"/>
      <c r="AY83" s="297"/>
      <c r="AZ83" s="136"/>
      <c r="BA83" s="42"/>
      <c r="BB83" s="300" t="s">
        <v>72</v>
      </c>
      <c r="BC83" s="300" t="s">
        <v>73</v>
      </c>
      <c r="BD83" s="301" t="s">
        <v>74</v>
      </c>
      <c r="BE83" s="300" t="s">
        <v>75</v>
      </c>
      <c r="BF83" s="300" t="s">
        <v>76</v>
      </c>
      <c r="BG83" s="302" t="s">
        <v>77</v>
      </c>
      <c r="BH83" s="300" t="s">
        <v>78</v>
      </c>
      <c r="BI83" s="302" t="s">
        <v>79</v>
      </c>
      <c r="BJ83" s="300" t="s">
        <v>80</v>
      </c>
      <c r="BK83" s="300" t="s">
        <v>81</v>
      </c>
      <c r="BL83" s="42"/>
      <c r="BM83" s="302" t="s">
        <v>77</v>
      </c>
      <c r="BN83" s="302" t="s">
        <v>82</v>
      </c>
      <c r="BO83" s="137"/>
      <c r="BP83" s="297"/>
      <c r="BQ83" s="136"/>
      <c r="BR83" s="42"/>
      <c r="BS83" s="300" t="s">
        <v>72</v>
      </c>
      <c r="BT83" s="300" t="s">
        <v>73</v>
      </c>
      <c r="BU83" s="301" t="s">
        <v>74</v>
      </c>
      <c r="BV83" s="300" t="s">
        <v>75</v>
      </c>
      <c r="BW83" s="300" t="s">
        <v>76</v>
      </c>
      <c r="BX83" s="302" t="s">
        <v>77</v>
      </c>
      <c r="BY83" s="300" t="s">
        <v>78</v>
      </c>
      <c r="BZ83" s="302" t="s">
        <v>79</v>
      </c>
      <c r="CA83" s="300" t="s">
        <v>80</v>
      </c>
      <c r="CB83" s="300" t="s">
        <v>81</v>
      </c>
      <c r="CC83" s="42"/>
      <c r="CD83" s="302" t="s">
        <v>77</v>
      </c>
      <c r="CE83" s="302" t="s">
        <v>82</v>
      </c>
      <c r="CF83" s="137"/>
      <c r="CG83" s="297"/>
      <c r="CH83" s="136"/>
      <c r="CI83" s="42"/>
      <c r="CJ83" s="300" t="s">
        <v>72</v>
      </c>
      <c r="CK83" s="300" t="s">
        <v>73</v>
      </c>
      <c r="CL83" s="301" t="s">
        <v>74</v>
      </c>
      <c r="CM83" s="300" t="s">
        <v>75</v>
      </c>
      <c r="CN83" s="300" t="s">
        <v>76</v>
      </c>
      <c r="CO83" s="302" t="s">
        <v>77</v>
      </c>
      <c r="CP83" s="300" t="s">
        <v>78</v>
      </c>
      <c r="CQ83" s="302" t="s">
        <v>79</v>
      </c>
      <c r="CR83" s="300" t="s">
        <v>80</v>
      </c>
      <c r="CS83" s="300" t="s">
        <v>81</v>
      </c>
      <c r="CT83" s="42"/>
      <c r="CU83" s="302" t="s">
        <v>77</v>
      </c>
      <c r="CV83" s="302" t="s">
        <v>82</v>
      </c>
      <c r="CW83" s="137"/>
      <c r="CX83" s="297"/>
      <c r="CY83" s="136"/>
      <c r="CZ83" s="42"/>
      <c r="DA83" s="300" t="s">
        <v>72</v>
      </c>
      <c r="DB83" s="300" t="s">
        <v>73</v>
      </c>
      <c r="DC83" s="301" t="s">
        <v>74</v>
      </c>
      <c r="DD83" s="300" t="s">
        <v>75</v>
      </c>
      <c r="DE83" s="300" t="s">
        <v>76</v>
      </c>
      <c r="DF83" s="302" t="s">
        <v>77</v>
      </c>
      <c r="DG83" s="300" t="s">
        <v>78</v>
      </c>
      <c r="DH83" s="302" t="s">
        <v>79</v>
      </c>
      <c r="DI83" s="300" t="s">
        <v>80</v>
      </c>
      <c r="DJ83" s="300" t="s">
        <v>81</v>
      </c>
      <c r="DK83" s="42"/>
      <c r="DL83" s="302" t="s">
        <v>77</v>
      </c>
      <c r="DM83" s="302" t="s">
        <v>82</v>
      </c>
      <c r="DN83" s="137"/>
      <c r="DO83" s="297"/>
      <c r="DP83" s="136"/>
      <c r="DQ83" s="42"/>
      <c r="DR83" s="300" t="s">
        <v>72</v>
      </c>
      <c r="DS83" s="300" t="s">
        <v>73</v>
      </c>
      <c r="DT83" s="301" t="s">
        <v>74</v>
      </c>
      <c r="DU83" s="300" t="s">
        <v>75</v>
      </c>
      <c r="DV83" s="300" t="s">
        <v>76</v>
      </c>
      <c r="DW83" s="302" t="s">
        <v>77</v>
      </c>
      <c r="DX83" s="300" t="s">
        <v>78</v>
      </c>
      <c r="DY83" s="302" t="s">
        <v>79</v>
      </c>
      <c r="DZ83" s="300" t="s">
        <v>80</v>
      </c>
      <c r="EA83" s="300" t="s">
        <v>81</v>
      </c>
      <c r="EB83" s="42"/>
      <c r="EC83" s="302" t="s">
        <v>77</v>
      </c>
      <c r="ED83" s="302" t="s">
        <v>82</v>
      </c>
      <c r="EE83" s="137"/>
      <c r="EF83" s="297"/>
      <c r="EG83" s="136"/>
      <c r="EH83" s="42"/>
      <c r="EI83" s="300" t="s">
        <v>72</v>
      </c>
      <c r="EJ83" s="300" t="s">
        <v>73</v>
      </c>
      <c r="EK83" s="301" t="s">
        <v>74</v>
      </c>
      <c r="EL83" s="300" t="s">
        <v>75</v>
      </c>
      <c r="EM83" s="300" t="s">
        <v>76</v>
      </c>
      <c r="EN83" s="302" t="s">
        <v>77</v>
      </c>
      <c r="EO83" s="300" t="s">
        <v>78</v>
      </c>
      <c r="EP83" s="302" t="s">
        <v>79</v>
      </c>
      <c r="EQ83" s="300" t="s">
        <v>80</v>
      </c>
      <c r="ER83" s="300" t="s">
        <v>81</v>
      </c>
      <c r="ES83" s="42"/>
      <c r="ET83" s="302" t="s">
        <v>77</v>
      </c>
      <c r="EU83" s="302" t="s">
        <v>82</v>
      </c>
      <c r="EV83" s="137"/>
      <c r="EW83" s="297"/>
      <c r="EX83" s="136"/>
      <c r="EY83" s="42"/>
      <c r="EZ83" s="300" t="s">
        <v>72</v>
      </c>
      <c r="FA83" s="300" t="s">
        <v>73</v>
      </c>
      <c r="FB83" s="301" t="s">
        <v>74</v>
      </c>
      <c r="FC83" s="300" t="s">
        <v>75</v>
      </c>
      <c r="FD83" s="300" t="s">
        <v>76</v>
      </c>
      <c r="FE83" s="302" t="s">
        <v>77</v>
      </c>
      <c r="FF83" s="300" t="s">
        <v>78</v>
      </c>
      <c r="FG83" s="302" t="s">
        <v>79</v>
      </c>
      <c r="FH83" s="300" t="s">
        <v>80</v>
      </c>
      <c r="FI83" s="300" t="s">
        <v>81</v>
      </c>
      <c r="FJ83" s="42"/>
      <c r="FK83" s="302" t="s">
        <v>77</v>
      </c>
      <c r="FL83" s="302" t="s">
        <v>82</v>
      </c>
      <c r="FM83" s="137"/>
      <c r="FN83" s="297"/>
      <c r="FO83" s="136"/>
      <c r="FP83" s="42"/>
      <c r="FQ83" s="300" t="s">
        <v>72</v>
      </c>
      <c r="FR83" s="300" t="s">
        <v>73</v>
      </c>
      <c r="FS83" s="301" t="s">
        <v>74</v>
      </c>
      <c r="FT83" s="300" t="s">
        <v>75</v>
      </c>
      <c r="FU83" s="300" t="s">
        <v>76</v>
      </c>
      <c r="FV83" s="302" t="s">
        <v>77</v>
      </c>
      <c r="FW83" s="300" t="s">
        <v>78</v>
      </c>
      <c r="FX83" s="302" t="s">
        <v>79</v>
      </c>
      <c r="FY83" s="300" t="s">
        <v>80</v>
      </c>
      <c r="FZ83" s="300" t="s">
        <v>81</v>
      </c>
      <c r="GA83" s="42"/>
      <c r="GB83" s="302" t="s">
        <v>77</v>
      </c>
      <c r="GC83" s="302" t="s">
        <v>82</v>
      </c>
      <c r="GD83" s="137"/>
      <c r="GE83" s="297"/>
      <c r="GF83" s="136"/>
      <c r="GG83" s="42"/>
      <c r="GH83" s="300" t="s">
        <v>72</v>
      </c>
      <c r="GI83" s="300" t="s">
        <v>73</v>
      </c>
      <c r="GJ83" s="301" t="s">
        <v>74</v>
      </c>
      <c r="GK83" s="300" t="s">
        <v>75</v>
      </c>
      <c r="GL83" s="300" t="s">
        <v>76</v>
      </c>
      <c r="GM83" s="302" t="s">
        <v>77</v>
      </c>
      <c r="GN83" s="300" t="s">
        <v>78</v>
      </c>
      <c r="GO83" s="302" t="s">
        <v>79</v>
      </c>
      <c r="GP83" s="300" t="s">
        <v>80</v>
      </c>
      <c r="GQ83" s="300" t="s">
        <v>81</v>
      </c>
      <c r="GR83" s="42"/>
      <c r="GS83" s="302" t="s">
        <v>77</v>
      </c>
      <c r="GT83" s="302" t="s">
        <v>82</v>
      </c>
      <c r="GU83" s="137"/>
      <c r="GV83" s="297"/>
      <c r="GW83" s="136"/>
      <c r="GX83" s="42"/>
      <c r="GY83" s="300" t="s">
        <v>72</v>
      </c>
      <c r="GZ83" s="300" t="s">
        <v>73</v>
      </c>
      <c r="HA83" s="301" t="s">
        <v>74</v>
      </c>
      <c r="HB83" s="300" t="s">
        <v>75</v>
      </c>
      <c r="HC83" s="300" t="s">
        <v>76</v>
      </c>
      <c r="HD83" s="302" t="s">
        <v>77</v>
      </c>
      <c r="HE83" s="300" t="s">
        <v>78</v>
      </c>
      <c r="HF83" s="302" t="s">
        <v>79</v>
      </c>
      <c r="HG83" s="300" t="s">
        <v>80</v>
      </c>
      <c r="HH83" s="300" t="s">
        <v>81</v>
      </c>
      <c r="HI83" s="42"/>
      <c r="HJ83" s="302" t="s">
        <v>77</v>
      </c>
      <c r="HK83" s="302" t="s">
        <v>82</v>
      </c>
      <c r="HL83" s="137"/>
      <c r="HM83" s="297"/>
      <c r="HN83" s="136"/>
      <c r="HO83" s="42"/>
      <c r="HP83" s="300" t="s">
        <v>72</v>
      </c>
      <c r="HQ83" s="300" t="s">
        <v>73</v>
      </c>
      <c r="HR83" s="301" t="s">
        <v>74</v>
      </c>
      <c r="HS83" s="300" t="s">
        <v>75</v>
      </c>
      <c r="HT83" s="300" t="s">
        <v>76</v>
      </c>
      <c r="HU83" s="302" t="s">
        <v>77</v>
      </c>
      <c r="HV83" s="300" t="s">
        <v>78</v>
      </c>
      <c r="HW83" s="302" t="s">
        <v>79</v>
      </c>
      <c r="HX83" s="300" t="s">
        <v>80</v>
      </c>
      <c r="HY83" s="300" t="s">
        <v>81</v>
      </c>
      <c r="HZ83" s="42"/>
      <c r="IA83" s="302" t="s">
        <v>77</v>
      </c>
      <c r="IB83" s="302" t="s">
        <v>82</v>
      </c>
      <c r="IC83" s="137"/>
      <c r="ID83" s="297"/>
      <c r="IE83" s="136"/>
      <c r="IF83" s="42"/>
      <c r="IG83" s="300" t="s">
        <v>72</v>
      </c>
      <c r="IH83" s="300" t="s">
        <v>73</v>
      </c>
      <c r="II83" s="301" t="s">
        <v>74</v>
      </c>
      <c r="IJ83" s="300" t="s">
        <v>75</v>
      </c>
      <c r="IK83" s="300" t="s">
        <v>76</v>
      </c>
      <c r="IL83" s="302" t="s">
        <v>77</v>
      </c>
      <c r="IM83" s="300" t="s">
        <v>78</v>
      </c>
      <c r="IN83" s="302" t="s">
        <v>79</v>
      </c>
      <c r="IO83" s="300" t="s">
        <v>80</v>
      </c>
      <c r="IP83" s="300" t="s">
        <v>81</v>
      </c>
      <c r="IQ83" s="42"/>
      <c r="IR83" s="302" t="s">
        <v>77</v>
      </c>
      <c r="IS83" s="302" t="s">
        <v>82</v>
      </c>
      <c r="IT83" s="137"/>
      <c r="IU83" s="297"/>
      <c r="IV83" s="136"/>
      <c r="IW83" s="42"/>
      <c r="IX83" s="300" t="s">
        <v>72</v>
      </c>
      <c r="IY83" s="300" t="s">
        <v>73</v>
      </c>
      <c r="IZ83" s="301" t="s">
        <v>74</v>
      </c>
      <c r="JA83" s="300" t="s">
        <v>75</v>
      </c>
      <c r="JB83" s="300" t="s">
        <v>76</v>
      </c>
      <c r="JC83" s="302" t="s">
        <v>77</v>
      </c>
      <c r="JD83" s="300" t="s">
        <v>78</v>
      </c>
      <c r="JE83" s="302" t="s">
        <v>79</v>
      </c>
      <c r="JF83" s="300" t="s">
        <v>80</v>
      </c>
      <c r="JG83" s="300" t="s">
        <v>81</v>
      </c>
      <c r="JH83" s="42"/>
      <c r="JI83" s="302" t="s">
        <v>77</v>
      </c>
      <c r="JJ83" s="302" t="s">
        <v>82</v>
      </c>
      <c r="JK83" s="137"/>
      <c r="JL83" s="297"/>
      <c r="JM83" s="136"/>
      <c r="JN83" s="42"/>
      <c r="JO83" s="300" t="s">
        <v>72</v>
      </c>
      <c r="JP83" s="300" t="s">
        <v>73</v>
      </c>
      <c r="JQ83" s="301" t="s">
        <v>74</v>
      </c>
      <c r="JR83" s="300" t="s">
        <v>75</v>
      </c>
      <c r="JS83" s="300" t="s">
        <v>76</v>
      </c>
      <c r="JT83" s="302" t="s">
        <v>77</v>
      </c>
      <c r="JU83" s="300" t="s">
        <v>78</v>
      </c>
      <c r="JV83" s="302" t="s">
        <v>79</v>
      </c>
      <c r="JW83" s="300" t="s">
        <v>80</v>
      </c>
      <c r="JX83" s="300" t="s">
        <v>81</v>
      </c>
      <c r="JY83" s="42"/>
      <c r="JZ83" s="302" t="s">
        <v>77</v>
      </c>
      <c r="KA83" s="302" t="s">
        <v>82</v>
      </c>
      <c r="KB83" s="137"/>
      <c r="KC83" s="297"/>
      <c r="KD83" s="136"/>
      <c r="KE83" s="42"/>
      <c r="KF83" s="300" t="s">
        <v>72</v>
      </c>
      <c r="KG83" s="300" t="s">
        <v>73</v>
      </c>
      <c r="KH83" s="301" t="s">
        <v>74</v>
      </c>
      <c r="KI83" s="300" t="s">
        <v>75</v>
      </c>
      <c r="KJ83" s="300" t="s">
        <v>76</v>
      </c>
      <c r="KK83" s="302" t="s">
        <v>77</v>
      </c>
      <c r="KL83" s="300" t="s">
        <v>78</v>
      </c>
      <c r="KM83" s="302" t="s">
        <v>79</v>
      </c>
      <c r="KN83" s="300" t="s">
        <v>80</v>
      </c>
      <c r="KO83" s="300" t="s">
        <v>81</v>
      </c>
      <c r="KP83" s="42"/>
      <c r="KQ83" s="302" t="s">
        <v>77</v>
      </c>
      <c r="KR83" s="302" t="s">
        <v>82</v>
      </c>
      <c r="KS83" s="137"/>
    </row>
    <row r="84" ht="15.75" customHeight="1">
      <c r="A84" s="303">
        <v>-1.0</v>
      </c>
      <c r="B84" s="304">
        <v>-2.0</v>
      </c>
      <c r="C84" s="304">
        <v>-3.0</v>
      </c>
      <c r="D84" s="304">
        <v>-4.0</v>
      </c>
      <c r="E84" s="304">
        <v>-5.0</v>
      </c>
      <c r="F84" s="304">
        <v>-6.0</v>
      </c>
      <c r="G84" s="304">
        <v>-7.0</v>
      </c>
      <c r="H84" s="304">
        <v>-8.0</v>
      </c>
      <c r="I84" s="304">
        <v>-9.0</v>
      </c>
      <c r="J84" s="304">
        <v>-10.0</v>
      </c>
      <c r="K84" s="304">
        <v>-11.0</v>
      </c>
      <c r="L84" s="304">
        <v>-12.0</v>
      </c>
      <c r="M84" s="304">
        <v>-13.0</v>
      </c>
      <c r="N84" s="304">
        <v>-14.0</v>
      </c>
      <c r="O84" s="304">
        <v>-15.0</v>
      </c>
      <c r="P84" s="305">
        <v>-16.0</v>
      </c>
      <c r="Q84" s="306"/>
      <c r="R84" s="307">
        <v>-1.0</v>
      </c>
      <c r="S84" s="304">
        <v>-2.0</v>
      </c>
      <c r="T84" s="304">
        <v>-3.0</v>
      </c>
      <c r="U84" s="304">
        <v>-4.0</v>
      </c>
      <c r="V84" s="304">
        <v>-5.0</v>
      </c>
      <c r="W84" s="304">
        <v>-6.0</v>
      </c>
      <c r="X84" s="304">
        <v>-7.0</v>
      </c>
      <c r="Y84" s="304">
        <v>-8.0</v>
      </c>
      <c r="Z84" s="304">
        <v>-9.0</v>
      </c>
      <c r="AA84" s="304">
        <v>-10.0</v>
      </c>
      <c r="AB84" s="304">
        <v>-11.0</v>
      </c>
      <c r="AC84" s="304">
        <v>-12.0</v>
      </c>
      <c r="AD84" s="304">
        <v>-13.0</v>
      </c>
      <c r="AE84" s="304">
        <v>-14.0</v>
      </c>
      <c r="AF84" s="304">
        <v>-15.0</v>
      </c>
      <c r="AG84" s="308">
        <v>-16.0</v>
      </c>
      <c r="AH84" s="306"/>
      <c r="AI84" s="307">
        <v>-1.0</v>
      </c>
      <c r="AJ84" s="304">
        <v>-2.0</v>
      </c>
      <c r="AK84" s="304">
        <v>-3.0</v>
      </c>
      <c r="AL84" s="304">
        <v>-4.0</v>
      </c>
      <c r="AM84" s="304">
        <v>-5.0</v>
      </c>
      <c r="AN84" s="304">
        <v>-6.0</v>
      </c>
      <c r="AO84" s="304">
        <v>-7.0</v>
      </c>
      <c r="AP84" s="304">
        <v>-8.0</v>
      </c>
      <c r="AQ84" s="304">
        <v>-9.0</v>
      </c>
      <c r="AR84" s="304">
        <v>-10.0</v>
      </c>
      <c r="AS84" s="304">
        <v>-11.0</v>
      </c>
      <c r="AT84" s="304">
        <v>-12.0</v>
      </c>
      <c r="AU84" s="304">
        <v>-13.0</v>
      </c>
      <c r="AV84" s="304">
        <v>-14.0</v>
      </c>
      <c r="AW84" s="304">
        <v>-15.0</v>
      </c>
      <c r="AX84" s="308">
        <v>-16.0</v>
      </c>
      <c r="AY84" s="306"/>
      <c r="AZ84" s="307">
        <v>-1.0</v>
      </c>
      <c r="BA84" s="304">
        <v>-2.0</v>
      </c>
      <c r="BB84" s="304">
        <v>-3.0</v>
      </c>
      <c r="BC84" s="304">
        <v>-4.0</v>
      </c>
      <c r="BD84" s="304">
        <v>-5.0</v>
      </c>
      <c r="BE84" s="304">
        <v>-6.0</v>
      </c>
      <c r="BF84" s="304">
        <v>-7.0</v>
      </c>
      <c r="BG84" s="304">
        <v>-8.0</v>
      </c>
      <c r="BH84" s="304">
        <v>-9.0</v>
      </c>
      <c r="BI84" s="304">
        <v>-10.0</v>
      </c>
      <c r="BJ84" s="304">
        <v>-11.0</v>
      </c>
      <c r="BK84" s="304">
        <v>-12.0</v>
      </c>
      <c r="BL84" s="304">
        <v>-13.0</v>
      </c>
      <c r="BM84" s="304">
        <v>-14.0</v>
      </c>
      <c r="BN84" s="304">
        <v>-15.0</v>
      </c>
      <c r="BO84" s="308">
        <v>-16.0</v>
      </c>
      <c r="BP84" s="306"/>
      <c r="BQ84" s="307">
        <v>-1.0</v>
      </c>
      <c r="BR84" s="304">
        <v>-2.0</v>
      </c>
      <c r="BS84" s="304">
        <v>-3.0</v>
      </c>
      <c r="BT84" s="304">
        <v>-4.0</v>
      </c>
      <c r="BU84" s="304">
        <v>-5.0</v>
      </c>
      <c r="BV84" s="304">
        <v>-6.0</v>
      </c>
      <c r="BW84" s="304">
        <v>-7.0</v>
      </c>
      <c r="BX84" s="304">
        <v>-8.0</v>
      </c>
      <c r="BY84" s="304">
        <v>-9.0</v>
      </c>
      <c r="BZ84" s="304">
        <v>-10.0</v>
      </c>
      <c r="CA84" s="304">
        <v>-11.0</v>
      </c>
      <c r="CB84" s="304">
        <v>-12.0</v>
      </c>
      <c r="CC84" s="304">
        <v>-13.0</v>
      </c>
      <c r="CD84" s="304">
        <v>-14.0</v>
      </c>
      <c r="CE84" s="304">
        <v>-15.0</v>
      </c>
      <c r="CF84" s="308">
        <v>-16.0</v>
      </c>
      <c r="CG84" s="306"/>
      <c r="CH84" s="307">
        <v>-1.0</v>
      </c>
      <c r="CI84" s="304">
        <v>-2.0</v>
      </c>
      <c r="CJ84" s="304">
        <v>-3.0</v>
      </c>
      <c r="CK84" s="304">
        <v>-4.0</v>
      </c>
      <c r="CL84" s="304">
        <v>-5.0</v>
      </c>
      <c r="CM84" s="304">
        <v>-6.0</v>
      </c>
      <c r="CN84" s="304">
        <v>-7.0</v>
      </c>
      <c r="CO84" s="304">
        <v>-8.0</v>
      </c>
      <c r="CP84" s="304">
        <v>-9.0</v>
      </c>
      <c r="CQ84" s="304">
        <v>-10.0</v>
      </c>
      <c r="CR84" s="304">
        <v>-11.0</v>
      </c>
      <c r="CS84" s="304">
        <v>-12.0</v>
      </c>
      <c r="CT84" s="304">
        <v>-13.0</v>
      </c>
      <c r="CU84" s="304">
        <v>-14.0</v>
      </c>
      <c r="CV84" s="304">
        <v>-15.0</v>
      </c>
      <c r="CW84" s="308">
        <v>-16.0</v>
      </c>
      <c r="CX84" s="306"/>
      <c r="CY84" s="307">
        <v>-1.0</v>
      </c>
      <c r="CZ84" s="304">
        <v>-2.0</v>
      </c>
      <c r="DA84" s="304">
        <v>-3.0</v>
      </c>
      <c r="DB84" s="304">
        <v>-4.0</v>
      </c>
      <c r="DC84" s="304">
        <v>-5.0</v>
      </c>
      <c r="DD84" s="304">
        <v>-6.0</v>
      </c>
      <c r="DE84" s="304">
        <v>-7.0</v>
      </c>
      <c r="DF84" s="304">
        <v>-8.0</v>
      </c>
      <c r="DG84" s="304">
        <v>-9.0</v>
      </c>
      <c r="DH84" s="304">
        <v>-10.0</v>
      </c>
      <c r="DI84" s="304">
        <v>-11.0</v>
      </c>
      <c r="DJ84" s="304">
        <v>-12.0</v>
      </c>
      <c r="DK84" s="304">
        <v>-13.0</v>
      </c>
      <c r="DL84" s="304">
        <v>-14.0</v>
      </c>
      <c r="DM84" s="304">
        <v>-15.0</v>
      </c>
      <c r="DN84" s="308">
        <v>-16.0</v>
      </c>
      <c r="DO84" s="306"/>
      <c r="DP84" s="307">
        <v>-1.0</v>
      </c>
      <c r="DQ84" s="304">
        <v>-2.0</v>
      </c>
      <c r="DR84" s="304">
        <v>-3.0</v>
      </c>
      <c r="DS84" s="304">
        <v>-4.0</v>
      </c>
      <c r="DT84" s="304">
        <v>-5.0</v>
      </c>
      <c r="DU84" s="304">
        <v>-6.0</v>
      </c>
      <c r="DV84" s="304">
        <v>-7.0</v>
      </c>
      <c r="DW84" s="304">
        <v>-8.0</v>
      </c>
      <c r="DX84" s="304">
        <v>-9.0</v>
      </c>
      <c r="DY84" s="304">
        <v>-10.0</v>
      </c>
      <c r="DZ84" s="304">
        <v>-11.0</v>
      </c>
      <c r="EA84" s="304">
        <v>-12.0</v>
      </c>
      <c r="EB84" s="304">
        <v>-13.0</v>
      </c>
      <c r="EC84" s="304">
        <v>-14.0</v>
      </c>
      <c r="ED84" s="304">
        <v>-15.0</v>
      </c>
      <c r="EE84" s="308">
        <v>-16.0</v>
      </c>
      <c r="EF84" s="306"/>
      <c r="EG84" s="307">
        <v>-1.0</v>
      </c>
      <c r="EH84" s="304">
        <v>-2.0</v>
      </c>
      <c r="EI84" s="304">
        <v>-3.0</v>
      </c>
      <c r="EJ84" s="304">
        <v>-4.0</v>
      </c>
      <c r="EK84" s="304">
        <v>-5.0</v>
      </c>
      <c r="EL84" s="304">
        <v>-6.0</v>
      </c>
      <c r="EM84" s="304">
        <v>-7.0</v>
      </c>
      <c r="EN84" s="304">
        <v>-8.0</v>
      </c>
      <c r="EO84" s="304">
        <v>-9.0</v>
      </c>
      <c r="EP84" s="304">
        <v>-10.0</v>
      </c>
      <c r="EQ84" s="304">
        <v>-11.0</v>
      </c>
      <c r="ER84" s="304">
        <v>-12.0</v>
      </c>
      <c r="ES84" s="304">
        <v>-13.0</v>
      </c>
      <c r="ET84" s="304">
        <v>-14.0</v>
      </c>
      <c r="EU84" s="304">
        <v>-15.0</v>
      </c>
      <c r="EV84" s="308">
        <v>-16.0</v>
      </c>
      <c r="EW84" s="306"/>
      <c r="EX84" s="307">
        <v>-1.0</v>
      </c>
      <c r="EY84" s="304">
        <v>-2.0</v>
      </c>
      <c r="EZ84" s="304">
        <v>-3.0</v>
      </c>
      <c r="FA84" s="304">
        <v>-4.0</v>
      </c>
      <c r="FB84" s="304">
        <v>-5.0</v>
      </c>
      <c r="FC84" s="304">
        <v>-6.0</v>
      </c>
      <c r="FD84" s="304">
        <v>-7.0</v>
      </c>
      <c r="FE84" s="304">
        <v>-8.0</v>
      </c>
      <c r="FF84" s="304">
        <v>-9.0</v>
      </c>
      <c r="FG84" s="304">
        <v>-10.0</v>
      </c>
      <c r="FH84" s="304">
        <v>-11.0</v>
      </c>
      <c r="FI84" s="304">
        <v>-12.0</v>
      </c>
      <c r="FJ84" s="304">
        <v>-13.0</v>
      </c>
      <c r="FK84" s="304">
        <v>-14.0</v>
      </c>
      <c r="FL84" s="304">
        <v>-15.0</v>
      </c>
      <c r="FM84" s="308">
        <v>-16.0</v>
      </c>
      <c r="FN84" s="306"/>
      <c r="FO84" s="307">
        <v>-1.0</v>
      </c>
      <c r="FP84" s="304">
        <v>-2.0</v>
      </c>
      <c r="FQ84" s="304">
        <v>-3.0</v>
      </c>
      <c r="FR84" s="304">
        <v>-4.0</v>
      </c>
      <c r="FS84" s="304">
        <v>-5.0</v>
      </c>
      <c r="FT84" s="304">
        <v>-6.0</v>
      </c>
      <c r="FU84" s="304">
        <v>-7.0</v>
      </c>
      <c r="FV84" s="304">
        <v>-8.0</v>
      </c>
      <c r="FW84" s="304">
        <v>-9.0</v>
      </c>
      <c r="FX84" s="304">
        <v>-10.0</v>
      </c>
      <c r="FY84" s="304">
        <v>-11.0</v>
      </c>
      <c r="FZ84" s="304">
        <v>-12.0</v>
      </c>
      <c r="GA84" s="304">
        <v>-13.0</v>
      </c>
      <c r="GB84" s="304">
        <v>-14.0</v>
      </c>
      <c r="GC84" s="304">
        <v>-15.0</v>
      </c>
      <c r="GD84" s="308">
        <v>-16.0</v>
      </c>
      <c r="GE84" s="306"/>
      <c r="GF84" s="307">
        <v>-1.0</v>
      </c>
      <c r="GG84" s="304">
        <v>-2.0</v>
      </c>
      <c r="GH84" s="304">
        <v>-3.0</v>
      </c>
      <c r="GI84" s="304">
        <v>-4.0</v>
      </c>
      <c r="GJ84" s="304">
        <v>-5.0</v>
      </c>
      <c r="GK84" s="304">
        <v>-6.0</v>
      </c>
      <c r="GL84" s="304">
        <v>-7.0</v>
      </c>
      <c r="GM84" s="304">
        <v>-8.0</v>
      </c>
      <c r="GN84" s="304">
        <v>-9.0</v>
      </c>
      <c r="GO84" s="304">
        <v>-10.0</v>
      </c>
      <c r="GP84" s="304">
        <v>-11.0</v>
      </c>
      <c r="GQ84" s="304">
        <v>-12.0</v>
      </c>
      <c r="GR84" s="304">
        <v>-13.0</v>
      </c>
      <c r="GS84" s="304">
        <v>-14.0</v>
      </c>
      <c r="GT84" s="304">
        <v>-15.0</v>
      </c>
      <c r="GU84" s="308">
        <v>-16.0</v>
      </c>
      <c r="GV84" s="306"/>
      <c r="GW84" s="307">
        <v>-1.0</v>
      </c>
      <c r="GX84" s="304">
        <v>-2.0</v>
      </c>
      <c r="GY84" s="304">
        <v>-3.0</v>
      </c>
      <c r="GZ84" s="304">
        <v>-4.0</v>
      </c>
      <c r="HA84" s="309">
        <v>-5.0</v>
      </c>
      <c r="HB84" s="304">
        <v>-6.0</v>
      </c>
      <c r="HC84" s="304">
        <v>-7.0</v>
      </c>
      <c r="HD84" s="304">
        <v>-8.0</v>
      </c>
      <c r="HE84" s="304">
        <v>-9.0</v>
      </c>
      <c r="HF84" s="304">
        <v>-10.0</v>
      </c>
      <c r="HG84" s="304">
        <v>-11.0</v>
      </c>
      <c r="HH84" s="304">
        <v>-12.0</v>
      </c>
      <c r="HI84" s="304">
        <v>-13.0</v>
      </c>
      <c r="HJ84" s="304">
        <v>-14.0</v>
      </c>
      <c r="HK84" s="304">
        <v>-15.0</v>
      </c>
      <c r="HL84" s="308">
        <v>-16.0</v>
      </c>
      <c r="HM84" s="306"/>
      <c r="HN84" s="307">
        <v>-1.0</v>
      </c>
      <c r="HO84" s="304">
        <v>-2.0</v>
      </c>
      <c r="HP84" s="304">
        <v>-3.0</v>
      </c>
      <c r="HQ84" s="304">
        <v>-4.0</v>
      </c>
      <c r="HR84" s="304">
        <v>-5.0</v>
      </c>
      <c r="HS84" s="304">
        <v>-6.0</v>
      </c>
      <c r="HT84" s="304">
        <v>-7.0</v>
      </c>
      <c r="HU84" s="304">
        <v>-8.0</v>
      </c>
      <c r="HV84" s="304">
        <v>-9.0</v>
      </c>
      <c r="HW84" s="304">
        <v>-10.0</v>
      </c>
      <c r="HX84" s="304">
        <v>-11.0</v>
      </c>
      <c r="HY84" s="304">
        <v>-12.0</v>
      </c>
      <c r="HZ84" s="304">
        <v>-13.0</v>
      </c>
      <c r="IA84" s="304">
        <v>-14.0</v>
      </c>
      <c r="IB84" s="304">
        <v>-15.0</v>
      </c>
      <c r="IC84" s="308">
        <v>-16.0</v>
      </c>
      <c r="ID84" s="306"/>
      <c r="IE84" s="307">
        <v>-1.0</v>
      </c>
      <c r="IF84" s="304">
        <v>-2.0</v>
      </c>
      <c r="IG84" s="304">
        <v>-3.0</v>
      </c>
      <c r="IH84" s="304">
        <v>-4.0</v>
      </c>
      <c r="II84" s="304">
        <v>-5.0</v>
      </c>
      <c r="IJ84" s="304">
        <v>-6.0</v>
      </c>
      <c r="IK84" s="304">
        <v>-7.0</v>
      </c>
      <c r="IL84" s="304">
        <v>-8.0</v>
      </c>
      <c r="IM84" s="304">
        <v>-9.0</v>
      </c>
      <c r="IN84" s="304">
        <v>-10.0</v>
      </c>
      <c r="IO84" s="304">
        <v>-11.0</v>
      </c>
      <c r="IP84" s="304">
        <v>-12.0</v>
      </c>
      <c r="IQ84" s="304">
        <v>-13.0</v>
      </c>
      <c r="IR84" s="304">
        <v>-14.0</v>
      </c>
      <c r="IS84" s="304">
        <v>-15.0</v>
      </c>
      <c r="IT84" s="308">
        <v>-16.0</v>
      </c>
      <c r="IU84" s="306"/>
      <c r="IV84" s="307">
        <v>-1.0</v>
      </c>
      <c r="IW84" s="304">
        <v>-2.0</v>
      </c>
      <c r="IX84" s="304">
        <v>-3.0</v>
      </c>
      <c r="IY84" s="304">
        <v>-4.0</v>
      </c>
      <c r="IZ84" s="304">
        <v>-5.0</v>
      </c>
      <c r="JA84" s="304">
        <v>-6.0</v>
      </c>
      <c r="JB84" s="304">
        <v>-7.0</v>
      </c>
      <c r="JC84" s="304">
        <v>-8.0</v>
      </c>
      <c r="JD84" s="304">
        <v>-9.0</v>
      </c>
      <c r="JE84" s="304">
        <v>-10.0</v>
      </c>
      <c r="JF84" s="304">
        <v>-11.0</v>
      </c>
      <c r="JG84" s="304">
        <v>-12.0</v>
      </c>
      <c r="JH84" s="304">
        <v>-13.0</v>
      </c>
      <c r="JI84" s="304">
        <v>-14.0</v>
      </c>
      <c r="JJ84" s="304">
        <v>-15.0</v>
      </c>
      <c r="JK84" s="308">
        <v>-16.0</v>
      </c>
      <c r="JL84" s="306"/>
      <c r="JM84" s="307">
        <v>-1.0</v>
      </c>
      <c r="JN84" s="304">
        <v>-2.0</v>
      </c>
      <c r="JO84" s="304">
        <v>-3.0</v>
      </c>
      <c r="JP84" s="304">
        <v>-4.0</v>
      </c>
      <c r="JQ84" s="304">
        <v>-5.0</v>
      </c>
      <c r="JR84" s="304">
        <v>-6.0</v>
      </c>
      <c r="JS84" s="304">
        <v>-7.0</v>
      </c>
      <c r="JT84" s="304">
        <v>-8.0</v>
      </c>
      <c r="JU84" s="304">
        <v>-9.0</v>
      </c>
      <c r="JV84" s="304">
        <v>-10.0</v>
      </c>
      <c r="JW84" s="304">
        <v>-11.0</v>
      </c>
      <c r="JX84" s="304">
        <v>-12.0</v>
      </c>
      <c r="JY84" s="304">
        <v>-13.0</v>
      </c>
      <c r="JZ84" s="304">
        <v>-14.0</v>
      </c>
      <c r="KA84" s="304">
        <v>-15.0</v>
      </c>
      <c r="KB84" s="308">
        <v>-16.0</v>
      </c>
      <c r="KC84" s="306"/>
      <c r="KD84" s="307">
        <v>-1.0</v>
      </c>
      <c r="KE84" s="304">
        <v>-2.0</v>
      </c>
      <c r="KF84" s="304">
        <v>-3.0</v>
      </c>
      <c r="KG84" s="304">
        <v>-4.0</v>
      </c>
      <c r="KH84" s="304">
        <v>-5.0</v>
      </c>
      <c r="KI84" s="304">
        <v>-6.0</v>
      </c>
      <c r="KJ84" s="304">
        <v>-7.0</v>
      </c>
      <c r="KK84" s="304">
        <v>-8.0</v>
      </c>
      <c r="KL84" s="304">
        <v>-9.0</v>
      </c>
      <c r="KM84" s="304">
        <v>-10.0</v>
      </c>
      <c r="KN84" s="304">
        <v>-11.0</v>
      </c>
      <c r="KO84" s="304">
        <v>-12.0</v>
      </c>
      <c r="KP84" s="304">
        <v>-13.0</v>
      </c>
      <c r="KQ84" s="304">
        <v>-14.0</v>
      </c>
      <c r="KR84" s="304">
        <v>-15.0</v>
      </c>
      <c r="KS84" s="308">
        <v>-16.0</v>
      </c>
    </row>
    <row r="85" ht="15.75" customHeight="1">
      <c r="A85" s="310">
        <v>1.0</v>
      </c>
      <c r="B85" s="311" t="s">
        <v>37</v>
      </c>
      <c r="C85" s="312" t="s">
        <v>83</v>
      </c>
      <c r="D85" s="312" t="s">
        <v>84</v>
      </c>
      <c r="E85" s="313">
        <f>'Produksi dan Harga'!D5</f>
        <v>176966</v>
      </c>
      <c r="F85" s="314">
        <f t="shared" ref="F85:F101" si="487">F49</f>
        <v>3645300</v>
      </c>
      <c r="G85" s="314">
        <f t="shared" ref="G85:G101" si="488">IFERROR(+E85*F85/1000000,"")</f>
        <v>645094.1598</v>
      </c>
      <c r="H85" s="315">
        <v>0.06128205128205129</v>
      </c>
      <c r="I85" s="314">
        <f t="shared" ref="I85:I101" si="489">IFERROR(+G85*H85,"")</f>
        <v>39532.69338</v>
      </c>
      <c r="J85" s="315"/>
      <c r="K85" s="314">
        <f>ADHB!L85</f>
        <v>0</v>
      </c>
      <c r="L85" s="316">
        <f t="shared" ref="L85:L101" si="490">IFERROR(K85/J85*100,0)</f>
        <v>0</v>
      </c>
      <c r="M85" s="317">
        <f t="shared" ref="M85:M101" si="491">IFERROR(+(IF(G85="","0",G85))+(IF(I85="","0",I85))+(IF(L85="","0",L85)),"")</f>
        <v>684626.8532</v>
      </c>
      <c r="N85" s="315">
        <v>0.324744884908884</v>
      </c>
      <c r="O85" s="318">
        <f t="shared" ref="O85:O101" si="492">IFERROR(+N85*(M85-L85),"")</f>
        <v>222329.0686</v>
      </c>
      <c r="P85" s="319">
        <f t="shared" ref="P85:P101" si="493">IFERROR(+(IF(M85="","0",M85))-(IF(O85="","0",O85)),"")</f>
        <v>462297.7845</v>
      </c>
      <c r="Q85" s="320"/>
      <c r="R85" s="321">
        <v>1.0</v>
      </c>
      <c r="S85" s="311" t="s">
        <v>37</v>
      </c>
      <c r="T85" s="312" t="s">
        <v>83</v>
      </c>
      <c r="U85" s="312" t="s">
        <v>84</v>
      </c>
      <c r="V85" s="322">
        <f>'Produksi dan Harga'!$I5</f>
        <v>162059</v>
      </c>
      <c r="W85" s="314">
        <f t="shared" ref="W85:W93" si="494">W49</f>
        <v>3645300</v>
      </c>
      <c r="X85" s="314">
        <f t="shared" ref="X85:X101" si="495">IFERROR(+V85*W85/1000000,"")</f>
        <v>590753.6727</v>
      </c>
      <c r="Y85" s="315">
        <v>0.06128205128205129</v>
      </c>
      <c r="Z85" s="314">
        <f t="shared" ref="Z85:Z101" si="496">IFERROR(+X85*Y85,"")</f>
        <v>36202.59687</v>
      </c>
      <c r="AA85" s="315"/>
      <c r="AB85" s="314">
        <f>ADHB!AC85</f>
        <v>0</v>
      </c>
      <c r="AC85" s="316">
        <f t="shared" ref="AC85:AC101" si="497">IFERROR(AB85/AA85*100,0)</f>
        <v>0</v>
      </c>
      <c r="AD85" s="317">
        <f t="shared" ref="AD85:AD101" si="498">IFERROR(+(IF(X85="","0",X85))+(IF(Z85="","0",Z85))+(IF(AC85="","0",AC85)),"")</f>
        <v>626956.2696</v>
      </c>
      <c r="AE85" s="315">
        <v>0.324744884908884</v>
      </c>
      <c r="AF85" s="318">
        <f t="shared" ref="AF85:AF101" si="499">IFERROR(+AE85*(AD85-AC85),"")</f>
        <v>203600.8416</v>
      </c>
      <c r="AG85" s="318">
        <f t="shared" ref="AG85:AG101" si="500">IFERROR(+(IF(AD85="","0",AD85))-(IF(AF85="","0",AF85)),"")</f>
        <v>423355.428</v>
      </c>
      <c r="AH85" s="320"/>
      <c r="AI85" s="321">
        <v>1.0</v>
      </c>
      <c r="AJ85" s="311" t="s">
        <v>37</v>
      </c>
      <c r="AK85" s="312" t="s">
        <v>83</v>
      </c>
      <c r="AL85" s="312" t="s">
        <v>84</v>
      </c>
      <c r="AM85" s="313">
        <f>'Produksi dan Harga'!N5</f>
        <v>186829</v>
      </c>
      <c r="AN85" s="314">
        <f t="shared" ref="AN85:AN93" si="501">AN49</f>
        <v>3645300</v>
      </c>
      <c r="AO85" s="314">
        <f t="shared" ref="AO85:AO101" si="502">IFERROR(+AM85*AN85/1000000,"")</f>
        <v>681047.7537</v>
      </c>
      <c r="AP85" s="315">
        <v>0.06128205128205129</v>
      </c>
      <c r="AQ85" s="314">
        <f t="shared" ref="AQ85:AQ101" si="503">IFERROR(+AO85*AP85,"")</f>
        <v>41736.00337</v>
      </c>
      <c r="AR85" s="315"/>
      <c r="AS85" s="314">
        <f>ADHB!AT85</f>
        <v>0</v>
      </c>
      <c r="AT85" s="316">
        <f t="shared" ref="AT85:AT101" si="504">IFERROR(AS85/AR85*100,0)</f>
        <v>0</v>
      </c>
      <c r="AU85" s="317">
        <f t="shared" ref="AU85:AU101" si="505">IFERROR(+(IF(AO85="","0",AO85))+(IF(AQ85="","0",AQ85))+(IF(AT85="","0",AT85)),"")</f>
        <v>722783.7571</v>
      </c>
      <c r="AV85" s="315">
        <v>0.324744884908884</v>
      </c>
      <c r="AW85" s="318">
        <f t="shared" ref="AW85:AW101" si="506">IFERROR(+AV85*(AU85-AT85),"")</f>
        <v>234720.328</v>
      </c>
      <c r="AX85" s="318">
        <f t="shared" ref="AX85:AX101" si="507">IFERROR(+(IF(AU85="","0",AU85))-(IF(AW85="","0",AW85)),"")</f>
        <v>488063.4291</v>
      </c>
      <c r="AY85" s="320"/>
      <c r="AZ85" s="321">
        <v>1.0</v>
      </c>
      <c r="BA85" s="311" t="s">
        <v>37</v>
      </c>
      <c r="BB85" s="312" t="s">
        <v>83</v>
      </c>
      <c r="BC85" s="312" t="s">
        <v>84</v>
      </c>
      <c r="BD85" s="313">
        <f>'Produksi dan Harga'!S5</f>
        <v>216142</v>
      </c>
      <c r="BE85" s="314">
        <f t="shared" ref="BE85:BE93" si="508">BE49</f>
        <v>3645300</v>
      </c>
      <c r="BF85" s="314">
        <f t="shared" ref="BF85:BF101" si="509">IFERROR(+BD85*BE85/1000000,"")</f>
        <v>787902.4326</v>
      </c>
      <c r="BG85" s="315">
        <v>0.06128205128205129</v>
      </c>
      <c r="BH85" s="314">
        <f t="shared" ref="BH85:BH101" si="510">IFERROR(+BF85*BG85,"")</f>
        <v>48284.27728</v>
      </c>
      <c r="BI85" s="315"/>
      <c r="BJ85" s="314">
        <f>ADHB!BK85</f>
        <v>0</v>
      </c>
      <c r="BK85" s="316">
        <f t="shared" ref="BK85:BK101" si="511">IFERROR(BJ85/BI85*100,0)</f>
        <v>0</v>
      </c>
      <c r="BL85" s="317">
        <f t="shared" ref="BL85:BL101" si="512">IFERROR(+(IF(BF85="","0",BF85))+(IF(BH85="","0",BH85))+(IF(BK85="","0",BK85)),"")</f>
        <v>836186.7099</v>
      </c>
      <c r="BM85" s="315">
        <v>0.324744884908884</v>
      </c>
      <c r="BN85" s="318">
        <f t="shared" ref="BN85:BN101" si="513">IFERROR(+BM85*(BL85-BK85),"")</f>
        <v>271547.3569</v>
      </c>
      <c r="BO85" s="318">
        <f t="shared" ref="BO85:BO101" si="514">IFERROR(+(IF(BL85="","0",BL85))-(IF(BN85="","0",BN85)),"")</f>
        <v>564639.353</v>
      </c>
      <c r="BP85" s="320"/>
      <c r="BQ85" s="321">
        <v>1.0</v>
      </c>
      <c r="BR85" s="311" t="s">
        <v>37</v>
      </c>
      <c r="BS85" s="312" t="s">
        <v>83</v>
      </c>
      <c r="BT85" s="312" t="s">
        <v>84</v>
      </c>
      <c r="BU85" s="313">
        <f>'Produksi dan Harga'!X5</f>
        <v>206959</v>
      </c>
      <c r="BV85" s="314">
        <f t="shared" ref="BV85:BV93" si="515">BV49</f>
        <v>3645300</v>
      </c>
      <c r="BW85" s="314">
        <f t="shared" ref="BW85:BW101" si="516">IFERROR(+BU85*BV85/1000000,"")</f>
        <v>754427.6427</v>
      </c>
      <c r="BX85" s="315">
        <v>0.06128205128205129</v>
      </c>
      <c r="BY85" s="314">
        <f t="shared" ref="BY85:BY101" si="517">IFERROR(+BW85*BX85,"")</f>
        <v>46232.87349</v>
      </c>
      <c r="BZ85" s="315"/>
      <c r="CA85" s="314">
        <f>ADHB!CB85</f>
        <v>0</v>
      </c>
      <c r="CB85" s="316">
        <f t="shared" ref="CB85:CB101" si="518">IFERROR(CA85/BZ85*100,0)</f>
        <v>0</v>
      </c>
      <c r="CC85" s="317">
        <f t="shared" ref="CC85:CC101" si="519">IFERROR(+(IF(BW85="","0",BW85))+(IF(BY85="","0",BY85))+(IF(CB85="","0",CB85)),"")</f>
        <v>800660.5162</v>
      </c>
      <c r="CD85" s="315">
        <v>0.324744884908884</v>
      </c>
      <c r="CE85" s="318">
        <f t="shared" ref="CE85:CE101" si="520">IFERROR(+CD85*(CC85-CB85),"")</f>
        <v>260010.4072</v>
      </c>
      <c r="CF85" s="318">
        <f t="shared" ref="CF85:CF101" si="521">IFERROR(+(IF(CC85="","0",CC85))-(IF(CE85="","0",CE85)),"")</f>
        <v>540650.109</v>
      </c>
      <c r="CG85" s="320"/>
      <c r="CH85" s="321">
        <v>1.0</v>
      </c>
      <c r="CI85" s="311" t="s">
        <v>37</v>
      </c>
      <c r="CJ85" s="312" t="s">
        <v>83</v>
      </c>
      <c r="CK85" s="312" t="s">
        <v>84</v>
      </c>
      <c r="CL85" s="313">
        <f>'Produksi dan Harga'!AC5</f>
        <v>256936</v>
      </c>
      <c r="CM85" s="314">
        <f t="shared" ref="CM85:CM93" si="522">CM49</f>
        <v>3645300</v>
      </c>
      <c r="CN85" s="314">
        <f t="shared" ref="CN85:CN101" si="523">IFERROR(+CL85*CM85/1000000,"")</f>
        <v>936608.8008</v>
      </c>
      <c r="CO85" s="315">
        <v>0.06128205128205129</v>
      </c>
      <c r="CP85" s="314">
        <f t="shared" ref="CP85:CP101" si="524">IFERROR(+CN85*CO85,"")</f>
        <v>57397.30856</v>
      </c>
      <c r="CQ85" s="315"/>
      <c r="CR85" s="314">
        <f>ADHB!CS85</f>
        <v>0</v>
      </c>
      <c r="CS85" s="316">
        <f t="shared" ref="CS85:CS101" si="525">IFERROR(CR85/CQ85*100,0)</f>
        <v>0</v>
      </c>
      <c r="CT85" s="317">
        <f t="shared" ref="CT85:CT101" si="526">IFERROR(+(IF(CN85="","0",CN85))+(IF(CP85="","0",CP85))+(IF(CS85="","0",CS85)),"")</f>
        <v>994006.1094</v>
      </c>
      <c r="CU85" s="315">
        <v>0.324744884908884</v>
      </c>
      <c r="CV85" s="318">
        <f t="shared" ref="CV85:CV101" si="527">IFERROR(+CU85*(CT85-CS85),"")</f>
        <v>322798.3996</v>
      </c>
      <c r="CW85" s="318">
        <f t="shared" ref="CW85:CW101" si="528">IFERROR(+(IF(CT85="","0",CT85))-(IF(CV85="","0",CV85)),"")</f>
        <v>671207.7098</v>
      </c>
      <c r="CX85" s="320"/>
      <c r="CY85" s="321">
        <v>1.0</v>
      </c>
      <c r="CZ85" s="311" t="s">
        <v>37</v>
      </c>
      <c r="DA85" s="312" t="s">
        <v>83</v>
      </c>
      <c r="DB85" s="312" t="s">
        <v>84</v>
      </c>
      <c r="DC85" s="313">
        <f>'Produksi dan Harga'!AH5</f>
        <v>260888</v>
      </c>
      <c r="DD85" s="314">
        <f t="shared" ref="DD85:DD93" si="529">DD49</f>
        <v>3645300</v>
      </c>
      <c r="DE85" s="314">
        <f t="shared" ref="DE85:DE101" si="530">IFERROR(+DC85*DD85/1000000,"")</f>
        <v>951015.0264</v>
      </c>
      <c r="DF85" s="315">
        <v>0.06128205128205129</v>
      </c>
      <c r="DG85" s="314">
        <f t="shared" ref="DG85:DG101" si="531">IFERROR(+DE85*DF85,"")</f>
        <v>58280.15162</v>
      </c>
      <c r="DH85" s="315"/>
      <c r="DI85" s="314">
        <f>ADHB!DJ85</f>
        <v>0</v>
      </c>
      <c r="DJ85" s="316">
        <f t="shared" ref="DJ85:DJ101" si="532">IFERROR(DI85/DH85*100,0)</f>
        <v>0</v>
      </c>
      <c r="DK85" s="317">
        <f t="shared" ref="DK85:DK101" si="533">IFERROR(+(IF(DE85="","0",DE85))+(IF(DG85="","0",DG85))+(IF(DJ85="","0",DJ85)),"")</f>
        <v>1009295.178</v>
      </c>
      <c r="DL85" s="315">
        <v>0.324744884908884</v>
      </c>
      <c r="DM85" s="318">
        <f t="shared" ref="DM85:DM101" si="534">IFERROR(+DL85*(DK85-DJ85),"")</f>
        <v>327763.4464</v>
      </c>
      <c r="DN85" s="318">
        <f t="shared" ref="DN85:DN101" si="535">IFERROR(+(IF(DK85="","0",DK85))-(IF(DM85="","0",DM85)),"")</f>
        <v>681531.7316</v>
      </c>
      <c r="DO85" s="320"/>
      <c r="DP85" s="321">
        <v>1.0</v>
      </c>
      <c r="DQ85" s="311" t="s">
        <v>37</v>
      </c>
      <c r="DR85" s="312" t="s">
        <v>83</v>
      </c>
      <c r="DS85" s="312" t="s">
        <v>84</v>
      </c>
      <c r="DT85" s="313">
        <f>'Produksi dan Harga'!AM5</f>
        <v>241329</v>
      </c>
      <c r="DU85" s="314">
        <f t="shared" ref="DU85:DU93" si="536">DU49</f>
        <v>3645300</v>
      </c>
      <c r="DV85" s="314">
        <f t="shared" ref="DV85:DV101" si="537">IFERROR(+DT85*DU85/1000000,"")</f>
        <v>879716.6037</v>
      </c>
      <c r="DW85" s="315">
        <v>0.06128205128205129</v>
      </c>
      <c r="DX85" s="314">
        <f t="shared" ref="DX85:DX101" si="538">IFERROR(+DV85*DW85,"")</f>
        <v>53910.83802</v>
      </c>
      <c r="DY85" s="315"/>
      <c r="DZ85" s="314">
        <f>ADHB!EA85</f>
        <v>0</v>
      </c>
      <c r="EA85" s="316">
        <f t="shared" ref="EA85:EA101" si="539">IFERROR(DZ85/DY85*100,0)</f>
        <v>0</v>
      </c>
      <c r="EB85" s="317">
        <f t="shared" ref="EB85:EB101" si="540">IFERROR(+(IF(DV85="","0",DV85))+(IF(DX85="","0",DX85))+(IF(EA85="","0",EA85)),"")</f>
        <v>933627.4417</v>
      </c>
      <c r="EC85" s="315">
        <v>0.324744884908884</v>
      </c>
      <c r="ED85" s="318">
        <f t="shared" ref="ED85:ED101" si="541">IFERROR(+EC85*(EB85-EA85),"")</f>
        <v>303190.7361</v>
      </c>
      <c r="EE85" s="318">
        <f t="shared" ref="EE85:EE101" si="542">IFERROR(+(IF(EB85="","0",EB85))-(IF(ED85="","0",ED85)),"")</f>
        <v>630436.7056</v>
      </c>
      <c r="EF85" s="320"/>
      <c r="EG85" s="321">
        <v>1.0</v>
      </c>
      <c r="EH85" s="311" t="s">
        <v>37</v>
      </c>
      <c r="EI85" s="312" t="s">
        <v>83</v>
      </c>
      <c r="EJ85" s="312" t="s">
        <v>84</v>
      </c>
      <c r="EK85" s="313">
        <f>'Produksi dan Harga'!AR5</f>
        <v>164109.1</v>
      </c>
      <c r="EL85" s="314">
        <f t="shared" ref="EL85:EL93" si="543">EL49</f>
        <v>3645300</v>
      </c>
      <c r="EM85" s="314">
        <f t="shared" ref="EM85:EM101" si="544">IFERROR(+EK85*EL85/1000000,"")</f>
        <v>598226.9022</v>
      </c>
      <c r="EN85" s="315">
        <v>0.06128205128205129</v>
      </c>
      <c r="EO85" s="314">
        <f t="shared" ref="EO85:EO101" si="545">IFERROR(+EM85*EN85,"")</f>
        <v>36660.5717</v>
      </c>
      <c r="EP85" s="315"/>
      <c r="EQ85" s="314">
        <f>ADHB!ER85</f>
        <v>0</v>
      </c>
      <c r="ER85" s="316">
        <f t="shared" ref="ER85:ER101" si="546">IFERROR(EQ85/EP85*100,0)</f>
        <v>0</v>
      </c>
      <c r="ES85" s="317">
        <f t="shared" ref="ES85:ES101" si="547">IFERROR(+(IF(EM85="","0",EM85))+(IF(EO85="","0",EO85))+(IF(ER85="","0",ER85)),"")</f>
        <v>634887.4739</v>
      </c>
      <c r="ET85" s="315">
        <v>0.324744884908884</v>
      </c>
      <c r="EU85" s="318">
        <f t="shared" ref="EU85:EU101" si="548">IFERROR(+ET85*(ES85-ER85),"")</f>
        <v>206176.4597</v>
      </c>
      <c r="EV85" s="318">
        <f t="shared" ref="EV85:EV101" si="549">IFERROR(+(IF(ES85="","0",ES85))-(IF(EU85="","0",EU85)),"")</f>
        <v>428711.0143</v>
      </c>
      <c r="EW85" s="320"/>
      <c r="EX85" s="321">
        <v>1.0</v>
      </c>
      <c r="EY85" s="311" t="s">
        <v>37</v>
      </c>
      <c r="EZ85" s="312" t="s">
        <v>83</v>
      </c>
      <c r="FA85" s="312" t="s">
        <v>84</v>
      </c>
      <c r="FB85" s="313">
        <f>'Produksi dan Harga'!AW5</f>
        <v>182707.5</v>
      </c>
      <c r="FC85" s="314">
        <f t="shared" ref="FC85:FC93" si="550">FC49</f>
        <v>3645300</v>
      </c>
      <c r="FD85" s="314">
        <f t="shared" ref="FD85:FD101" si="551">IFERROR(+FB85*FC85/1000000,"")</f>
        <v>666023.6498</v>
      </c>
      <c r="FE85" s="315">
        <v>0.06128205128205129</v>
      </c>
      <c r="FF85" s="314">
        <f t="shared" ref="FF85:FF101" si="552">IFERROR(+FD85*FE85,"")</f>
        <v>40815.29546</v>
      </c>
      <c r="FG85" s="315"/>
      <c r="FH85" s="314">
        <f>ADHB!FI85</f>
        <v>0</v>
      </c>
      <c r="FI85" s="316">
        <f t="shared" ref="FI85:FI101" si="553">IFERROR(FH85/FG85*100,0)</f>
        <v>0</v>
      </c>
      <c r="FJ85" s="317">
        <f t="shared" ref="FJ85:FJ101" si="554">IFERROR(+(IF(FD85="","0",FD85))+(IF(FF85="","0",FF85))+(IF(FI85="","0",FI85)),"")</f>
        <v>706838.9452</v>
      </c>
      <c r="FK85" s="315">
        <v>0.324744884908884</v>
      </c>
      <c r="FL85" s="318">
        <f t="shared" ref="FL85:FL101" si="555">IFERROR(+FK85*(FJ85-FI85),"")</f>
        <v>229542.3319</v>
      </c>
      <c r="FM85" s="318">
        <f t="shared" ref="FM85:FM101" si="556">IFERROR(+(IF(FJ85="","0",FJ85))-(IF(FL85="","0",FL85)),"")</f>
        <v>477296.6133</v>
      </c>
      <c r="FN85" s="320"/>
      <c r="FO85" s="321">
        <v>1.0</v>
      </c>
      <c r="FP85" s="311" t="s">
        <v>37</v>
      </c>
      <c r="FQ85" s="312" t="s">
        <v>83</v>
      </c>
      <c r="FR85" s="312" t="s">
        <v>84</v>
      </c>
      <c r="FS85" s="313">
        <f>'Produksi dan Harga'!BB5</f>
        <v>170258.17</v>
      </c>
      <c r="FT85" s="314">
        <f t="shared" ref="FT85:FT93" si="557">FT49</f>
        <v>3645300</v>
      </c>
      <c r="FU85" s="314">
        <f t="shared" ref="FU85:FU101" si="558">IFERROR(+FS85*FT85/1000000,"")</f>
        <v>620642.1071</v>
      </c>
      <c r="FV85" s="315">
        <v>0.06128205128205129</v>
      </c>
      <c r="FW85" s="314">
        <f t="shared" ref="FW85:FW101" si="559">IFERROR(+FU85*FV85,"")</f>
        <v>38034.22144</v>
      </c>
      <c r="FX85" s="315"/>
      <c r="FY85" s="314">
        <f>ADHB!FZ85</f>
        <v>0</v>
      </c>
      <c r="FZ85" s="316">
        <f t="shared" ref="FZ85:FZ101" si="560">IFERROR(FY85/FX85*100,0)</f>
        <v>0</v>
      </c>
      <c r="GA85" s="317">
        <f t="shared" ref="GA85:GA101" si="561">IFERROR(+(IF(FU85="","0",FU85))+(IF(FW85="","0",FW85))+(IF(FZ85="","0",FZ85)),"")</f>
        <v>658676.3285</v>
      </c>
      <c r="GB85" s="315">
        <v>0.324744884908884</v>
      </c>
      <c r="GC85" s="318">
        <f t="shared" ref="GC85:GC101" si="562">IFERROR(+GB85*(GA85-FZ85),"")</f>
        <v>213901.7685</v>
      </c>
      <c r="GD85" s="318">
        <f t="shared" ref="GD85:GD101" si="563">IFERROR(+(IF(GA85="","0",GA85))-(IF(GC85="","0",GC85)),"")</f>
        <v>444774.56</v>
      </c>
      <c r="GE85" s="320"/>
      <c r="GF85" s="321">
        <v>1.0</v>
      </c>
      <c r="GG85" s="311" t="s">
        <v>37</v>
      </c>
      <c r="GH85" s="312" t="s">
        <v>83</v>
      </c>
      <c r="GI85" s="312" t="s">
        <v>84</v>
      </c>
      <c r="GJ85" s="313">
        <f>'Produksi dan Harga'!BG5</f>
        <v>206451</v>
      </c>
      <c r="GK85" s="314">
        <f t="shared" ref="GK85:GK93" si="564">GK49</f>
        <v>3645300</v>
      </c>
      <c r="GL85" s="314">
        <f t="shared" ref="GL85:GL101" si="565">IFERROR(+GJ85*GK85/1000000,"")</f>
        <v>752575.8303</v>
      </c>
      <c r="GM85" s="315">
        <v>0.06128205128205129</v>
      </c>
      <c r="GN85" s="314">
        <f t="shared" ref="GN85:GN101" si="566">IFERROR(+GL85*GM85,"")</f>
        <v>46119.39063</v>
      </c>
      <c r="GO85" s="315"/>
      <c r="GP85" s="314">
        <f>ADHB!GQ85</f>
        <v>0</v>
      </c>
      <c r="GQ85" s="316">
        <f t="shared" ref="GQ85:GQ101" si="567">IFERROR(GP85/GO85*100,0)</f>
        <v>0</v>
      </c>
      <c r="GR85" s="317">
        <f t="shared" ref="GR85:GR101" si="568">IFERROR(+(IF(GL85="","0",GL85))+(IF(GN85="","0",GN85))+(IF(GQ85="","0",GQ85)),"")</f>
        <v>798695.2209</v>
      </c>
      <c r="GS85" s="315">
        <v>0.324744884908884</v>
      </c>
      <c r="GT85" s="318">
        <f t="shared" ref="GT85:GT101" si="569">IFERROR(+GS85*(GR85-GQ85),"")</f>
        <v>259372.1876</v>
      </c>
      <c r="GU85" s="318">
        <f t="shared" ref="GU85:GU101" si="570">IFERROR(+(IF(GR85="","0",GR85))-(IF(GT85="","0",GT85)),"")</f>
        <v>539323.0333</v>
      </c>
      <c r="GV85" s="320"/>
      <c r="GW85" s="321">
        <v>1.0</v>
      </c>
      <c r="GX85" s="311" t="s">
        <v>37</v>
      </c>
      <c r="GY85" s="312" t="s">
        <v>83</v>
      </c>
      <c r="GZ85" s="323" t="s">
        <v>84</v>
      </c>
      <c r="HA85" s="314">
        <f>'Produksi dan Harga'!BL5</f>
        <v>179912.58</v>
      </c>
      <c r="HB85" s="324">
        <f t="shared" ref="HB85:HB93" si="571">HB49</f>
        <v>3645300</v>
      </c>
      <c r="HC85" s="314">
        <f t="shared" ref="HC85:HC101" si="572">IFERROR(+HA85*HB85/1000000,"")</f>
        <v>655835.3279</v>
      </c>
      <c r="HD85" s="315">
        <v>0.06128205128205129</v>
      </c>
      <c r="HE85" s="314">
        <f t="shared" ref="HE85:HE101" si="573">IFERROR(+HC85*HD85,"")</f>
        <v>40190.9342</v>
      </c>
      <c r="HF85" s="315"/>
      <c r="HG85" s="314">
        <f>ADHB!HH85</f>
        <v>0</v>
      </c>
      <c r="HH85" s="316">
        <f t="shared" ref="HH85:HH101" si="574">IFERROR(HG85/HF85*100,0)</f>
        <v>0</v>
      </c>
      <c r="HI85" s="317">
        <f t="shared" ref="HI85:HI101" si="575">IFERROR(+(IF(HC85="","0",HC85))+(IF(HE85="","0",HE85))+(IF(HH85="","0",HH85)),"")</f>
        <v>696026.2621</v>
      </c>
      <c r="HJ85" s="315">
        <v>0.324744884908884</v>
      </c>
      <c r="HK85" s="318">
        <f t="shared" ref="HK85:HK101" si="576">IFERROR(+HJ85*(HI85-HH85),"")</f>
        <v>226030.9684</v>
      </c>
      <c r="HL85" s="318">
        <f t="shared" ref="HL85:HL101" si="577">IFERROR(+(IF(HI85="","0",HI85))-(IF(HK85="","0",HK85)),"")</f>
        <v>469995.2937</v>
      </c>
      <c r="HM85" s="320"/>
      <c r="HN85" s="321">
        <v>1.0</v>
      </c>
      <c r="HO85" s="311" t="s">
        <v>37</v>
      </c>
      <c r="HP85" s="312" t="s">
        <v>83</v>
      </c>
      <c r="HQ85" s="312" t="s">
        <v>84</v>
      </c>
      <c r="HR85" s="314">
        <f>'Produksi dan Harga'!BQ5</f>
        <v>152272</v>
      </c>
      <c r="HS85" s="314">
        <f t="shared" ref="HS85:HS93" si="578">HS49</f>
        <v>3645300</v>
      </c>
      <c r="HT85" s="314">
        <f t="shared" ref="HT85:HT101" si="579">IFERROR(+HR85*HS85/1000000,"")</f>
        <v>555077.1216</v>
      </c>
      <c r="HU85" s="315">
        <v>0.06128205128205129</v>
      </c>
      <c r="HV85" s="314">
        <f t="shared" ref="HV85:HV101" si="580">IFERROR(+HT85*HU85,"")</f>
        <v>34016.26463</v>
      </c>
      <c r="HW85" s="315"/>
      <c r="HX85" s="314">
        <f>ADHB!HY85</f>
        <v>0</v>
      </c>
      <c r="HY85" s="316">
        <f t="shared" ref="HY85:HY101" si="581">IFERROR(HX85/HW85*100,0)</f>
        <v>0</v>
      </c>
      <c r="HZ85" s="317">
        <f t="shared" ref="HZ85:HZ101" si="582">IFERROR(+(IF(HT85="","0",HT85))+(IF(HV85="","0",HV85))+(IF(HY85="","0",HY85)),"")</f>
        <v>589093.3862</v>
      </c>
      <c r="IA85" s="315">
        <v>0.324744884908884</v>
      </c>
      <c r="IB85" s="318">
        <f t="shared" ref="IB85:IB101" si="583">IFERROR(+IA85*(HZ85-HY85),"")</f>
        <v>191305.0639</v>
      </c>
      <c r="IC85" s="318">
        <f t="shared" ref="IC85:IC101" si="584">IFERROR(+(IF(HZ85="","0",HZ85))-(IF(IB85="","0",IB85)),"")</f>
        <v>397788.3223</v>
      </c>
      <c r="ID85" s="320"/>
      <c r="IE85" s="321">
        <v>1.0</v>
      </c>
      <c r="IF85" s="311" t="s">
        <v>37</v>
      </c>
      <c r="IG85" s="312" t="s">
        <v>83</v>
      </c>
      <c r="IH85" s="312" t="s">
        <v>84</v>
      </c>
      <c r="II85" s="325">
        <f>'Produksi dan Harga'!BV5</f>
        <v>192874.86</v>
      </c>
      <c r="IJ85" s="314">
        <f t="shared" ref="IJ85:IJ93" si="585">IJ49</f>
        <v>3645300</v>
      </c>
      <c r="IK85" s="314">
        <f t="shared" ref="IK85:IK101" si="586">IFERROR(+II85*IJ85/1000000,"")</f>
        <v>703086.7272</v>
      </c>
      <c r="IL85" s="315">
        <v>0.06128205128205129</v>
      </c>
      <c r="IM85" s="314">
        <f t="shared" ref="IM85:IM101" si="587">IFERROR(+IK85*IL85,"")</f>
        <v>43086.59687</v>
      </c>
      <c r="IN85" s="315"/>
      <c r="IO85" s="314">
        <f>ADHB!IP85</f>
        <v>0</v>
      </c>
      <c r="IP85" s="316">
        <f t="shared" ref="IP85:IP101" si="588">IFERROR(IO85/IN85*100,0)</f>
        <v>0</v>
      </c>
      <c r="IQ85" s="317">
        <f t="shared" ref="IQ85:IQ101" si="589">IFERROR(+(IF(IK85="","0",IK85))+(IF(IM85="","0",IM85))+(IF(IP85="","0",IP85)),"")</f>
        <v>746173.324</v>
      </c>
      <c r="IR85" s="315">
        <v>0.324744884908884</v>
      </c>
      <c r="IS85" s="318">
        <f t="shared" ref="IS85:IS101" si="590">IFERROR(+IR85*(IQ85-IP85),"")</f>
        <v>242315.9702</v>
      </c>
      <c r="IT85" s="318">
        <f t="shared" ref="IT85:IT101" si="591">IFERROR(+(IF(IQ85="","0",IQ85))-(IF(IS85="","0",IS85)),"")</f>
        <v>503857.3538</v>
      </c>
      <c r="IU85" s="320"/>
      <c r="IV85" s="321">
        <v>1.0</v>
      </c>
      <c r="IW85" s="311" t="s">
        <v>37</v>
      </c>
      <c r="IX85" s="312" t="s">
        <v>83</v>
      </c>
      <c r="IY85" s="312" t="s">
        <v>84</v>
      </c>
      <c r="IZ85" s="314">
        <f>'Produksi dan Harga'!CA5</f>
        <v>237001.82</v>
      </c>
      <c r="JA85" s="314">
        <f t="shared" ref="JA85:JA93" si="592">JA49</f>
        <v>3645300</v>
      </c>
      <c r="JB85" s="314">
        <f t="shared" ref="JB85:JB101" si="593">IFERROR(+IZ85*JA85/1000000,"")</f>
        <v>863942.7344</v>
      </c>
      <c r="JC85" s="315">
        <v>0.06128205128205129</v>
      </c>
      <c r="JD85" s="314">
        <f t="shared" ref="JD85:JD101" si="594">IFERROR(+JB85*JC85,"")</f>
        <v>52944.18296</v>
      </c>
      <c r="JE85" s="315"/>
      <c r="JF85" s="314">
        <f>ADHB!JG85</f>
        <v>0</v>
      </c>
      <c r="JG85" s="316">
        <f t="shared" ref="JG85:JG101" si="595">IFERROR(JF85/JE85*100,0)</f>
        <v>0</v>
      </c>
      <c r="JH85" s="317">
        <f t="shared" ref="JH85:JH101" si="596">IFERROR(+(IF(JB85="","0",JB85))+(IF(JD85="","0",JD85))+(IF(JG85="","0",JG85)),"")</f>
        <v>916886.9174</v>
      </c>
      <c r="JI85" s="315">
        <v>0.324744884908884</v>
      </c>
      <c r="JJ85" s="318">
        <f t="shared" ref="JJ85:JJ101" si="597">IFERROR(+JI85*(JH85-JG85),"")</f>
        <v>297754.3365</v>
      </c>
      <c r="JK85" s="318">
        <f t="shared" ref="JK85:JK101" si="598">IFERROR(+(IF(JH85="","0",JH85))-(IF(JJ85="","0",JJ85)),"")</f>
        <v>619132.5809</v>
      </c>
      <c r="JL85" s="320"/>
      <c r="JM85" s="321">
        <v>1.0</v>
      </c>
      <c r="JN85" s="311" t="s">
        <v>37</v>
      </c>
      <c r="JO85" s="312" t="s">
        <v>83</v>
      </c>
      <c r="JP85" s="312" t="s">
        <v>84</v>
      </c>
      <c r="JQ85" s="317"/>
      <c r="JR85" s="314">
        <f t="shared" ref="JR85:JR93" si="599">JR49</f>
        <v>3645300</v>
      </c>
      <c r="JS85" s="314">
        <f t="shared" ref="JS85:JS101" si="600">IFERROR(+JQ85*JR85/1000000,"")</f>
        <v>0</v>
      </c>
      <c r="JT85" s="315">
        <v>0.06128205128205129</v>
      </c>
      <c r="JU85" s="314">
        <f t="shared" ref="JU85:JU101" si="601">IFERROR(+JS85*JT85,"")</f>
        <v>0</v>
      </c>
      <c r="JV85" s="315"/>
      <c r="JW85" s="314" t="str">
        <f>ADHB!LD85</f>
        <v/>
      </c>
      <c r="JX85" s="316">
        <f t="shared" ref="JX85:JX101" si="602">IFERROR(JW85/JV85*100,0)</f>
        <v>0</v>
      </c>
      <c r="JY85" s="317">
        <f t="shared" ref="JY85:JY101" si="603">IFERROR(+(IF(JS85="","0",JS85))+(IF(JU85="","0",JU85))+(IF(JX85="","0",JX85)),"")</f>
        <v>0</v>
      </c>
      <c r="JZ85" s="315">
        <v>0.324744884908884</v>
      </c>
      <c r="KA85" s="318">
        <f t="shared" ref="KA85:KA101" si="604">IFERROR(+JZ85*(JY85-JX85),"")</f>
        <v>0</v>
      </c>
      <c r="KB85" s="318">
        <f t="shared" ref="KB85:KB101" si="605">IFERROR(+(IF(JY85="","0",JY85))-(IF(KA85="","0",KA85)),"")</f>
        <v>0</v>
      </c>
      <c r="KC85" s="320"/>
      <c r="KD85" s="321">
        <v>1.0</v>
      </c>
      <c r="KE85" s="311" t="s">
        <v>37</v>
      </c>
      <c r="KF85" s="312" t="s">
        <v>83</v>
      </c>
      <c r="KG85" s="312" t="s">
        <v>84</v>
      </c>
      <c r="KH85" s="317"/>
      <c r="KI85" s="314">
        <f t="shared" ref="KI85:KI93" si="606">KI49</f>
        <v>3645300</v>
      </c>
      <c r="KJ85" s="314">
        <f t="shared" ref="KJ85:KJ101" si="607">IFERROR(+KH85*KI85/1000000,"")</f>
        <v>0</v>
      </c>
      <c r="KK85" s="315">
        <v>0.06128205128205129</v>
      </c>
      <c r="KL85" s="314">
        <f t="shared" ref="KL85:KL101" si="608">IFERROR(+KJ85*KK85,"")</f>
        <v>0</v>
      </c>
      <c r="KM85" s="315"/>
      <c r="KN85" s="314" t="str">
        <f>ADHB!LU85</f>
        <v/>
      </c>
      <c r="KO85" s="316">
        <f t="shared" ref="KO85:KO101" si="609">IFERROR(KN85/KM85*100,0)</f>
        <v>0</v>
      </c>
      <c r="KP85" s="317">
        <f t="shared" ref="KP85:KP101" si="610">IFERROR(+(IF(KJ85="","0",KJ85))+(IF(KL85="","0",KL85))+(IF(KO85="","0",KO85)),"")</f>
        <v>0</v>
      </c>
      <c r="KQ85" s="315">
        <v>0.324744884908884</v>
      </c>
      <c r="KR85" s="318">
        <f t="shared" ref="KR85:KR101" si="611">IFERROR(+KQ85*(KP85-KO85),"")</f>
        <v>0</v>
      </c>
      <c r="KS85" s="318">
        <f t="shared" ref="KS85:KS101" si="612">IFERROR(+(IF(KP85="","0",KP85))-(IF(KR85="","0",KR85)),"")</f>
        <v>0</v>
      </c>
    </row>
    <row r="86" ht="15.75" customHeight="1">
      <c r="A86" s="326">
        <f t="shared" ref="A86:A101" si="613">A85+1</f>
        <v>2</v>
      </c>
      <c r="B86" s="327" t="s">
        <v>38</v>
      </c>
      <c r="C86" s="328" t="s">
        <v>85</v>
      </c>
      <c r="D86" s="328" t="s">
        <v>84</v>
      </c>
      <c r="E86" s="329">
        <f>'Produksi dan Harga'!D6</f>
        <v>16838</v>
      </c>
      <c r="F86" s="317">
        <f t="shared" si="487"/>
        <v>2135342.224</v>
      </c>
      <c r="G86" s="317">
        <f t="shared" si="488"/>
        <v>35954.89237</v>
      </c>
      <c r="H86" s="330">
        <v>0.08730825414146284</v>
      </c>
      <c r="I86" s="317">
        <f t="shared" si="489"/>
        <v>3139.15888</v>
      </c>
      <c r="J86" s="330"/>
      <c r="K86" s="317">
        <f>ADHB!L86</f>
        <v>0</v>
      </c>
      <c r="L86" s="331">
        <f t="shared" si="490"/>
        <v>0</v>
      </c>
      <c r="M86" s="317">
        <f t="shared" si="491"/>
        <v>39094.05125</v>
      </c>
      <c r="N86" s="330">
        <v>0.28165806261811</v>
      </c>
      <c r="O86" s="332">
        <f t="shared" si="492"/>
        <v>11011.15473</v>
      </c>
      <c r="P86" s="333">
        <f t="shared" si="493"/>
        <v>28082.89651</v>
      </c>
      <c r="Q86" s="320"/>
      <c r="R86" s="334">
        <f t="shared" ref="R86:R101" si="614">R85+1</f>
        <v>2</v>
      </c>
      <c r="S86" s="327" t="s">
        <v>38</v>
      </c>
      <c r="T86" s="328" t="s">
        <v>85</v>
      </c>
      <c r="U86" s="328" t="s">
        <v>84</v>
      </c>
      <c r="V86" s="335">
        <f>'Produksi dan Harga'!$I6</f>
        <v>27023</v>
      </c>
      <c r="W86" s="317">
        <f t="shared" si="494"/>
        <v>2135342.224</v>
      </c>
      <c r="X86" s="317">
        <f t="shared" si="495"/>
        <v>57703.35292</v>
      </c>
      <c r="Y86" s="330">
        <v>0.08730825414146284</v>
      </c>
      <c r="Z86" s="317">
        <f t="shared" si="496"/>
        <v>5037.979001</v>
      </c>
      <c r="AA86" s="330"/>
      <c r="AB86" s="317">
        <f>ADHB!AC86</f>
        <v>0</v>
      </c>
      <c r="AC86" s="331">
        <f t="shared" si="497"/>
        <v>0</v>
      </c>
      <c r="AD86" s="317">
        <f t="shared" si="498"/>
        <v>62741.33192</v>
      </c>
      <c r="AE86" s="330">
        <v>0.28165806261811</v>
      </c>
      <c r="AF86" s="332">
        <f t="shared" si="499"/>
        <v>17671.60199</v>
      </c>
      <c r="AG86" s="332">
        <f t="shared" si="500"/>
        <v>45069.72992</v>
      </c>
      <c r="AH86" s="320"/>
      <c r="AI86" s="334">
        <f t="shared" ref="AI86:AI101" si="615">AI85+1</f>
        <v>2</v>
      </c>
      <c r="AJ86" s="327" t="s">
        <v>38</v>
      </c>
      <c r="AK86" s="328" t="s">
        <v>85</v>
      </c>
      <c r="AL86" s="328" t="s">
        <v>84</v>
      </c>
      <c r="AM86" s="329">
        <f>'Produksi dan Harga'!N6</f>
        <v>18711</v>
      </c>
      <c r="AN86" s="317">
        <f t="shared" si="501"/>
        <v>2135342.224</v>
      </c>
      <c r="AO86" s="317">
        <f t="shared" si="502"/>
        <v>39954.38835</v>
      </c>
      <c r="AP86" s="330">
        <v>0.08730825414146284</v>
      </c>
      <c r="AQ86" s="317">
        <f t="shared" si="503"/>
        <v>3488.347892</v>
      </c>
      <c r="AR86" s="330"/>
      <c r="AS86" s="317">
        <f>ADHB!AT86</f>
        <v>0</v>
      </c>
      <c r="AT86" s="331">
        <f t="shared" si="504"/>
        <v>0</v>
      </c>
      <c r="AU86" s="317">
        <f t="shared" si="505"/>
        <v>43442.73624</v>
      </c>
      <c r="AV86" s="330">
        <v>0.28165806261811</v>
      </c>
      <c r="AW86" s="332">
        <f t="shared" si="506"/>
        <v>12235.99692</v>
      </c>
      <c r="AX86" s="332">
        <f t="shared" si="507"/>
        <v>31206.73932</v>
      </c>
      <c r="AY86" s="320"/>
      <c r="AZ86" s="334">
        <f t="shared" ref="AZ86:AZ101" si="616">AZ85+1</f>
        <v>2</v>
      </c>
      <c r="BA86" s="327" t="s">
        <v>38</v>
      </c>
      <c r="BB86" s="328" t="s">
        <v>85</v>
      </c>
      <c r="BC86" s="328" t="s">
        <v>84</v>
      </c>
      <c r="BD86" s="329">
        <f>'Produksi dan Harga'!S6</f>
        <v>13145</v>
      </c>
      <c r="BE86" s="317">
        <f t="shared" si="508"/>
        <v>2135342.224</v>
      </c>
      <c r="BF86" s="317">
        <f t="shared" si="509"/>
        <v>28069.07353</v>
      </c>
      <c r="BG86" s="330">
        <v>0.08730825414146284</v>
      </c>
      <c r="BH86" s="317">
        <f t="shared" si="510"/>
        <v>2450.661805</v>
      </c>
      <c r="BI86" s="330"/>
      <c r="BJ86" s="317">
        <f>ADHB!BK86</f>
        <v>0</v>
      </c>
      <c r="BK86" s="331">
        <f t="shared" si="511"/>
        <v>0</v>
      </c>
      <c r="BL86" s="317">
        <f t="shared" si="512"/>
        <v>30519.73534</v>
      </c>
      <c r="BM86" s="330">
        <v>0.28165806261811</v>
      </c>
      <c r="BN86" s="332">
        <f t="shared" si="513"/>
        <v>8596.129527</v>
      </c>
      <c r="BO86" s="332">
        <f t="shared" si="514"/>
        <v>21923.60581</v>
      </c>
      <c r="BP86" s="320"/>
      <c r="BQ86" s="334">
        <f t="shared" ref="BQ86:BQ101" si="617">BQ85+1</f>
        <v>2</v>
      </c>
      <c r="BR86" s="327" t="s">
        <v>38</v>
      </c>
      <c r="BS86" s="328" t="s">
        <v>85</v>
      </c>
      <c r="BT86" s="328" t="s">
        <v>84</v>
      </c>
      <c r="BU86" s="329">
        <f>'Produksi dan Harga'!X6</f>
        <v>9110</v>
      </c>
      <c r="BV86" s="317">
        <f t="shared" si="515"/>
        <v>2135342.224</v>
      </c>
      <c r="BW86" s="317">
        <f t="shared" si="516"/>
        <v>19452.96766</v>
      </c>
      <c r="BX86" s="330">
        <v>0.08730825414146284</v>
      </c>
      <c r="BY86" s="317">
        <f t="shared" si="517"/>
        <v>1698.404644</v>
      </c>
      <c r="BZ86" s="330"/>
      <c r="CA86" s="317">
        <f>ADHB!CB86</f>
        <v>0</v>
      </c>
      <c r="CB86" s="331">
        <f t="shared" si="518"/>
        <v>0</v>
      </c>
      <c r="CC86" s="317">
        <f t="shared" si="519"/>
        <v>21151.3723</v>
      </c>
      <c r="CD86" s="330">
        <v>0.28165806261811</v>
      </c>
      <c r="CE86" s="332">
        <f t="shared" si="520"/>
        <v>5957.454545</v>
      </c>
      <c r="CF86" s="332">
        <f t="shared" si="521"/>
        <v>15193.91776</v>
      </c>
      <c r="CG86" s="320"/>
      <c r="CH86" s="334">
        <f t="shared" ref="CH86:CH101" si="618">CH85+1</f>
        <v>2</v>
      </c>
      <c r="CI86" s="327" t="s">
        <v>38</v>
      </c>
      <c r="CJ86" s="328" t="s">
        <v>85</v>
      </c>
      <c r="CK86" s="328" t="s">
        <v>84</v>
      </c>
      <c r="CL86" s="329">
        <f>'Produksi dan Harga'!AC6</f>
        <v>14166</v>
      </c>
      <c r="CM86" s="317">
        <f t="shared" si="522"/>
        <v>2135342.224</v>
      </c>
      <c r="CN86" s="317">
        <f t="shared" si="523"/>
        <v>30249.25794</v>
      </c>
      <c r="CO86" s="330">
        <v>0.08730825414146284</v>
      </c>
      <c r="CP86" s="317">
        <f t="shared" si="524"/>
        <v>2641.0099</v>
      </c>
      <c r="CQ86" s="330"/>
      <c r="CR86" s="317">
        <f>ADHB!CS86</f>
        <v>0</v>
      </c>
      <c r="CS86" s="331">
        <f t="shared" si="525"/>
        <v>0</v>
      </c>
      <c r="CT86" s="317">
        <f t="shared" si="526"/>
        <v>32890.26784</v>
      </c>
      <c r="CU86" s="330">
        <v>0.28165806261811</v>
      </c>
      <c r="CV86" s="332">
        <f t="shared" si="527"/>
        <v>9263.80912</v>
      </c>
      <c r="CW86" s="332">
        <f t="shared" si="528"/>
        <v>23626.45872</v>
      </c>
      <c r="CX86" s="320"/>
      <c r="CY86" s="334">
        <f t="shared" ref="CY86:CY101" si="619">CY85+1</f>
        <v>2</v>
      </c>
      <c r="CZ86" s="327" t="s">
        <v>38</v>
      </c>
      <c r="DA86" s="328" t="s">
        <v>85</v>
      </c>
      <c r="DB86" s="328" t="s">
        <v>84</v>
      </c>
      <c r="DC86" s="329">
        <f>'Produksi dan Harga'!AH6</f>
        <v>27404</v>
      </c>
      <c r="DD86" s="317">
        <f t="shared" si="529"/>
        <v>2135342.224</v>
      </c>
      <c r="DE86" s="317">
        <f t="shared" si="530"/>
        <v>58516.9183</v>
      </c>
      <c r="DF86" s="330">
        <v>0.08730825414146284</v>
      </c>
      <c r="DG86" s="317">
        <f t="shared" si="531"/>
        <v>5109.009975</v>
      </c>
      <c r="DH86" s="330"/>
      <c r="DI86" s="317">
        <f>ADHB!DJ86</f>
        <v>0</v>
      </c>
      <c r="DJ86" s="331">
        <f t="shared" si="532"/>
        <v>0</v>
      </c>
      <c r="DK86" s="317">
        <f t="shared" si="533"/>
        <v>63625.92828</v>
      </c>
      <c r="DL86" s="330">
        <v>0.28165806261811</v>
      </c>
      <c r="DM86" s="332">
        <f t="shared" si="534"/>
        <v>17920.75569</v>
      </c>
      <c r="DN86" s="332">
        <f t="shared" si="535"/>
        <v>45705.17259</v>
      </c>
      <c r="DO86" s="320"/>
      <c r="DP86" s="334">
        <f t="shared" ref="DP86:DP101" si="620">DP85+1</f>
        <v>2</v>
      </c>
      <c r="DQ86" s="327" t="s">
        <v>38</v>
      </c>
      <c r="DR86" s="328" t="s">
        <v>85</v>
      </c>
      <c r="DS86" s="328" t="s">
        <v>84</v>
      </c>
      <c r="DT86" s="329">
        <f>'Produksi dan Harga'!AM6</f>
        <v>40604</v>
      </c>
      <c r="DU86" s="317">
        <f t="shared" si="536"/>
        <v>2135342.224</v>
      </c>
      <c r="DV86" s="317">
        <f t="shared" si="537"/>
        <v>86703.43566</v>
      </c>
      <c r="DW86" s="330">
        <v>0.08730825414146284</v>
      </c>
      <c r="DX86" s="317">
        <f t="shared" si="538"/>
        <v>7569.925595</v>
      </c>
      <c r="DY86" s="330"/>
      <c r="DZ86" s="317">
        <f>ADHB!EA86</f>
        <v>0</v>
      </c>
      <c r="EA86" s="331">
        <f t="shared" si="539"/>
        <v>0</v>
      </c>
      <c r="EB86" s="317">
        <f t="shared" si="540"/>
        <v>94273.36125</v>
      </c>
      <c r="EC86" s="330">
        <v>0.28165806261811</v>
      </c>
      <c r="ED86" s="332">
        <f t="shared" si="541"/>
        <v>26552.85229</v>
      </c>
      <c r="EE86" s="332">
        <f t="shared" si="542"/>
        <v>67720.50897</v>
      </c>
      <c r="EF86" s="320"/>
      <c r="EG86" s="334">
        <f t="shared" ref="EG86:EG101" si="621">EG85+1</f>
        <v>2</v>
      </c>
      <c r="EH86" s="327" t="s">
        <v>38</v>
      </c>
      <c r="EI86" s="328" t="s">
        <v>85</v>
      </c>
      <c r="EJ86" s="328" t="s">
        <v>84</v>
      </c>
      <c r="EK86" s="329">
        <f>'Produksi dan Harga'!AR6</f>
        <v>49935</v>
      </c>
      <c r="EL86" s="317">
        <f t="shared" si="543"/>
        <v>2135342.224</v>
      </c>
      <c r="EM86" s="317">
        <f t="shared" si="544"/>
        <v>106628.3139</v>
      </c>
      <c r="EN86" s="330">
        <v>0.08730825414146284</v>
      </c>
      <c r="EO86" s="317">
        <f t="shared" si="545"/>
        <v>9309.531933</v>
      </c>
      <c r="EP86" s="330"/>
      <c r="EQ86" s="317">
        <f>ADHB!ER86</f>
        <v>0</v>
      </c>
      <c r="ER86" s="331">
        <f t="shared" si="546"/>
        <v>0</v>
      </c>
      <c r="ES86" s="317">
        <f t="shared" si="547"/>
        <v>115937.8459</v>
      </c>
      <c r="ET86" s="330">
        <v>0.28165806261811</v>
      </c>
      <c r="EU86" s="332">
        <f t="shared" si="548"/>
        <v>32654.82905</v>
      </c>
      <c r="EV86" s="332">
        <f t="shared" si="549"/>
        <v>83283.01683</v>
      </c>
      <c r="EW86" s="320"/>
      <c r="EX86" s="334">
        <f t="shared" ref="EX86:EX101" si="622">EX85+1</f>
        <v>2</v>
      </c>
      <c r="EY86" s="327" t="s">
        <v>38</v>
      </c>
      <c r="EZ86" s="328" t="s">
        <v>85</v>
      </c>
      <c r="FA86" s="328" t="s">
        <v>84</v>
      </c>
      <c r="FB86" s="329">
        <f>'Produksi dan Harga'!AW6</f>
        <v>96678.1</v>
      </c>
      <c r="FC86" s="317">
        <f t="shared" si="550"/>
        <v>2135342.224</v>
      </c>
      <c r="FD86" s="317">
        <f t="shared" si="551"/>
        <v>206440.8291</v>
      </c>
      <c r="FE86" s="330">
        <v>0.08730825414146284</v>
      </c>
      <c r="FF86" s="317">
        <f t="shared" si="552"/>
        <v>18023.98837</v>
      </c>
      <c r="FG86" s="330"/>
      <c r="FH86" s="317">
        <f>ADHB!FI86</f>
        <v>0</v>
      </c>
      <c r="FI86" s="331">
        <f t="shared" si="553"/>
        <v>0</v>
      </c>
      <c r="FJ86" s="317">
        <f t="shared" si="554"/>
        <v>224464.8174</v>
      </c>
      <c r="FK86" s="330">
        <v>0.28165806261811</v>
      </c>
      <c r="FL86" s="332">
        <f t="shared" si="555"/>
        <v>63222.3256</v>
      </c>
      <c r="FM86" s="332">
        <f t="shared" si="556"/>
        <v>161242.4918</v>
      </c>
      <c r="FN86" s="320"/>
      <c r="FO86" s="334">
        <f t="shared" ref="FO86:FO101" si="623">FO85+1</f>
        <v>2</v>
      </c>
      <c r="FP86" s="327" t="s">
        <v>38</v>
      </c>
      <c r="FQ86" s="328" t="s">
        <v>85</v>
      </c>
      <c r="FR86" s="328" t="s">
        <v>84</v>
      </c>
      <c r="FS86" s="329">
        <f>'Produksi dan Harga'!BB6</f>
        <v>49015</v>
      </c>
      <c r="FT86" s="317">
        <f t="shared" si="557"/>
        <v>2135342.224</v>
      </c>
      <c r="FU86" s="317">
        <f t="shared" si="558"/>
        <v>104663.7991</v>
      </c>
      <c r="FV86" s="330">
        <v>0.08730825414146284</v>
      </c>
      <c r="FW86" s="317">
        <f t="shared" si="559"/>
        <v>9138.013571</v>
      </c>
      <c r="FX86" s="330"/>
      <c r="FY86" s="317">
        <f>ADHB!FZ86</f>
        <v>0</v>
      </c>
      <c r="FZ86" s="331">
        <f t="shared" si="560"/>
        <v>0</v>
      </c>
      <c r="GA86" s="317">
        <f t="shared" si="561"/>
        <v>113801.8127</v>
      </c>
      <c r="GB86" s="330">
        <v>0.28165806261811</v>
      </c>
      <c r="GC86" s="332">
        <f t="shared" si="562"/>
        <v>32053.19808</v>
      </c>
      <c r="GD86" s="332">
        <f t="shared" si="563"/>
        <v>81748.61459</v>
      </c>
      <c r="GE86" s="320"/>
      <c r="GF86" s="334">
        <f t="shared" ref="GF86:GF101" si="624">GF85+1</f>
        <v>2</v>
      </c>
      <c r="GG86" s="327" t="s">
        <v>38</v>
      </c>
      <c r="GH86" s="328" t="s">
        <v>85</v>
      </c>
      <c r="GI86" s="328" t="s">
        <v>84</v>
      </c>
      <c r="GJ86" s="329">
        <f>'Produksi dan Harga'!BG6</f>
        <v>32851</v>
      </c>
      <c r="GK86" s="317">
        <f t="shared" si="564"/>
        <v>2135342.224</v>
      </c>
      <c r="GL86" s="317">
        <f t="shared" si="565"/>
        <v>70148.1274</v>
      </c>
      <c r="GM86" s="330">
        <v>0.08730825414146284</v>
      </c>
      <c r="GN86" s="317">
        <f t="shared" si="566"/>
        <v>6124.510534</v>
      </c>
      <c r="GO86" s="330"/>
      <c r="GP86" s="317">
        <f>ADHB!GQ86</f>
        <v>0</v>
      </c>
      <c r="GQ86" s="331">
        <f t="shared" si="567"/>
        <v>0</v>
      </c>
      <c r="GR86" s="317">
        <f t="shared" si="568"/>
        <v>76272.63793</v>
      </c>
      <c r="GS86" s="330">
        <v>0.28165806261811</v>
      </c>
      <c r="GT86" s="332">
        <f t="shared" si="569"/>
        <v>21482.80343</v>
      </c>
      <c r="GU86" s="332">
        <f t="shared" si="570"/>
        <v>54789.8345</v>
      </c>
      <c r="GV86" s="320"/>
      <c r="GW86" s="334">
        <f t="shared" ref="GW86:GW101" si="625">GW85+1</f>
        <v>2</v>
      </c>
      <c r="GX86" s="327" t="s">
        <v>38</v>
      </c>
      <c r="GY86" s="328" t="s">
        <v>85</v>
      </c>
      <c r="GZ86" s="336" t="s">
        <v>84</v>
      </c>
      <c r="HA86" s="317">
        <f>'Produksi dan Harga'!BL6</f>
        <v>37005</v>
      </c>
      <c r="HB86" s="337">
        <f t="shared" si="571"/>
        <v>2135342.224</v>
      </c>
      <c r="HC86" s="317">
        <f t="shared" si="572"/>
        <v>79018.33899</v>
      </c>
      <c r="HD86" s="330">
        <v>0.08730825414146284</v>
      </c>
      <c r="HE86" s="317">
        <f t="shared" si="573"/>
        <v>6898.953223</v>
      </c>
      <c r="HF86" s="330"/>
      <c r="HG86" s="317">
        <f>ADHB!HH86</f>
        <v>0</v>
      </c>
      <c r="HH86" s="331">
        <f t="shared" si="574"/>
        <v>0</v>
      </c>
      <c r="HI86" s="317">
        <f t="shared" si="575"/>
        <v>85917.29222</v>
      </c>
      <c r="HJ86" s="330">
        <v>0.28165806261811</v>
      </c>
      <c r="HK86" s="332">
        <f t="shared" si="576"/>
        <v>24199.29807</v>
      </c>
      <c r="HL86" s="332">
        <f t="shared" si="577"/>
        <v>61717.99415</v>
      </c>
      <c r="HM86" s="320"/>
      <c r="HN86" s="334">
        <f t="shared" ref="HN86:HN101" si="626">HN85+1</f>
        <v>2</v>
      </c>
      <c r="HO86" s="327" t="s">
        <v>38</v>
      </c>
      <c r="HP86" s="328" t="s">
        <v>85</v>
      </c>
      <c r="HQ86" s="328" t="s">
        <v>84</v>
      </c>
      <c r="HR86" s="314">
        <f>'Produksi dan Harga'!BQ6</f>
        <v>17366</v>
      </c>
      <c r="HS86" s="317">
        <f t="shared" si="578"/>
        <v>2135342.224</v>
      </c>
      <c r="HT86" s="317">
        <f t="shared" si="579"/>
        <v>37082.35306</v>
      </c>
      <c r="HU86" s="330">
        <v>0.08730825414146284</v>
      </c>
      <c r="HV86" s="317">
        <f t="shared" si="580"/>
        <v>3237.595505</v>
      </c>
      <c r="HW86" s="330"/>
      <c r="HX86" s="317">
        <f>ADHB!HY86</f>
        <v>0</v>
      </c>
      <c r="HY86" s="331">
        <f t="shared" si="581"/>
        <v>0</v>
      </c>
      <c r="HZ86" s="317">
        <f t="shared" si="582"/>
        <v>40319.94856</v>
      </c>
      <c r="IA86" s="330">
        <v>0.28165806261811</v>
      </c>
      <c r="IB86" s="332">
        <f t="shared" si="583"/>
        <v>11356.4386</v>
      </c>
      <c r="IC86" s="332">
        <f t="shared" si="584"/>
        <v>28963.50997</v>
      </c>
      <c r="ID86" s="320"/>
      <c r="IE86" s="334">
        <f t="shared" ref="IE86:IE101" si="627">IE85+1</f>
        <v>2</v>
      </c>
      <c r="IF86" s="327" t="s">
        <v>38</v>
      </c>
      <c r="IG86" s="328" t="s">
        <v>85</v>
      </c>
      <c r="IH86" s="328" t="s">
        <v>84</v>
      </c>
      <c r="II86" s="317">
        <f>'Produksi dan Harga'!BV6</f>
        <v>38110.49</v>
      </c>
      <c r="IJ86" s="317">
        <f t="shared" si="585"/>
        <v>2135342.224</v>
      </c>
      <c r="IK86" s="317">
        <f t="shared" si="586"/>
        <v>81378.93847</v>
      </c>
      <c r="IL86" s="330">
        <v>0.08730825414146284</v>
      </c>
      <c r="IM86" s="317">
        <f t="shared" si="587"/>
        <v>7105.053042</v>
      </c>
      <c r="IN86" s="330"/>
      <c r="IO86" s="317">
        <f>ADHB!IP86</f>
        <v>0</v>
      </c>
      <c r="IP86" s="331">
        <f t="shared" si="588"/>
        <v>0</v>
      </c>
      <c r="IQ86" s="317">
        <f t="shared" si="589"/>
        <v>88483.99151</v>
      </c>
      <c r="IR86" s="330">
        <v>0.28165806261811</v>
      </c>
      <c r="IS86" s="332">
        <f t="shared" si="590"/>
        <v>24922.22962</v>
      </c>
      <c r="IT86" s="332">
        <f t="shared" si="591"/>
        <v>63561.76189</v>
      </c>
      <c r="IU86" s="320"/>
      <c r="IV86" s="334">
        <f t="shared" ref="IV86:IV101" si="628">IV85+1</f>
        <v>2</v>
      </c>
      <c r="IW86" s="327" t="s">
        <v>38</v>
      </c>
      <c r="IX86" s="328" t="s">
        <v>85</v>
      </c>
      <c r="IY86" s="328" t="s">
        <v>84</v>
      </c>
      <c r="IZ86" s="317">
        <f>'Produksi dan Harga'!CA6</f>
        <v>15538.93</v>
      </c>
      <c r="JA86" s="317">
        <f t="shared" si="592"/>
        <v>2135342.224</v>
      </c>
      <c r="JB86" s="317">
        <f t="shared" si="593"/>
        <v>33180.93334</v>
      </c>
      <c r="JC86" s="330">
        <v>0.08730825414146284</v>
      </c>
      <c r="JD86" s="317">
        <f t="shared" si="594"/>
        <v>2896.969361</v>
      </c>
      <c r="JE86" s="330"/>
      <c r="JF86" s="317">
        <f>ADHB!JG86</f>
        <v>0</v>
      </c>
      <c r="JG86" s="331">
        <f t="shared" si="595"/>
        <v>0</v>
      </c>
      <c r="JH86" s="317">
        <f t="shared" si="596"/>
        <v>36077.9027</v>
      </c>
      <c r="JI86" s="330">
        <v>0.28165806261811</v>
      </c>
      <c r="JJ86" s="332">
        <f t="shared" si="597"/>
        <v>10161.63218</v>
      </c>
      <c r="JK86" s="332">
        <f t="shared" si="598"/>
        <v>25916.27052</v>
      </c>
      <c r="JL86" s="320"/>
      <c r="JM86" s="334">
        <f t="shared" ref="JM86:JM101" si="629">JM85+1</f>
        <v>2</v>
      </c>
      <c r="JN86" s="327" t="s">
        <v>38</v>
      </c>
      <c r="JO86" s="328" t="s">
        <v>85</v>
      </c>
      <c r="JP86" s="328" t="s">
        <v>84</v>
      </c>
      <c r="JQ86" s="317"/>
      <c r="JR86" s="317">
        <f t="shared" si="599"/>
        <v>2135342.224</v>
      </c>
      <c r="JS86" s="317">
        <f t="shared" si="600"/>
        <v>0</v>
      </c>
      <c r="JT86" s="330">
        <v>0.08730825414146284</v>
      </c>
      <c r="JU86" s="317">
        <f t="shared" si="601"/>
        <v>0</v>
      </c>
      <c r="JV86" s="330"/>
      <c r="JW86" s="317" t="str">
        <f>ADHB!LD86</f>
        <v/>
      </c>
      <c r="JX86" s="331">
        <f t="shared" si="602"/>
        <v>0</v>
      </c>
      <c r="JY86" s="317">
        <f t="shared" si="603"/>
        <v>0</v>
      </c>
      <c r="JZ86" s="330">
        <v>0.28165806261811</v>
      </c>
      <c r="KA86" s="332">
        <f t="shared" si="604"/>
        <v>0</v>
      </c>
      <c r="KB86" s="332">
        <f t="shared" si="605"/>
        <v>0</v>
      </c>
      <c r="KC86" s="320"/>
      <c r="KD86" s="334">
        <f t="shared" ref="KD86:KD101" si="630">KD85+1</f>
        <v>2</v>
      </c>
      <c r="KE86" s="327" t="s">
        <v>38</v>
      </c>
      <c r="KF86" s="328" t="s">
        <v>85</v>
      </c>
      <c r="KG86" s="328" t="s">
        <v>84</v>
      </c>
      <c r="KH86" s="317"/>
      <c r="KI86" s="317">
        <f t="shared" si="606"/>
        <v>2135342.224</v>
      </c>
      <c r="KJ86" s="317">
        <f t="shared" si="607"/>
        <v>0</v>
      </c>
      <c r="KK86" s="330">
        <v>0.08730825414146284</v>
      </c>
      <c r="KL86" s="317">
        <f t="shared" si="608"/>
        <v>0</v>
      </c>
      <c r="KM86" s="330"/>
      <c r="KN86" s="317" t="str">
        <f>ADHB!LU86</f>
        <v/>
      </c>
      <c r="KO86" s="331">
        <f t="shared" si="609"/>
        <v>0</v>
      </c>
      <c r="KP86" s="317">
        <f t="shared" si="610"/>
        <v>0</v>
      </c>
      <c r="KQ86" s="330">
        <v>0.28165806261811</v>
      </c>
      <c r="KR86" s="332">
        <f t="shared" si="611"/>
        <v>0</v>
      </c>
      <c r="KS86" s="332">
        <f t="shared" si="612"/>
        <v>0</v>
      </c>
    </row>
    <row r="87" ht="15.75" customHeight="1">
      <c r="A87" s="326">
        <f t="shared" si="613"/>
        <v>3</v>
      </c>
      <c r="B87" s="327" t="s">
        <v>39</v>
      </c>
      <c r="C87" s="328" t="s">
        <v>86</v>
      </c>
      <c r="D87" s="328" t="s">
        <v>84</v>
      </c>
      <c r="E87" s="329">
        <f>'Produksi dan Harga'!D7</f>
        <v>37883</v>
      </c>
      <c r="F87" s="317">
        <f t="shared" si="487"/>
        <v>1009000</v>
      </c>
      <c r="G87" s="317">
        <f t="shared" si="488"/>
        <v>38223.947</v>
      </c>
      <c r="H87" s="330">
        <v>0.032</v>
      </c>
      <c r="I87" s="317">
        <f t="shared" si="489"/>
        <v>1223.166304</v>
      </c>
      <c r="J87" s="330"/>
      <c r="K87" s="317">
        <f>ADHB!L87</f>
        <v>0</v>
      </c>
      <c r="L87" s="331">
        <f t="shared" si="490"/>
        <v>0</v>
      </c>
      <c r="M87" s="317">
        <f t="shared" si="491"/>
        <v>39447.1133</v>
      </c>
      <c r="N87" s="330">
        <v>0.27429935250298</v>
      </c>
      <c r="O87" s="332">
        <f t="shared" si="492"/>
        <v>10820.31764</v>
      </c>
      <c r="P87" s="333">
        <f t="shared" si="493"/>
        <v>28626.79567</v>
      </c>
      <c r="Q87" s="320"/>
      <c r="R87" s="334">
        <f t="shared" si="614"/>
        <v>3</v>
      </c>
      <c r="S87" s="327" t="s">
        <v>39</v>
      </c>
      <c r="T87" s="328" t="s">
        <v>86</v>
      </c>
      <c r="U87" s="328" t="s">
        <v>84</v>
      </c>
      <c r="V87" s="335">
        <f>'Produksi dan Harga'!$I7</f>
        <v>34279</v>
      </c>
      <c r="W87" s="317">
        <f t="shared" si="494"/>
        <v>1009000</v>
      </c>
      <c r="X87" s="317">
        <f t="shared" si="495"/>
        <v>34587.511</v>
      </c>
      <c r="Y87" s="330">
        <v>0.032</v>
      </c>
      <c r="Z87" s="317">
        <f t="shared" si="496"/>
        <v>1106.800352</v>
      </c>
      <c r="AA87" s="330"/>
      <c r="AB87" s="317">
        <f>ADHB!AC87</f>
        <v>0</v>
      </c>
      <c r="AC87" s="331">
        <f t="shared" si="497"/>
        <v>0</v>
      </c>
      <c r="AD87" s="317">
        <f t="shared" si="498"/>
        <v>35694.31135</v>
      </c>
      <c r="AE87" s="330">
        <v>0.27429935250298</v>
      </c>
      <c r="AF87" s="332">
        <f t="shared" si="499"/>
        <v>9790.926492</v>
      </c>
      <c r="AG87" s="332">
        <f t="shared" si="500"/>
        <v>25903.38486</v>
      </c>
      <c r="AH87" s="320"/>
      <c r="AI87" s="334">
        <f t="shared" si="615"/>
        <v>3</v>
      </c>
      <c r="AJ87" s="327" t="s">
        <v>39</v>
      </c>
      <c r="AK87" s="328" t="s">
        <v>86</v>
      </c>
      <c r="AL87" s="328" t="s">
        <v>84</v>
      </c>
      <c r="AM87" s="329">
        <f>'Produksi dan Harga'!N7</f>
        <v>39374</v>
      </c>
      <c r="AN87" s="317">
        <f t="shared" si="501"/>
        <v>1009000</v>
      </c>
      <c r="AO87" s="317">
        <f t="shared" si="502"/>
        <v>39728.366</v>
      </c>
      <c r="AP87" s="330">
        <v>0.032</v>
      </c>
      <c r="AQ87" s="317">
        <f t="shared" si="503"/>
        <v>1271.307712</v>
      </c>
      <c r="AR87" s="330"/>
      <c r="AS87" s="317">
        <f>ADHB!AT87</f>
        <v>0</v>
      </c>
      <c r="AT87" s="331">
        <f t="shared" si="504"/>
        <v>0</v>
      </c>
      <c r="AU87" s="317">
        <f t="shared" si="505"/>
        <v>40999.67371</v>
      </c>
      <c r="AV87" s="330">
        <v>0.27429935250298</v>
      </c>
      <c r="AW87" s="332">
        <f t="shared" si="506"/>
        <v>11246.18395</v>
      </c>
      <c r="AX87" s="332">
        <f t="shared" si="507"/>
        <v>29753.48976</v>
      </c>
      <c r="AY87" s="320"/>
      <c r="AZ87" s="334">
        <f t="shared" si="616"/>
        <v>3</v>
      </c>
      <c r="BA87" s="327" t="s">
        <v>39</v>
      </c>
      <c r="BB87" s="328" t="s">
        <v>86</v>
      </c>
      <c r="BC87" s="328" t="s">
        <v>84</v>
      </c>
      <c r="BD87" s="329">
        <f>'Produksi dan Harga'!S7</f>
        <v>39124</v>
      </c>
      <c r="BE87" s="317">
        <f t="shared" si="508"/>
        <v>1009000</v>
      </c>
      <c r="BF87" s="317">
        <f t="shared" si="509"/>
        <v>39476.116</v>
      </c>
      <c r="BG87" s="330">
        <v>0.032</v>
      </c>
      <c r="BH87" s="317">
        <f t="shared" si="510"/>
        <v>1263.235712</v>
      </c>
      <c r="BI87" s="330"/>
      <c r="BJ87" s="317">
        <f>ADHB!BK87</f>
        <v>0</v>
      </c>
      <c r="BK87" s="331">
        <f t="shared" si="511"/>
        <v>0</v>
      </c>
      <c r="BL87" s="317">
        <f t="shared" si="512"/>
        <v>40739.35171</v>
      </c>
      <c r="BM87" s="330">
        <v>0.27429935250298</v>
      </c>
      <c r="BN87" s="332">
        <f t="shared" si="513"/>
        <v>11174.7778</v>
      </c>
      <c r="BO87" s="332">
        <f t="shared" si="514"/>
        <v>29564.57392</v>
      </c>
      <c r="BP87" s="320"/>
      <c r="BQ87" s="334">
        <f t="shared" si="617"/>
        <v>3</v>
      </c>
      <c r="BR87" s="327" t="s">
        <v>39</v>
      </c>
      <c r="BS87" s="328" t="s">
        <v>86</v>
      </c>
      <c r="BT87" s="328" t="s">
        <v>84</v>
      </c>
      <c r="BU87" s="329">
        <f>'Produksi dan Harga'!X7</f>
        <v>36268</v>
      </c>
      <c r="BV87" s="317">
        <f t="shared" si="515"/>
        <v>1009000</v>
      </c>
      <c r="BW87" s="317">
        <f t="shared" si="516"/>
        <v>36594.412</v>
      </c>
      <c r="BX87" s="330">
        <v>0.032</v>
      </c>
      <c r="BY87" s="317">
        <f t="shared" si="517"/>
        <v>1171.021184</v>
      </c>
      <c r="BZ87" s="330"/>
      <c r="CA87" s="317">
        <f>ADHB!CB87</f>
        <v>0</v>
      </c>
      <c r="CB87" s="331">
        <f t="shared" si="518"/>
        <v>0</v>
      </c>
      <c r="CC87" s="317">
        <f t="shared" si="519"/>
        <v>37765.43318</v>
      </c>
      <c r="CD87" s="330">
        <v>0.27429935250298</v>
      </c>
      <c r="CE87" s="332">
        <f t="shared" si="520"/>
        <v>10359.03387</v>
      </c>
      <c r="CF87" s="332">
        <f t="shared" si="521"/>
        <v>27406.39931</v>
      </c>
      <c r="CG87" s="320"/>
      <c r="CH87" s="334">
        <f t="shared" si="618"/>
        <v>3</v>
      </c>
      <c r="CI87" s="327" t="s">
        <v>39</v>
      </c>
      <c r="CJ87" s="328" t="s">
        <v>86</v>
      </c>
      <c r="CK87" s="328" t="s">
        <v>84</v>
      </c>
      <c r="CL87" s="329">
        <f>'Produksi dan Harga'!AC7</f>
        <v>41852</v>
      </c>
      <c r="CM87" s="317">
        <f t="shared" si="522"/>
        <v>1009000</v>
      </c>
      <c r="CN87" s="317">
        <f t="shared" si="523"/>
        <v>42228.668</v>
      </c>
      <c r="CO87" s="330">
        <v>0.032</v>
      </c>
      <c r="CP87" s="317">
        <f t="shared" si="524"/>
        <v>1351.317376</v>
      </c>
      <c r="CQ87" s="330"/>
      <c r="CR87" s="317">
        <f>ADHB!CS87</f>
        <v>0</v>
      </c>
      <c r="CS87" s="331">
        <f t="shared" si="525"/>
        <v>0</v>
      </c>
      <c r="CT87" s="317">
        <f t="shared" si="526"/>
        <v>43579.98538</v>
      </c>
      <c r="CU87" s="330">
        <v>0.27429935250298</v>
      </c>
      <c r="CV87" s="332">
        <f t="shared" si="527"/>
        <v>11953.96177</v>
      </c>
      <c r="CW87" s="332">
        <f t="shared" si="528"/>
        <v>31626.02361</v>
      </c>
      <c r="CX87" s="320"/>
      <c r="CY87" s="334">
        <f t="shared" si="619"/>
        <v>3</v>
      </c>
      <c r="CZ87" s="327" t="s">
        <v>39</v>
      </c>
      <c r="DA87" s="328" t="s">
        <v>86</v>
      </c>
      <c r="DB87" s="328" t="s">
        <v>84</v>
      </c>
      <c r="DC87" s="329">
        <f>'Produksi dan Harga'!AH7</f>
        <v>27661</v>
      </c>
      <c r="DD87" s="317">
        <f t="shared" si="529"/>
        <v>1009000</v>
      </c>
      <c r="DE87" s="317">
        <f t="shared" si="530"/>
        <v>27909.949</v>
      </c>
      <c r="DF87" s="330">
        <v>0.032</v>
      </c>
      <c r="DG87" s="317">
        <f t="shared" si="531"/>
        <v>893.118368</v>
      </c>
      <c r="DH87" s="330"/>
      <c r="DI87" s="317">
        <f>ADHB!DJ87</f>
        <v>0</v>
      </c>
      <c r="DJ87" s="331">
        <f t="shared" si="532"/>
        <v>0</v>
      </c>
      <c r="DK87" s="317">
        <f t="shared" si="533"/>
        <v>28803.06737</v>
      </c>
      <c r="DL87" s="330">
        <v>0.27429935250298</v>
      </c>
      <c r="DM87" s="332">
        <f t="shared" si="534"/>
        <v>7900.662729</v>
      </c>
      <c r="DN87" s="332">
        <f t="shared" si="535"/>
        <v>20902.40464</v>
      </c>
      <c r="DO87" s="320"/>
      <c r="DP87" s="334">
        <f t="shared" si="620"/>
        <v>3</v>
      </c>
      <c r="DQ87" s="327" t="s">
        <v>39</v>
      </c>
      <c r="DR87" s="328" t="s">
        <v>86</v>
      </c>
      <c r="DS87" s="328" t="s">
        <v>84</v>
      </c>
      <c r="DT87" s="329">
        <f>'Produksi dan Harga'!AM7</f>
        <v>56023</v>
      </c>
      <c r="DU87" s="317">
        <f t="shared" si="536"/>
        <v>1009000</v>
      </c>
      <c r="DV87" s="317">
        <f t="shared" si="537"/>
        <v>56527.207</v>
      </c>
      <c r="DW87" s="330">
        <v>0.032</v>
      </c>
      <c r="DX87" s="317">
        <f t="shared" si="538"/>
        <v>1808.870624</v>
      </c>
      <c r="DY87" s="330"/>
      <c r="DZ87" s="317">
        <f>ADHB!EA87</f>
        <v>0</v>
      </c>
      <c r="EA87" s="331">
        <f t="shared" si="539"/>
        <v>0</v>
      </c>
      <c r="EB87" s="317">
        <f t="shared" si="540"/>
        <v>58336.07762</v>
      </c>
      <c r="EC87" s="330">
        <v>0.27429935250298</v>
      </c>
      <c r="ED87" s="332">
        <f t="shared" si="541"/>
        <v>16001.54832</v>
      </c>
      <c r="EE87" s="332">
        <f t="shared" si="542"/>
        <v>42334.5293</v>
      </c>
      <c r="EF87" s="320"/>
      <c r="EG87" s="334">
        <f t="shared" si="621"/>
        <v>3</v>
      </c>
      <c r="EH87" s="327" t="s">
        <v>39</v>
      </c>
      <c r="EI87" s="328" t="s">
        <v>86</v>
      </c>
      <c r="EJ87" s="328" t="s">
        <v>84</v>
      </c>
      <c r="EK87" s="329">
        <f>'Produksi dan Harga'!AR7</f>
        <v>35829</v>
      </c>
      <c r="EL87" s="317">
        <f t="shared" si="543"/>
        <v>1009000</v>
      </c>
      <c r="EM87" s="317">
        <f t="shared" si="544"/>
        <v>36151.461</v>
      </c>
      <c r="EN87" s="330">
        <v>0.032</v>
      </c>
      <c r="EO87" s="317">
        <f t="shared" si="545"/>
        <v>1156.846752</v>
      </c>
      <c r="EP87" s="330"/>
      <c r="EQ87" s="317">
        <f>ADHB!ER87</f>
        <v>0</v>
      </c>
      <c r="ER87" s="331">
        <f t="shared" si="546"/>
        <v>0</v>
      </c>
      <c r="ES87" s="317">
        <f t="shared" si="547"/>
        <v>37308.30775</v>
      </c>
      <c r="ET87" s="330">
        <v>0.27429935250298</v>
      </c>
      <c r="EU87" s="332">
        <f t="shared" si="548"/>
        <v>10233.64466</v>
      </c>
      <c r="EV87" s="332">
        <f t="shared" si="549"/>
        <v>27074.66309</v>
      </c>
      <c r="EW87" s="320"/>
      <c r="EX87" s="334">
        <f t="shared" si="622"/>
        <v>3</v>
      </c>
      <c r="EY87" s="327" t="s">
        <v>39</v>
      </c>
      <c r="EZ87" s="328" t="s">
        <v>86</v>
      </c>
      <c r="FA87" s="328" t="s">
        <v>84</v>
      </c>
      <c r="FB87" s="329">
        <f>'Produksi dan Harga'!AW7</f>
        <v>32513.4</v>
      </c>
      <c r="FC87" s="317">
        <f t="shared" si="550"/>
        <v>1009000</v>
      </c>
      <c r="FD87" s="317">
        <f t="shared" si="551"/>
        <v>32806.0206</v>
      </c>
      <c r="FE87" s="330">
        <v>0.032</v>
      </c>
      <c r="FF87" s="317">
        <f t="shared" si="552"/>
        <v>1049.792659</v>
      </c>
      <c r="FG87" s="330"/>
      <c r="FH87" s="317">
        <f>ADHB!FI87</f>
        <v>0</v>
      </c>
      <c r="FI87" s="331">
        <f t="shared" si="553"/>
        <v>0</v>
      </c>
      <c r="FJ87" s="317">
        <f t="shared" si="554"/>
        <v>33855.81326</v>
      </c>
      <c r="FK87" s="330">
        <v>0.27429935250298</v>
      </c>
      <c r="FL87" s="332">
        <f t="shared" si="555"/>
        <v>9286.627655</v>
      </c>
      <c r="FM87" s="332">
        <f t="shared" si="556"/>
        <v>24569.1856</v>
      </c>
      <c r="FN87" s="320"/>
      <c r="FO87" s="334">
        <f t="shared" si="623"/>
        <v>3</v>
      </c>
      <c r="FP87" s="327" t="s">
        <v>39</v>
      </c>
      <c r="FQ87" s="328" t="s">
        <v>86</v>
      </c>
      <c r="FR87" s="328" t="s">
        <v>84</v>
      </c>
      <c r="FS87" s="329">
        <f>'Produksi dan Harga'!BB7</f>
        <v>36493</v>
      </c>
      <c r="FT87" s="317">
        <f t="shared" si="557"/>
        <v>1009000</v>
      </c>
      <c r="FU87" s="317">
        <f t="shared" si="558"/>
        <v>36821.437</v>
      </c>
      <c r="FV87" s="330">
        <v>0.032</v>
      </c>
      <c r="FW87" s="317">
        <f t="shared" si="559"/>
        <v>1178.285984</v>
      </c>
      <c r="FX87" s="330"/>
      <c r="FY87" s="317">
        <f>ADHB!FZ87</f>
        <v>0</v>
      </c>
      <c r="FZ87" s="331">
        <f t="shared" si="560"/>
        <v>0</v>
      </c>
      <c r="GA87" s="317">
        <f t="shared" si="561"/>
        <v>37999.72298</v>
      </c>
      <c r="GB87" s="330">
        <v>0.27429935250298</v>
      </c>
      <c r="GC87" s="332">
        <f t="shared" si="562"/>
        <v>10423.29941</v>
      </c>
      <c r="GD87" s="332">
        <f t="shared" si="563"/>
        <v>27576.42357</v>
      </c>
      <c r="GE87" s="320"/>
      <c r="GF87" s="334">
        <f t="shared" si="624"/>
        <v>3</v>
      </c>
      <c r="GG87" s="327" t="s">
        <v>39</v>
      </c>
      <c r="GH87" s="328" t="s">
        <v>86</v>
      </c>
      <c r="GI87" s="328" t="s">
        <v>84</v>
      </c>
      <c r="GJ87" s="329">
        <f>'Produksi dan Harga'!BG7</f>
        <v>32473</v>
      </c>
      <c r="GK87" s="317">
        <f t="shared" si="564"/>
        <v>1009000</v>
      </c>
      <c r="GL87" s="317">
        <f t="shared" si="565"/>
        <v>32765.257</v>
      </c>
      <c r="GM87" s="330">
        <v>0.032</v>
      </c>
      <c r="GN87" s="317">
        <f t="shared" si="566"/>
        <v>1048.488224</v>
      </c>
      <c r="GO87" s="330"/>
      <c r="GP87" s="317">
        <f>ADHB!GQ87</f>
        <v>0</v>
      </c>
      <c r="GQ87" s="331">
        <f t="shared" si="567"/>
        <v>0</v>
      </c>
      <c r="GR87" s="317">
        <f t="shared" si="568"/>
        <v>33813.74522</v>
      </c>
      <c r="GS87" s="330">
        <v>0.27429935250298</v>
      </c>
      <c r="GT87" s="332">
        <f t="shared" si="569"/>
        <v>9275.088421</v>
      </c>
      <c r="GU87" s="332">
        <f t="shared" si="570"/>
        <v>24538.6568</v>
      </c>
      <c r="GV87" s="320"/>
      <c r="GW87" s="334">
        <f t="shared" si="625"/>
        <v>3</v>
      </c>
      <c r="GX87" s="327" t="s">
        <v>39</v>
      </c>
      <c r="GY87" s="328" t="s">
        <v>86</v>
      </c>
      <c r="GZ87" s="336" t="s">
        <v>84</v>
      </c>
      <c r="HA87" s="317">
        <f>'Produksi dan Harga'!BL7</f>
        <v>24186</v>
      </c>
      <c r="HB87" s="337">
        <f t="shared" si="571"/>
        <v>1009000</v>
      </c>
      <c r="HC87" s="317">
        <f t="shared" si="572"/>
        <v>24403.674</v>
      </c>
      <c r="HD87" s="330">
        <v>0.032</v>
      </c>
      <c r="HE87" s="317">
        <f t="shared" si="573"/>
        <v>780.917568</v>
      </c>
      <c r="HF87" s="330"/>
      <c r="HG87" s="317">
        <f>ADHB!HH87</f>
        <v>0</v>
      </c>
      <c r="HH87" s="331">
        <f t="shared" si="574"/>
        <v>0</v>
      </c>
      <c r="HI87" s="317">
        <f t="shared" si="575"/>
        <v>25184.59157</v>
      </c>
      <c r="HJ87" s="330">
        <v>0.27429935250298</v>
      </c>
      <c r="HK87" s="332">
        <f t="shared" si="576"/>
        <v>6908.11716</v>
      </c>
      <c r="HL87" s="332">
        <f t="shared" si="577"/>
        <v>18276.47441</v>
      </c>
      <c r="HM87" s="320"/>
      <c r="HN87" s="334">
        <f t="shared" si="626"/>
        <v>3</v>
      </c>
      <c r="HO87" s="327" t="s">
        <v>39</v>
      </c>
      <c r="HP87" s="328" t="s">
        <v>86</v>
      </c>
      <c r="HQ87" s="328" t="s">
        <v>84</v>
      </c>
      <c r="HR87" s="314">
        <f>'Produksi dan Harga'!BQ7</f>
        <v>27117</v>
      </c>
      <c r="HS87" s="317">
        <f t="shared" si="578"/>
        <v>1009000</v>
      </c>
      <c r="HT87" s="317">
        <f t="shared" si="579"/>
        <v>27361.053</v>
      </c>
      <c r="HU87" s="330">
        <v>0.032</v>
      </c>
      <c r="HV87" s="317">
        <f t="shared" si="580"/>
        <v>875.553696</v>
      </c>
      <c r="HW87" s="330"/>
      <c r="HX87" s="317">
        <f>ADHB!HY87</f>
        <v>0</v>
      </c>
      <c r="HY87" s="331">
        <f t="shared" si="581"/>
        <v>0</v>
      </c>
      <c r="HZ87" s="317">
        <f t="shared" si="582"/>
        <v>28236.6067</v>
      </c>
      <c r="IA87" s="330">
        <v>0.27429935250298</v>
      </c>
      <c r="IB87" s="332">
        <f t="shared" si="583"/>
        <v>7745.282934</v>
      </c>
      <c r="IC87" s="332">
        <f t="shared" si="584"/>
        <v>20491.32376</v>
      </c>
      <c r="ID87" s="320"/>
      <c r="IE87" s="334">
        <f t="shared" si="627"/>
        <v>3</v>
      </c>
      <c r="IF87" s="327" t="s">
        <v>39</v>
      </c>
      <c r="IG87" s="328" t="s">
        <v>86</v>
      </c>
      <c r="IH87" s="328" t="s">
        <v>84</v>
      </c>
      <c r="II87" s="317">
        <f>'Produksi dan Harga'!BV7</f>
        <v>25288.86</v>
      </c>
      <c r="IJ87" s="317">
        <f t="shared" si="585"/>
        <v>1009000</v>
      </c>
      <c r="IK87" s="317">
        <f t="shared" si="586"/>
        <v>25516.45974</v>
      </c>
      <c r="IL87" s="330">
        <v>0.032</v>
      </c>
      <c r="IM87" s="317">
        <f t="shared" si="587"/>
        <v>816.5267116</v>
      </c>
      <c r="IN87" s="330"/>
      <c r="IO87" s="317">
        <f>ADHB!IP87</f>
        <v>0</v>
      </c>
      <c r="IP87" s="331">
        <f t="shared" si="588"/>
        <v>0</v>
      </c>
      <c r="IQ87" s="317">
        <f t="shared" si="589"/>
        <v>26332.98645</v>
      </c>
      <c r="IR87" s="330">
        <v>0.27429935250298</v>
      </c>
      <c r="IS87" s="332">
        <f t="shared" si="590"/>
        <v>7223.121133</v>
      </c>
      <c r="IT87" s="332">
        <f t="shared" si="591"/>
        <v>19109.86532</v>
      </c>
      <c r="IU87" s="320"/>
      <c r="IV87" s="334">
        <f t="shared" si="628"/>
        <v>3</v>
      </c>
      <c r="IW87" s="327" t="s">
        <v>39</v>
      </c>
      <c r="IX87" s="328" t="s">
        <v>86</v>
      </c>
      <c r="IY87" s="328" t="s">
        <v>84</v>
      </c>
      <c r="IZ87" s="317">
        <f>'Produksi dan Harga'!CA7</f>
        <v>18639.83643</v>
      </c>
      <c r="JA87" s="317">
        <f t="shared" si="592"/>
        <v>1009000</v>
      </c>
      <c r="JB87" s="317">
        <f t="shared" si="593"/>
        <v>18807.59496</v>
      </c>
      <c r="JC87" s="330">
        <v>0.032</v>
      </c>
      <c r="JD87" s="317">
        <f t="shared" si="594"/>
        <v>601.8430387</v>
      </c>
      <c r="JE87" s="330"/>
      <c r="JF87" s="317">
        <f>ADHB!JG87</f>
        <v>0</v>
      </c>
      <c r="JG87" s="331">
        <f t="shared" si="595"/>
        <v>0</v>
      </c>
      <c r="JH87" s="317">
        <f t="shared" si="596"/>
        <v>19409.438</v>
      </c>
      <c r="JI87" s="330">
        <v>0.27429935250298</v>
      </c>
      <c r="JJ87" s="332">
        <f t="shared" si="597"/>
        <v>5323.996275</v>
      </c>
      <c r="JK87" s="332">
        <f t="shared" si="598"/>
        <v>14085.44172</v>
      </c>
      <c r="JL87" s="320"/>
      <c r="JM87" s="334">
        <f t="shared" si="629"/>
        <v>3</v>
      </c>
      <c r="JN87" s="327" t="s">
        <v>39</v>
      </c>
      <c r="JO87" s="328" t="s">
        <v>86</v>
      </c>
      <c r="JP87" s="328" t="s">
        <v>84</v>
      </c>
      <c r="JQ87" s="317"/>
      <c r="JR87" s="317">
        <f t="shared" si="599"/>
        <v>1009000</v>
      </c>
      <c r="JS87" s="317">
        <f t="shared" si="600"/>
        <v>0</v>
      </c>
      <c r="JT87" s="330">
        <v>0.032</v>
      </c>
      <c r="JU87" s="317">
        <f t="shared" si="601"/>
        <v>0</v>
      </c>
      <c r="JV87" s="330"/>
      <c r="JW87" s="317" t="str">
        <f>ADHB!LD87</f>
        <v/>
      </c>
      <c r="JX87" s="331">
        <f t="shared" si="602"/>
        <v>0</v>
      </c>
      <c r="JY87" s="317">
        <f t="shared" si="603"/>
        <v>0</v>
      </c>
      <c r="JZ87" s="330">
        <v>0.27429935250298</v>
      </c>
      <c r="KA87" s="332">
        <f t="shared" si="604"/>
        <v>0</v>
      </c>
      <c r="KB87" s="332">
        <f t="shared" si="605"/>
        <v>0</v>
      </c>
      <c r="KC87" s="320"/>
      <c r="KD87" s="334">
        <f t="shared" si="630"/>
        <v>3</v>
      </c>
      <c r="KE87" s="327" t="s">
        <v>39</v>
      </c>
      <c r="KF87" s="328" t="s">
        <v>86</v>
      </c>
      <c r="KG87" s="328" t="s">
        <v>84</v>
      </c>
      <c r="KH87" s="317"/>
      <c r="KI87" s="317">
        <f t="shared" si="606"/>
        <v>1009000</v>
      </c>
      <c r="KJ87" s="317">
        <f t="shared" si="607"/>
        <v>0</v>
      </c>
      <c r="KK87" s="330">
        <v>0.032</v>
      </c>
      <c r="KL87" s="317">
        <f t="shared" si="608"/>
        <v>0</v>
      </c>
      <c r="KM87" s="330"/>
      <c r="KN87" s="317" t="str">
        <f>ADHB!LU87</f>
        <v/>
      </c>
      <c r="KO87" s="331">
        <f t="shared" si="609"/>
        <v>0</v>
      </c>
      <c r="KP87" s="317">
        <f t="shared" si="610"/>
        <v>0</v>
      </c>
      <c r="KQ87" s="330">
        <v>0.27429935250298</v>
      </c>
      <c r="KR87" s="332">
        <f t="shared" si="611"/>
        <v>0</v>
      </c>
      <c r="KS87" s="332">
        <f t="shared" si="612"/>
        <v>0</v>
      </c>
    </row>
    <row r="88" ht="15.75" customHeight="1">
      <c r="A88" s="326">
        <f t="shared" si="613"/>
        <v>4</v>
      </c>
      <c r="B88" s="327" t="s">
        <v>40</v>
      </c>
      <c r="C88" s="328" t="s">
        <v>86</v>
      </c>
      <c r="D88" s="328" t="s">
        <v>84</v>
      </c>
      <c r="E88" s="329">
        <f>'Produksi dan Harga'!D8</f>
        <v>7557</v>
      </c>
      <c r="F88" s="317">
        <f t="shared" si="487"/>
        <v>1405000</v>
      </c>
      <c r="G88" s="317">
        <f t="shared" si="488"/>
        <v>10617.585</v>
      </c>
      <c r="H88" s="330">
        <v>0.022</v>
      </c>
      <c r="I88" s="317">
        <f t="shared" si="489"/>
        <v>233.58687</v>
      </c>
      <c r="J88" s="330"/>
      <c r="K88" s="317">
        <f>ADHB!L88</f>
        <v>0</v>
      </c>
      <c r="L88" s="331">
        <f t="shared" si="490"/>
        <v>0</v>
      </c>
      <c r="M88" s="317">
        <f t="shared" si="491"/>
        <v>10851.17187</v>
      </c>
      <c r="N88" s="330">
        <v>0.27429935250298</v>
      </c>
      <c r="O88" s="332">
        <f t="shared" si="492"/>
        <v>2976.469418</v>
      </c>
      <c r="P88" s="333">
        <f t="shared" si="493"/>
        <v>7874.702452</v>
      </c>
      <c r="Q88" s="320"/>
      <c r="R88" s="334">
        <f t="shared" si="614"/>
        <v>4</v>
      </c>
      <c r="S88" s="327" t="s">
        <v>40</v>
      </c>
      <c r="T88" s="328" t="s">
        <v>86</v>
      </c>
      <c r="U88" s="328" t="s">
        <v>84</v>
      </c>
      <c r="V88" s="335">
        <f>'Produksi dan Harga'!$I8</f>
        <v>8007</v>
      </c>
      <c r="W88" s="317">
        <f t="shared" si="494"/>
        <v>1405000</v>
      </c>
      <c r="X88" s="317">
        <f t="shared" si="495"/>
        <v>11249.835</v>
      </c>
      <c r="Y88" s="330">
        <v>0.022</v>
      </c>
      <c r="Z88" s="317">
        <f t="shared" si="496"/>
        <v>247.49637</v>
      </c>
      <c r="AA88" s="330"/>
      <c r="AB88" s="317">
        <f>ADHB!AC88</f>
        <v>0</v>
      </c>
      <c r="AC88" s="331">
        <f t="shared" si="497"/>
        <v>0</v>
      </c>
      <c r="AD88" s="317">
        <f t="shared" si="498"/>
        <v>11497.33137</v>
      </c>
      <c r="AE88" s="330">
        <v>0.27429935250298</v>
      </c>
      <c r="AF88" s="332">
        <f t="shared" si="499"/>
        <v>3153.71055</v>
      </c>
      <c r="AG88" s="332">
        <f t="shared" si="500"/>
        <v>8343.62082</v>
      </c>
      <c r="AH88" s="320"/>
      <c r="AI88" s="334">
        <f t="shared" si="615"/>
        <v>4</v>
      </c>
      <c r="AJ88" s="327" t="s">
        <v>40</v>
      </c>
      <c r="AK88" s="328" t="s">
        <v>86</v>
      </c>
      <c r="AL88" s="328" t="s">
        <v>84</v>
      </c>
      <c r="AM88" s="329">
        <f>'Produksi dan Harga'!N8</f>
        <v>10663</v>
      </c>
      <c r="AN88" s="317">
        <f t="shared" si="501"/>
        <v>1405000</v>
      </c>
      <c r="AO88" s="317">
        <f t="shared" si="502"/>
        <v>14981.515</v>
      </c>
      <c r="AP88" s="330">
        <v>0.022</v>
      </c>
      <c r="AQ88" s="317">
        <f t="shared" si="503"/>
        <v>329.59333</v>
      </c>
      <c r="AR88" s="330"/>
      <c r="AS88" s="317">
        <f>ADHB!AT88</f>
        <v>0</v>
      </c>
      <c r="AT88" s="331">
        <f t="shared" si="504"/>
        <v>0</v>
      </c>
      <c r="AU88" s="317">
        <f t="shared" si="505"/>
        <v>15311.10833</v>
      </c>
      <c r="AV88" s="330">
        <v>0.27429935250298</v>
      </c>
      <c r="AW88" s="332">
        <f t="shared" si="506"/>
        <v>4199.827101</v>
      </c>
      <c r="AX88" s="332">
        <f t="shared" si="507"/>
        <v>11111.28123</v>
      </c>
      <c r="AY88" s="320"/>
      <c r="AZ88" s="334">
        <f t="shared" si="616"/>
        <v>4</v>
      </c>
      <c r="BA88" s="327" t="s">
        <v>40</v>
      </c>
      <c r="BB88" s="328" t="s">
        <v>86</v>
      </c>
      <c r="BC88" s="328" t="s">
        <v>84</v>
      </c>
      <c r="BD88" s="329">
        <f>'Produksi dan Harga'!S8</f>
        <v>5750</v>
      </c>
      <c r="BE88" s="317">
        <f t="shared" si="508"/>
        <v>1405000</v>
      </c>
      <c r="BF88" s="317">
        <f t="shared" si="509"/>
        <v>8078.75</v>
      </c>
      <c r="BG88" s="330">
        <v>0.022</v>
      </c>
      <c r="BH88" s="317">
        <f t="shared" si="510"/>
        <v>177.7325</v>
      </c>
      <c r="BI88" s="330"/>
      <c r="BJ88" s="317">
        <f>ADHB!BK88</f>
        <v>0</v>
      </c>
      <c r="BK88" s="331">
        <f t="shared" si="511"/>
        <v>0</v>
      </c>
      <c r="BL88" s="317">
        <f t="shared" si="512"/>
        <v>8256.4825</v>
      </c>
      <c r="BM88" s="330">
        <v>0.27429935250298</v>
      </c>
      <c r="BN88" s="332">
        <f t="shared" si="513"/>
        <v>2264.747804</v>
      </c>
      <c r="BO88" s="332">
        <f t="shared" si="514"/>
        <v>5991.734696</v>
      </c>
      <c r="BP88" s="320"/>
      <c r="BQ88" s="334">
        <f t="shared" si="617"/>
        <v>4</v>
      </c>
      <c r="BR88" s="327" t="s">
        <v>40</v>
      </c>
      <c r="BS88" s="328" t="s">
        <v>86</v>
      </c>
      <c r="BT88" s="328" t="s">
        <v>84</v>
      </c>
      <c r="BU88" s="329">
        <f>'Produksi dan Harga'!X8</f>
        <v>5279</v>
      </c>
      <c r="BV88" s="317">
        <f t="shared" si="515"/>
        <v>1405000</v>
      </c>
      <c r="BW88" s="317">
        <f t="shared" si="516"/>
        <v>7416.995</v>
      </c>
      <c r="BX88" s="330">
        <v>0.022</v>
      </c>
      <c r="BY88" s="317">
        <f t="shared" si="517"/>
        <v>163.17389</v>
      </c>
      <c r="BZ88" s="330"/>
      <c r="CA88" s="317">
        <f>ADHB!CB88</f>
        <v>0</v>
      </c>
      <c r="CB88" s="331">
        <f t="shared" si="518"/>
        <v>0</v>
      </c>
      <c r="CC88" s="317">
        <f t="shared" si="519"/>
        <v>7580.16889</v>
      </c>
      <c r="CD88" s="330">
        <v>0.27429935250298</v>
      </c>
      <c r="CE88" s="332">
        <f t="shared" si="520"/>
        <v>2079.235418</v>
      </c>
      <c r="CF88" s="332">
        <f t="shared" si="521"/>
        <v>5500.933472</v>
      </c>
      <c r="CG88" s="320"/>
      <c r="CH88" s="334">
        <f t="shared" si="618"/>
        <v>4</v>
      </c>
      <c r="CI88" s="327" t="s">
        <v>40</v>
      </c>
      <c r="CJ88" s="328" t="s">
        <v>86</v>
      </c>
      <c r="CK88" s="328" t="s">
        <v>84</v>
      </c>
      <c r="CL88" s="329">
        <f>'Produksi dan Harga'!AC8</f>
        <v>7298</v>
      </c>
      <c r="CM88" s="317">
        <f t="shared" si="522"/>
        <v>1405000</v>
      </c>
      <c r="CN88" s="317">
        <f t="shared" si="523"/>
        <v>10253.69</v>
      </c>
      <c r="CO88" s="330">
        <v>0.022</v>
      </c>
      <c r="CP88" s="317">
        <f t="shared" si="524"/>
        <v>225.58118</v>
      </c>
      <c r="CQ88" s="330"/>
      <c r="CR88" s="317">
        <f>ADHB!CS88</f>
        <v>0</v>
      </c>
      <c r="CS88" s="331">
        <f t="shared" si="525"/>
        <v>0</v>
      </c>
      <c r="CT88" s="317">
        <f t="shared" si="526"/>
        <v>10479.27118</v>
      </c>
      <c r="CU88" s="330">
        <v>0.27429935250298</v>
      </c>
      <c r="CV88" s="332">
        <f t="shared" si="527"/>
        <v>2874.457299</v>
      </c>
      <c r="CW88" s="332">
        <f t="shared" si="528"/>
        <v>7604.813881</v>
      </c>
      <c r="CX88" s="320"/>
      <c r="CY88" s="334">
        <f t="shared" si="619"/>
        <v>4</v>
      </c>
      <c r="CZ88" s="327" t="s">
        <v>40</v>
      </c>
      <c r="DA88" s="328" t="s">
        <v>86</v>
      </c>
      <c r="DB88" s="328" t="s">
        <v>84</v>
      </c>
      <c r="DC88" s="329">
        <f>'Produksi dan Harga'!AH8</f>
        <v>5990</v>
      </c>
      <c r="DD88" s="317">
        <f t="shared" si="529"/>
        <v>1405000</v>
      </c>
      <c r="DE88" s="317">
        <f t="shared" si="530"/>
        <v>8415.95</v>
      </c>
      <c r="DF88" s="330">
        <v>0.022</v>
      </c>
      <c r="DG88" s="317">
        <f t="shared" si="531"/>
        <v>185.1509</v>
      </c>
      <c r="DH88" s="330"/>
      <c r="DI88" s="317">
        <f>ADHB!DJ88</f>
        <v>0</v>
      </c>
      <c r="DJ88" s="331">
        <f t="shared" si="532"/>
        <v>0</v>
      </c>
      <c r="DK88" s="317">
        <f t="shared" si="533"/>
        <v>8601.1009</v>
      </c>
      <c r="DL88" s="330">
        <v>0.27429935250298</v>
      </c>
      <c r="DM88" s="332">
        <f t="shared" si="534"/>
        <v>2359.276408</v>
      </c>
      <c r="DN88" s="332">
        <f t="shared" si="535"/>
        <v>6241.824492</v>
      </c>
      <c r="DO88" s="320"/>
      <c r="DP88" s="334">
        <f t="shared" si="620"/>
        <v>4</v>
      </c>
      <c r="DQ88" s="327" t="s">
        <v>40</v>
      </c>
      <c r="DR88" s="328" t="s">
        <v>86</v>
      </c>
      <c r="DS88" s="328" t="s">
        <v>84</v>
      </c>
      <c r="DT88" s="329">
        <f>'Produksi dan Harga'!AM8</f>
        <v>5055</v>
      </c>
      <c r="DU88" s="317">
        <f t="shared" si="536"/>
        <v>1405000</v>
      </c>
      <c r="DV88" s="317">
        <f t="shared" si="537"/>
        <v>7102.275</v>
      </c>
      <c r="DW88" s="330">
        <v>0.022</v>
      </c>
      <c r="DX88" s="317">
        <f t="shared" si="538"/>
        <v>156.25005</v>
      </c>
      <c r="DY88" s="330"/>
      <c r="DZ88" s="317">
        <f>ADHB!EA88</f>
        <v>0</v>
      </c>
      <c r="EA88" s="331">
        <f t="shared" si="539"/>
        <v>0</v>
      </c>
      <c r="EB88" s="317">
        <f t="shared" si="540"/>
        <v>7258.52505</v>
      </c>
      <c r="EC88" s="330">
        <v>0.27429935250298</v>
      </c>
      <c r="ED88" s="332">
        <f t="shared" si="541"/>
        <v>1991.008721</v>
      </c>
      <c r="EE88" s="332">
        <f t="shared" si="542"/>
        <v>5267.516329</v>
      </c>
      <c r="EF88" s="320"/>
      <c r="EG88" s="334">
        <f t="shared" si="621"/>
        <v>4</v>
      </c>
      <c r="EH88" s="327" t="s">
        <v>40</v>
      </c>
      <c r="EI88" s="328" t="s">
        <v>86</v>
      </c>
      <c r="EJ88" s="328" t="s">
        <v>84</v>
      </c>
      <c r="EK88" s="329">
        <f>'Produksi dan Harga'!AR8</f>
        <v>5459</v>
      </c>
      <c r="EL88" s="317">
        <f t="shared" si="543"/>
        <v>1405000</v>
      </c>
      <c r="EM88" s="317">
        <f t="shared" si="544"/>
        <v>7669.895</v>
      </c>
      <c r="EN88" s="330">
        <v>0.022</v>
      </c>
      <c r="EO88" s="317">
        <f t="shared" si="545"/>
        <v>168.73769</v>
      </c>
      <c r="EP88" s="330"/>
      <c r="EQ88" s="317">
        <f>ADHB!ER88</f>
        <v>0</v>
      </c>
      <c r="ER88" s="331">
        <f t="shared" si="546"/>
        <v>0</v>
      </c>
      <c r="ES88" s="317">
        <f t="shared" si="547"/>
        <v>7838.63269</v>
      </c>
      <c r="ET88" s="330">
        <v>0.27429935250298</v>
      </c>
      <c r="EU88" s="332">
        <f t="shared" si="548"/>
        <v>2150.131871</v>
      </c>
      <c r="EV88" s="332">
        <f t="shared" si="549"/>
        <v>5688.500819</v>
      </c>
      <c r="EW88" s="320"/>
      <c r="EX88" s="334">
        <f t="shared" si="622"/>
        <v>4</v>
      </c>
      <c r="EY88" s="327" t="s">
        <v>40</v>
      </c>
      <c r="EZ88" s="328" t="s">
        <v>86</v>
      </c>
      <c r="FA88" s="328" t="s">
        <v>84</v>
      </c>
      <c r="FB88" s="329">
        <f>'Produksi dan Harga'!AW8</f>
        <v>5462.4</v>
      </c>
      <c r="FC88" s="317">
        <f t="shared" si="550"/>
        <v>1405000</v>
      </c>
      <c r="FD88" s="317">
        <f t="shared" si="551"/>
        <v>7674.672</v>
      </c>
      <c r="FE88" s="330">
        <v>0.022</v>
      </c>
      <c r="FF88" s="317">
        <f t="shared" si="552"/>
        <v>168.842784</v>
      </c>
      <c r="FG88" s="330"/>
      <c r="FH88" s="317">
        <f>ADHB!FI88</f>
        <v>0</v>
      </c>
      <c r="FI88" s="331">
        <f t="shared" si="553"/>
        <v>0</v>
      </c>
      <c r="FJ88" s="317">
        <f t="shared" si="554"/>
        <v>7843.514784</v>
      </c>
      <c r="FK88" s="330">
        <v>0.27429935250298</v>
      </c>
      <c r="FL88" s="332">
        <f t="shared" si="555"/>
        <v>2151.471027</v>
      </c>
      <c r="FM88" s="332">
        <f t="shared" si="556"/>
        <v>5692.043757</v>
      </c>
      <c r="FN88" s="320"/>
      <c r="FO88" s="334">
        <f t="shared" si="623"/>
        <v>4</v>
      </c>
      <c r="FP88" s="327" t="s">
        <v>40</v>
      </c>
      <c r="FQ88" s="328" t="s">
        <v>86</v>
      </c>
      <c r="FR88" s="328" t="s">
        <v>84</v>
      </c>
      <c r="FS88" s="329">
        <f>'Produksi dan Harga'!BB8</f>
        <v>4504</v>
      </c>
      <c r="FT88" s="317">
        <f t="shared" si="557"/>
        <v>1405000</v>
      </c>
      <c r="FU88" s="317">
        <f t="shared" si="558"/>
        <v>6328.12</v>
      </c>
      <c r="FV88" s="330">
        <v>0.022</v>
      </c>
      <c r="FW88" s="317">
        <f t="shared" si="559"/>
        <v>139.21864</v>
      </c>
      <c r="FX88" s="330"/>
      <c r="FY88" s="317">
        <f>ADHB!FZ88</f>
        <v>0</v>
      </c>
      <c r="FZ88" s="331">
        <f t="shared" si="560"/>
        <v>0</v>
      </c>
      <c r="GA88" s="317">
        <f t="shared" si="561"/>
        <v>6467.33864</v>
      </c>
      <c r="GB88" s="330">
        <v>0.27429935250298</v>
      </c>
      <c r="GC88" s="332">
        <f t="shared" si="562"/>
        <v>1773.986801</v>
      </c>
      <c r="GD88" s="332">
        <f t="shared" si="563"/>
        <v>4693.351839</v>
      </c>
      <c r="GE88" s="320"/>
      <c r="GF88" s="334">
        <f t="shared" si="624"/>
        <v>4</v>
      </c>
      <c r="GG88" s="327" t="s">
        <v>40</v>
      </c>
      <c r="GH88" s="328" t="s">
        <v>86</v>
      </c>
      <c r="GI88" s="328" t="s">
        <v>84</v>
      </c>
      <c r="GJ88" s="329">
        <f>'Produksi dan Harga'!BG8</f>
        <v>4421</v>
      </c>
      <c r="GK88" s="317">
        <f t="shared" si="564"/>
        <v>1405000</v>
      </c>
      <c r="GL88" s="317">
        <f t="shared" si="565"/>
        <v>6211.505</v>
      </c>
      <c r="GM88" s="330">
        <v>0.022</v>
      </c>
      <c r="GN88" s="317">
        <f t="shared" si="566"/>
        <v>136.65311</v>
      </c>
      <c r="GO88" s="330"/>
      <c r="GP88" s="317">
        <f>ADHB!GQ88</f>
        <v>0</v>
      </c>
      <c r="GQ88" s="331">
        <f t="shared" si="567"/>
        <v>0</v>
      </c>
      <c r="GR88" s="317">
        <f t="shared" si="568"/>
        <v>6348.15811</v>
      </c>
      <c r="GS88" s="330">
        <v>0.27429935250298</v>
      </c>
      <c r="GT88" s="332">
        <f t="shared" si="569"/>
        <v>1741.295659</v>
      </c>
      <c r="GU88" s="332">
        <f t="shared" si="570"/>
        <v>4606.862451</v>
      </c>
      <c r="GV88" s="320"/>
      <c r="GW88" s="334">
        <f t="shared" si="625"/>
        <v>4</v>
      </c>
      <c r="GX88" s="327" t="s">
        <v>40</v>
      </c>
      <c r="GY88" s="328" t="s">
        <v>86</v>
      </c>
      <c r="GZ88" s="336" t="s">
        <v>84</v>
      </c>
      <c r="HA88" s="317">
        <f>'Produksi dan Harga'!BL8</f>
        <v>3140</v>
      </c>
      <c r="HB88" s="337">
        <f t="shared" si="571"/>
        <v>1405000</v>
      </c>
      <c r="HC88" s="317">
        <f t="shared" si="572"/>
        <v>4411.7</v>
      </c>
      <c r="HD88" s="330">
        <v>0.022</v>
      </c>
      <c r="HE88" s="317">
        <f t="shared" si="573"/>
        <v>97.0574</v>
      </c>
      <c r="HF88" s="330"/>
      <c r="HG88" s="317">
        <f>ADHB!HH88</f>
        <v>0</v>
      </c>
      <c r="HH88" s="331">
        <f t="shared" si="574"/>
        <v>0</v>
      </c>
      <c r="HI88" s="317">
        <f t="shared" si="575"/>
        <v>4508.7574</v>
      </c>
      <c r="HJ88" s="330">
        <v>0.27429935250298</v>
      </c>
      <c r="HK88" s="332">
        <f t="shared" si="576"/>
        <v>1236.749235</v>
      </c>
      <c r="HL88" s="332">
        <f t="shared" si="577"/>
        <v>3272.008165</v>
      </c>
      <c r="HM88" s="320"/>
      <c r="HN88" s="334">
        <f t="shared" si="626"/>
        <v>4</v>
      </c>
      <c r="HO88" s="327" t="s">
        <v>40</v>
      </c>
      <c r="HP88" s="328" t="s">
        <v>86</v>
      </c>
      <c r="HQ88" s="328" t="s">
        <v>84</v>
      </c>
      <c r="HR88" s="314">
        <f>'Produksi dan Harga'!BQ8</f>
        <v>3616</v>
      </c>
      <c r="HS88" s="317">
        <f t="shared" si="578"/>
        <v>1405000</v>
      </c>
      <c r="HT88" s="317">
        <f t="shared" si="579"/>
        <v>5080.48</v>
      </c>
      <c r="HU88" s="330">
        <v>0.022</v>
      </c>
      <c r="HV88" s="317">
        <f t="shared" si="580"/>
        <v>111.77056</v>
      </c>
      <c r="HW88" s="330"/>
      <c r="HX88" s="317">
        <f>ADHB!HY88</f>
        <v>0</v>
      </c>
      <c r="HY88" s="331">
        <f t="shared" si="581"/>
        <v>0</v>
      </c>
      <c r="HZ88" s="317">
        <f t="shared" si="582"/>
        <v>5192.25056</v>
      </c>
      <c r="IA88" s="330">
        <v>0.27429935250298</v>
      </c>
      <c r="IB88" s="332">
        <f t="shared" si="583"/>
        <v>1424.230967</v>
      </c>
      <c r="IC88" s="332">
        <f t="shared" si="584"/>
        <v>3768.019593</v>
      </c>
      <c r="ID88" s="320"/>
      <c r="IE88" s="334">
        <f t="shared" si="627"/>
        <v>4</v>
      </c>
      <c r="IF88" s="327" t="s">
        <v>40</v>
      </c>
      <c r="IG88" s="328" t="s">
        <v>86</v>
      </c>
      <c r="IH88" s="328" t="s">
        <v>84</v>
      </c>
      <c r="II88" s="317">
        <f>'Produksi dan Harga'!BV8</f>
        <v>2690.572341</v>
      </c>
      <c r="IJ88" s="317">
        <f t="shared" si="585"/>
        <v>1405000</v>
      </c>
      <c r="IK88" s="317">
        <f t="shared" si="586"/>
        <v>3780.25414</v>
      </c>
      <c r="IL88" s="330">
        <v>0.022</v>
      </c>
      <c r="IM88" s="317">
        <f t="shared" si="587"/>
        <v>83.16559107</v>
      </c>
      <c r="IN88" s="330"/>
      <c r="IO88" s="317">
        <f>ADHB!IP88</f>
        <v>0</v>
      </c>
      <c r="IP88" s="331">
        <f t="shared" si="588"/>
        <v>0</v>
      </c>
      <c r="IQ88" s="317">
        <f t="shared" si="589"/>
        <v>3863.419731</v>
      </c>
      <c r="IR88" s="330">
        <v>0.27429935250298</v>
      </c>
      <c r="IS88" s="332">
        <f t="shared" si="590"/>
        <v>1059.733531</v>
      </c>
      <c r="IT88" s="332">
        <f t="shared" si="591"/>
        <v>2803.6862</v>
      </c>
      <c r="IU88" s="320"/>
      <c r="IV88" s="334">
        <f t="shared" si="628"/>
        <v>4</v>
      </c>
      <c r="IW88" s="327" t="s">
        <v>40</v>
      </c>
      <c r="IX88" s="328" t="s">
        <v>86</v>
      </c>
      <c r="IY88" s="328" t="s">
        <v>84</v>
      </c>
      <c r="IZ88" s="317">
        <f>'Produksi dan Harga'!CA8</f>
        <v>2864.666756</v>
      </c>
      <c r="JA88" s="317">
        <f t="shared" si="592"/>
        <v>1405000</v>
      </c>
      <c r="JB88" s="317">
        <f t="shared" si="593"/>
        <v>4024.856793</v>
      </c>
      <c r="JC88" s="330">
        <v>0.022</v>
      </c>
      <c r="JD88" s="317">
        <f t="shared" si="594"/>
        <v>88.54684944</v>
      </c>
      <c r="JE88" s="330"/>
      <c r="JF88" s="317">
        <f>ADHB!JG88</f>
        <v>0</v>
      </c>
      <c r="JG88" s="331">
        <f t="shared" si="595"/>
        <v>0</v>
      </c>
      <c r="JH88" s="317">
        <f t="shared" si="596"/>
        <v>4113.403642</v>
      </c>
      <c r="JI88" s="330">
        <v>0.27429935250298</v>
      </c>
      <c r="JJ88" s="332">
        <f t="shared" si="597"/>
        <v>1128.303956</v>
      </c>
      <c r="JK88" s="332">
        <f t="shared" si="598"/>
        <v>2985.099687</v>
      </c>
      <c r="JL88" s="320"/>
      <c r="JM88" s="334">
        <f t="shared" si="629"/>
        <v>4</v>
      </c>
      <c r="JN88" s="327" t="s">
        <v>40</v>
      </c>
      <c r="JO88" s="328" t="s">
        <v>86</v>
      </c>
      <c r="JP88" s="328" t="s">
        <v>84</v>
      </c>
      <c r="JQ88" s="317"/>
      <c r="JR88" s="317">
        <f t="shared" si="599"/>
        <v>1405000</v>
      </c>
      <c r="JS88" s="317">
        <f t="shared" si="600"/>
        <v>0</v>
      </c>
      <c r="JT88" s="330">
        <v>0.022</v>
      </c>
      <c r="JU88" s="317">
        <f t="shared" si="601"/>
        <v>0</v>
      </c>
      <c r="JV88" s="330"/>
      <c r="JW88" s="317" t="str">
        <f>ADHB!LD88</f>
        <v/>
      </c>
      <c r="JX88" s="331">
        <f t="shared" si="602"/>
        <v>0</v>
      </c>
      <c r="JY88" s="317">
        <f t="shared" si="603"/>
        <v>0</v>
      </c>
      <c r="JZ88" s="330">
        <v>0.27429935250298</v>
      </c>
      <c r="KA88" s="332">
        <f t="shared" si="604"/>
        <v>0</v>
      </c>
      <c r="KB88" s="332">
        <f t="shared" si="605"/>
        <v>0</v>
      </c>
      <c r="KC88" s="320"/>
      <c r="KD88" s="334">
        <f t="shared" si="630"/>
        <v>4</v>
      </c>
      <c r="KE88" s="327" t="s">
        <v>40</v>
      </c>
      <c r="KF88" s="328" t="s">
        <v>86</v>
      </c>
      <c r="KG88" s="328" t="s">
        <v>84</v>
      </c>
      <c r="KH88" s="317"/>
      <c r="KI88" s="317">
        <f t="shared" si="606"/>
        <v>1405000</v>
      </c>
      <c r="KJ88" s="317">
        <f t="shared" si="607"/>
        <v>0</v>
      </c>
      <c r="KK88" s="330">
        <v>0.022</v>
      </c>
      <c r="KL88" s="317">
        <f t="shared" si="608"/>
        <v>0</v>
      </c>
      <c r="KM88" s="330"/>
      <c r="KN88" s="317" t="str">
        <f>ADHB!LU88</f>
        <v/>
      </c>
      <c r="KO88" s="331">
        <f t="shared" si="609"/>
        <v>0</v>
      </c>
      <c r="KP88" s="317">
        <f t="shared" si="610"/>
        <v>0</v>
      </c>
      <c r="KQ88" s="330">
        <v>0.27429935250298</v>
      </c>
      <c r="KR88" s="332">
        <f t="shared" si="611"/>
        <v>0</v>
      </c>
      <c r="KS88" s="332">
        <f t="shared" si="612"/>
        <v>0</v>
      </c>
    </row>
    <row r="89" ht="15.75" customHeight="1">
      <c r="A89" s="326">
        <f t="shared" si="613"/>
        <v>5</v>
      </c>
      <c r="B89" s="327" t="s">
        <v>41</v>
      </c>
      <c r="C89" s="328" t="s">
        <v>85</v>
      </c>
      <c r="D89" s="328" t="s">
        <v>84</v>
      </c>
      <c r="E89" s="329">
        <f>'Produksi dan Harga'!D9</f>
        <v>1134</v>
      </c>
      <c r="F89" s="317">
        <f t="shared" si="487"/>
        <v>7695000</v>
      </c>
      <c r="G89" s="317">
        <f t="shared" si="488"/>
        <v>8726.13</v>
      </c>
      <c r="H89" s="330">
        <v>0.0250312</v>
      </c>
      <c r="I89" s="317">
        <f t="shared" si="489"/>
        <v>218.4255053</v>
      </c>
      <c r="J89" s="330"/>
      <c r="K89" s="317">
        <f>ADHB!L89</f>
        <v>0</v>
      </c>
      <c r="L89" s="331">
        <f t="shared" si="490"/>
        <v>0</v>
      </c>
      <c r="M89" s="317">
        <f t="shared" si="491"/>
        <v>8944.555505</v>
      </c>
      <c r="N89" s="330">
        <v>0.266850837524511</v>
      </c>
      <c r="O89" s="332">
        <f t="shared" si="492"/>
        <v>2386.862128</v>
      </c>
      <c r="P89" s="333">
        <f t="shared" si="493"/>
        <v>6557.693377</v>
      </c>
      <c r="Q89" s="320"/>
      <c r="R89" s="334">
        <f t="shared" si="614"/>
        <v>5</v>
      </c>
      <c r="S89" s="327" t="s">
        <v>41</v>
      </c>
      <c r="T89" s="328" t="s">
        <v>85</v>
      </c>
      <c r="U89" s="328" t="s">
        <v>84</v>
      </c>
      <c r="V89" s="335">
        <f>'Produksi dan Harga'!$I9</f>
        <v>1271</v>
      </c>
      <c r="W89" s="317">
        <f t="shared" si="494"/>
        <v>7695000</v>
      </c>
      <c r="X89" s="317">
        <f t="shared" si="495"/>
        <v>9780.345</v>
      </c>
      <c r="Y89" s="330">
        <v>0.0250312</v>
      </c>
      <c r="Z89" s="317">
        <f t="shared" si="496"/>
        <v>244.8137718</v>
      </c>
      <c r="AA89" s="330"/>
      <c r="AB89" s="317">
        <f>ADHB!AC89</f>
        <v>0</v>
      </c>
      <c r="AC89" s="331">
        <f t="shared" si="497"/>
        <v>0</v>
      </c>
      <c r="AD89" s="317">
        <f t="shared" si="498"/>
        <v>10025.15877</v>
      </c>
      <c r="AE89" s="330">
        <v>0.266850837524511</v>
      </c>
      <c r="AF89" s="332">
        <f t="shared" si="499"/>
        <v>2675.222015</v>
      </c>
      <c r="AG89" s="332">
        <f t="shared" si="500"/>
        <v>7349.936757</v>
      </c>
      <c r="AH89" s="320"/>
      <c r="AI89" s="334">
        <f t="shared" si="615"/>
        <v>5</v>
      </c>
      <c r="AJ89" s="327" t="s">
        <v>41</v>
      </c>
      <c r="AK89" s="328" t="s">
        <v>85</v>
      </c>
      <c r="AL89" s="328" t="s">
        <v>84</v>
      </c>
      <c r="AM89" s="329">
        <f>'Produksi dan Harga'!N9</f>
        <v>997</v>
      </c>
      <c r="AN89" s="317">
        <f t="shared" si="501"/>
        <v>7695000</v>
      </c>
      <c r="AO89" s="317">
        <f t="shared" si="502"/>
        <v>7671.915</v>
      </c>
      <c r="AP89" s="330">
        <v>0.0250312</v>
      </c>
      <c r="AQ89" s="317">
        <f t="shared" si="503"/>
        <v>192.0372387</v>
      </c>
      <c r="AR89" s="330"/>
      <c r="AS89" s="317">
        <f>ADHB!AT89</f>
        <v>0</v>
      </c>
      <c r="AT89" s="331">
        <f t="shared" si="504"/>
        <v>0</v>
      </c>
      <c r="AU89" s="317">
        <f t="shared" si="505"/>
        <v>7863.952239</v>
      </c>
      <c r="AV89" s="330">
        <v>0.266850837524511</v>
      </c>
      <c r="AW89" s="332">
        <f t="shared" si="506"/>
        <v>2098.502241</v>
      </c>
      <c r="AX89" s="332">
        <f t="shared" si="507"/>
        <v>5765.449998</v>
      </c>
      <c r="AY89" s="320"/>
      <c r="AZ89" s="334">
        <f t="shared" si="616"/>
        <v>5</v>
      </c>
      <c r="BA89" s="327" t="s">
        <v>41</v>
      </c>
      <c r="BB89" s="328" t="s">
        <v>85</v>
      </c>
      <c r="BC89" s="328" t="s">
        <v>84</v>
      </c>
      <c r="BD89" s="329">
        <f>'Produksi dan Harga'!S9</f>
        <v>1067</v>
      </c>
      <c r="BE89" s="317">
        <f t="shared" si="508"/>
        <v>7695000</v>
      </c>
      <c r="BF89" s="317">
        <f t="shared" si="509"/>
        <v>8210.565</v>
      </c>
      <c r="BG89" s="330">
        <v>0.0250312</v>
      </c>
      <c r="BH89" s="317">
        <f t="shared" si="510"/>
        <v>205.5202946</v>
      </c>
      <c r="BI89" s="330"/>
      <c r="BJ89" s="317">
        <f>ADHB!BK89</f>
        <v>0</v>
      </c>
      <c r="BK89" s="331">
        <f t="shared" si="511"/>
        <v>0</v>
      </c>
      <c r="BL89" s="317">
        <f t="shared" si="512"/>
        <v>8416.085295</v>
      </c>
      <c r="BM89" s="330">
        <v>0.266850837524511</v>
      </c>
      <c r="BN89" s="332">
        <f t="shared" si="513"/>
        <v>2245.83941</v>
      </c>
      <c r="BO89" s="332">
        <f t="shared" si="514"/>
        <v>6170.245885</v>
      </c>
      <c r="BP89" s="320"/>
      <c r="BQ89" s="334">
        <f t="shared" si="617"/>
        <v>5</v>
      </c>
      <c r="BR89" s="327" t="s">
        <v>41</v>
      </c>
      <c r="BS89" s="328" t="s">
        <v>85</v>
      </c>
      <c r="BT89" s="328" t="s">
        <v>84</v>
      </c>
      <c r="BU89" s="329">
        <f>'Produksi dan Harga'!X9</f>
        <v>580</v>
      </c>
      <c r="BV89" s="317">
        <f t="shared" si="515"/>
        <v>7695000</v>
      </c>
      <c r="BW89" s="317">
        <f t="shared" si="516"/>
        <v>4463.1</v>
      </c>
      <c r="BX89" s="330">
        <v>0.0250312</v>
      </c>
      <c r="BY89" s="317">
        <f t="shared" si="517"/>
        <v>111.7167487</v>
      </c>
      <c r="BZ89" s="330"/>
      <c r="CA89" s="317">
        <f>ADHB!CB89</f>
        <v>0</v>
      </c>
      <c r="CB89" s="331">
        <f t="shared" si="518"/>
        <v>0</v>
      </c>
      <c r="CC89" s="317">
        <f t="shared" si="519"/>
        <v>4574.816749</v>
      </c>
      <c r="CD89" s="330">
        <v>0.266850837524511</v>
      </c>
      <c r="CE89" s="332">
        <f t="shared" si="520"/>
        <v>1220.793681</v>
      </c>
      <c r="CF89" s="332">
        <f t="shared" si="521"/>
        <v>3354.023068</v>
      </c>
      <c r="CG89" s="320"/>
      <c r="CH89" s="334">
        <f t="shared" si="618"/>
        <v>5</v>
      </c>
      <c r="CI89" s="327" t="s">
        <v>41</v>
      </c>
      <c r="CJ89" s="328" t="s">
        <v>85</v>
      </c>
      <c r="CK89" s="328" t="s">
        <v>84</v>
      </c>
      <c r="CL89" s="329">
        <f>'Produksi dan Harga'!AC9</f>
        <v>526</v>
      </c>
      <c r="CM89" s="317">
        <f t="shared" si="522"/>
        <v>7695000</v>
      </c>
      <c r="CN89" s="317">
        <f t="shared" si="523"/>
        <v>4047.57</v>
      </c>
      <c r="CO89" s="330">
        <v>0.0250312</v>
      </c>
      <c r="CP89" s="317">
        <f t="shared" si="524"/>
        <v>101.3155342</v>
      </c>
      <c r="CQ89" s="330"/>
      <c r="CR89" s="317">
        <f>ADHB!CS89</f>
        <v>0</v>
      </c>
      <c r="CS89" s="331">
        <f t="shared" si="525"/>
        <v>0</v>
      </c>
      <c r="CT89" s="317">
        <f t="shared" si="526"/>
        <v>4148.885534</v>
      </c>
      <c r="CU89" s="330">
        <v>0.266850837524511</v>
      </c>
      <c r="CV89" s="332">
        <f t="shared" si="527"/>
        <v>1107.13358</v>
      </c>
      <c r="CW89" s="332">
        <f t="shared" si="528"/>
        <v>3041.751955</v>
      </c>
      <c r="CX89" s="320"/>
      <c r="CY89" s="334">
        <f t="shared" si="619"/>
        <v>5</v>
      </c>
      <c r="CZ89" s="327" t="s">
        <v>41</v>
      </c>
      <c r="DA89" s="328" t="s">
        <v>85</v>
      </c>
      <c r="DB89" s="328" t="s">
        <v>84</v>
      </c>
      <c r="DC89" s="329">
        <f>'Produksi dan Harga'!AH9</f>
        <v>795</v>
      </c>
      <c r="DD89" s="317">
        <f t="shared" si="529"/>
        <v>7695000</v>
      </c>
      <c r="DE89" s="317">
        <f t="shared" si="530"/>
        <v>6117.525</v>
      </c>
      <c r="DF89" s="330">
        <v>0.0250312</v>
      </c>
      <c r="DG89" s="317">
        <f t="shared" si="531"/>
        <v>153.1289918</v>
      </c>
      <c r="DH89" s="330"/>
      <c r="DI89" s="317">
        <f>ADHB!DJ89</f>
        <v>0</v>
      </c>
      <c r="DJ89" s="331">
        <f t="shared" si="532"/>
        <v>0</v>
      </c>
      <c r="DK89" s="317">
        <f t="shared" si="533"/>
        <v>6270.653992</v>
      </c>
      <c r="DL89" s="330">
        <v>0.266850837524511</v>
      </c>
      <c r="DM89" s="332">
        <f t="shared" si="534"/>
        <v>1673.32927</v>
      </c>
      <c r="DN89" s="332">
        <f t="shared" si="535"/>
        <v>4597.324722</v>
      </c>
      <c r="DO89" s="320"/>
      <c r="DP89" s="334">
        <f t="shared" si="620"/>
        <v>5</v>
      </c>
      <c r="DQ89" s="327" t="s">
        <v>41</v>
      </c>
      <c r="DR89" s="328" t="s">
        <v>85</v>
      </c>
      <c r="DS89" s="328" t="s">
        <v>84</v>
      </c>
      <c r="DT89" s="329">
        <f>'Produksi dan Harga'!AM9</f>
        <v>343</v>
      </c>
      <c r="DU89" s="317">
        <f t="shared" si="536"/>
        <v>7695000</v>
      </c>
      <c r="DV89" s="317">
        <f t="shared" si="537"/>
        <v>2639.385</v>
      </c>
      <c r="DW89" s="330">
        <v>0.0250312</v>
      </c>
      <c r="DX89" s="317">
        <f t="shared" si="538"/>
        <v>66.06697381</v>
      </c>
      <c r="DY89" s="330"/>
      <c r="DZ89" s="317">
        <f>ADHB!EA89</f>
        <v>0</v>
      </c>
      <c r="EA89" s="331">
        <f t="shared" si="539"/>
        <v>0</v>
      </c>
      <c r="EB89" s="317">
        <f t="shared" si="540"/>
        <v>2705.451974</v>
      </c>
      <c r="EC89" s="330">
        <v>0.266850837524511</v>
      </c>
      <c r="ED89" s="332">
        <f t="shared" si="541"/>
        <v>721.9521251</v>
      </c>
      <c r="EE89" s="332">
        <f t="shared" si="542"/>
        <v>1983.499849</v>
      </c>
      <c r="EF89" s="320"/>
      <c r="EG89" s="334">
        <f t="shared" si="621"/>
        <v>5</v>
      </c>
      <c r="EH89" s="327" t="s">
        <v>41</v>
      </c>
      <c r="EI89" s="328" t="s">
        <v>85</v>
      </c>
      <c r="EJ89" s="328" t="s">
        <v>84</v>
      </c>
      <c r="EK89" s="329">
        <f>'Produksi dan Harga'!AR9</f>
        <v>321</v>
      </c>
      <c r="EL89" s="317">
        <f t="shared" si="543"/>
        <v>7695000</v>
      </c>
      <c r="EM89" s="317">
        <f t="shared" si="544"/>
        <v>2470.095</v>
      </c>
      <c r="EN89" s="330">
        <v>0.0250312</v>
      </c>
      <c r="EO89" s="317">
        <f t="shared" si="545"/>
        <v>61.82944196</v>
      </c>
      <c r="EP89" s="330"/>
      <c r="EQ89" s="317">
        <f>ADHB!ER89</f>
        <v>0</v>
      </c>
      <c r="ER89" s="331">
        <f t="shared" si="546"/>
        <v>0</v>
      </c>
      <c r="ES89" s="317">
        <f t="shared" si="547"/>
        <v>2531.924442</v>
      </c>
      <c r="ET89" s="330">
        <v>0.266850837524511</v>
      </c>
      <c r="EU89" s="332">
        <f t="shared" si="548"/>
        <v>675.6461579</v>
      </c>
      <c r="EV89" s="332">
        <f t="shared" si="549"/>
        <v>1856.278284</v>
      </c>
      <c r="EW89" s="320"/>
      <c r="EX89" s="334">
        <f t="shared" si="622"/>
        <v>5</v>
      </c>
      <c r="EY89" s="327" t="s">
        <v>41</v>
      </c>
      <c r="EZ89" s="328" t="s">
        <v>85</v>
      </c>
      <c r="FA89" s="328" t="s">
        <v>84</v>
      </c>
      <c r="FB89" s="329">
        <f>'Produksi dan Harga'!AW9</f>
        <v>629.2</v>
      </c>
      <c r="FC89" s="317">
        <f t="shared" si="550"/>
        <v>7695000</v>
      </c>
      <c r="FD89" s="317">
        <f t="shared" si="551"/>
        <v>4841.694</v>
      </c>
      <c r="FE89" s="330">
        <v>0.0250312</v>
      </c>
      <c r="FF89" s="317">
        <f t="shared" si="552"/>
        <v>121.1934109</v>
      </c>
      <c r="FG89" s="330"/>
      <c r="FH89" s="317">
        <f>ADHB!FI89</f>
        <v>0</v>
      </c>
      <c r="FI89" s="331">
        <f t="shared" si="553"/>
        <v>0</v>
      </c>
      <c r="FJ89" s="317">
        <f t="shared" si="554"/>
        <v>4962.887411</v>
      </c>
      <c r="FK89" s="330">
        <v>0.266850837524511</v>
      </c>
      <c r="FL89" s="332">
        <f t="shared" si="555"/>
        <v>1324.350662</v>
      </c>
      <c r="FM89" s="332">
        <f t="shared" si="556"/>
        <v>3638.536749</v>
      </c>
      <c r="FN89" s="320"/>
      <c r="FO89" s="334">
        <f t="shared" si="623"/>
        <v>5</v>
      </c>
      <c r="FP89" s="327" t="s">
        <v>41</v>
      </c>
      <c r="FQ89" s="328" t="s">
        <v>85</v>
      </c>
      <c r="FR89" s="328" t="s">
        <v>84</v>
      </c>
      <c r="FS89" s="329">
        <f>'Produksi dan Harga'!BB9</f>
        <v>735</v>
      </c>
      <c r="FT89" s="317">
        <f t="shared" si="557"/>
        <v>7695000</v>
      </c>
      <c r="FU89" s="317">
        <f t="shared" si="558"/>
        <v>5655.825</v>
      </c>
      <c r="FV89" s="330">
        <v>0.0250312</v>
      </c>
      <c r="FW89" s="317">
        <f t="shared" si="559"/>
        <v>141.5720867</v>
      </c>
      <c r="FX89" s="330"/>
      <c r="FY89" s="317">
        <f>ADHB!FZ89</f>
        <v>0</v>
      </c>
      <c r="FZ89" s="331">
        <f t="shared" si="560"/>
        <v>0</v>
      </c>
      <c r="GA89" s="317">
        <f t="shared" si="561"/>
        <v>5797.397087</v>
      </c>
      <c r="GB89" s="330">
        <v>0.266850837524511</v>
      </c>
      <c r="GC89" s="332">
        <f t="shared" si="562"/>
        <v>1547.040268</v>
      </c>
      <c r="GD89" s="332">
        <f t="shared" si="563"/>
        <v>4250.356819</v>
      </c>
      <c r="GE89" s="320"/>
      <c r="GF89" s="334">
        <f t="shared" si="624"/>
        <v>5</v>
      </c>
      <c r="GG89" s="327" t="s">
        <v>41</v>
      </c>
      <c r="GH89" s="328" t="s">
        <v>85</v>
      </c>
      <c r="GI89" s="328" t="s">
        <v>84</v>
      </c>
      <c r="GJ89" s="329">
        <f>'Produksi dan Harga'!BG9</f>
        <v>428</v>
      </c>
      <c r="GK89" s="317">
        <f t="shared" si="564"/>
        <v>7695000</v>
      </c>
      <c r="GL89" s="317">
        <f t="shared" si="565"/>
        <v>3293.46</v>
      </c>
      <c r="GM89" s="330">
        <v>0.0250312</v>
      </c>
      <c r="GN89" s="317">
        <f t="shared" si="566"/>
        <v>82.43925595</v>
      </c>
      <c r="GO89" s="330"/>
      <c r="GP89" s="317">
        <f>ADHB!GQ89</f>
        <v>0</v>
      </c>
      <c r="GQ89" s="331">
        <f t="shared" si="567"/>
        <v>0</v>
      </c>
      <c r="GR89" s="317">
        <f t="shared" si="568"/>
        <v>3375.899256</v>
      </c>
      <c r="GS89" s="330">
        <v>0.266850837524511</v>
      </c>
      <c r="GT89" s="332">
        <f t="shared" si="569"/>
        <v>900.8615438</v>
      </c>
      <c r="GU89" s="332">
        <f t="shared" si="570"/>
        <v>2475.037712</v>
      </c>
      <c r="GV89" s="320"/>
      <c r="GW89" s="334">
        <f t="shared" si="625"/>
        <v>5</v>
      </c>
      <c r="GX89" s="327" t="s">
        <v>41</v>
      </c>
      <c r="GY89" s="328" t="s">
        <v>85</v>
      </c>
      <c r="GZ89" s="336" t="s">
        <v>84</v>
      </c>
      <c r="HA89" s="317">
        <f>'Produksi dan Harga'!BL9</f>
        <v>387</v>
      </c>
      <c r="HB89" s="337">
        <f t="shared" si="571"/>
        <v>7695000</v>
      </c>
      <c r="HC89" s="317">
        <f t="shared" si="572"/>
        <v>2977.965</v>
      </c>
      <c r="HD89" s="330">
        <v>0.0250312</v>
      </c>
      <c r="HE89" s="317">
        <f t="shared" si="573"/>
        <v>74.54203751</v>
      </c>
      <c r="HF89" s="330"/>
      <c r="HG89" s="317">
        <f>ADHB!HH89</f>
        <v>0</v>
      </c>
      <c r="HH89" s="331">
        <f t="shared" si="574"/>
        <v>0</v>
      </c>
      <c r="HI89" s="317">
        <f t="shared" si="575"/>
        <v>3052.507038</v>
      </c>
      <c r="HJ89" s="330">
        <v>0.266850837524511</v>
      </c>
      <c r="HK89" s="332">
        <f t="shared" si="576"/>
        <v>814.5640595</v>
      </c>
      <c r="HL89" s="332">
        <f t="shared" si="577"/>
        <v>2237.942978</v>
      </c>
      <c r="HM89" s="320"/>
      <c r="HN89" s="334">
        <f t="shared" si="626"/>
        <v>5</v>
      </c>
      <c r="HO89" s="327" t="s">
        <v>41</v>
      </c>
      <c r="HP89" s="328" t="s">
        <v>85</v>
      </c>
      <c r="HQ89" s="328" t="s">
        <v>84</v>
      </c>
      <c r="HR89" s="314">
        <f>'Produksi dan Harga'!BQ9</f>
        <v>468</v>
      </c>
      <c r="HS89" s="317">
        <f t="shared" si="578"/>
        <v>7695000</v>
      </c>
      <c r="HT89" s="317">
        <f t="shared" si="579"/>
        <v>3601.26</v>
      </c>
      <c r="HU89" s="330">
        <v>0.0250312</v>
      </c>
      <c r="HV89" s="317">
        <f t="shared" si="580"/>
        <v>90.14385931</v>
      </c>
      <c r="HW89" s="330"/>
      <c r="HX89" s="317">
        <f>ADHB!HY89</f>
        <v>0</v>
      </c>
      <c r="HY89" s="331">
        <f t="shared" si="581"/>
        <v>0</v>
      </c>
      <c r="HZ89" s="317">
        <f t="shared" si="582"/>
        <v>3691.403859</v>
      </c>
      <c r="IA89" s="330">
        <v>0.266850837524511</v>
      </c>
      <c r="IB89" s="332">
        <f t="shared" si="583"/>
        <v>985.0542115</v>
      </c>
      <c r="IC89" s="332">
        <f t="shared" si="584"/>
        <v>2706.349648</v>
      </c>
      <c r="ID89" s="320"/>
      <c r="IE89" s="334">
        <f t="shared" si="627"/>
        <v>5</v>
      </c>
      <c r="IF89" s="327" t="s">
        <v>41</v>
      </c>
      <c r="IG89" s="328" t="s">
        <v>85</v>
      </c>
      <c r="IH89" s="328" t="s">
        <v>84</v>
      </c>
      <c r="II89" s="317">
        <f>'Produksi dan Harga'!BV9</f>
        <v>309.372266</v>
      </c>
      <c r="IJ89" s="317">
        <f t="shared" si="585"/>
        <v>7695000</v>
      </c>
      <c r="IK89" s="317">
        <f t="shared" si="586"/>
        <v>2380.619587</v>
      </c>
      <c r="IL89" s="330">
        <v>0.0250312</v>
      </c>
      <c r="IM89" s="317">
        <f t="shared" si="587"/>
        <v>59.589765</v>
      </c>
      <c r="IN89" s="330"/>
      <c r="IO89" s="317">
        <f>ADHB!IP89</f>
        <v>0</v>
      </c>
      <c r="IP89" s="331">
        <f t="shared" si="588"/>
        <v>0</v>
      </c>
      <c r="IQ89" s="317">
        <f t="shared" si="589"/>
        <v>2440.209352</v>
      </c>
      <c r="IR89" s="330">
        <v>0.266850837524511</v>
      </c>
      <c r="IS89" s="332">
        <f t="shared" si="590"/>
        <v>651.1719092</v>
      </c>
      <c r="IT89" s="332">
        <f t="shared" si="591"/>
        <v>1789.037442</v>
      </c>
      <c r="IU89" s="320"/>
      <c r="IV89" s="334">
        <f t="shared" si="628"/>
        <v>5</v>
      </c>
      <c r="IW89" s="327" t="s">
        <v>41</v>
      </c>
      <c r="IX89" s="328" t="s">
        <v>85</v>
      </c>
      <c r="IY89" s="328" t="s">
        <v>84</v>
      </c>
      <c r="IZ89" s="317">
        <f>'Produksi dan Harga'!CA9</f>
        <v>332.308961</v>
      </c>
      <c r="JA89" s="317">
        <f t="shared" si="592"/>
        <v>7695000</v>
      </c>
      <c r="JB89" s="317">
        <f t="shared" si="593"/>
        <v>2557.117455</v>
      </c>
      <c r="JC89" s="330">
        <v>0.0250312</v>
      </c>
      <c r="JD89" s="317">
        <f t="shared" si="594"/>
        <v>64.00771844</v>
      </c>
      <c r="JE89" s="330"/>
      <c r="JF89" s="317">
        <f>ADHB!JG89</f>
        <v>0</v>
      </c>
      <c r="JG89" s="331">
        <f t="shared" si="595"/>
        <v>0</v>
      </c>
      <c r="JH89" s="317">
        <f t="shared" si="596"/>
        <v>2621.125173</v>
      </c>
      <c r="JI89" s="330">
        <v>0.266850837524511</v>
      </c>
      <c r="JJ89" s="332">
        <f t="shared" si="597"/>
        <v>699.4494478</v>
      </c>
      <c r="JK89" s="332">
        <f t="shared" si="598"/>
        <v>1921.675726</v>
      </c>
      <c r="JL89" s="320"/>
      <c r="JM89" s="334">
        <f t="shared" si="629"/>
        <v>5</v>
      </c>
      <c r="JN89" s="327" t="s">
        <v>41</v>
      </c>
      <c r="JO89" s="328" t="s">
        <v>85</v>
      </c>
      <c r="JP89" s="328" t="s">
        <v>84</v>
      </c>
      <c r="JQ89" s="317"/>
      <c r="JR89" s="317">
        <f t="shared" si="599"/>
        <v>7695000</v>
      </c>
      <c r="JS89" s="317">
        <f t="shared" si="600"/>
        <v>0</v>
      </c>
      <c r="JT89" s="330">
        <v>0.0250312</v>
      </c>
      <c r="JU89" s="317">
        <f t="shared" si="601"/>
        <v>0</v>
      </c>
      <c r="JV89" s="330"/>
      <c r="JW89" s="317" t="str">
        <f>ADHB!LD89</f>
        <v/>
      </c>
      <c r="JX89" s="331">
        <f t="shared" si="602"/>
        <v>0</v>
      </c>
      <c r="JY89" s="317">
        <f t="shared" si="603"/>
        <v>0</v>
      </c>
      <c r="JZ89" s="330">
        <v>0.266850837524511</v>
      </c>
      <c r="KA89" s="332">
        <f t="shared" si="604"/>
        <v>0</v>
      </c>
      <c r="KB89" s="332">
        <f t="shared" si="605"/>
        <v>0</v>
      </c>
      <c r="KC89" s="320"/>
      <c r="KD89" s="334">
        <f t="shared" si="630"/>
        <v>5</v>
      </c>
      <c r="KE89" s="327" t="s">
        <v>41</v>
      </c>
      <c r="KF89" s="328" t="s">
        <v>85</v>
      </c>
      <c r="KG89" s="328" t="s">
        <v>84</v>
      </c>
      <c r="KH89" s="317"/>
      <c r="KI89" s="317">
        <f t="shared" si="606"/>
        <v>7695000</v>
      </c>
      <c r="KJ89" s="317">
        <f t="shared" si="607"/>
        <v>0</v>
      </c>
      <c r="KK89" s="330">
        <v>0.0250312</v>
      </c>
      <c r="KL89" s="317">
        <f t="shared" si="608"/>
        <v>0</v>
      </c>
      <c r="KM89" s="330"/>
      <c r="KN89" s="317" t="str">
        <f>ADHB!LU89</f>
        <v/>
      </c>
      <c r="KO89" s="331">
        <f t="shared" si="609"/>
        <v>0</v>
      </c>
      <c r="KP89" s="317">
        <f t="shared" si="610"/>
        <v>0</v>
      </c>
      <c r="KQ89" s="330">
        <v>0.266850837524511</v>
      </c>
      <c r="KR89" s="332">
        <f t="shared" si="611"/>
        <v>0</v>
      </c>
      <c r="KS89" s="332">
        <f t="shared" si="612"/>
        <v>0</v>
      </c>
    </row>
    <row r="90" ht="15.75" customHeight="1">
      <c r="A90" s="326">
        <f t="shared" si="613"/>
        <v>6</v>
      </c>
      <c r="B90" s="327" t="s">
        <v>42</v>
      </c>
      <c r="C90" s="328" t="s">
        <v>85</v>
      </c>
      <c r="D90" s="328" t="s">
        <v>84</v>
      </c>
      <c r="E90" s="329">
        <f>'Produksi dan Harga'!D10</f>
        <v>887</v>
      </c>
      <c r="F90" s="317">
        <f t="shared" si="487"/>
        <v>5645000</v>
      </c>
      <c r="G90" s="317">
        <f t="shared" si="488"/>
        <v>5007.115</v>
      </c>
      <c r="H90" s="330">
        <v>0.0598</v>
      </c>
      <c r="I90" s="317">
        <f t="shared" si="489"/>
        <v>299.425477</v>
      </c>
      <c r="J90" s="330"/>
      <c r="K90" s="317">
        <f>ADHB!L90</f>
        <v>0</v>
      </c>
      <c r="L90" s="331">
        <f t="shared" si="490"/>
        <v>0</v>
      </c>
      <c r="M90" s="317">
        <f t="shared" si="491"/>
        <v>5306.540477</v>
      </c>
      <c r="N90" s="330">
        <v>0.290701617767116</v>
      </c>
      <c r="O90" s="332">
        <f t="shared" si="492"/>
        <v>1542.619901</v>
      </c>
      <c r="P90" s="333">
        <f t="shared" si="493"/>
        <v>3763.920576</v>
      </c>
      <c r="Q90" s="320"/>
      <c r="R90" s="334">
        <f t="shared" si="614"/>
        <v>6</v>
      </c>
      <c r="S90" s="327" t="s">
        <v>42</v>
      </c>
      <c r="T90" s="328" t="s">
        <v>85</v>
      </c>
      <c r="U90" s="328" t="s">
        <v>84</v>
      </c>
      <c r="V90" s="335">
        <f>'Produksi dan Harga'!$I10</f>
        <v>2352</v>
      </c>
      <c r="W90" s="317">
        <f t="shared" si="494"/>
        <v>5645000</v>
      </c>
      <c r="X90" s="317">
        <f t="shared" si="495"/>
        <v>13277.04</v>
      </c>
      <c r="Y90" s="330">
        <v>0.0598</v>
      </c>
      <c r="Z90" s="317">
        <f t="shared" si="496"/>
        <v>793.966992</v>
      </c>
      <c r="AA90" s="330"/>
      <c r="AB90" s="317">
        <f>ADHB!AC90</f>
        <v>0</v>
      </c>
      <c r="AC90" s="331">
        <f t="shared" si="497"/>
        <v>0</v>
      </c>
      <c r="AD90" s="317">
        <f t="shared" si="498"/>
        <v>14071.00699</v>
      </c>
      <c r="AE90" s="330">
        <v>0.290701617767116</v>
      </c>
      <c r="AF90" s="332">
        <f t="shared" si="499"/>
        <v>4090.464496</v>
      </c>
      <c r="AG90" s="332">
        <f t="shared" si="500"/>
        <v>9980.542496</v>
      </c>
      <c r="AH90" s="320"/>
      <c r="AI90" s="334">
        <f t="shared" si="615"/>
        <v>6</v>
      </c>
      <c r="AJ90" s="327" t="s">
        <v>42</v>
      </c>
      <c r="AK90" s="328" t="s">
        <v>85</v>
      </c>
      <c r="AL90" s="328" t="s">
        <v>84</v>
      </c>
      <c r="AM90" s="329">
        <f>'Produksi dan Harga'!N10</f>
        <v>834</v>
      </c>
      <c r="AN90" s="317">
        <f t="shared" si="501"/>
        <v>5645000</v>
      </c>
      <c r="AO90" s="317">
        <f t="shared" si="502"/>
        <v>4707.93</v>
      </c>
      <c r="AP90" s="330">
        <v>0.0598</v>
      </c>
      <c r="AQ90" s="317">
        <f t="shared" si="503"/>
        <v>281.534214</v>
      </c>
      <c r="AR90" s="330"/>
      <c r="AS90" s="317">
        <f>ADHB!AT90</f>
        <v>0</v>
      </c>
      <c r="AT90" s="331">
        <f t="shared" si="504"/>
        <v>0</v>
      </c>
      <c r="AU90" s="317">
        <f t="shared" si="505"/>
        <v>4989.464214</v>
      </c>
      <c r="AV90" s="330">
        <v>0.290701617767116</v>
      </c>
      <c r="AW90" s="332">
        <f t="shared" si="506"/>
        <v>1450.445319</v>
      </c>
      <c r="AX90" s="332">
        <f t="shared" si="507"/>
        <v>3539.018895</v>
      </c>
      <c r="AY90" s="320"/>
      <c r="AZ90" s="334">
        <f t="shared" si="616"/>
        <v>6</v>
      </c>
      <c r="BA90" s="327" t="s">
        <v>42</v>
      </c>
      <c r="BB90" s="328" t="s">
        <v>85</v>
      </c>
      <c r="BC90" s="328" t="s">
        <v>84</v>
      </c>
      <c r="BD90" s="329">
        <f>'Produksi dan Harga'!S10</f>
        <v>860</v>
      </c>
      <c r="BE90" s="317">
        <f t="shared" si="508"/>
        <v>5645000</v>
      </c>
      <c r="BF90" s="317">
        <f t="shared" si="509"/>
        <v>4854.7</v>
      </c>
      <c r="BG90" s="330">
        <v>0.0598</v>
      </c>
      <c r="BH90" s="317">
        <f t="shared" si="510"/>
        <v>290.31106</v>
      </c>
      <c r="BI90" s="330"/>
      <c r="BJ90" s="317">
        <f>ADHB!BK90</f>
        <v>0</v>
      </c>
      <c r="BK90" s="331">
        <f t="shared" si="511"/>
        <v>0</v>
      </c>
      <c r="BL90" s="317">
        <f t="shared" si="512"/>
        <v>5145.01106</v>
      </c>
      <c r="BM90" s="330">
        <v>0.290701617767116</v>
      </c>
      <c r="BN90" s="332">
        <f t="shared" si="513"/>
        <v>1495.663039</v>
      </c>
      <c r="BO90" s="332">
        <f t="shared" si="514"/>
        <v>3649.348021</v>
      </c>
      <c r="BP90" s="320"/>
      <c r="BQ90" s="334">
        <f t="shared" si="617"/>
        <v>6</v>
      </c>
      <c r="BR90" s="327" t="s">
        <v>42</v>
      </c>
      <c r="BS90" s="328" t="s">
        <v>85</v>
      </c>
      <c r="BT90" s="328" t="s">
        <v>84</v>
      </c>
      <c r="BU90" s="329">
        <f>'Produksi dan Harga'!X10</f>
        <v>492</v>
      </c>
      <c r="BV90" s="317">
        <f t="shared" si="515"/>
        <v>5645000</v>
      </c>
      <c r="BW90" s="317">
        <f t="shared" si="516"/>
        <v>2777.34</v>
      </c>
      <c r="BX90" s="330">
        <v>0.0598</v>
      </c>
      <c r="BY90" s="317">
        <f t="shared" si="517"/>
        <v>166.084932</v>
      </c>
      <c r="BZ90" s="330"/>
      <c r="CA90" s="317">
        <f>ADHB!CB90</f>
        <v>0</v>
      </c>
      <c r="CB90" s="331">
        <f t="shared" si="518"/>
        <v>0</v>
      </c>
      <c r="CC90" s="317">
        <f t="shared" si="519"/>
        <v>2943.424932</v>
      </c>
      <c r="CD90" s="330">
        <v>0.290701617767116</v>
      </c>
      <c r="CE90" s="332">
        <f t="shared" si="520"/>
        <v>855.6583895</v>
      </c>
      <c r="CF90" s="332">
        <f t="shared" si="521"/>
        <v>2087.766542</v>
      </c>
      <c r="CG90" s="320"/>
      <c r="CH90" s="334">
        <f t="shared" si="618"/>
        <v>6</v>
      </c>
      <c r="CI90" s="327" t="s">
        <v>42</v>
      </c>
      <c r="CJ90" s="328" t="s">
        <v>85</v>
      </c>
      <c r="CK90" s="328" t="s">
        <v>84</v>
      </c>
      <c r="CL90" s="329">
        <f>'Produksi dan Harga'!AC10</f>
        <v>1210</v>
      </c>
      <c r="CM90" s="317">
        <f t="shared" si="522"/>
        <v>5645000</v>
      </c>
      <c r="CN90" s="317">
        <f t="shared" si="523"/>
        <v>6830.45</v>
      </c>
      <c r="CO90" s="330">
        <v>0.0598</v>
      </c>
      <c r="CP90" s="317">
        <f t="shared" si="524"/>
        <v>408.46091</v>
      </c>
      <c r="CQ90" s="330"/>
      <c r="CR90" s="317">
        <f>ADHB!CS90</f>
        <v>0</v>
      </c>
      <c r="CS90" s="331">
        <f t="shared" si="525"/>
        <v>0</v>
      </c>
      <c r="CT90" s="317">
        <f t="shared" si="526"/>
        <v>7238.91091</v>
      </c>
      <c r="CU90" s="330">
        <v>0.290701617767116</v>
      </c>
      <c r="CV90" s="332">
        <f t="shared" si="527"/>
        <v>2104.363112</v>
      </c>
      <c r="CW90" s="332">
        <f t="shared" si="528"/>
        <v>5134.547798</v>
      </c>
      <c r="CX90" s="320"/>
      <c r="CY90" s="334">
        <f t="shared" si="619"/>
        <v>6</v>
      </c>
      <c r="CZ90" s="327" t="s">
        <v>42</v>
      </c>
      <c r="DA90" s="328" t="s">
        <v>85</v>
      </c>
      <c r="DB90" s="328" t="s">
        <v>84</v>
      </c>
      <c r="DC90" s="329">
        <f>'Produksi dan Harga'!AH10</f>
        <v>4789</v>
      </c>
      <c r="DD90" s="317">
        <f t="shared" si="529"/>
        <v>5645000</v>
      </c>
      <c r="DE90" s="317">
        <f t="shared" si="530"/>
        <v>27033.905</v>
      </c>
      <c r="DF90" s="330">
        <v>0.0598</v>
      </c>
      <c r="DG90" s="317">
        <f t="shared" si="531"/>
        <v>1616.627519</v>
      </c>
      <c r="DH90" s="330"/>
      <c r="DI90" s="317">
        <f>ADHB!DJ90</f>
        <v>0</v>
      </c>
      <c r="DJ90" s="331">
        <f t="shared" si="532"/>
        <v>0</v>
      </c>
      <c r="DK90" s="317">
        <f t="shared" si="533"/>
        <v>28650.53252</v>
      </c>
      <c r="DL90" s="330">
        <v>0.290701617767116</v>
      </c>
      <c r="DM90" s="332">
        <f t="shared" si="534"/>
        <v>8328.756153</v>
      </c>
      <c r="DN90" s="332">
        <f t="shared" si="535"/>
        <v>20321.77637</v>
      </c>
      <c r="DO90" s="320"/>
      <c r="DP90" s="334">
        <f t="shared" si="620"/>
        <v>6</v>
      </c>
      <c r="DQ90" s="327" t="s">
        <v>42</v>
      </c>
      <c r="DR90" s="328" t="s">
        <v>85</v>
      </c>
      <c r="DS90" s="328" t="s">
        <v>84</v>
      </c>
      <c r="DT90" s="329">
        <f>'Produksi dan Harga'!AM10</f>
        <v>1026</v>
      </c>
      <c r="DU90" s="317">
        <f t="shared" si="536"/>
        <v>5645000</v>
      </c>
      <c r="DV90" s="317">
        <f t="shared" si="537"/>
        <v>5791.77</v>
      </c>
      <c r="DW90" s="330">
        <v>0.0598</v>
      </c>
      <c r="DX90" s="317">
        <f t="shared" si="538"/>
        <v>346.347846</v>
      </c>
      <c r="DY90" s="330"/>
      <c r="DZ90" s="317">
        <f>ADHB!EA90</f>
        <v>0</v>
      </c>
      <c r="EA90" s="331">
        <f t="shared" si="539"/>
        <v>0</v>
      </c>
      <c r="EB90" s="317">
        <f t="shared" si="540"/>
        <v>6138.117846</v>
      </c>
      <c r="EC90" s="330">
        <v>0.290701617767116</v>
      </c>
      <c r="ED90" s="332">
        <f t="shared" si="541"/>
        <v>1784.360788</v>
      </c>
      <c r="EE90" s="332">
        <f t="shared" si="542"/>
        <v>4353.757058</v>
      </c>
      <c r="EF90" s="320"/>
      <c r="EG90" s="334">
        <f t="shared" si="621"/>
        <v>6</v>
      </c>
      <c r="EH90" s="327" t="s">
        <v>42</v>
      </c>
      <c r="EI90" s="328" t="s">
        <v>85</v>
      </c>
      <c r="EJ90" s="328" t="s">
        <v>84</v>
      </c>
      <c r="EK90" s="329">
        <f>'Produksi dan Harga'!AR10</f>
        <v>2692</v>
      </c>
      <c r="EL90" s="317">
        <f t="shared" si="543"/>
        <v>5645000</v>
      </c>
      <c r="EM90" s="317">
        <f t="shared" si="544"/>
        <v>15196.34</v>
      </c>
      <c r="EN90" s="330">
        <v>0.0598</v>
      </c>
      <c r="EO90" s="317">
        <f t="shared" si="545"/>
        <v>908.741132</v>
      </c>
      <c r="EP90" s="330"/>
      <c r="EQ90" s="317">
        <f>ADHB!ER90</f>
        <v>0</v>
      </c>
      <c r="ER90" s="331">
        <f t="shared" si="546"/>
        <v>0</v>
      </c>
      <c r="ES90" s="317">
        <f t="shared" si="547"/>
        <v>16105.08113</v>
      </c>
      <c r="ET90" s="330">
        <v>0.290701617767116</v>
      </c>
      <c r="EU90" s="332">
        <f t="shared" si="548"/>
        <v>4681.773139</v>
      </c>
      <c r="EV90" s="332">
        <f t="shared" si="549"/>
        <v>11423.30799</v>
      </c>
      <c r="EW90" s="320"/>
      <c r="EX90" s="334">
        <f t="shared" si="622"/>
        <v>6</v>
      </c>
      <c r="EY90" s="327" t="s">
        <v>42</v>
      </c>
      <c r="EZ90" s="328" t="s">
        <v>85</v>
      </c>
      <c r="FA90" s="328" t="s">
        <v>84</v>
      </c>
      <c r="FB90" s="329">
        <f>'Produksi dan Harga'!AW10</f>
        <v>261.1</v>
      </c>
      <c r="FC90" s="317">
        <f t="shared" si="550"/>
        <v>5645000</v>
      </c>
      <c r="FD90" s="317">
        <f t="shared" si="551"/>
        <v>1473.9095</v>
      </c>
      <c r="FE90" s="330">
        <v>0.0598</v>
      </c>
      <c r="FF90" s="317">
        <f t="shared" si="552"/>
        <v>88.1397881</v>
      </c>
      <c r="FG90" s="330"/>
      <c r="FH90" s="317">
        <f>ADHB!FI90</f>
        <v>0</v>
      </c>
      <c r="FI90" s="331">
        <f t="shared" si="553"/>
        <v>0</v>
      </c>
      <c r="FJ90" s="317">
        <f t="shared" si="554"/>
        <v>1562.049288</v>
      </c>
      <c r="FK90" s="330">
        <v>0.290701617767116</v>
      </c>
      <c r="FL90" s="332">
        <f t="shared" si="555"/>
        <v>454.0902551</v>
      </c>
      <c r="FM90" s="332">
        <f t="shared" si="556"/>
        <v>1107.959033</v>
      </c>
      <c r="FN90" s="320"/>
      <c r="FO90" s="334">
        <f t="shared" si="623"/>
        <v>6</v>
      </c>
      <c r="FP90" s="327" t="s">
        <v>42</v>
      </c>
      <c r="FQ90" s="328" t="s">
        <v>85</v>
      </c>
      <c r="FR90" s="328" t="s">
        <v>84</v>
      </c>
      <c r="FS90" s="329">
        <f>'Produksi dan Harga'!BB10</f>
        <v>282</v>
      </c>
      <c r="FT90" s="317">
        <f t="shared" si="557"/>
        <v>5645000</v>
      </c>
      <c r="FU90" s="317">
        <f t="shared" si="558"/>
        <v>1591.89</v>
      </c>
      <c r="FV90" s="330">
        <v>0.0598</v>
      </c>
      <c r="FW90" s="317">
        <f t="shared" si="559"/>
        <v>95.195022</v>
      </c>
      <c r="FX90" s="330"/>
      <c r="FY90" s="317">
        <f>ADHB!FZ90</f>
        <v>0</v>
      </c>
      <c r="FZ90" s="331">
        <f t="shared" si="560"/>
        <v>0</v>
      </c>
      <c r="GA90" s="317">
        <f t="shared" si="561"/>
        <v>1687.085022</v>
      </c>
      <c r="GB90" s="330">
        <v>0.290701617767116</v>
      </c>
      <c r="GC90" s="332">
        <f t="shared" si="562"/>
        <v>490.4383452</v>
      </c>
      <c r="GD90" s="332">
        <f t="shared" si="563"/>
        <v>1196.646677</v>
      </c>
      <c r="GE90" s="320"/>
      <c r="GF90" s="334">
        <f t="shared" si="624"/>
        <v>6</v>
      </c>
      <c r="GG90" s="327" t="s">
        <v>42</v>
      </c>
      <c r="GH90" s="328" t="s">
        <v>85</v>
      </c>
      <c r="GI90" s="328" t="s">
        <v>84</v>
      </c>
      <c r="GJ90" s="329">
        <f>'Produksi dan Harga'!BG10</f>
        <v>176</v>
      </c>
      <c r="GK90" s="317">
        <f t="shared" si="564"/>
        <v>5645000</v>
      </c>
      <c r="GL90" s="317">
        <f t="shared" si="565"/>
        <v>993.52</v>
      </c>
      <c r="GM90" s="330">
        <v>0.0598</v>
      </c>
      <c r="GN90" s="317">
        <f t="shared" si="566"/>
        <v>59.412496</v>
      </c>
      <c r="GO90" s="330"/>
      <c r="GP90" s="317">
        <f>ADHB!GQ90</f>
        <v>0</v>
      </c>
      <c r="GQ90" s="331">
        <f t="shared" si="567"/>
        <v>0</v>
      </c>
      <c r="GR90" s="317">
        <f t="shared" si="568"/>
        <v>1052.932496</v>
      </c>
      <c r="GS90" s="330">
        <v>0.290701617767116</v>
      </c>
      <c r="GT90" s="332">
        <f t="shared" si="569"/>
        <v>306.08918</v>
      </c>
      <c r="GU90" s="332">
        <f t="shared" si="570"/>
        <v>746.843316</v>
      </c>
      <c r="GV90" s="320"/>
      <c r="GW90" s="334">
        <f t="shared" si="625"/>
        <v>6</v>
      </c>
      <c r="GX90" s="327" t="s">
        <v>42</v>
      </c>
      <c r="GY90" s="328" t="s">
        <v>85</v>
      </c>
      <c r="GZ90" s="336" t="s">
        <v>84</v>
      </c>
      <c r="HA90" s="317">
        <f>'Produksi dan Harga'!BL10</f>
        <v>4612</v>
      </c>
      <c r="HB90" s="337">
        <f t="shared" si="571"/>
        <v>5645000</v>
      </c>
      <c r="HC90" s="317">
        <f t="shared" si="572"/>
        <v>26034.74</v>
      </c>
      <c r="HD90" s="330">
        <v>0.0598</v>
      </c>
      <c r="HE90" s="317">
        <f t="shared" si="573"/>
        <v>1556.877452</v>
      </c>
      <c r="HF90" s="330"/>
      <c r="HG90" s="317">
        <f>ADHB!HH90</f>
        <v>0</v>
      </c>
      <c r="HH90" s="331">
        <f t="shared" si="574"/>
        <v>0</v>
      </c>
      <c r="HI90" s="317">
        <f t="shared" si="575"/>
        <v>27591.61745</v>
      </c>
      <c r="HJ90" s="330">
        <v>0.290701617767116</v>
      </c>
      <c r="HK90" s="332">
        <f t="shared" si="576"/>
        <v>8020.92783</v>
      </c>
      <c r="HL90" s="332">
        <f t="shared" si="577"/>
        <v>19570.68962</v>
      </c>
      <c r="HM90" s="320"/>
      <c r="HN90" s="334">
        <f t="shared" si="626"/>
        <v>6</v>
      </c>
      <c r="HO90" s="327" t="s">
        <v>42</v>
      </c>
      <c r="HP90" s="328" t="s">
        <v>85</v>
      </c>
      <c r="HQ90" s="328" t="s">
        <v>84</v>
      </c>
      <c r="HR90" s="314">
        <f>'Produksi dan Harga'!BQ10</f>
        <v>2225</v>
      </c>
      <c r="HS90" s="317">
        <f t="shared" si="578"/>
        <v>5645000</v>
      </c>
      <c r="HT90" s="317">
        <f t="shared" si="579"/>
        <v>12560.125</v>
      </c>
      <c r="HU90" s="330">
        <v>0.0598</v>
      </c>
      <c r="HV90" s="317">
        <f t="shared" si="580"/>
        <v>751.095475</v>
      </c>
      <c r="HW90" s="330"/>
      <c r="HX90" s="317">
        <f>ADHB!HY90</f>
        <v>0</v>
      </c>
      <c r="HY90" s="331">
        <f t="shared" si="581"/>
        <v>0</v>
      </c>
      <c r="HZ90" s="317">
        <f t="shared" si="582"/>
        <v>13311.22048</v>
      </c>
      <c r="IA90" s="330">
        <v>0.290701617767116</v>
      </c>
      <c r="IB90" s="332">
        <f t="shared" si="583"/>
        <v>3869.593327</v>
      </c>
      <c r="IC90" s="332">
        <f t="shared" si="584"/>
        <v>9441.627148</v>
      </c>
      <c r="ID90" s="320"/>
      <c r="IE90" s="334">
        <f t="shared" si="627"/>
        <v>6</v>
      </c>
      <c r="IF90" s="327" t="s">
        <v>42</v>
      </c>
      <c r="IG90" s="328" t="s">
        <v>85</v>
      </c>
      <c r="IH90" s="328" t="s">
        <v>84</v>
      </c>
      <c r="II90" s="317">
        <f>'Produksi dan Harga'!BV10</f>
        <v>111.712208</v>
      </c>
      <c r="IJ90" s="317">
        <f t="shared" si="585"/>
        <v>5645000</v>
      </c>
      <c r="IK90" s="317">
        <f t="shared" si="586"/>
        <v>630.6154142</v>
      </c>
      <c r="IL90" s="330">
        <v>0.0598</v>
      </c>
      <c r="IM90" s="317">
        <f t="shared" si="587"/>
        <v>37.71080177</v>
      </c>
      <c r="IN90" s="330"/>
      <c r="IO90" s="317">
        <f>ADHB!IP90</f>
        <v>0</v>
      </c>
      <c r="IP90" s="331">
        <f t="shared" si="588"/>
        <v>0</v>
      </c>
      <c r="IQ90" s="317">
        <f t="shared" si="589"/>
        <v>668.3262159</v>
      </c>
      <c r="IR90" s="330">
        <v>0.290701617767116</v>
      </c>
      <c r="IS90" s="332">
        <f t="shared" si="590"/>
        <v>194.2835122</v>
      </c>
      <c r="IT90" s="332">
        <f t="shared" si="591"/>
        <v>474.0427038</v>
      </c>
      <c r="IU90" s="320"/>
      <c r="IV90" s="334">
        <f t="shared" si="628"/>
        <v>6</v>
      </c>
      <c r="IW90" s="327" t="s">
        <v>42</v>
      </c>
      <c r="IX90" s="328" t="s">
        <v>85</v>
      </c>
      <c r="IY90" s="328" t="s">
        <v>84</v>
      </c>
      <c r="IZ90" s="317">
        <f>'Produksi dan Harga'!CA10</f>
        <v>83.40419151</v>
      </c>
      <c r="JA90" s="317">
        <f t="shared" si="592"/>
        <v>5645000</v>
      </c>
      <c r="JB90" s="317">
        <f t="shared" si="593"/>
        <v>470.8166611</v>
      </c>
      <c r="JC90" s="330">
        <v>0.0598</v>
      </c>
      <c r="JD90" s="317">
        <f t="shared" si="594"/>
        <v>28.15483633</v>
      </c>
      <c r="JE90" s="330"/>
      <c r="JF90" s="317">
        <f>ADHB!JG90</f>
        <v>0</v>
      </c>
      <c r="JG90" s="331">
        <f t="shared" si="595"/>
        <v>0</v>
      </c>
      <c r="JH90" s="317">
        <f t="shared" si="596"/>
        <v>498.9714974</v>
      </c>
      <c r="JI90" s="330">
        <v>0.290701617767116</v>
      </c>
      <c r="JJ90" s="332">
        <f t="shared" si="597"/>
        <v>145.0518215</v>
      </c>
      <c r="JK90" s="332">
        <f t="shared" si="598"/>
        <v>353.9196759</v>
      </c>
      <c r="JL90" s="320"/>
      <c r="JM90" s="334">
        <f t="shared" si="629"/>
        <v>6</v>
      </c>
      <c r="JN90" s="327" t="s">
        <v>42</v>
      </c>
      <c r="JO90" s="328" t="s">
        <v>85</v>
      </c>
      <c r="JP90" s="328" t="s">
        <v>84</v>
      </c>
      <c r="JQ90" s="317"/>
      <c r="JR90" s="317">
        <f t="shared" si="599"/>
        <v>5645000</v>
      </c>
      <c r="JS90" s="317">
        <f t="shared" si="600"/>
        <v>0</v>
      </c>
      <c r="JT90" s="330">
        <v>0.0598</v>
      </c>
      <c r="JU90" s="317">
        <f t="shared" si="601"/>
        <v>0</v>
      </c>
      <c r="JV90" s="330"/>
      <c r="JW90" s="317" t="str">
        <f>ADHB!LD90</f>
        <v/>
      </c>
      <c r="JX90" s="331">
        <f t="shared" si="602"/>
        <v>0</v>
      </c>
      <c r="JY90" s="317">
        <f t="shared" si="603"/>
        <v>0</v>
      </c>
      <c r="JZ90" s="330">
        <v>0.290701617767116</v>
      </c>
      <c r="KA90" s="332">
        <f t="shared" si="604"/>
        <v>0</v>
      </c>
      <c r="KB90" s="332">
        <f t="shared" si="605"/>
        <v>0</v>
      </c>
      <c r="KC90" s="320"/>
      <c r="KD90" s="334">
        <f t="shared" si="630"/>
        <v>6</v>
      </c>
      <c r="KE90" s="327" t="s">
        <v>42</v>
      </c>
      <c r="KF90" s="328" t="s">
        <v>85</v>
      </c>
      <c r="KG90" s="328" t="s">
        <v>84</v>
      </c>
      <c r="KH90" s="317"/>
      <c r="KI90" s="317">
        <f t="shared" si="606"/>
        <v>5645000</v>
      </c>
      <c r="KJ90" s="317">
        <f t="shared" si="607"/>
        <v>0</v>
      </c>
      <c r="KK90" s="330">
        <v>0.0598</v>
      </c>
      <c r="KL90" s="317">
        <f t="shared" si="608"/>
        <v>0</v>
      </c>
      <c r="KM90" s="330"/>
      <c r="KN90" s="317" t="str">
        <f>ADHB!LU90</f>
        <v/>
      </c>
      <c r="KO90" s="331">
        <f t="shared" si="609"/>
        <v>0</v>
      </c>
      <c r="KP90" s="317">
        <f t="shared" si="610"/>
        <v>0</v>
      </c>
      <c r="KQ90" s="330">
        <v>0.290701617767116</v>
      </c>
      <c r="KR90" s="332">
        <f t="shared" si="611"/>
        <v>0</v>
      </c>
      <c r="KS90" s="332">
        <f t="shared" si="612"/>
        <v>0</v>
      </c>
    </row>
    <row r="91" ht="15.75" customHeight="1">
      <c r="A91" s="326">
        <f t="shared" si="613"/>
        <v>7</v>
      </c>
      <c r="B91" s="327" t="s">
        <v>43</v>
      </c>
      <c r="C91" s="328" t="s">
        <v>85</v>
      </c>
      <c r="D91" s="328" t="s">
        <v>84</v>
      </c>
      <c r="E91" s="338">
        <f>'Produksi dan Harga'!D11</f>
        <v>203</v>
      </c>
      <c r="F91" s="317">
        <f t="shared" si="487"/>
        <v>8947000</v>
      </c>
      <c r="G91" s="317">
        <f t="shared" si="488"/>
        <v>1816.241</v>
      </c>
      <c r="H91" s="330">
        <v>0.022</v>
      </c>
      <c r="I91" s="317">
        <f t="shared" si="489"/>
        <v>39.957302</v>
      </c>
      <c r="J91" s="330"/>
      <c r="K91" s="317">
        <f>ADHB!L91</f>
        <v>0</v>
      </c>
      <c r="L91" s="331">
        <f t="shared" si="490"/>
        <v>0</v>
      </c>
      <c r="M91" s="317">
        <f t="shared" si="491"/>
        <v>1856.198302</v>
      </c>
      <c r="N91" s="330">
        <v>0.21087817</v>
      </c>
      <c r="O91" s="332">
        <f t="shared" si="492"/>
        <v>391.4317011</v>
      </c>
      <c r="P91" s="333">
        <f t="shared" si="493"/>
        <v>1464.766601</v>
      </c>
      <c r="Q91" s="320"/>
      <c r="R91" s="334">
        <f t="shared" si="614"/>
        <v>7</v>
      </c>
      <c r="S91" s="327" t="s">
        <v>43</v>
      </c>
      <c r="T91" s="328" t="s">
        <v>85</v>
      </c>
      <c r="U91" s="328" t="s">
        <v>84</v>
      </c>
      <c r="V91" s="335">
        <f>'Produksi dan Harga'!$I11</f>
        <v>442</v>
      </c>
      <c r="W91" s="317">
        <f t="shared" si="494"/>
        <v>8947000</v>
      </c>
      <c r="X91" s="317">
        <f t="shared" si="495"/>
        <v>3954.574</v>
      </c>
      <c r="Y91" s="330">
        <v>0.022</v>
      </c>
      <c r="Z91" s="317">
        <f t="shared" si="496"/>
        <v>87.000628</v>
      </c>
      <c r="AA91" s="330"/>
      <c r="AB91" s="317">
        <f>ADHB!AC91</f>
        <v>0</v>
      </c>
      <c r="AC91" s="331">
        <f t="shared" si="497"/>
        <v>0</v>
      </c>
      <c r="AD91" s="317">
        <f t="shared" si="498"/>
        <v>4041.574628</v>
      </c>
      <c r="AE91" s="330">
        <v>0.21087817</v>
      </c>
      <c r="AF91" s="332">
        <f t="shared" si="499"/>
        <v>852.2798615</v>
      </c>
      <c r="AG91" s="332">
        <f t="shared" si="500"/>
        <v>3189.294767</v>
      </c>
      <c r="AH91" s="320"/>
      <c r="AI91" s="334">
        <f t="shared" si="615"/>
        <v>7</v>
      </c>
      <c r="AJ91" s="327" t="s">
        <v>43</v>
      </c>
      <c r="AK91" s="328" t="s">
        <v>85</v>
      </c>
      <c r="AL91" s="328" t="s">
        <v>84</v>
      </c>
      <c r="AM91" s="338">
        <f>'Produksi dan Harga'!N11</f>
        <v>301</v>
      </c>
      <c r="AN91" s="317">
        <f t="shared" si="501"/>
        <v>8947000</v>
      </c>
      <c r="AO91" s="317">
        <f t="shared" si="502"/>
        <v>2693.047</v>
      </c>
      <c r="AP91" s="330">
        <v>0.022</v>
      </c>
      <c r="AQ91" s="317">
        <f t="shared" si="503"/>
        <v>59.247034</v>
      </c>
      <c r="AR91" s="330"/>
      <c r="AS91" s="317">
        <f>ADHB!AT91</f>
        <v>0</v>
      </c>
      <c r="AT91" s="331">
        <f t="shared" si="504"/>
        <v>0</v>
      </c>
      <c r="AU91" s="317">
        <f t="shared" si="505"/>
        <v>2752.294034</v>
      </c>
      <c r="AV91" s="330">
        <v>0.21087817</v>
      </c>
      <c r="AW91" s="332">
        <f t="shared" si="506"/>
        <v>580.3987292</v>
      </c>
      <c r="AX91" s="332">
        <f t="shared" si="507"/>
        <v>2171.895305</v>
      </c>
      <c r="AY91" s="320"/>
      <c r="AZ91" s="334">
        <f t="shared" si="616"/>
        <v>7</v>
      </c>
      <c r="BA91" s="327" t="s">
        <v>43</v>
      </c>
      <c r="BB91" s="328" t="s">
        <v>85</v>
      </c>
      <c r="BC91" s="328" t="s">
        <v>84</v>
      </c>
      <c r="BD91" s="338">
        <f>'Produksi dan Harga'!S11</f>
        <v>293</v>
      </c>
      <c r="BE91" s="317">
        <f t="shared" si="508"/>
        <v>8947000</v>
      </c>
      <c r="BF91" s="317">
        <f t="shared" si="509"/>
        <v>2621.471</v>
      </c>
      <c r="BG91" s="330">
        <v>0.022</v>
      </c>
      <c r="BH91" s="317">
        <f t="shared" si="510"/>
        <v>57.672362</v>
      </c>
      <c r="BI91" s="330"/>
      <c r="BJ91" s="317">
        <f>ADHB!BK91</f>
        <v>0</v>
      </c>
      <c r="BK91" s="331">
        <f t="shared" si="511"/>
        <v>0</v>
      </c>
      <c r="BL91" s="317">
        <f t="shared" si="512"/>
        <v>2679.143362</v>
      </c>
      <c r="BM91" s="330">
        <v>0.21087817</v>
      </c>
      <c r="BN91" s="332">
        <f t="shared" si="513"/>
        <v>564.9728493</v>
      </c>
      <c r="BO91" s="332">
        <f t="shared" si="514"/>
        <v>2114.170513</v>
      </c>
      <c r="BP91" s="320"/>
      <c r="BQ91" s="334">
        <f t="shared" si="617"/>
        <v>7</v>
      </c>
      <c r="BR91" s="327" t="s">
        <v>43</v>
      </c>
      <c r="BS91" s="328" t="s">
        <v>85</v>
      </c>
      <c r="BT91" s="328" t="s">
        <v>84</v>
      </c>
      <c r="BU91" s="338">
        <f>'Produksi dan Harga'!X11</f>
        <v>286</v>
      </c>
      <c r="BV91" s="317">
        <f t="shared" si="515"/>
        <v>8947000</v>
      </c>
      <c r="BW91" s="317">
        <f t="shared" si="516"/>
        <v>2558.842</v>
      </c>
      <c r="BX91" s="330">
        <v>0.022</v>
      </c>
      <c r="BY91" s="317">
        <f t="shared" si="517"/>
        <v>56.294524</v>
      </c>
      <c r="BZ91" s="330"/>
      <c r="CA91" s="317">
        <f>ADHB!CB91</f>
        <v>0</v>
      </c>
      <c r="CB91" s="331">
        <f t="shared" si="518"/>
        <v>0</v>
      </c>
      <c r="CC91" s="317">
        <f t="shared" si="519"/>
        <v>2615.136524</v>
      </c>
      <c r="CD91" s="330">
        <v>0.21087817</v>
      </c>
      <c r="CE91" s="332">
        <f t="shared" si="520"/>
        <v>551.4752045</v>
      </c>
      <c r="CF91" s="332">
        <f t="shared" si="521"/>
        <v>2063.66132</v>
      </c>
      <c r="CG91" s="320"/>
      <c r="CH91" s="334">
        <f t="shared" si="618"/>
        <v>7</v>
      </c>
      <c r="CI91" s="327" t="s">
        <v>43</v>
      </c>
      <c r="CJ91" s="328" t="s">
        <v>85</v>
      </c>
      <c r="CK91" s="328" t="s">
        <v>84</v>
      </c>
      <c r="CL91" s="338">
        <f>'Produksi dan Harga'!AC11</f>
        <v>240</v>
      </c>
      <c r="CM91" s="317">
        <f t="shared" si="522"/>
        <v>8947000</v>
      </c>
      <c r="CN91" s="317">
        <f t="shared" si="523"/>
        <v>2147.28</v>
      </c>
      <c r="CO91" s="330">
        <v>0.022</v>
      </c>
      <c r="CP91" s="317">
        <f t="shared" si="524"/>
        <v>47.24016</v>
      </c>
      <c r="CQ91" s="330"/>
      <c r="CR91" s="317">
        <f>ADHB!CS91</f>
        <v>0</v>
      </c>
      <c r="CS91" s="331">
        <f t="shared" si="525"/>
        <v>0</v>
      </c>
      <c r="CT91" s="317">
        <f t="shared" si="526"/>
        <v>2194.52016</v>
      </c>
      <c r="CU91" s="330">
        <v>0.21087817</v>
      </c>
      <c r="CV91" s="332">
        <f t="shared" si="527"/>
        <v>462.7763954</v>
      </c>
      <c r="CW91" s="332">
        <f t="shared" si="528"/>
        <v>1731.743765</v>
      </c>
      <c r="CX91" s="320"/>
      <c r="CY91" s="334">
        <f t="shared" si="619"/>
        <v>7</v>
      </c>
      <c r="CZ91" s="327" t="s">
        <v>43</v>
      </c>
      <c r="DA91" s="328" t="s">
        <v>85</v>
      </c>
      <c r="DB91" s="328" t="s">
        <v>84</v>
      </c>
      <c r="DC91" s="338">
        <f>'Produksi dan Harga'!AH11</f>
        <v>155</v>
      </c>
      <c r="DD91" s="317">
        <f t="shared" si="529"/>
        <v>8947000</v>
      </c>
      <c r="DE91" s="317">
        <f t="shared" si="530"/>
        <v>1386.785</v>
      </c>
      <c r="DF91" s="330">
        <v>0.022</v>
      </c>
      <c r="DG91" s="317">
        <f t="shared" si="531"/>
        <v>30.50927</v>
      </c>
      <c r="DH91" s="330"/>
      <c r="DI91" s="317">
        <f>ADHB!DJ91</f>
        <v>0</v>
      </c>
      <c r="DJ91" s="331">
        <f t="shared" si="532"/>
        <v>0</v>
      </c>
      <c r="DK91" s="317">
        <f t="shared" si="533"/>
        <v>1417.29427</v>
      </c>
      <c r="DL91" s="330">
        <v>0.21087817</v>
      </c>
      <c r="DM91" s="332">
        <f t="shared" si="534"/>
        <v>298.876422</v>
      </c>
      <c r="DN91" s="332">
        <f t="shared" si="535"/>
        <v>1118.417848</v>
      </c>
      <c r="DO91" s="320"/>
      <c r="DP91" s="334">
        <f t="shared" si="620"/>
        <v>7</v>
      </c>
      <c r="DQ91" s="327" t="s">
        <v>43</v>
      </c>
      <c r="DR91" s="328" t="s">
        <v>85</v>
      </c>
      <c r="DS91" s="328" t="s">
        <v>84</v>
      </c>
      <c r="DT91" s="338">
        <f>'Produksi dan Harga'!AM11</f>
        <v>168</v>
      </c>
      <c r="DU91" s="317">
        <f t="shared" si="536"/>
        <v>8947000</v>
      </c>
      <c r="DV91" s="317">
        <f t="shared" si="537"/>
        <v>1503.096</v>
      </c>
      <c r="DW91" s="330">
        <v>0.022</v>
      </c>
      <c r="DX91" s="317">
        <f t="shared" si="538"/>
        <v>33.068112</v>
      </c>
      <c r="DY91" s="330"/>
      <c r="DZ91" s="317">
        <f>ADHB!EA91</f>
        <v>0</v>
      </c>
      <c r="EA91" s="331">
        <f t="shared" si="539"/>
        <v>0</v>
      </c>
      <c r="EB91" s="317">
        <f t="shared" si="540"/>
        <v>1536.164112</v>
      </c>
      <c r="EC91" s="330">
        <v>0.21087817</v>
      </c>
      <c r="ED91" s="332">
        <f t="shared" si="541"/>
        <v>323.9434768</v>
      </c>
      <c r="EE91" s="332">
        <f t="shared" si="542"/>
        <v>1212.220635</v>
      </c>
      <c r="EF91" s="320"/>
      <c r="EG91" s="334">
        <f t="shared" si="621"/>
        <v>7</v>
      </c>
      <c r="EH91" s="327" t="s">
        <v>43</v>
      </c>
      <c r="EI91" s="328" t="s">
        <v>85</v>
      </c>
      <c r="EJ91" s="328" t="s">
        <v>84</v>
      </c>
      <c r="EK91" s="338">
        <f>'Produksi dan Harga'!AR11</f>
        <v>72</v>
      </c>
      <c r="EL91" s="317">
        <f t="shared" si="543"/>
        <v>8947000</v>
      </c>
      <c r="EM91" s="317">
        <f t="shared" si="544"/>
        <v>644.184</v>
      </c>
      <c r="EN91" s="330">
        <v>0.022</v>
      </c>
      <c r="EO91" s="317">
        <f t="shared" si="545"/>
        <v>14.172048</v>
      </c>
      <c r="EP91" s="330"/>
      <c r="EQ91" s="317">
        <f>ADHB!ER91</f>
        <v>0</v>
      </c>
      <c r="ER91" s="331">
        <f t="shared" si="546"/>
        <v>0</v>
      </c>
      <c r="ES91" s="317">
        <f t="shared" si="547"/>
        <v>658.356048</v>
      </c>
      <c r="ET91" s="330">
        <v>0.21087817</v>
      </c>
      <c r="EU91" s="332">
        <f t="shared" si="548"/>
        <v>138.8329186</v>
      </c>
      <c r="EV91" s="332">
        <f t="shared" si="549"/>
        <v>519.5231294</v>
      </c>
      <c r="EW91" s="320"/>
      <c r="EX91" s="334">
        <f t="shared" si="622"/>
        <v>7</v>
      </c>
      <c r="EY91" s="327" t="s">
        <v>43</v>
      </c>
      <c r="EZ91" s="328" t="s">
        <v>85</v>
      </c>
      <c r="FA91" s="328" t="s">
        <v>84</v>
      </c>
      <c r="FB91" s="338">
        <f>'Produksi dan Harga'!AW11</f>
        <v>137.5</v>
      </c>
      <c r="FC91" s="317">
        <f t="shared" si="550"/>
        <v>8947000</v>
      </c>
      <c r="FD91" s="317">
        <f t="shared" si="551"/>
        <v>1230.2125</v>
      </c>
      <c r="FE91" s="330">
        <v>0.022</v>
      </c>
      <c r="FF91" s="317">
        <f t="shared" si="552"/>
        <v>27.064675</v>
      </c>
      <c r="FG91" s="330"/>
      <c r="FH91" s="317">
        <f>ADHB!FI91</f>
        <v>0</v>
      </c>
      <c r="FI91" s="331">
        <f t="shared" si="553"/>
        <v>0</v>
      </c>
      <c r="FJ91" s="317">
        <f t="shared" si="554"/>
        <v>1257.277175</v>
      </c>
      <c r="FK91" s="330">
        <v>0.21087817</v>
      </c>
      <c r="FL91" s="332">
        <f t="shared" si="555"/>
        <v>265.1323098</v>
      </c>
      <c r="FM91" s="332">
        <f t="shared" si="556"/>
        <v>992.1448652</v>
      </c>
      <c r="FN91" s="320"/>
      <c r="FO91" s="334">
        <f t="shared" si="623"/>
        <v>7</v>
      </c>
      <c r="FP91" s="327" t="s">
        <v>43</v>
      </c>
      <c r="FQ91" s="328" t="s">
        <v>85</v>
      </c>
      <c r="FR91" s="328" t="s">
        <v>84</v>
      </c>
      <c r="FS91" s="329">
        <f>'Produksi dan Harga'!BB11</f>
        <v>49</v>
      </c>
      <c r="FT91" s="317">
        <f t="shared" si="557"/>
        <v>8947000</v>
      </c>
      <c r="FU91" s="317">
        <f t="shared" si="558"/>
        <v>438.403</v>
      </c>
      <c r="FV91" s="330">
        <v>0.022</v>
      </c>
      <c r="FW91" s="317">
        <f t="shared" si="559"/>
        <v>9.644866</v>
      </c>
      <c r="FX91" s="330"/>
      <c r="FY91" s="317">
        <f>ADHB!FZ91</f>
        <v>0</v>
      </c>
      <c r="FZ91" s="331">
        <f t="shared" si="560"/>
        <v>0</v>
      </c>
      <c r="GA91" s="317">
        <f t="shared" si="561"/>
        <v>448.047866</v>
      </c>
      <c r="GB91" s="330">
        <v>0.21087817</v>
      </c>
      <c r="GC91" s="332">
        <f t="shared" si="562"/>
        <v>94.48351405</v>
      </c>
      <c r="GD91" s="332">
        <f t="shared" si="563"/>
        <v>353.5643519</v>
      </c>
      <c r="GE91" s="320"/>
      <c r="GF91" s="334">
        <f t="shared" si="624"/>
        <v>7</v>
      </c>
      <c r="GG91" s="327" t="s">
        <v>43</v>
      </c>
      <c r="GH91" s="328" t="s">
        <v>85</v>
      </c>
      <c r="GI91" s="328" t="s">
        <v>84</v>
      </c>
      <c r="GJ91" s="329">
        <f>'Produksi dan Harga'!BG11</f>
        <v>40</v>
      </c>
      <c r="GK91" s="317">
        <f t="shared" si="564"/>
        <v>8947000</v>
      </c>
      <c r="GL91" s="317">
        <f t="shared" si="565"/>
        <v>357.88</v>
      </c>
      <c r="GM91" s="330">
        <v>0.022</v>
      </c>
      <c r="GN91" s="317">
        <f t="shared" si="566"/>
        <v>7.87336</v>
      </c>
      <c r="GO91" s="330"/>
      <c r="GP91" s="317">
        <f>ADHB!GQ91</f>
        <v>0</v>
      </c>
      <c r="GQ91" s="331">
        <f t="shared" si="567"/>
        <v>0</v>
      </c>
      <c r="GR91" s="317">
        <f t="shared" si="568"/>
        <v>365.75336</v>
      </c>
      <c r="GS91" s="330">
        <v>0.21087817</v>
      </c>
      <c r="GT91" s="332">
        <f t="shared" si="569"/>
        <v>77.12939923</v>
      </c>
      <c r="GU91" s="332">
        <f t="shared" si="570"/>
        <v>288.6239608</v>
      </c>
      <c r="GV91" s="320"/>
      <c r="GW91" s="334">
        <f t="shared" si="625"/>
        <v>7</v>
      </c>
      <c r="GX91" s="327" t="s">
        <v>43</v>
      </c>
      <c r="GY91" s="328" t="s">
        <v>85</v>
      </c>
      <c r="GZ91" s="336" t="s">
        <v>84</v>
      </c>
      <c r="HA91" s="317">
        <f>'Produksi dan Harga'!BL11</f>
        <v>76</v>
      </c>
      <c r="HB91" s="337">
        <f t="shared" si="571"/>
        <v>8947000</v>
      </c>
      <c r="HC91" s="317">
        <f t="shared" si="572"/>
        <v>679.972</v>
      </c>
      <c r="HD91" s="330">
        <v>0.022</v>
      </c>
      <c r="HE91" s="317">
        <f t="shared" si="573"/>
        <v>14.959384</v>
      </c>
      <c r="HF91" s="330"/>
      <c r="HG91" s="317">
        <f>ADHB!HH91</f>
        <v>0</v>
      </c>
      <c r="HH91" s="331">
        <f t="shared" si="574"/>
        <v>0</v>
      </c>
      <c r="HI91" s="317">
        <f t="shared" si="575"/>
        <v>694.931384</v>
      </c>
      <c r="HJ91" s="330">
        <v>0.21087817</v>
      </c>
      <c r="HK91" s="332">
        <f t="shared" si="576"/>
        <v>146.5458585</v>
      </c>
      <c r="HL91" s="332">
        <f t="shared" si="577"/>
        <v>548.3855255</v>
      </c>
      <c r="HM91" s="320"/>
      <c r="HN91" s="334">
        <f t="shared" si="626"/>
        <v>7</v>
      </c>
      <c r="HO91" s="327" t="s">
        <v>43</v>
      </c>
      <c r="HP91" s="328" t="s">
        <v>85</v>
      </c>
      <c r="HQ91" s="328" t="s">
        <v>84</v>
      </c>
      <c r="HR91" s="314">
        <f>'Produksi dan Harga'!BQ11</f>
        <v>91</v>
      </c>
      <c r="HS91" s="317">
        <f t="shared" si="578"/>
        <v>8947000</v>
      </c>
      <c r="HT91" s="317">
        <f t="shared" si="579"/>
        <v>814.177</v>
      </c>
      <c r="HU91" s="330">
        <v>0.022</v>
      </c>
      <c r="HV91" s="317">
        <f t="shared" si="580"/>
        <v>17.911894</v>
      </c>
      <c r="HW91" s="330"/>
      <c r="HX91" s="317">
        <f>ADHB!HY91</f>
        <v>0</v>
      </c>
      <c r="HY91" s="331">
        <f t="shared" si="581"/>
        <v>0</v>
      </c>
      <c r="HZ91" s="317">
        <f t="shared" si="582"/>
        <v>832.088894</v>
      </c>
      <c r="IA91" s="330">
        <v>0.21087817</v>
      </c>
      <c r="IB91" s="332">
        <f t="shared" si="583"/>
        <v>175.4693832</v>
      </c>
      <c r="IC91" s="332">
        <f t="shared" si="584"/>
        <v>656.6195108</v>
      </c>
      <c r="ID91" s="320"/>
      <c r="IE91" s="334">
        <f t="shared" si="627"/>
        <v>7</v>
      </c>
      <c r="IF91" s="327" t="s">
        <v>43</v>
      </c>
      <c r="IG91" s="328" t="s">
        <v>85</v>
      </c>
      <c r="IH91" s="328" t="s">
        <v>84</v>
      </c>
      <c r="II91" s="317">
        <f>'Produksi dan Harga'!BV11</f>
        <v>65.6</v>
      </c>
      <c r="IJ91" s="317">
        <f t="shared" si="585"/>
        <v>8947000</v>
      </c>
      <c r="IK91" s="317">
        <f t="shared" si="586"/>
        <v>586.9232</v>
      </c>
      <c r="IL91" s="330">
        <v>0.022</v>
      </c>
      <c r="IM91" s="317">
        <f t="shared" si="587"/>
        <v>12.9123104</v>
      </c>
      <c r="IN91" s="330"/>
      <c r="IO91" s="317">
        <f>ADHB!IP91</f>
        <v>0</v>
      </c>
      <c r="IP91" s="331">
        <f t="shared" si="588"/>
        <v>0</v>
      </c>
      <c r="IQ91" s="317">
        <f t="shared" si="589"/>
        <v>599.8355104</v>
      </c>
      <c r="IR91" s="330">
        <v>0.21087817</v>
      </c>
      <c r="IS91" s="332">
        <f t="shared" si="590"/>
        <v>126.4922147</v>
      </c>
      <c r="IT91" s="332">
        <f t="shared" si="591"/>
        <v>473.3432957</v>
      </c>
      <c r="IU91" s="320"/>
      <c r="IV91" s="334">
        <f t="shared" si="628"/>
        <v>7</v>
      </c>
      <c r="IW91" s="327" t="s">
        <v>43</v>
      </c>
      <c r="IX91" s="328" t="s">
        <v>85</v>
      </c>
      <c r="IY91" s="328" t="s">
        <v>84</v>
      </c>
      <c r="IZ91" s="317">
        <f>'Produksi dan Harga'!CA11</f>
        <v>18.4</v>
      </c>
      <c r="JA91" s="317">
        <f t="shared" si="592"/>
        <v>8947000</v>
      </c>
      <c r="JB91" s="317">
        <f t="shared" si="593"/>
        <v>164.6248</v>
      </c>
      <c r="JC91" s="330">
        <v>0.022</v>
      </c>
      <c r="JD91" s="317">
        <f t="shared" si="594"/>
        <v>3.6217456</v>
      </c>
      <c r="JE91" s="330"/>
      <c r="JF91" s="317">
        <f>ADHB!JG91</f>
        <v>0</v>
      </c>
      <c r="JG91" s="331">
        <f t="shared" si="595"/>
        <v>0</v>
      </c>
      <c r="JH91" s="317">
        <f t="shared" si="596"/>
        <v>168.2465456</v>
      </c>
      <c r="JI91" s="330">
        <v>0.21087817</v>
      </c>
      <c r="JJ91" s="332">
        <f t="shared" si="597"/>
        <v>35.47952364</v>
      </c>
      <c r="JK91" s="332">
        <f t="shared" si="598"/>
        <v>132.767022</v>
      </c>
      <c r="JL91" s="320"/>
      <c r="JM91" s="334">
        <f t="shared" si="629"/>
        <v>7</v>
      </c>
      <c r="JN91" s="327" t="s">
        <v>43</v>
      </c>
      <c r="JO91" s="328" t="s">
        <v>85</v>
      </c>
      <c r="JP91" s="328" t="s">
        <v>84</v>
      </c>
      <c r="JQ91" s="317"/>
      <c r="JR91" s="317">
        <f t="shared" si="599"/>
        <v>8947000</v>
      </c>
      <c r="JS91" s="317">
        <f t="shared" si="600"/>
        <v>0</v>
      </c>
      <c r="JT91" s="330">
        <v>0.022</v>
      </c>
      <c r="JU91" s="317">
        <f t="shared" si="601"/>
        <v>0</v>
      </c>
      <c r="JV91" s="330"/>
      <c r="JW91" s="317" t="str">
        <f>ADHB!LD91</f>
        <v/>
      </c>
      <c r="JX91" s="331">
        <f t="shared" si="602"/>
        <v>0</v>
      </c>
      <c r="JY91" s="317">
        <f t="shared" si="603"/>
        <v>0</v>
      </c>
      <c r="JZ91" s="330">
        <v>0.21087817</v>
      </c>
      <c r="KA91" s="332">
        <f t="shared" si="604"/>
        <v>0</v>
      </c>
      <c r="KB91" s="332">
        <f t="shared" si="605"/>
        <v>0</v>
      </c>
      <c r="KC91" s="320"/>
      <c r="KD91" s="334">
        <f t="shared" si="630"/>
        <v>7</v>
      </c>
      <c r="KE91" s="327" t="s">
        <v>43</v>
      </c>
      <c r="KF91" s="328" t="s">
        <v>85</v>
      </c>
      <c r="KG91" s="328" t="s">
        <v>84</v>
      </c>
      <c r="KH91" s="317"/>
      <c r="KI91" s="317">
        <f t="shared" si="606"/>
        <v>8947000</v>
      </c>
      <c r="KJ91" s="317">
        <f t="shared" si="607"/>
        <v>0</v>
      </c>
      <c r="KK91" s="330">
        <v>0.022</v>
      </c>
      <c r="KL91" s="317">
        <f t="shared" si="608"/>
        <v>0</v>
      </c>
      <c r="KM91" s="330"/>
      <c r="KN91" s="317" t="str">
        <f>ADHB!LU91</f>
        <v/>
      </c>
      <c r="KO91" s="331">
        <f t="shared" si="609"/>
        <v>0</v>
      </c>
      <c r="KP91" s="317">
        <f t="shared" si="610"/>
        <v>0</v>
      </c>
      <c r="KQ91" s="330">
        <v>0.21087817</v>
      </c>
      <c r="KR91" s="332">
        <f t="shared" si="611"/>
        <v>0</v>
      </c>
      <c r="KS91" s="332">
        <f t="shared" si="612"/>
        <v>0</v>
      </c>
    </row>
    <row r="92" ht="15.75" customHeight="1">
      <c r="A92" s="326">
        <f t="shared" si="613"/>
        <v>8</v>
      </c>
      <c r="B92" s="327" t="s">
        <v>87</v>
      </c>
      <c r="C92" s="328" t="s">
        <v>85</v>
      </c>
      <c r="D92" s="328" t="s">
        <v>84</v>
      </c>
      <c r="E92" s="317"/>
      <c r="F92" s="317">
        <f t="shared" si="487"/>
        <v>1009000</v>
      </c>
      <c r="G92" s="317">
        <f t="shared" si="488"/>
        <v>0</v>
      </c>
      <c r="H92" s="330">
        <v>0.022</v>
      </c>
      <c r="I92" s="317">
        <f t="shared" si="489"/>
        <v>0</v>
      </c>
      <c r="J92" s="330"/>
      <c r="K92" s="317">
        <f>ADHB!L92</f>
        <v>0</v>
      </c>
      <c r="L92" s="331">
        <f t="shared" si="490"/>
        <v>0</v>
      </c>
      <c r="M92" s="317">
        <f t="shared" si="491"/>
        <v>0</v>
      </c>
      <c r="N92" s="330">
        <v>0.27429935250298</v>
      </c>
      <c r="O92" s="332">
        <f t="shared" si="492"/>
        <v>0</v>
      </c>
      <c r="P92" s="333">
        <f t="shared" si="493"/>
        <v>0</v>
      </c>
      <c r="Q92" s="320"/>
      <c r="R92" s="334">
        <f t="shared" si="614"/>
        <v>8</v>
      </c>
      <c r="S92" s="327" t="s">
        <v>87</v>
      </c>
      <c r="T92" s="328" t="s">
        <v>85</v>
      </c>
      <c r="U92" s="328" t="s">
        <v>84</v>
      </c>
      <c r="V92" s="317"/>
      <c r="W92" s="317">
        <f t="shared" si="494"/>
        <v>1009000</v>
      </c>
      <c r="X92" s="317">
        <f t="shared" si="495"/>
        <v>0</v>
      </c>
      <c r="Y92" s="330">
        <v>0.022</v>
      </c>
      <c r="Z92" s="317">
        <f t="shared" si="496"/>
        <v>0</v>
      </c>
      <c r="AA92" s="330"/>
      <c r="AB92" s="317">
        <f>ADHB!AC92</f>
        <v>0</v>
      </c>
      <c r="AC92" s="331">
        <f t="shared" si="497"/>
        <v>0</v>
      </c>
      <c r="AD92" s="317">
        <f t="shared" si="498"/>
        <v>0</v>
      </c>
      <c r="AE92" s="330">
        <v>0.27429935250298</v>
      </c>
      <c r="AF92" s="332">
        <f t="shared" si="499"/>
        <v>0</v>
      </c>
      <c r="AG92" s="332">
        <f t="shared" si="500"/>
        <v>0</v>
      </c>
      <c r="AH92" s="320"/>
      <c r="AI92" s="334">
        <f t="shared" si="615"/>
        <v>8</v>
      </c>
      <c r="AJ92" s="327" t="s">
        <v>87</v>
      </c>
      <c r="AK92" s="328" t="s">
        <v>85</v>
      </c>
      <c r="AL92" s="328" t="s">
        <v>84</v>
      </c>
      <c r="AM92" s="317"/>
      <c r="AN92" s="317">
        <f t="shared" si="501"/>
        <v>1009000</v>
      </c>
      <c r="AO92" s="317">
        <f t="shared" si="502"/>
        <v>0</v>
      </c>
      <c r="AP92" s="330">
        <v>0.022</v>
      </c>
      <c r="AQ92" s="317">
        <f t="shared" si="503"/>
        <v>0</v>
      </c>
      <c r="AR92" s="330"/>
      <c r="AS92" s="317">
        <f>ADHB!AT92</f>
        <v>0</v>
      </c>
      <c r="AT92" s="331">
        <f t="shared" si="504"/>
        <v>0</v>
      </c>
      <c r="AU92" s="317">
        <f t="shared" si="505"/>
        <v>0</v>
      </c>
      <c r="AV92" s="330">
        <v>0.27429935250298</v>
      </c>
      <c r="AW92" s="332">
        <f t="shared" si="506"/>
        <v>0</v>
      </c>
      <c r="AX92" s="332">
        <f t="shared" si="507"/>
        <v>0</v>
      </c>
      <c r="AY92" s="320"/>
      <c r="AZ92" s="334">
        <f t="shared" si="616"/>
        <v>8</v>
      </c>
      <c r="BA92" s="327" t="s">
        <v>87</v>
      </c>
      <c r="BB92" s="328" t="s">
        <v>85</v>
      </c>
      <c r="BC92" s="328" t="s">
        <v>84</v>
      </c>
      <c r="BD92" s="317"/>
      <c r="BE92" s="317">
        <f t="shared" si="508"/>
        <v>1009000</v>
      </c>
      <c r="BF92" s="317">
        <f t="shared" si="509"/>
        <v>0</v>
      </c>
      <c r="BG92" s="330">
        <v>0.022</v>
      </c>
      <c r="BH92" s="317">
        <f t="shared" si="510"/>
        <v>0</v>
      </c>
      <c r="BI92" s="330"/>
      <c r="BJ92" s="317">
        <f>ADHB!BK92</f>
        <v>0</v>
      </c>
      <c r="BK92" s="331">
        <f t="shared" si="511"/>
        <v>0</v>
      </c>
      <c r="BL92" s="317">
        <f t="shared" si="512"/>
        <v>0</v>
      </c>
      <c r="BM92" s="330">
        <v>0.27429935250298</v>
      </c>
      <c r="BN92" s="332">
        <f t="shared" si="513"/>
        <v>0</v>
      </c>
      <c r="BO92" s="332">
        <f t="shared" si="514"/>
        <v>0</v>
      </c>
      <c r="BP92" s="320"/>
      <c r="BQ92" s="334">
        <f t="shared" si="617"/>
        <v>8</v>
      </c>
      <c r="BR92" s="327" t="s">
        <v>87</v>
      </c>
      <c r="BS92" s="328" t="s">
        <v>85</v>
      </c>
      <c r="BT92" s="328" t="s">
        <v>84</v>
      </c>
      <c r="BU92" s="317"/>
      <c r="BV92" s="317">
        <f t="shared" si="515"/>
        <v>1009000</v>
      </c>
      <c r="BW92" s="317">
        <f t="shared" si="516"/>
        <v>0</v>
      </c>
      <c r="BX92" s="330">
        <v>0.022</v>
      </c>
      <c r="BY92" s="317">
        <f t="shared" si="517"/>
        <v>0</v>
      </c>
      <c r="BZ92" s="330"/>
      <c r="CA92" s="317">
        <f>ADHB!CB92</f>
        <v>0</v>
      </c>
      <c r="CB92" s="331">
        <f t="shared" si="518"/>
        <v>0</v>
      </c>
      <c r="CC92" s="317">
        <f t="shared" si="519"/>
        <v>0</v>
      </c>
      <c r="CD92" s="330">
        <v>0.27429935250298</v>
      </c>
      <c r="CE92" s="332">
        <f t="shared" si="520"/>
        <v>0</v>
      </c>
      <c r="CF92" s="332">
        <f t="shared" si="521"/>
        <v>0</v>
      </c>
      <c r="CG92" s="320"/>
      <c r="CH92" s="334">
        <f t="shared" si="618"/>
        <v>8</v>
      </c>
      <c r="CI92" s="327" t="s">
        <v>87</v>
      </c>
      <c r="CJ92" s="328" t="s">
        <v>85</v>
      </c>
      <c r="CK92" s="328" t="s">
        <v>84</v>
      </c>
      <c r="CL92" s="317"/>
      <c r="CM92" s="317">
        <f t="shared" si="522"/>
        <v>1009000</v>
      </c>
      <c r="CN92" s="317">
        <f t="shared" si="523"/>
        <v>0</v>
      </c>
      <c r="CO92" s="330">
        <v>0.022</v>
      </c>
      <c r="CP92" s="317">
        <f t="shared" si="524"/>
        <v>0</v>
      </c>
      <c r="CQ92" s="330"/>
      <c r="CR92" s="317">
        <f>ADHB!CS92</f>
        <v>0</v>
      </c>
      <c r="CS92" s="331">
        <f t="shared" si="525"/>
        <v>0</v>
      </c>
      <c r="CT92" s="317">
        <f t="shared" si="526"/>
        <v>0</v>
      </c>
      <c r="CU92" s="330">
        <v>0.27429935250298</v>
      </c>
      <c r="CV92" s="332">
        <f t="shared" si="527"/>
        <v>0</v>
      </c>
      <c r="CW92" s="332">
        <f t="shared" si="528"/>
        <v>0</v>
      </c>
      <c r="CX92" s="320"/>
      <c r="CY92" s="334">
        <f t="shared" si="619"/>
        <v>8</v>
      </c>
      <c r="CZ92" s="327" t="s">
        <v>87</v>
      </c>
      <c r="DA92" s="328" t="s">
        <v>85</v>
      </c>
      <c r="DB92" s="328" t="s">
        <v>84</v>
      </c>
      <c r="DC92" s="317"/>
      <c r="DD92" s="317">
        <f t="shared" si="529"/>
        <v>1009000</v>
      </c>
      <c r="DE92" s="317">
        <f t="shared" si="530"/>
        <v>0</v>
      </c>
      <c r="DF92" s="330">
        <v>0.022</v>
      </c>
      <c r="DG92" s="317">
        <f t="shared" si="531"/>
        <v>0</v>
      </c>
      <c r="DH92" s="330"/>
      <c r="DI92" s="317">
        <f>ADHB!DJ92</f>
        <v>0</v>
      </c>
      <c r="DJ92" s="331">
        <f t="shared" si="532"/>
        <v>0</v>
      </c>
      <c r="DK92" s="317">
        <f t="shared" si="533"/>
        <v>0</v>
      </c>
      <c r="DL92" s="330">
        <v>0.27429935250298</v>
      </c>
      <c r="DM92" s="332">
        <f t="shared" si="534"/>
        <v>0</v>
      </c>
      <c r="DN92" s="332">
        <f t="shared" si="535"/>
        <v>0</v>
      </c>
      <c r="DO92" s="320"/>
      <c r="DP92" s="334">
        <f t="shared" si="620"/>
        <v>8</v>
      </c>
      <c r="DQ92" s="327" t="s">
        <v>87</v>
      </c>
      <c r="DR92" s="328" t="s">
        <v>85</v>
      </c>
      <c r="DS92" s="328" t="s">
        <v>84</v>
      </c>
      <c r="DT92" s="317"/>
      <c r="DU92" s="317">
        <f t="shared" si="536"/>
        <v>1009000</v>
      </c>
      <c r="DV92" s="317">
        <f t="shared" si="537"/>
        <v>0</v>
      </c>
      <c r="DW92" s="330">
        <v>0.022</v>
      </c>
      <c r="DX92" s="317">
        <f t="shared" si="538"/>
        <v>0</v>
      </c>
      <c r="DY92" s="330"/>
      <c r="DZ92" s="317">
        <f>ADHB!EA92</f>
        <v>0</v>
      </c>
      <c r="EA92" s="331">
        <f t="shared" si="539"/>
        <v>0</v>
      </c>
      <c r="EB92" s="317">
        <f t="shared" si="540"/>
        <v>0</v>
      </c>
      <c r="EC92" s="330">
        <v>0.27429935250298</v>
      </c>
      <c r="ED92" s="332">
        <f t="shared" si="541"/>
        <v>0</v>
      </c>
      <c r="EE92" s="332">
        <f t="shared" si="542"/>
        <v>0</v>
      </c>
      <c r="EF92" s="320"/>
      <c r="EG92" s="334">
        <f t="shared" si="621"/>
        <v>8</v>
      </c>
      <c r="EH92" s="327" t="s">
        <v>87</v>
      </c>
      <c r="EI92" s="328" t="s">
        <v>85</v>
      </c>
      <c r="EJ92" s="328" t="s">
        <v>84</v>
      </c>
      <c r="EK92" s="317"/>
      <c r="EL92" s="317">
        <f t="shared" si="543"/>
        <v>1009000</v>
      </c>
      <c r="EM92" s="317">
        <f t="shared" si="544"/>
        <v>0</v>
      </c>
      <c r="EN92" s="330">
        <v>0.022</v>
      </c>
      <c r="EO92" s="317">
        <f t="shared" si="545"/>
        <v>0</v>
      </c>
      <c r="EP92" s="330"/>
      <c r="EQ92" s="317">
        <f>ADHB!ER92</f>
        <v>0</v>
      </c>
      <c r="ER92" s="331">
        <f t="shared" si="546"/>
        <v>0</v>
      </c>
      <c r="ES92" s="317">
        <f t="shared" si="547"/>
        <v>0</v>
      </c>
      <c r="ET92" s="330">
        <v>0.27429935250298</v>
      </c>
      <c r="EU92" s="332">
        <f t="shared" si="548"/>
        <v>0</v>
      </c>
      <c r="EV92" s="332">
        <f t="shared" si="549"/>
        <v>0</v>
      </c>
      <c r="EW92" s="320"/>
      <c r="EX92" s="334">
        <f t="shared" si="622"/>
        <v>8</v>
      </c>
      <c r="EY92" s="327" t="s">
        <v>87</v>
      </c>
      <c r="EZ92" s="328" t="s">
        <v>85</v>
      </c>
      <c r="FA92" s="328" t="s">
        <v>84</v>
      </c>
      <c r="FB92" s="317"/>
      <c r="FC92" s="317">
        <f t="shared" si="550"/>
        <v>1009000</v>
      </c>
      <c r="FD92" s="317">
        <f t="shared" si="551"/>
        <v>0</v>
      </c>
      <c r="FE92" s="330">
        <v>0.022</v>
      </c>
      <c r="FF92" s="317">
        <f t="shared" si="552"/>
        <v>0</v>
      </c>
      <c r="FG92" s="330"/>
      <c r="FH92" s="317">
        <f>ADHB!FI92</f>
        <v>0</v>
      </c>
      <c r="FI92" s="331">
        <f t="shared" si="553"/>
        <v>0</v>
      </c>
      <c r="FJ92" s="317">
        <f t="shared" si="554"/>
        <v>0</v>
      </c>
      <c r="FK92" s="330">
        <v>0.27429935250298</v>
      </c>
      <c r="FL92" s="332">
        <f t="shared" si="555"/>
        <v>0</v>
      </c>
      <c r="FM92" s="332">
        <f t="shared" si="556"/>
        <v>0</v>
      </c>
      <c r="FN92" s="320"/>
      <c r="FO92" s="334">
        <f t="shared" si="623"/>
        <v>8</v>
      </c>
      <c r="FP92" s="327" t="s">
        <v>87</v>
      </c>
      <c r="FQ92" s="328" t="s">
        <v>85</v>
      </c>
      <c r="FR92" s="328" t="s">
        <v>84</v>
      </c>
      <c r="FS92" s="329"/>
      <c r="FT92" s="317">
        <f t="shared" si="557"/>
        <v>1009000</v>
      </c>
      <c r="FU92" s="317">
        <f t="shared" si="558"/>
        <v>0</v>
      </c>
      <c r="FV92" s="330">
        <v>0.022</v>
      </c>
      <c r="FW92" s="317">
        <f t="shared" si="559"/>
        <v>0</v>
      </c>
      <c r="FX92" s="330"/>
      <c r="FY92" s="317">
        <f>ADHB!FZ92</f>
        <v>0</v>
      </c>
      <c r="FZ92" s="331">
        <f t="shared" si="560"/>
        <v>0</v>
      </c>
      <c r="GA92" s="317">
        <f t="shared" si="561"/>
        <v>0</v>
      </c>
      <c r="GB92" s="330">
        <v>0.27429935250298</v>
      </c>
      <c r="GC92" s="332">
        <f t="shared" si="562"/>
        <v>0</v>
      </c>
      <c r="GD92" s="332">
        <f t="shared" si="563"/>
        <v>0</v>
      </c>
      <c r="GE92" s="320"/>
      <c r="GF92" s="334">
        <f t="shared" si="624"/>
        <v>8</v>
      </c>
      <c r="GG92" s="327" t="s">
        <v>87</v>
      </c>
      <c r="GH92" s="328" t="s">
        <v>85</v>
      </c>
      <c r="GI92" s="328" t="s">
        <v>84</v>
      </c>
      <c r="GJ92" s="329">
        <f>'Produksi dan Harga'!BL12</f>
        <v>249318.58</v>
      </c>
      <c r="GK92" s="317">
        <f t="shared" si="564"/>
        <v>1009000</v>
      </c>
      <c r="GL92" s="317">
        <f t="shared" si="565"/>
        <v>251562.4472</v>
      </c>
      <c r="GM92" s="330">
        <v>0.022</v>
      </c>
      <c r="GN92" s="317">
        <f t="shared" si="566"/>
        <v>5534.373839</v>
      </c>
      <c r="GO92" s="330"/>
      <c r="GP92" s="317">
        <f>ADHB!GQ92</f>
        <v>0</v>
      </c>
      <c r="GQ92" s="331">
        <f t="shared" si="567"/>
        <v>0</v>
      </c>
      <c r="GR92" s="317">
        <f t="shared" si="568"/>
        <v>257096.8211</v>
      </c>
      <c r="GS92" s="330">
        <v>0.27429935250298</v>
      </c>
      <c r="GT92" s="332">
        <f t="shared" si="569"/>
        <v>70521.49155</v>
      </c>
      <c r="GU92" s="332">
        <f t="shared" si="570"/>
        <v>186575.3295</v>
      </c>
      <c r="GV92" s="320"/>
      <c r="GW92" s="334">
        <f t="shared" si="625"/>
        <v>8</v>
      </c>
      <c r="GX92" s="327" t="s">
        <v>87</v>
      </c>
      <c r="GY92" s="328" t="s">
        <v>85</v>
      </c>
      <c r="GZ92" s="336" t="s">
        <v>84</v>
      </c>
      <c r="HA92" s="317"/>
      <c r="HB92" s="337">
        <f t="shared" si="571"/>
        <v>1009000</v>
      </c>
      <c r="HC92" s="317">
        <f t="shared" si="572"/>
        <v>0</v>
      </c>
      <c r="HD92" s="330">
        <v>0.022</v>
      </c>
      <c r="HE92" s="317">
        <f t="shared" si="573"/>
        <v>0</v>
      </c>
      <c r="HF92" s="330"/>
      <c r="HG92" s="317">
        <f>ADHB!HH92</f>
        <v>0</v>
      </c>
      <c r="HH92" s="331">
        <f t="shared" si="574"/>
        <v>0</v>
      </c>
      <c r="HI92" s="317">
        <f t="shared" si="575"/>
        <v>0</v>
      </c>
      <c r="HJ92" s="330">
        <v>0.27429935250298</v>
      </c>
      <c r="HK92" s="332">
        <f t="shared" si="576"/>
        <v>0</v>
      </c>
      <c r="HL92" s="332">
        <f t="shared" si="577"/>
        <v>0</v>
      </c>
      <c r="HM92" s="320"/>
      <c r="HN92" s="334">
        <f t="shared" si="626"/>
        <v>8</v>
      </c>
      <c r="HO92" s="327" t="s">
        <v>87</v>
      </c>
      <c r="HP92" s="328" t="s">
        <v>85</v>
      </c>
      <c r="HQ92" s="328" t="s">
        <v>84</v>
      </c>
      <c r="HR92" s="317"/>
      <c r="HS92" s="317">
        <f t="shared" si="578"/>
        <v>1009000</v>
      </c>
      <c r="HT92" s="317">
        <f t="shared" si="579"/>
        <v>0</v>
      </c>
      <c r="HU92" s="330">
        <v>0.022</v>
      </c>
      <c r="HV92" s="317">
        <f t="shared" si="580"/>
        <v>0</v>
      </c>
      <c r="HW92" s="330"/>
      <c r="HX92" s="317">
        <f>ADHB!HY92</f>
        <v>0</v>
      </c>
      <c r="HY92" s="331">
        <f t="shared" si="581"/>
        <v>0</v>
      </c>
      <c r="HZ92" s="317">
        <f t="shared" si="582"/>
        <v>0</v>
      </c>
      <c r="IA92" s="330">
        <v>0.27429935250298</v>
      </c>
      <c r="IB92" s="332">
        <f t="shared" si="583"/>
        <v>0</v>
      </c>
      <c r="IC92" s="332">
        <f t="shared" si="584"/>
        <v>0</v>
      </c>
      <c r="ID92" s="320"/>
      <c r="IE92" s="334">
        <f t="shared" si="627"/>
        <v>8</v>
      </c>
      <c r="IF92" s="327" t="s">
        <v>87</v>
      </c>
      <c r="IG92" s="328" t="s">
        <v>85</v>
      </c>
      <c r="IH92" s="328" t="s">
        <v>84</v>
      </c>
      <c r="II92" s="317"/>
      <c r="IJ92" s="317">
        <f t="shared" si="585"/>
        <v>1009000</v>
      </c>
      <c r="IK92" s="317">
        <f t="shared" si="586"/>
        <v>0</v>
      </c>
      <c r="IL92" s="330">
        <v>0.022</v>
      </c>
      <c r="IM92" s="317">
        <f t="shared" si="587"/>
        <v>0</v>
      </c>
      <c r="IN92" s="330"/>
      <c r="IO92" s="317">
        <f>ADHB!IP92</f>
        <v>0</v>
      </c>
      <c r="IP92" s="331">
        <f t="shared" si="588"/>
        <v>0</v>
      </c>
      <c r="IQ92" s="317">
        <f t="shared" si="589"/>
        <v>0</v>
      </c>
      <c r="IR92" s="330">
        <v>0.27429935250298</v>
      </c>
      <c r="IS92" s="332">
        <f t="shared" si="590"/>
        <v>0</v>
      </c>
      <c r="IT92" s="332">
        <f t="shared" si="591"/>
        <v>0</v>
      </c>
      <c r="IU92" s="320"/>
      <c r="IV92" s="334">
        <f t="shared" si="628"/>
        <v>8</v>
      </c>
      <c r="IW92" s="327" t="s">
        <v>87</v>
      </c>
      <c r="IX92" s="328" t="s">
        <v>85</v>
      </c>
      <c r="IY92" s="328" t="s">
        <v>84</v>
      </c>
      <c r="IZ92" s="317"/>
      <c r="JA92" s="317">
        <f t="shared" si="592"/>
        <v>1009000</v>
      </c>
      <c r="JB92" s="317">
        <f t="shared" si="593"/>
        <v>0</v>
      </c>
      <c r="JC92" s="330">
        <v>0.022</v>
      </c>
      <c r="JD92" s="317">
        <f t="shared" si="594"/>
        <v>0</v>
      </c>
      <c r="JE92" s="330"/>
      <c r="JF92" s="317">
        <f>ADHB!JG92</f>
        <v>0</v>
      </c>
      <c r="JG92" s="331">
        <f t="shared" si="595"/>
        <v>0</v>
      </c>
      <c r="JH92" s="317">
        <f t="shared" si="596"/>
        <v>0</v>
      </c>
      <c r="JI92" s="330">
        <v>0.27429935250298</v>
      </c>
      <c r="JJ92" s="332">
        <f t="shared" si="597"/>
        <v>0</v>
      </c>
      <c r="JK92" s="332">
        <f t="shared" si="598"/>
        <v>0</v>
      </c>
      <c r="JL92" s="320"/>
      <c r="JM92" s="334">
        <f t="shared" si="629"/>
        <v>8</v>
      </c>
      <c r="JN92" s="327" t="s">
        <v>87</v>
      </c>
      <c r="JO92" s="328" t="s">
        <v>85</v>
      </c>
      <c r="JP92" s="328" t="s">
        <v>84</v>
      </c>
      <c r="JQ92" s="317"/>
      <c r="JR92" s="317">
        <f t="shared" si="599"/>
        <v>1009000</v>
      </c>
      <c r="JS92" s="317">
        <f t="shared" si="600"/>
        <v>0</v>
      </c>
      <c r="JT92" s="330">
        <v>0.022</v>
      </c>
      <c r="JU92" s="317">
        <f t="shared" si="601"/>
        <v>0</v>
      </c>
      <c r="JV92" s="330"/>
      <c r="JW92" s="317" t="str">
        <f>ADHB!LD92</f>
        <v/>
      </c>
      <c r="JX92" s="331">
        <f t="shared" si="602"/>
        <v>0</v>
      </c>
      <c r="JY92" s="317">
        <f t="shared" si="603"/>
        <v>0</v>
      </c>
      <c r="JZ92" s="330">
        <v>0.27429935250298</v>
      </c>
      <c r="KA92" s="332">
        <f t="shared" si="604"/>
        <v>0</v>
      </c>
      <c r="KB92" s="332">
        <f t="shared" si="605"/>
        <v>0</v>
      </c>
      <c r="KC92" s="320"/>
      <c r="KD92" s="334">
        <f t="shared" si="630"/>
        <v>8</v>
      </c>
      <c r="KE92" s="327" t="s">
        <v>87</v>
      </c>
      <c r="KF92" s="328" t="s">
        <v>85</v>
      </c>
      <c r="KG92" s="328" t="s">
        <v>84</v>
      </c>
      <c r="KH92" s="317"/>
      <c r="KI92" s="317">
        <f t="shared" si="606"/>
        <v>1009000</v>
      </c>
      <c r="KJ92" s="317">
        <f t="shared" si="607"/>
        <v>0</v>
      </c>
      <c r="KK92" s="330">
        <v>0.022</v>
      </c>
      <c r="KL92" s="317">
        <f t="shared" si="608"/>
        <v>0</v>
      </c>
      <c r="KM92" s="330"/>
      <c r="KN92" s="317" t="str">
        <f>ADHB!LU92</f>
        <v/>
      </c>
      <c r="KO92" s="331">
        <f t="shared" si="609"/>
        <v>0</v>
      </c>
      <c r="KP92" s="317">
        <f t="shared" si="610"/>
        <v>0</v>
      </c>
      <c r="KQ92" s="330">
        <v>0.27429935250298</v>
      </c>
      <c r="KR92" s="332">
        <f t="shared" si="611"/>
        <v>0</v>
      </c>
      <c r="KS92" s="332">
        <f t="shared" si="612"/>
        <v>0</v>
      </c>
    </row>
    <row r="93" ht="15.75" customHeight="1">
      <c r="A93" s="326">
        <f t="shared" si="613"/>
        <v>9</v>
      </c>
      <c r="B93" s="327" t="s">
        <v>88</v>
      </c>
      <c r="C93" s="328" t="s">
        <v>86</v>
      </c>
      <c r="D93" s="328" t="s">
        <v>84</v>
      </c>
      <c r="E93" s="317"/>
      <c r="F93" s="317">
        <f t="shared" si="487"/>
        <v>1009000</v>
      </c>
      <c r="G93" s="317">
        <f t="shared" si="488"/>
        <v>0</v>
      </c>
      <c r="H93" s="330">
        <v>0.022</v>
      </c>
      <c r="I93" s="317">
        <f t="shared" si="489"/>
        <v>0</v>
      </c>
      <c r="J93" s="330"/>
      <c r="K93" s="317">
        <f>ADHB!L93</f>
        <v>0</v>
      </c>
      <c r="L93" s="331">
        <f t="shared" si="490"/>
        <v>0</v>
      </c>
      <c r="M93" s="317">
        <f t="shared" si="491"/>
        <v>0</v>
      </c>
      <c r="N93" s="330">
        <v>0.27429935250298</v>
      </c>
      <c r="O93" s="332">
        <f t="shared" si="492"/>
        <v>0</v>
      </c>
      <c r="P93" s="333">
        <f t="shared" si="493"/>
        <v>0</v>
      </c>
      <c r="Q93" s="320"/>
      <c r="R93" s="334">
        <f t="shared" si="614"/>
        <v>9</v>
      </c>
      <c r="S93" s="327" t="s">
        <v>88</v>
      </c>
      <c r="T93" s="328" t="s">
        <v>86</v>
      </c>
      <c r="U93" s="328" t="s">
        <v>84</v>
      </c>
      <c r="V93" s="317"/>
      <c r="W93" s="317">
        <f t="shared" si="494"/>
        <v>1009000</v>
      </c>
      <c r="X93" s="317">
        <f t="shared" si="495"/>
        <v>0</v>
      </c>
      <c r="Y93" s="330">
        <v>0.022</v>
      </c>
      <c r="Z93" s="317">
        <f t="shared" si="496"/>
        <v>0</v>
      </c>
      <c r="AA93" s="330"/>
      <c r="AB93" s="317">
        <f>ADHB!AC93</f>
        <v>0</v>
      </c>
      <c r="AC93" s="331">
        <f t="shared" si="497"/>
        <v>0</v>
      </c>
      <c r="AD93" s="317">
        <f t="shared" si="498"/>
        <v>0</v>
      </c>
      <c r="AE93" s="330">
        <v>0.27429935250298</v>
      </c>
      <c r="AF93" s="332">
        <f t="shared" si="499"/>
        <v>0</v>
      </c>
      <c r="AG93" s="332">
        <f t="shared" si="500"/>
        <v>0</v>
      </c>
      <c r="AH93" s="320"/>
      <c r="AI93" s="334">
        <f t="shared" si="615"/>
        <v>9</v>
      </c>
      <c r="AJ93" s="327" t="s">
        <v>88</v>
      </c>
      <c r="AK93" s="328" t="s">
        <v>86</v>
      </c>
      <c r="AL93" s="328" t="s">
        <v>84</v>
      </c>
      <c r="AM93" s="317"/>
      <c r="AN93" s="317">
        <f t="shared" si="501"/>
        <v>1009000</v>
      </c>
      <c r="AO93" s="317">
        <f t="shared" si="502"/>
        <v>0</v>
      </c>
      <c r="AP93" s="330">
        <v>0.022</v>
      </c>
      <c r="AQ93" s="317">
        <f t="shared" si="503"/>
        <v>0</v>
      </c>
      <c r="AR93" s="330"/>
      <c r="AS93" s="317">
        <f>ADHB!AT93</f>
        <v>0</v>
      </c>
      <c r="AT93" s="331">
        <f t="shared" si="504"/>
        <v>0</v>
      </c>
      <c r="AU93" s="317">
        <f t="shared" si="505"/>
        <v>0</v>
      </c>
      <c r="AV93" s="330">
        <v>0.27429935250298</v>
      </c>
      <c r="AW93" s="332">
        <f t="shared" si="506"/>
        <v>0</v>
      </c>
      <c r="AX93" s="332">
        <f t="shared" si="507"/>
        <v>0</v>
      </c>
      <c r="AY93" s="320"/>
      <c r="AZ93" s="334">
        <f t="shared" si="616"/>
        <v>9</v>
      </c>
      <c r="BA93" s="327" t="s">
        <v>88</v>
      </c>
      <c r="BB93" s="328" t="s">
        <v>86</v>
      </c>
      <c r="BC93" s="328" t="s">
        <v>84</v>
      </c>
      <c r="BD93" s="317"/>
      <c r="BE93" s="317">
        <f t="shared" si="508"/>
        <v>1009000</v>
      </c>
      <c r="BF93" s="317">
        <f t="shared" si="509"/>
        <v>0</v>
      </c>
      <c r="BG93" s="330">
        <v>0.022</v>
      </c>
      <c r="BH93" s="317">
        <f t="shared" si="510"/>
        <v>0</v>
      </c>
      <c r="BI93" s="330"/>
      <c r="BJ93" s="317">
        <f>ADHB!BK93</f>
        <v>0</v>
      </c>
      <c r="BK93" s="331">
        <f t="shared" si="511"/>
        <v>0</v>
      </c>
      <c r="BL93" s="317">
        <f t="shared" si="512"/>
        <v>0</v>
      </c>
      <c r="BM93" s="330">
        <v>0.27429935250298</v>
      </c>
      <c r="BN93" s="332">
        <f t="shared" si="513"/>
        <v>0</v>
      </c>
      <c r="BO93" s="332">
        <f t="shared" si="514"/>
        <v>0</v>
      </c>
      <c r="BP93" s="320"/>
      <c r="BQ93" s="334">
        <f t="shared" si="617"/>
        <v>9</v>
      </c>
      <c r="BR93" s="327" t="s">
        <v>88</v>
      </c>
      <c r="BS93" s="328" t="s">
        <v>86</v>
      </c>
      <c r="BT93" s="328" t="s">
        <v>84</v>
      </c>
      <c r="BU93" s="317"/>
      <c r="BV93" s="317">
        <f t="shared" si="515"/>
        <v>1009000</v>
      </c>
      <c r="BW93" s="317">
        <f t="shared" si="516"/>
        <v>0</v>
      </c>
      <c r="BX93" s="330">
        <v>0.022</v>
      </c>
      <c r="BY93" s="317">
        <f t="shared" si="517"/>
        <v>0</v>
      </c>
      <c r="BZ93" s="330"/>
      <c r="CA93" s="317">
        <f>ADHB!CB93</f>
        <v>0</v>
      </c>
      <c r="CB93" s="331">
        <f t="shared" si="518"/>
        <v>0</v>
      </c>
      <c r="CC93" s="317">
        <f t="shared" si="519"/>
        <v>0</v>
      </c>
      <c r="CD93" s="330">
        <v>0.27429935250298</v>
      </c>
      <c r="CE93" s="332">
        <f t="shared" si="520"/>
        <v>0</v>
      </c>
      <c r="CF93" s="332">
        <f t="shared" si="521"/>
        <v>0</v>
      </c>
      <c r="CG93" s="320"/>
      <c r="CH93" s="334">
        <f t="shared" si="618"/>
        <v>9</v>
      </c>
      <c r="CI93" s="327" t="s">
        <v>88</v>
      </c>
      <c r="CJ93" s="328" t="s">
        <v>86</v>
      </c>
      <c r="CK93" s="328" t="s">
        <v>84</v>
      </c>
      <c r="CL93" s="317"/>
      <c r="CM93" s="317">
        <f t="shared" si="522"/>
        <v>1009000</v>
      </c>
      <c r="CN93" s="317">
        <f t="shared" si="523"/>
        <v>0</v>
      </c>
      <c r="CO93" s="330">
        <v>0.022</v>
      </c>
      <c r="CP93" s="317">
        <f t="shared" si="524"/>
        <v>0</v>
      </c>
      <c r="CQ93" s="330"/>
      <c r="CR93" s="317">
        <f>ADHB!CS93</f>
        <v>0</v>
      </c>
      <c r="CS93" s="331">
        <f t="shared" si="525"/>
        <v>0</v>
      </c>
      <c r="CT93" s="317">
        <f t="shared" si="526"/>
        <v>0</v>
      </c>
      <c r="CU93" s="330">
        <v>0.27429935250298</v>
      </c>
      <c r="CV93" s="332">
        <f t="shared" si="527"/>
        <v>0</v>
      </c>
      <c r="CW93" s="332">
        <f t="shared" si="528"/>
        <v>0</v>
      </c>
      <c r="CX93" s="320"/>
      <c r="CY93" s="334">
        <f t="shared" si="619"/>
        <v>9</v>
      </c>
      <c r="CZ93" s="327" t="s">
        <v>88</v>
      </c>
      <c r="DA93" s="328" t="s">
        <v>86</v>
      </c>
      <c r="DB93" s="328" t="s">
        <v>84</v>
      </c>
      <c r="DC93" s="317"/>
      <c r="DD93" s="317">
        <f t="shared" si="529"/>
        <v>1009000</v>
      </c>
      <c r="DE93" s="317">
        <f t="shared" si="530"/>
        <v>0</v>
      </c>
      <c r="DF93" s="330">
        <v>0.022</v>
      </c>
      <c r="DG93" s="317">
        <f t="shared" si="531"/>
        <v>0</v>
      </c>
      <c r="DH93" s="330"/>
      <c r="DI93" s="317">
        <f>ADHB!DJ93</f>
        <v>0</v>
      </c>
      <c r="DJ93" s="331">
        <f t="shared" si="532"/>
        <v>0</v>
      </c>
      <c r="DK93" s="317">
        <f t="shared" si="533"/>
        <v>0</v>
      </c>
      <c r="DL93" s="330">
        <v>0.27429935250298</v>
      </c>
      <c r="DM93" s="332">
        <f t="shared" si="534"/>
        <v>0</v>
      </c>
      <c r="DN93" s="332">
        <f t="shared" si="535"/>
        <v>0</v>
      </c>
      <c r="DO93" s="320"/>
      <c r="DP93" s="334">
        <f t="shared" si="620"/>
        <v>9</v>
      </c>
      <c r="DQ93" s="327" t="s">
        <v>88</v>
      </c>
      <c r="DR93" s="328" t="s">
        <v>86</v>
      </c>
      <c r="DS93" s="328" t="s">
        <v>84</v>
      </c>
      <c r="DT93" s="317"/>
      <c r="DU93" s="317">
        <f t="shared" si="536"/>
        <v>1009000</v>
      </c>
      <c r="DV93" s="317">
        <f t="shared" si="537"/>
        <v>0</v>
      </c>
      <c r="DW93" s="330">
        <v>0.022</v>
      </c>
      <c r="DX93" s="317">
        <f t="shared" si="538"/>
        <v>0</v>
      </c>
      <c r="DY93" s="330"/>
      <c r="DZ93" s="317">
        <f>ADHB!EA93</f>
        <v>0</v>
      </c>
      <c r="EA93" s="331">
        <f t="shared" si="539"/>
        <v>0</v>
      </c>
      <c r="EB93" s="317">
        <f t="shared" si="540"/>
        <v>0</v>
      </c>
      <c r="EC93" s="330">
        <v>0.27429935250298</v>
      </c>
      <c r="ED93" s="332">
        <f t="shared" si="541"/>
        <v>0</v>
      </c>
      <c r="EE93" s="332">
        <f t="shared" si="542"/>
        <v>0</v>
      </c>
      <c r="EF93" s="320"/>
      <c r="EG93" s="334">
        <f t="shared" si="621"/>
        <v>9</v>
      </c>
      <c r="EH93" s="327" t="s">
        <v>88</v>
      </c>
      <c r="EI93" s="328" t="s">
        <v>86</v>
      </c>
      <c r="EJ93" s="328" t="s">
        <v>84</v>
      </c>
      <c r="EK93" s="317"/>
      <c r="EL93" s="317">
        <f t="shared" si="543"/>
        <v>1009000</v>
      </c>
      <c r="EM93" s="317">
        <f t="shared" si="544"/>
        <v>0</v>
      </c>
      <c r="EN93" s="330">
        <v>0.022</v>
      </c>
      <c r="EO93" s="317">
        <f t="shared" si="545"/>
        <v>0</v>
      </c>
      <c r="EP93" s="330"/>
      <c r="EQ93" s="317">
        <f>ADHB!ER93</f>
        <v>0</v>
      </c>
      <c r="ER93" s="331">
        <f t="shared" si="546"/>
        <v>0</v>
      </c>
      <c r="ES93" s="317">
        <f t="shared" si="547"/>
        <v>0</v>
      </c>
      <c r="ET93" s="330">
        <v>0.27429935250298</v>
      </c>
      <c r="EU93" s="332">
        <f t="shared" si="548"/>
        <v>0</v>
      </c>
      <c r="EV93" s="332">
        <f t="shared" si="549"/>
        <v>0</v>
      </c>
      <c r="EW93" s="320"/>
      <c r="EX93" s="334">
        <f t="shared" si="622"/>
        <v>9</v>
      </c>
      <c r="EY93" s="327" t="s">
        <v>88</v>
      </c>
      <c r="EZ93" s="328" t="s">
        <v>86</v>
      </c>
      <c r="FA93" s="328" t="s">
        <v>84</v>
      </c>
      <c r="FB93" s="317"/>
      <c r="FC93" s="317">
        <f t="shared" si="550"/>
        <v>1009000</v>
      </c>
      <c r="FD93" s="317">
        <f t="shared" si="551"/>
        <v>0</v>
      </c>
      <c r="FE93" s="330">
        <v>0.022</v>
      </c>
      <c r="FF93" s="317">
        <f t="shared" si="552"/>
        <v>0</v>
      </c>
      <c r="FG93" s="330"/>
      <c r="FH93" s="317">
        <f>ADHB!FI93</f>
        <v>0</v>
      </c>
      <c r="FI93" s="331">
        <f t="shared" si="553"/>
        <v>0</v>
      </c>
      <c r="FJ93" s="317">
        <f t="shared" si="554"/>
        <v>0</v>
      </c>
      <c r="FK93" s="330">
        <v>0.27429935250298</v>
      </c>
      <c r="FL93" s="332">
        <f t="shared" si="555"/>
        <v>0</v>
      </c>
      <c r="FM93" s="332">
        <f t="shared" si="556"/>
        <v>0</v>
      </c>
      <c r="FN93" s="320"/>
      <c r="FO93" s="334">
        <f t="shared" si="623"/>
        <v>9</v>
      </c>
      <c r="FP93" s="327" t="s">
        <v>88</v>
      </c>
      <c r="FQ93" s="328" t="s">
        <v>86</v>
      </c>
      <c r="FR93" s="328" t="s">
        <v>84</v>
      </c>
      <c r="FS93" s="329"/>
      <c r="FT93" s="317">
        <f t="shared" si="557"/>
        <v>1009000</v>
      </c>
      <c r="FU93" s="317">
        <f t="shared" si="558"/>
        <v>0</v>
      </c>
      <c r="FV93" s="330">
        <v>0.022</v>
      </c>
      <c r="FW93" s="317">
        <f t="shared" si="559"/>
        <v>0</v>
      </c>
      <c r="FX93" s="330"/>
      <c r="FY93" s="317">
        <f>ADHB!FZ93</f>
        <v>0</v>
      </c>
      <c r="FZ93" s="331">
        <f t="shared" si="560"/>
        <v>0</v>
      </c>
      <c r="GA93" s="317">
        <f t="shared" si="561"/>
        <v>0</v>
      </c>
      <c r="GB93" s="330">
        <v>0.27429935250298</v>
      </c>
      <c r="GC93" s="332">
        <f t="shared" si="562"/>
        <v>0</v>
      </c>
      <c r="GD93" s="332">
        <f t="shared" si="563"/>
        <v>0</v>
      </c>
      <c r="GE93" s="320"/>
      <c r="GF93" s="334">
        <f t="shared" si="624"/>
        <v>9</v>
      </c>
      <c r="GG93" s="327" t="s">
        <v>88</v>
      </c>
      <c r="GH93" s="328" t="s">
        <v>86</v>
      </c>
      <c r="GI93" s="328" t="s">
        <v>84</v>
      </c>
      <c r="GJ93" s="338" t="str">
        <f>'Produksi dan Harga'!BL13</f>
        <v/>
      </c>
      <c r="GK93" s="317">
        <f t="shared" si="564"/>
        <v>1009000</v>
      </c>
      <c r="GL93" s="317">
        <f t="shared" si="565"/>
        <v>0</v>
      </c>
      <c r="GM93" s="330">
        <v>0.022</v>
      </c>
      <c r="GN93" s="317">
        <f t="shared" si="566"/>
        <v>0</v>
      </c>
      <c r="GO93" s="330"/>
      <c r="GP93" s="317">
        <f>ADHB!GQ93</f>
        <v>0</v>
      </c>
      <c r="GQ93" s="331">
        <f t="shared" si="567"/>
        <v>0</v>
      </c>
      <c r="GR93" s="317">
        <f t="shared" si="568"/>
        <v>0</v>
      </c>
      <c r="GS93" s="330">
        <v>0.27429935250298</v>
      </c>
      <c r="GT93" s="332">
        <f t="shared" si="569"/>
        <v>0</v>
      </c>
      <c r="GU93" s="332">
        <f t="shared" si="570"/>
        <v>0</v>
      </c>
      <c r="GV93" s="320"/>
      <c r="GW93" s="334">
        <f t="shared" si="625"/>
        <v>9</v>
      </c>
      <c r="GX93" s="327" t="s">
        <v>88</v>
      </c>
      <c r="GY93" s="328" t="s">
        <v>86</v>
      </c>
      <c r="GZ93" s="336" t="s">
        <v>84</v>
      </c>
      <c r="HA93" s="317" t="str">
        <f>'Produksi dan Harga'!BL13</f>
        <v/>
      </c>
      <c r="HB93" s="337">
        <f t="shared" si="571"/>
        <v>1009000</v>
      </c>
      <c r="HC93" s="317">
        <f t="shared" si="572"/>
        <v>0</v>
      </c>
      <c r="HD93" s="330">
        <v>0.022</v>
      </c>
      <c r="HE93" s="317">
        <f t="shared" si="573"/>
        <v>0</v>
      </c>
      <c r="HF93" s="330"/>
      <c r="HG93" s="317">
        <f>ADHB!HH93</f>
        <v>0</v>
      </c>
      <c r="HH93" s="331">
        <f t="shared" si="574"/>
        <v>0</v>
      </c>
      <c r="HI93" s="317">
        <f t="shared" si="575"/>
        <v>0</v>
      </c>
      <c r="HJ93" s="330">
        <v>0.27429935250298</v>
      </c>
      <c r="HK93" s="332">
        <f t="shared" si="576"/>
        <v>0</v>
      </c>
      <c r="HL93" s="332">
        <f t="shared" si="577"/>
        <v>0</v>
      </c>
      <c r="HM93" s="320"/>
      <c r="HN93" s="334">
        <f t="shared" si="626"/>
        <v>9</v>
      </c>
      <c r="HO93" s="327" t="s">
        <v>88</v>
      </c>
      <c r="HP93" s="328" t="s">
        <v>86</v>
      </c>
      <c r="HQ93" s="328" t="s">
        <v>84</v>
      </c>
      <c r="HR93" s="317"/>
      <c r="HS93" s="317">
        <f t="shared" si="578"/>
        <v>1009000</v>
      </c>
      <c r="HT93" s="317">
        <f t="shared" si="579"/>
        <v>0</v>
      </c>
      <c r="HU93" s="330">
        <v>0.022</v>
      </c>
      <c r="HV93" s="317">
        <f t="shared" si="580"/>
        <v>0</v>
      </c>
      <c r="HW93" s="330"/>
      <c r="HX93" s="317">
        <f>ADHB!HY93</f>
        <v>0</v>
      </c>
      <c r="HY93" s="331">
        <f t="shared" si="581"/>
        <v>0</v>
      </c>
      <c r="HZ93" s="317">
        <f t="shared" si="582"/>
        <v>0</v>
      </c>
      <c r="IA93" s="330">
        <v>0.27429935250298</v>
      </c>
      <c r="IB93" s="332">
        <f t="shared" si="583"/>
        <v>0</v>
      </c>
      <c r="IC93" s="332">
        <f t="shared" si="584"/>
        <v>0</v>
      </c>
      <c r="ID93" s="320"/>
      <c r="IE93" s="334">
        <f t="shared" si="627"/>
        <v>9</v>
      </c>
      <c r="IF93" s="327" t="s">
        <v>88</v>
      </c>
      <c r="IG93" s="328" t="s">
        <v>86</v>
      </c>
      <c r="IH93" s="328" t="s">
        <v>84</v>
      </c>
      <c r="II93" s="317"/>
      <c r="IJ93" s="317">
        <f t="shared" si="585"/>
        <v>1009000</v>
      </c>
      <c r="IK93" s="317">
        <f t="shared" si="586"/>
        <v>0</v>
      </c>
      <c r="IL93" s="330">
        <v>0.022</v>
      </c>
      <c r="IM93" s="317">
        <f t="shared" si="587"/>
        <v>0</v>
      </c>
      <c r="IN93" s="330"/>
      <c r="IO93" s="317">
        <f>ADHB!IP93</f>
        <v>0</v>
      </c>
      <c r="IP93" s="331">
        <f t="shared" si="588"/>
        <v>0</v>
      </c>
      <c r="IQ93" s="317">
        <f t="shared" si="589"/>
        <v>0</v>
      </c>
      <c r="IR93" s="330">
        <v>0.27429935250298</v>
      </c>
      <c r="IS93" s="332">
        <f t="shared" si="590"/>
        <v>0</v>
      </c>
      <c r="IT93" s="332">
        <f t="shared" si="591"/>
        <v>0</v>
      </c>
      <c r="IU93" s="320"/>
      <c r="IV93" s="334">
        <f t="shared" si="628"/>
        <v>9</v>
      </c>
      <c r="IW93" s="327" t="s">
        <v>88</v>
      </c>
      <c r="IX93" s="328" t="s">
        <v>86</v>
      </c>
      <c r="IY93" s="328" t="s">
        <v>84</v>
      </c>
      <c r="IZ93" s="317"/>
      <c r="JA93" s="317">
        <f t="shared" si="592"/>
        <v>1009000</v>
      </c>
      <c r="JB93" s="317">
        <f t="shared" si="593"/>
        <v>0</v>
      </c>
      <c r="JC93" s="330">
        <v>0.022</v>
      </c>
      <c r="JD93" s="317">
        <f t="shared" si="594"/>
        <v>0</v>
      </c>
      <c r="JE93" s="330"/>
      <c r="JF93" s="317">
        <f>ADHB!JG93</f>
        <v>0</v>
      </c>
      <c r="JG93" s="331">
        <f t="shared" si="595"/>
        <v>0</v>
      </c>
      <c r="JH93" s="317">
        <f t="shared" si="596"/>
        <v>0</v>
      </c>
      <c r="JI93" s="330">
        <v>0.27429935250298</v>
      </c>
      <c r="JJ93" s="332">
        <f t="shared" si="597"/>
        <v>0</v>
      </c>
      <c r="JK93" s="332">
        <f t="shared" si="598"/>
        <v>0</v>
      </c>
      <c r="JL93" s="320"/>
      <c r="JM93" s="334">
        <f t="shared" si="629"/>
        <v>9</v>
      </c>
      <c r="JN93" s="327" t="s">
        <v>88</v>
      </c>
      <c r="JO93" s="328" t="s">
        <v>86</v>
      </c>
      <c r="JP93" s="328" t="s">
        <v>84</v>
      </c>
      <c r="JQ93" s="317"/>
      <c r="JR93" s="317">
        <f t="shared" si="599"/>
        <v>1009000</v>
      </c>
      <c r="JS93" s="317">
        <f t="shared" si="600"/>
        <v>0</v>
      </c>
      <c r="JT93" s="330">
        <v>0.022</v>
      </c>
      <c r="JU93" s="317">
        <f t="shared" si="601"/>
        <v>0</v>
      </c>
      <c r="JV93" s="330"/>
      <c r="JW93" s="317" t="str">
        <f>ADHB!LD93</f>
        <v/>
      </c>
      <c r="JX93" s="331">
        <f t="shared" si="602"/>
        <v>0</v>
      </c>
      <c r="JY93" s="317">
        <f t="shared" si="603"/>
        <v>0</v>
      </c>
      <c r="JZ93" s="330">
        <v>0.27429935250298</v>
      </c>
      <c r="KA93" s="332">
        <f t="shared" si="604"/>
        <v>0</v>
      </c>
      <c r="KB93" s="332">
        <f t="shared" si="605"/>
        <v>0</v>
      </c>
      <c r="KC93" s="320"/>
      <c r="KD93" s="334">
        <f t="shared" si="630"/>
        <v>9</v>
      </c>
      <c r="KE93" s="327" t="s">
        <v>88</v>
      </c>
      <c r="KF93" s="328" t="s">
        <v>86</v>
      </c>
      <c r="KG93" s="328" t="s">
        <v>84</v>
      </c>
      <c r="KH93" s="317"/>
      <c r="KI93" s="317">
        <f t="shared" si="606"/>
        <v>1009000</v>
      </c>
      <c r="KJ93" s="317">
        <f t="shared" si="607"/>
        <v>0</v>
      </c>
      <c r="KK93" s="330">
        <v>0.022</v>
      </c>
      <c r="KL93" s="317">
        <f t="shared" si="608"/>
        <v>0</v>
      </c>
      <c r="KM93" s="330"/>
      <c r="KN93" s="317" t="str">
        <f>ADHB!LU93</f>
        <v/>
      </c>
      <c r="KO93" s="331">
        <f t="shared" si="609"/>
        <v>0</v>
      </c>
      <c r="KP93" s="317">
        <f t="shared" si="610"/>
        <v>0</v>
      </c>
      <c r="KQ93" s="330">
        <v>0.27429935250298</v>
      </c>
      <c r="KR93" s="332">
        <f t="shared" si="611"/>
        <v>0</v>
      </c>
      <c r="KS93" s="332">
        <f t="shared" si="612"/>
        <v>0</v>
      </c>
    </row>
    <row r="94" ht="15.75" customHeight="1">
      <c r="A94" s="326">
        <f t="shared" si="613"/>
        <v>10</v>
      </c>
      <c r="B94" s="327" t="s">
        <v>89</v>
      </c>
      <c r="C94" s="328"/>
      <c r="D94" s="328" t="s">
        <v>84</v>
      </c>
      <c r="E94" s="317"/>
      <c r="F94" s="317">
        <f t="shared" si="487"/>
        <v>1009000</v>
      </c>
      <c r="G94" s="317">
        <f t="shared" si="488"/>
        <v>0</v>
      </c>
      <c r="H94" s="330">
        <v>0.022</v>
      </c>
      <c r="I94" s="317">
        <f t="shared" si="489"/>
        <v>0</v>
      </c>
      <c r="J94" s="330"/>
      <c r="K94" s="317">
        <f>ADHB!L94</f>
        <v>0</v>
      </c>
      <c r="L94" s="331">
        <f t="shared" si="490"/>
        <v>0</v>
      </c>
      <c r="M94" s="317">
        <f t="shared" si="491"/>
        <v>0</v>
      </c>
      <c r="N94" s="330">
        <v>0.27429935250298</v>
      </c>
      <c r="O94" s="332">
        <f t="shared" si="492"/>
        <v>0</v>
      </c>
      <c r="P94" s="333">
        <f t="shared" si="493"/>
        <v>0</v>
      </c>
      <c r="Q94" s="320"/>
      <c r="R94" s="334">
        <f t="shared" si="614"/>
        <v>10</v>
      </c>
      <c r="S94" s="327" t="s">
        <v>89</v>
      </c>
      <c r="T94" s="328"/>
      <c r="U94" s="328" t="s">
        <v>84</v>
      </c>
      <c r="V94" s="317"/>
      <c r="W94" s="317">
        <v>1009000.0</v>
      </c>
      <c r="X94" s="317">
        <f t="shared" si="495"/>
        <v>0</v>
      </c>
      <c r="Y94" s="330">
        <v>0.022</v>
      </c>
      <c r="Z94" s="317">
        <f t="shared" si="496"/>
        <v>0</v>
      </c>
      <c r="AA94" s="330"/>
      <c r="AB94" s="317">
        <f>ADHB!AC94</f>
        <v>0</v>
      </c>
      <c r="AC94" s="331">
        <f t="shared" si="497"/>
        <v>0</v>
      </c>
      <c r="AD94" s="317">
        <f t="shared" si="498"/>
        <v>0</v>
      </c>
      <c r="AE94" s="330">
        <v>0.27429935250298</v>
      </c>
      <c r="AF94" s="332">
        <f t="shared" si="499"/>
        <v>0</v>
      </c>
      <c r="AG94" s="332">
        <f t="shared" si="500"/>
        <v>0</v>
      </c>
      <c r="AH94" s="320"/>
      <c r="AI94" s="334">
        <f t="shared" si="615"/>
        <v>10</v>
      </c>
      <c r="AJ94" s="327" t="s">
        <v>89</v>
      </c>
      <c r="AK94" s="328"/>
      <c r="AL94" s="328" t="s">
        <v>84</v>
      </c>
      <c r="AM94" s="317"/>
      <c r="AN94" s="317">
        <v>1009000.0</v>
      </c>
      <c r="AO94" s="317">
        <f t="shared" si="502"/>
        <v>0</v>
      </c>
      <c r="AP94" s="330">
        <v>0.022</v>
      </c>
      <c r="AQ94" s="317">
        <f t="shared" si="503"/>
        <v>0</v>
      </c>
      <c r="AR94" s="330"/>
      <c r="AS94" s="317">
        <f>ADHB!AT94</f>
        <v>0</v>
      </c>
      <c r="AT94" s="331">
        <f t="shared" si="504"/>
        <v>0</v>
      </c>
      <c r="AU94" s="317">
        <f t="shared" si="505"/>
        <v>0</v>
      </c>
      <c r="AV94" s="330">
        <v>0.27429935250298</v>
      </c>
      <c r="AW94" s="332">
        <f t="shared" si="506"/>
        <v>0</v>
      </c>
      <c r="AX94" s="332">
        <f t="shared" si="507"/>
        <v>0</v>
      </c>
      <c r="AY94" s="320"/>
      <c r="AZ94" s="334">
        <f t="shared" si="616"/>
        <v>10</v>
      </c>
      <c r="BA94" s="327" t="s">
        <v>89</v>
      </c>
      <c r="BB94" s="328"/>
      <c r="BC94" s="328" t="s">
        <v>84</v>
      </c>
      <c r="BD94" s="317"/>
      <c r="BE94" s="317">
        <v>1009000.0</v>
      </c>
      <c r="BF94" s="317">
        <f t="shared" si="509"/>
        <v>0</v>
      </c>
      <c r="BG94" s="330">
        <v>0.022</v>
      </c>
      <c r="BH94" s="317">
        <f t="shared" si="510"/>
        <v>0</v>
      </c>
      <c r="BI94" s="330"/>
      <c r="BJ94" s="317">
        <f>ADHB!BK94</f>
        <v>0</v>
      </c>
      <c r="BK94" s="331">
        <f t="shared" si="511"/>
        <v>0</v>
      </c>
      <c r="BL94" s="317">
        <f t="shared" si="512"/>
        <v>0</v>
      </c>
      <c r="BM94" s="330">
        <v>0.27429935250298</v>
      </c>
      <c r="BN94" s="332">
        <f t="shared" si="513"/>
        <v>0</v>
      </c>
      <c r="BO94" s="332">
        <f t="shared" si="514"/>
        <v>0</v>
      </c>
      <c r="BP94" s="320"/>
      <c r="BQ94" s="334">
        <f t="shared" si="617"/>
        <v>10</v>
      </c>
      <c r="BR94" s="327" t="s">
        <v>89</v>
      </c>
      <c r="BS94" s="328"/>
      <c r="BT94" s="328" t="s">
        <v>84</v>
      </c>
      <c r="BU94" s="317"/>
      <c r="BV94" s="317">
        <v>1009000.0</v>
      </c>
      <c r="BW94" s="317">
        <f t="shared" si="516"/>
        <v>0</v>
      </c>
      <c r="BX94" s="330">
        <v>0.022</v>
      </c>
      <c r="BY94" s="317">
        <f t="shared" si="517"/>
        <v>0</v>
      </c>
      <c r="BZ94" s="330"/>
      <c r="CA94" s="317">
        <f>ADHB!CB94</f>
        <v>0</v>
      </c>
      <c r="CB94" s="331">
        <f t="shared" si="518"/>
        <v>0</v>
      </c>
      <c r="CC94" s="317">
        <f t="shared" si="519"/>
        <v>0</v>
      </c>
      <c r="CD94" s="330">
        <v>0.27429935250298</v>
      </c>
      <c r="CE94" s="332">
        <f t="shared" si="520"/>
        <v>0</v>
      </c>
      <c r="CF94" s="332">
        <f t="shared" si="521"/>
        <v>0</v>
      </c>
      <c r="CG94" s="320"/>
      <c r="CH94" s="334">
        <f t="shared" si="618"/>
        <v>10</v>
      </c>
      <c r="CI94" s="327" t="s">
        <v>89</v>
      </c>
      <c r="CJ94" s="328"/>
      <c r="CK94" s="328" t="s">
        <v>84</v>
      </c>
      <c r="CL94" s="317"/>
      <c r="CM94" s="317">
        <v>1009000.0</v>
      </c>
      <c r="CN94" s="317">
        <f t="shared" si="523"/>
        <v>0</v>
      </c>
      <c r="CO94" s="330">
        <v>0.022</v>
      </c>
      <c r="CP94" s="317">
        <f t="shared" si="524"/>
        <v>0</v>
      </c>
      <c r="CQ94" s="330"/>
      <c r="CR94" s="317">
        <f>ADHB!CS94</f>
        <v>0</v>
      </c>
      <c r="CS94" s="331">
        <f t="shared" si="525"/>
        <v>0</v>
      </c>
      <c r="CT94" s="317">
        <f t="shared" si="526"/>
        <v>0</v>
      </c>
      <c r="CU94" s="330">
        <v>0.27429935250298</v>
      </c>
      <c r="CV94" s="332">
        <f t="shared" si="527"/>
        <v>0</v>
      </c>
      <c r="CW94" s="332">
        <f t="shared" si="528"/>
        <v>0</v>
      </c>
      <c r="CX94" s="320"/>
      <c r="CY94" s="334">
        <f t="shared" si="619"/>
        <v>10</v>
      </c>
      <c r="CZ94" s="327" t="s">
        <v>89</v>
      </c>
      <c r="DA94" s="328"/>
      <c r="DB94" s="328" t="s">
        <v>84</v>
      </c>
      <c r="DC94" s="317"/>
      <c r="DD94" s="317">
        <v>1009000.0</v>
      </c>
      <c r="DE94" s="317">
        <f t="shared" si="530"/>
        <v>0</v>
      </c>
      <c r="DF94" s="330">
        <v>0.022</v>
      </c>
      <c r="DG94" s="317">
        <f t="shared" si="531"/>
        <v>0</v>
      </c>
      <c r="DH94" s="330"/>
      <c r="DI94" s="317">
        <f>ADHB!DJ94</f>
        <v>0</v>
      </c>
      <c r="DJ94" s="331">
        <f t="shared" si="532"/>
        <v>0</v>
      </c>
      <c r="DK94" s="317">
        <f t="shared" si="533"/>
        <v>0</v>
      </c>
      <c r="DL94" s="330">
        <v>0.27429935250298</v>
      </c>
      <c r="DM94" s="332">
        <f t="shared" si="534"/>
        <v>0</v>
      </c>
      <c r="DN94" s="332">
        <f t="shared" si="535"/>
        <v>0</v>
      </c>
      <c r="DO94" s="320"/>
      <c r="DP94" s="334">
        <f t="shared" si="620"/>
        <v>10</v>
      </c>
      <c r="DQ94" s="327" t="s">
        <v>89</v>
      </c>
      <c r="DR94" s="328"/>
      <c r="DS94" s="328" t="s">
        <v>84</v>
      </c>
      <c r="DT94" s="317"/>
      <c r="DU94" s="317">
        <v>1009000.0</v>
      </c>
      <c r="DV94" s="317">
        <f t="shared" si="537"/>
        <v>0</v>
      </c>
      <c r="DW94" s="330">
        <v>0.022</v>
      </c>
      <c r="DX94" s="317">
        <f t="shared" si="538"/>
        <v>0</v>
      </c>
      <c r="DY94" s="330"/>
      <c r="DZ94" s="317">
        <f>ADHB!EA94</f>
        <v>0</v>
      </c>
      <c r="EA94" s="331">
        <f t="shared" si="539"/>
        <v>0</v>
      </c>
      <c r="EB94" s="317">
        <f t="shared" si="540"/>
        <v>0</v>
      </c>
      <c r="EC94" s="330">
        <v>0.27429935250298</v>
      </c>
      <c r="ED94" s="332">
        <f t="shared" si="541"/>
        <v>0</v>
      </c>
      <c r="EE94" s="332">
        <f t="shared" si="542"/>
        <v>0</v>
      </c>
      <c r="EF94" s="320"/>
      <c r="EG94" s="334">
        <f t="shared" si="621"/>
        <v>10</v>
      </c>
      <c r="EH94" s="327" t="s">
        <v>89</v>
      </c>
      <c r="EI94" s="328"/>
      <c r="EJ94" s="328" t="s">
        <v>84</v>
      </c>
      <c r="EK94" s="317"/>
      <c r="EL94" s="317">
        <v>1009000.0</v>
      </c>
      <c r="EM94" s="317">
        <f t="shared" si="544"/>
        <v>0</v>
      </c>
      <c r="EN94" s="330">
        <v>0.022</v>
      </c>
      <c r="EO94" s="317">
        <f t="shared" si="545"/>
        <v>0</v>
      </c>
      <c r="EP94" s="330"/>
      <c r="EQ94" s="317">
        <f>ADHB!ER94</f>
        <v>0</v>
      </c>
      <c r="ER94" s="331">
        <f t="shared" si="546"/>
        <v>0</v>
      </c>
      <c r="ES94" s="317">
        <f t="shared" si="547"/>
        <v>0</v>
      </c>
      <c r="ET94" s="330">
        <v>0.27429935250298</v>
      </c>
      <c r="EU94" s="332">
        <f t="shared" si="548"/>
        <v>0</v>
      </c>
      <c r="EV94" s="332">
        <f t="shared" si="549"/>
        <v>0</v>
      </c>
      <c r="EW94" s="320"/>
      <c r="EX94" s="334">
        <f t="shared" si="622"/>
        <v>10</v>
      </c>
      <c r="EY94" s="327" t="s">
        <v>89</v>
      </c>
      <c r="EZ94" s="328"/>
      <c r="FA94" s="328" t="s">
        <v>84</v>
      </c>
      <c r="FB94" s="317"/>
      <c r="FC94" s="317">
        <v>1009000.0</v>
      </c>
      <c r="FD94" s="317">
        <f t="shared" si="551"/>
        <v>0</v>
      </c>
      <c r="FE94" s="330">
        <v>0.022</v>
      </c>
      <c r="FF94" s="317">
        <f t="shared" si="552"/>
        <v>0</v>
      </c>
      <c r="FG94" s="330"/>
      <c r="FH94" s="317">
        <f>ADHB!FI94</f>
        <v>0</v>
      </c>
      <c r="FI94" s="331">
        <f t="shared" si="553"/>
        <v>0</v>
      </c>
      <c r="FJ94" s="317">
        <f t="shared" si="554"/>
        <v>0</v>
      </c>
      <c r="FK94" s="330">
        <v>0.27429935250298</v>
      </c>
      <c r="FL94" s="332">
        <f t="shared" si="555"/>
        <v>0</v>
      </c>
      <c r="FM94" s="332">
        <f t="shared" si="556"/>
        <v>0</v>
      </c>
      <c r="FN94" s="320"/>
      <c r="FO94" s="334">
        <f t="shared" si="623"/>
        <v>10</v>
      </c>
      <c r="FP94" s="327" t="s">
        <v>89</v>
      </c>
      <c r="FQ94" s="328"/>
      <c r="FR94" s="328" t="s">
        <v>84</v>
      </c>
      <c r="FS94" s="338"/>
      <c r="FT94" s="317">
        <v>1009000.0</v>
      </c>
      <c r="FU94" s="317">
        <f t="shared" si="558"/>
        <v>0</v>
      </c>
      <c r="FV94" s="330">
        <v>0.022</v>
      </c>
      <c r="FW94" s="317">
        <f t="shared" si="559"/>
        <v>0</v>
      </c>
      <c r="FX94" s="330"/>
      <c r="FY94" s="317">
        <f>ADHB!FZ94</f>
        <v>0</v>
      </c>
      <c r="FZ94" s="331">
        <f t="shared" si="560"/>
        <v>0</v>
      </c>
      <c r="GA94" s="317">
        <f t="shared" si="561"/>
        <v>0</v>
      </c>
      <c r="GB94" s="330">
        <v>0.27429935250298</v>
      </c>
      <c r="GC94" s="332">
        <f t="shared" si="562"/>
        <v>0</v>
      </c>
      <c r="GD94" s="332">
        <f t="shared" si="563"/>
        <v>0</v>
      </c>
      <c r="GE94" s="320"/>
      <c r="GF94" s="334">
        <f t="shared" si="624"/>
        <v>10</v>
      </c>
      <c r="GG94" s="327" t="s">
        <v>89</v>
      </c>
      <c r="GH94" s="328"/>
      <c r="GI94" s="328" t="s">
        <v>84</v>
      </c>
      <c r="GJ94" s="317"/>
      <c r="GK94" s="317">
        <v>1009000.0</v>
      </c>
      <c r="GL94" s="317">
        <f t="shared" si="565"/>
        <v>0</v>
      </c>
      <c r="GM94" s="330">
        <v>0.022</v>
      </c>
      <c r="GN94" s="317">
        <f t="shared" si="566"/>
        <v>0</v>
      </c>
      <c r="GO94" s="330"/>
      <c r="GP94" s="317">
        <f>ADHB!GQ94</f>
        <v>0</v>
      </c>
      <c r="GQ94" s="331">
        <f t="shared" si="567"/>
        <v>0</v>
      </c>
      <c r="GR94" s="317">
        <f t="shared" si="568"/>
        <v>0</v>
      </c>
      <c r="GS94" s="330">
        <v>0.27429935250298</v>
      </c>
      <c r="GT94" s="332">
        <f t="shared" si="569"/>
        <v>0</v>
      </c>
      <c r="GU94" s="332">
        <f t="shared" si="570"/>
        <v>0</v>
      </c>
      <c r="GV94" s="320"/>
      <c r="GW94" s="334">
        <f t="shared" si="625"/>
        <v>10</v>
      </c>
      <c r="GX94" s="327" t="s">
        <v>89</v>
      </c>
      <c r="GY94" s="328"/>
      <c r="GZ94" s="328" t="s">
        <v>84</v>
      </c>
      <c r="HA94" s="317"/>
      <c r="HB94" s="317">
        <v>1009000.0</v>
      </c>
      <c r="HC94" s="317">
        <f t="shared" si="572"/>
        <v>0</v>
      </c>
      <c r="HD94" s="330">
        <v>0.022</v>
      </c>
      <c r="HE94" s="317">
        <f t="shared" si="573"/>
        <v>0</v>
      </c>
      <c r="HF94" s="330"/>
      <c r="HG94" s="317">
        <f>ADHB!HH94</f>
        <v>0</v>
      </c>
      <c r="HH94" s="331">
        <f t="shared" si="574"/>
        <v>0</v>
      </c>
      <c r="HI94" s="317">
        <f t="shared" si="575"/>
        <v>0</v>
      </c>
      <c r="HJ94" s="330">
        <v>0.27429935250298</v>
      </c>
      <c r="HK94" s="332">
        <f t="shared" si="576"/>
        <v>0</v>
      </c>
      <c r="HL94" s="332">
        <f t="shared" si="577"/>
        <v>0</v>
      </c>
      <c r="HM94" s="320"/>
      <c r="HN94" s="334">
        <f t="shared" si="626"/>
        <v>10</v>
      </c>
      <c r="HO94" s="327" t="s">
        <v>89</v>
      </c>
      <c r="HP94" s="328"/>
      <c r="HQ94" s="328" t="s">
        <v>84</v>
      </c>
      <c r="HR94" s="317"/>
      <c r="HS94" s="317">
        <v>1009000.0</v>
      </c>
      <c r="HT94" s="317">
        <f t="shared" si="579"/>
        <v>0</v>
      </c>
      <c r="HU94" s="330">
        <v>0.022</v>
      </c>
      <c r="HV94" s="317">
        <f t="shared" si="580"/>
        <v>0</v>
      </c>
      <c r="HW94" s="330"/>
      <c r="HX94" s="317">
        <f>ADHB!HY94</f>
        <v>0</v>
      </c>
      <c r="HY94" s="331">
        <f t="shared" si="581"/>
        <v>0</v>
      </c>
      <c r="HZ94" s="317">
        <f t="shared" si="582"/>
        <v>0</v>
      </c>
      <c r="IA94" s="330">
        <v>0.27429935250298</v>
      </c>
      <c r="IB94" s="332">
        <f t="shared" si="583"/>
        <v>0</v>
      </c>
      <c r="IC94" s="332">
        <f t="shared" si="584"/>
        <v>0</v>
      </c>
      <c r="ID94" s="320"/>
      <c r="IE94" s="334">
        <f t="shared" si="627"/>
        <v>10</v>
      </c>
      <c r="IF94" s="327" t="s">
        <v>89</v>
      </c>
      <c r="IG94" s="328"/>
      <c r="IH94" s="328" t="s">
        <v>84</v>
      </c>
      <c r="II94" s="317"/>
      <c r="IJ94" s="317">
        <v>1009000.0</v>
      </c>
      <c r="IK94" s="317">
        <f t="shared" si="586"/>
        <v>0</v>
      </c>
      <c r="IL94" s="330">
        <v>0.022</v>
      </c>
      <c r="IM94" s="317">
        <f t="shared" si="587"/>
        <v>0</v>
      </c>
      <c r="IN94" s="330"/>
      <c r="IO94" s="317">
        <f>ADHB!IP94</f>
        <v>0</v>
      </c>
      <c r="IP94" s="331">
        <f t="shared" si="588"/>
        <v>0</v>
      </c>
      <c r="IQ94" s="317">
        <f t="shared" si="589"/>
        <v>0</v>
      </c>
      <c r="IR94" s="330">
        <v>0.27429935250298</v>
      </c>
      <c r="IS94" s="332">
        <f t="shared" si="590"/>
        <v>0</v>
      </c>
      <c r="IT94" s="332">
        <f t="shared" si="591"/>
        <v>0</v>
      </c>
      <c r="IU94" s="320"/>
      <c r="IV94" s="334">
        <f t="shared" si="628"/>
        <v>10</v>
      </c>
      <c r="IW94" s="327" t="s">
        <v>89</v>
      </c>
      <c r="IX94" s="328"/>
      <c r="IY94" s="328" t="s">
        <v>84</v>
      </c>
      <c r="IZ94" s="317"/>
      <c r="JA94" s="317">
        <v>1009000.0</v>
      </c>
      <c r="JB94" s="317">
        <f t="shared" si="593"/>
        <v>0</v>
      </c>
      <c r="JC94" s="330">
        <v>0.022</v>
      </c>
      <c r="JD94" s="317">
        <f t="shared" si="594"/>
        <v>0</v>
      </c>
      <c r="JE94" s="330"/>
      <c r="JF94" s="317">
        <f>ADHB!JG94</f>
        <v>0</v>
      </c>
      <c r="JG94" s="331">
        <f t="shared" si="595"/>
        <v>0</v>
      </c>
      <c r="JH94" s="317">
        <f t="shared" si="596"/>
        <v>0</v>
      </c>
      <c r="JI94" s="330">
        <v>0.27429935250298</v>
      </c>
      <c r="JJ94" s="332">
        <f t="shared" si="597"/>
        <v>0</v>
      </c>
      <c r="JK94" s="332">
        <f t="shared" si="598"/>
        <v>0</v>
      </c>
      <c r="JL94" s="320"/>
      <c r="JM94" s="334">
        <f t="shared" si="629"/>
        <v>10</v>
      </c>
      <c r="JN94" s="327" t="s">
        <v>89</v>
      </c>
      <c r="JO94" s="328"/>
      <c r="JP94" s="328" t="s">
        <v>84</v>
      </c>
      <c r="JQ94" s="317"/>
      <c r="JR94" s="317">
        <v>1009000.0</v>
      </c>
      <c r="JS94" s="317">
        <f t="shared" si="600"/>
        <v>0</v>
      </c>
      <c r="JT94" s="330">
        <v>0.022</v>
      </c>
      <c r="JU94" s="317">
        <f t="shared" si="601"/>
        <v>0</v>
      </c>
      <c r="JV94" s="330"/>
      <c r="JW94" s="317" t="str">
        <f>ADHB!LD94</f>
        <v/>
      </c>
      <c r="JX94" s="331">
        <f t="shared" si="602"/>
        <v>0</v>
      </c>
      <c r="JY94" s="317">
        <f t="shared" si="603"/>
        <v>0</v>
      </c>
      <c r="JZ94" s="330">
        <v>0.27429935250298</v>
      </c>
      <c r="KA94" s="332">
        <f t="shared" si="604"/>
        <v>0</v>
      </c>
      <c r="KB94" s="332">
        <f t="shared" si="605"/>
        <v>0</v>
      </c>
      <c r="KC94" s="320"/>
      <c r="KD94" s="334">
        <f t="shared" si="630"/>
        <v>10</v>
      </c>
      <c r="KE94" s="327" t="s">
        <v>89</v>
      </c>
      <c r="KF94" s="328"/>
      <c r="KG94" s="328" t="s">
        <v>84</v>
      </c>
      <c r="KH94" s="317"/>
      <c r="KI94" s="317">
        <v>1009000.0</v>
      </c>
      <c r="KJ94" s="317">
        <f t="shared" si="607"/>
        <v>0</v>
      </c>
      <c r="KK94" s="330">
        <v>0.022</v>
      </c>
      <c r="KL94" s="317">
        <f t="shared" si="608"/>
        <v>0</v>
      </c>
      <c r="KM94" s="330"/>
      <c r="KN94" s="317" t="str">
        <f>ADHB!LU94</f>
        <v/>
      </c>
      <c r="KO94" s="331">
        <f t="shared" si="609"/>
        <v>0</v>
      </c>
      <c r="KP94" s="317">
        <f t="shared" si="610"/>
        <v>0</v>
      </c>
      <c r="KQ94" s="330">
        <v>0.27429935250298</v>
      </c>
      <c r="KR94" s="332">
        <f t="shared" si="611"/>
        <v>0</v>
      </c>
      <c r="KS94" s="332">
        <f t="shared" si="612"/>
        <v>0</v>
      </c>
    </row>
    <row r="95" ht="15.75" customHeight="1">
      <c r="A95" s="326">
        <f t="shared" si="613"/>
        <v>11</v>
      </c>
      <c r="B95" s="327" t="s">
        <v>90</v>
      </c>
      <c r="C95" s="328"/>
      <c r="D95" s="328"/>
      <c r="E95" s="317"/>
      <c r="F95" s="317" t="str">
        <f t="shared" si="487"/>
        <v/>
      </c>
      <c r="G95" s="317">
        <f t="shared" si="488"/>
        <v>0</v>
      </c>
      <c r="H95" s="330"/>
      <c r="I95" s="317">
        <f t="shared" si="489"/>
        <v>0</v>
      </c>
      <c r="J95" s="330"/>
      <c r="K95" s="317">
        <f>ADHB!L95</f>
        <v>0</v>
      </c>
      <c r="L95" s="331">
        <f t="shared" si="490"/>
        <v>0</v>
      </c>
      <c r="M95" s="317">
        <f t="shared" si="491"/>
        <v>0</v>
      </c>
      <c r="N95" s="330"/>
      <c r="O95" s="332">
        <f t="shared" si="492"/>
        <v>0</v>
      </c>
      <c r="P95" s="333">
        <f t="shared" si="493"/>
        <v>0</v>
      </c>
      <c r="Q95" s="320"/>
      <c r="R95" s="334">
        <f t="shared" si="614"/>
        <v>11</v>
      </c>
      <c r="S95" s="327" t="s">
        <v>90</v>
      </c>
      <c r="T95" s="328"/>
      <c r="U95" s="328"/>
      <c r="V95" s="317"/>
      <c r="W95" s="317"/>
      <c r="X95" s="317">
        <f t="shared" si="495"/>
        <v>0</v>
      </c>
      <c r="Y95" s="330"/>
      <c r="Z95" s="317">
        <f t="shared" si="496"/>
        <v>0</v>
      </c>
      <c r="AA95" s="330"/>
      <c r="AB95" s="317">
        <f>ADHB!AC95</f>
        <v>0</v>
      </c>
      <c r="AC95" s="331">
        <f t="shared" si="497"/>
        <v>0</v>
      </c>
      <c r="AD95" s="317">
        <f t="shared" si="498"/>
        <v>0</v>
      </c>
      <c r="AE95" s="330"/>
      <c r="AF95" s="332">
        <f t="shared" si="499"/>
        <v>0</v>
      </c>
      <c r="AG95" s="332">
        <f t="shared" si="500"/>
        <v>0</v>
      </c>
      <c r="AH95" s="320"/>
      <c r="AI95" s="334">
        <f t="shared" si="615"/>
        <v>11</v>
      </c>
      <c r="AJ95" s="327" t="s">
        <v>90</v>
      </c>
      <c r="AK95" s="328"/>
      <c r="AL95" s="328"/>
      <c r="AM95" s="317"/>
      <c r="AN95" s="317"/>
      <c r="AO95" s="317">
        <f t="shared" si="502"/>
        <v>0</v>
      </c>
      <c r="AP95" s="330"/>
      <c r="AQ95" s="317">
        <f t="shared" si="503"/>
        <v>0</v>
      </c>
      <c r="AR95" s="330"/>
      <c r="AS95" s="317">
        <f>ADHB!AT95</f>
        <v>0</v>
      </c>
      <c r="AT95" s="331">
        <f t="shared" si="504"/>
        <v>0</v>
      </c>
      <c r="AU95" s="317">
        <f t="shared" si="505"/>
        <v>0</v>
      </c>
      <c r="AV95" s="330"/>
      <c r="AW95" s="332">
        <f t="shared" si="506"/>
        <v>0</v>
      </c>
      <c r="AX95" s="332">
        <f t="shared" si="507"/>
        <v>0</v>
      </c>
      <c r="AY95" s="320"/>
      <c r="AZ95" s="334">
        <f t="shared" si="616"/>
        <v>11</v>
      </c>
      <c r="BA95" s="327" t="s">
        <v>90</v>
      </c>
      <c r="BB95" s="328"/>
      <c r="BC95" s="328"/>
      <c r="BD95" s="317"/>
      <c r="BE95" s="317"/>
      <c r="BF95" s="317">
        <f t="shared" si="509"/>
        <v>0</v>
      </c>
      <c r="BG95" s="330"/>
      <c r="BH95" s="317">
        <f t="shared" si="510"/>
        <v>0</v>
      </c>
      <c r="BI95" s="330"/>
      <c r="BJ95" s="317">
        <f>ADHB!BK95</f>
        <v>0</v>
      </c>
      <c r="BK95" s="331">
        <f t="shared" si="511"/>
        <v>0</v>
      </c>
      <c r="BL95" s="317">
        <f t="shared" si="512"/>
        <v>0</v>
      </c>
      <c r="BM95" s="330"/>
      <c r="BN95" s="332">
        <f t="shared" si="513"/>
        <v>0</v>
      </c>
      <c r="BO95" s="332">
        <f t="shared" si="514"/>
        <v>0</v>
      </c>
      <c r="BP95" s="320"/>
      <c r="BQ95" s="334">
        <f t="shared" si="617"/>
        <v>11</v>
      </c>
      <c r="BR95" s="327" t="s">
        <v>90</v>
      </c>
      <c r="BS95" s="328"/>
      <c r="BT95" s="328"/>
      <c r="BU95" s="317"/>
      <c r="BV95" s="317"/>
      <c r="BW95" s="317">
        <f t="shared" si="516"/>
        <v>0</v>
      </c>
      <c r="BX95" s="330"/>
      <c r="BY95" s="317">
        <f t="shared" si="517"/>
        <v>0</v>
      </c>
      <c r="BZ95" s="330"/>
      <c r="CA95" s="317">
        <f>ADHB!CB95</f>
        <v>0</v>
      </c>
      <c r="CB95" s="331">
        <f t="shared" si="518"/>
        <v>0</v>
      </c>
      <c r="CC95" s="317">
        <f t="shared" si="519"/>
        <v>0</v>
      </c>
      <c r="CD95" s="330"/>
      <c r="CE95" s="332">
        <f t="shared" si="520"/>
        <v>0</v>
      </c>
      <c r="CF95" s="332">
        <f t="shared" si="521"/>
        <v>0</v>
      </c>
      <c r="CG95" s="320"/>
      <c r="CH95" s="334">
        <f t="shared" si="618"/>
        <v>11</v>
      </c>
      <c r="CI95" s="327" t="s">
        <v>90</v>
      </c>
      <c r="CJ95" s="328"/>
      <c r="CK95" s="328"/>
      <c r="CL95" s="317"/>
      <c r="CM95" s="317"/>
      <c r="CN95" s="317">
        <f t="shared" si="523"/>
        <v>0</v>
      </c>
      <c r="CO95" s="330"/>
      <c r="CP95" s="317">
        <f t="shared" si="524"/>
        <v>0</v>
      </c>
      <c r="CQ95" s="330"/>
      <c r="CR95" s="317">
        <f>ADHB!CS95</f>
        <v>0</v>
      </c>
      <c r="CS95" s="331">
        <f t="shared" si="525"/>
        <v>0</v>
      </c>
      <c r="CT95" s="317">
        <f t="shared" si="526"/>
        <v>0</v>
      </c>
      <c r="CU95" s="330"/>
      <c r="CV95" s="332">
        <f t="shared" si="527"/>
        <v>0</v>
      </c>
      <c r="CW95" s="332">
        <f t="shared" si="528"/>
        <v>0</v>
      </c>
      <c r="CX95" s="320"/>
      <c r="CY95" s="334">
        <f t="shared" si="619"/>
        <v>11</v>
      </c>
      <c r="CZ95" s="327" t="s">
        <v>90</v>
      </c>
      <c r="DA95" s="328"/>
      <c r="DB95" s="328"/>
      <c r="DC95" s="317"/>
      <c r="DD95" s="317"/>
      <c r="DE95" s="317">
        <f t="shared" si="530"/>
        <v>0</v>
      </c>
      <c r="DF95" s="330"/>
      <c r="DG95" s="317">
        <f t="shared" si="531"/>
        <v>0</v>
      </c>
      <c r="DH95" s="330"/>
      <c r="DI95" s="317">
        <f>ADHB!DJ95</f>
        <v>0</v>
      </c>
      <c r="DJ95" s="331">
        <f t="shared" si="532"/>
        <v>0</v>
      </c>
      <c r="DK95" s="317">
        <f t="shared" si="533"/>
        <v>0</v>
      </c>
      <c r="DL95" s="330"/>
      <c r="DM95" s="332">
        <f t="shared" si="534"/>
        <v>0</v>
      </c>
      <c r="DN95" s="332">
        <f t="shared" si="535"/>
        <v>0</v>
      </c>
      <c r="DO95" s="320"/>
      <c r="DP95" s="334">
        <f t="shared" si="620"/>
        <v>11</v>
      </c>
      <c r="DQ95" s="327" t="s">
        <v>90</v>
      </c>
      <c r="DR95" s="328"/>
      <c r="DS95" s="328"/>
      <c r="DT95" s="317"/>
      <c r="DU95" s="317"/>
      <c r="DV95" s="317">
        <f t="shared" si="537"/>
        <v>0</v>
      </c>
      <c r="DW95" s="330"/>
      <c r="DX95" s="317">
        <f t="shared" si="538"/>
        <v>0</v>
      </c>
      <c r="DY95" s="330"/>
      <c r="DZ95" s="317">
        <f>ADHB!EA95</f>
        <v>0</v>
      </c>
      <c r="EA95" s="331">
        <f t="shared" si="539"/>
        <v>0</v>
      </c>
      <c r="EB95" s="317">
        <f t="shared" si="540"/>
        <v>0</v>
      </c>
      <c r="EC95" s="330"/>
      <c r="ED95" s="332">
        <f t="shared" si="541"/>
        <v>0</v>
      </c>
      <c r="EE95" s="332">
        <f t="shared" si="542"/>
        <v>0</v>
      </c>
      <c r="EF95" s="320"/>
      <c r="EG95" s="334">
        <f t="shared" si="621"/>
        <v>11</v>
      </c>
      <c r="EH95" s="327" t="s">
        <v>90</v>
      </c>
      <c r="EI95" s="328"/>
      <c r="EJ95" s="328"/>
      <c r="EK95" s="317"/>
      <c r="EL95" s="317"/>
      <c r="EM95" s="317">
        <f t="shared" si="544"/>
        <v>0</v>
      </c>
      <c r="EN95" s="330"/>
      <c r="EO95" s="317">
        <f t="shared" si="545"/>
        <v>0</v>
      </c>
      <c r="EP95" s="330"/>
      <c r="EQ95" s="317">
        <f>ADHB!ER95</f>
        <v>0</v>
      </c>
      <c r="ER95" s="331">
        <f t="shared" si="546"/>
        <v>0</v>
      </c>
      <c r="ES95" s="317">
        <f t="shared" si="547"/>
        <v>0</v>
      </c>
      <c r="ET95" s="330"/>
      <c r="EU95" s="332">
        <f t="shared" si="548"/>
        <v>0</v>
      </c>
      <c r="EV95" s="332">
        <f t="shared" si="549"/>
        <v>0</v>
      </c>
      <c r="EW95" s="320"/>
      <c r="EX95" s="334">
        <f t="shared" si="622"/>
        <v>11</v>
      </c>
      <c r="EY95" s="327" t="s">
        <v>90</v>
      </c>
      <c r="EZ95" s="328"/>
      <c r="FA95" s="328"/>
      <c r="FB95" s="317"/>
      <c r="FC95" s="317"/>
      <c r="FD95" s="317">
        <f t="shared" si="551"/>
        <v>0</v>
      </c>
      <c r="FE95" s="330"/>
      <c r="FF95" s="317">
        <f t="shared" si="552"/>
        <v>0</v>
      </c>
      <c r="FG95" s="330"/>
      <c r="FH95" s="317">
        <f>ADHB!FI95</f>
        <v>0</v>
      </c>
      <c r="FI95" s="331">
        <f t="shared" si="553"/>
        <v>0</v>
      </c>
      <c r="FJ95" s="317">
        <f t="shared" si="554"/>
        <v>0</v>
      </c>
      <c r="FK95" s="330"/>
      <c r="FL95" s="332">
        <f t="shared" si="555"/>
        <v>0</v>
      </c>
      <c r="FM95" s="332">
        <f t="shared" si="556"/>
        <v>0</v>
      </c>
      <c r="FN95" s="320"/>
      <c r="FO95" s="334">
        <f t="shared" si="623"/>
        <v>11</v>
      </c>
      <c r="FP95" s="327" t="s">
        <v>90</v>
      </c>
      <c r="FQ95" s="328"/>
      <c r="FR95" s="328"/>
      <c r="FS95" s="317"/>
      <c r="FT95" s="317"/>
      <c r="FU95" s="317">
        <f t="shared" si="558"/>
        <v>0</v>
      </c>
      <c r="FV95" s="330"/>
      <c r="FW95" s="317">
        <f t="shared" si="559"/>
        <v>0</v>
      </c>
      <c r="FX95" s="330"/>
      <c r="FY95" s="317">
        <f>ADHB!FZ95</f>
        <v>0</v>
      </c>
      <c r="FZ95" s="331">
        <f t="shared" si="560"/>
        <v>0</v>
      </c>
      <c r="GA95" s="317">
        <f t="shared" si="561"/>
        <v>0</v>
      </c>
      <c r="GB95" s="330"/>
      <c r="GC95" s="332">
        <f t="shared" si="562"/>
        <v>0</v>
      </c>
      <c r="GD95" s="332">
        <f t="shared" si="563"/>
        <v>0</v>
      </c>
      <c r="GE95" s="320"/>
      <c r="GF95" s="334">
        <f t="shared" si="624"/>
        <v>11</v>
      </c>
      <c r="GG95" s="327" t="s">
        <v>90</v>
      </c>
      <c r="GH95" s="328"/>
      <c r="GI95" s="328"/>
      <c r="GJ95" s="317"/>
      <c r="GK95" s="317"/>
      <c r="GL95" s="317">
        <f t="shared" si="565"/>
        <v>0</v>
      </c>
      <c r="GM95" s="330"/>
      <c r="GN95" s="317">
        <f t="shared" si="566"/>
        <v>0</v>
      </c>
      <c r="GO95" s="330"/>
      <c r="GP95" s="317">
        <f>ADHB!GQ95</f>
        <v>0</v>
      </c>
      <c r="GQ95" s="331">
        <f t="shared" si="567"/>
        <v>0</v>
      </c>
      <c r="GR95" s="317">
        <f t="shared" si="568"/>
        <v>0</v>
      </c>
      <c r="GS95" s="330"/>
      <c r="GT95" s="332">
        <f t="shared" si="569"/>
        <v>0</v>
      </c>
      <c r="GU95" s="332">
        <f t="shared" si="570"/>
        <v>0</v>
      </c>
      <c r="GV95" s="320"/>
      <c r="GW95" s="334">
        <f t="shared" si="625"/>
        <v>11</v>
      </c>
      <c r="GX95" s="327" t="s">
        <v>90</v>
      </c>
      <c r="GY95" s="328"/>
      <c r="GZ95" s="328"/>
      <c r="HA95" s="317"/>
      <c r="HB95" s="317"/>
      <c r="HC95" s="317">
        <f t="shared" si="572"/>
        <v>0</v>
      </c>
      <c r="HD95" s="330"/>
      <c r="HE95" s="317">
        <f t="shared" si="573"/>
        <v>0</v>
      </c>
      <c r="HF95" s="330"/>
      <c r="HG95" s="317">
        <f>ADHB!HH95</f>
        <v>0</v>
      </c>
      <c r="HH95" s="331">
        <f t="shared" si="574"/>
        <v>0</v>
      </c>
      <c r="HI95" s="317">
        <f t="shared" si="575"/>
        <v>0</v>
      </c>
      <c r="HJ95" s="330"/>
      <c r="HK95" s="332">
        <f t="shared" si="576"/>
        <v>0</v>
      </c>
      <c r="HL95" s="332">
        <f t="shared" si="577"/>
        <v>0</v>
      </c>
      <c r="HM95" s="320"/>
      <c r="HN95" s="334">
        <f t="shared" si="626"/>
        <v>11</v>
      </c>
      <c r="HO95" s="327" t="s">
        <v>90</v>
      </c>
      <c r="HP95" s="328"/>
      <c r="HQ95" s="328"/>
      <c r="HR95" s="317"/>
      <c r="HS95" s="317"/>
      <c r="HT95" s="317">
        <f t="shared" si="579"/>
        <v>0</v>
      </c>
      <c r="HU95" s="330"/>
      <c r="HV95" s="317">
        <f t="shared" si="580"/>
        <v>0</v>
      </c>
      <c r="HW95" s="330"/>
      <c r="HX95" s="317">
        <f>ADHB!HY95</f>
        <v>0</v>
      </c>
      <c r="HY95" s="331">
        <f t="shared" si="581"/>
        <v>0</v>
      </c>
      <c r="HZ95" s="317">
        <f t="shared" si="582"/>
        <v>0</v>
      </c>
      <c r="IA95" s="330"/>
      <c r="IB95" s="332">
        <f t="shared" si="583"/>
        <v>0</v>
      </c>
      <c r="IC95" s="332">
        <f t="shared" si="584"/>
        <v>0</v>
      </c>
      <c r="ID95" s="320"/>
      <c r="IE95" s="334">
        <f t="shared" si="627"/>
        <v>11</v>
      </c>
      <c r="IF95" s="327" t="s">
        <v>90</v>
      </c>
      <c r="IG95" s="328"/>
      <c r="IH95" s="328"/>
      <c r="II95" s="317"/>
      <c r="IJ95" s="317"/>
      <c r="IK95" s="317">
        <f t="shared" si="586"/>
        <v>0</v>
      </c>
      <c r="IL95" s="330"/>
      <c r="IM95" s="317">
        <f t="shared" si="587"/>
        <v>0</v>
      </c>
      <c r="IN95" s="330"/>
      <c r="IO95" s="317">
        <f>ADHB!IP95</f>
        <v>0</v>
      </c>
      <c r="IP95" s="331">
        <f t="shared" si="588"/>
        <v>0</v>
      </c>
      <c r="IQ95" s="317">
        <f t="shared" si="589"/>
        <v>0</v>
      </c>
      <c r="IR95" s="330"/>
      <c r="IS95" s="332">
        <f t="shared" si="590"/>
        <v>0</v>
      </c>
      <c r="IT95" s="332">
        <f t="shared" si="591"/>
        <v>0</v>
      </c>
      <c r="IU95" s="320"/>
      <c r="IV95" s="334">
        <f t="shared" si="628"/>
        <v>11</v>
      </c>
      <c r="IW95" s="327" t="s">
        <v>90</v>
      </c>
      <c r="IX95" s="328"/>
      <c r="IY95" s="328"/>
      <c r="IZ95" s="317"/>
      <c r="JA95" s="317"/>
      <c r="JB95" s="317">
        <f t="shared" si="593"/>
        <v>0</v>
      </c>
      <c r="JC95" s="330"/>
      <c r="JD95" s="317">
        <f t="shared" si="594"/>
        <v>0</v>
      </c>
      <c r="JE95" s="330"/>
      <c r="JF95" s="317">
        <f>ADHB!JG95</f>
        <v>0</v>
      </c>
      <c r="JG95" s="331">
        <f t="shared" si="595"/>
        <v>0</v>
      </c>
      <c r="JH95" s="317">
        <f t="shared" si="596"/>
        <v>0</v>
      </c>
      <c r="JI95" s="330"/>
      <c r="JJ95" s="332">
        <f t="shared" si="597"/>
        <v>0</v>
      </c>
      <c r="JK95" s="332">
        <f t="shared" si="598"/>
        <v>0</v>
      </c>
      <c r="JL95" s="320"/>
      <c r="JM95" s="334">
        <f t="shared" si="629"/>
        <v>11</v>
      </c>
      <c r="JN95" s="327" t="s">
        <v>90</v>
      </c>
      <c r="JO95" s="328"/>
      <c r="JP95" s="328"/>
      <c r="JQ95" s="317"/>
      <c r="JR95" s="317"/>
      <c r="JS95" s="317">
        <f t="shared" si="600"/>
        <v>0</v>
      </c>
      <c r="JT95" s="330"/>
      <c r="JU95" s="317">
        <f t="shared" si="601"/>
        <v>0</v>
      </c>
      <c r="JV95" s="330"/>
      <c r="JW95" s="317" t="str">
        <f>ADHB!LD95</f>
        <v/>
      </c>
      <c r="JX95" s="331">
        <f t="shared" si="602"/>
        <v>0</v>
      </c>
      <c r="JY95" s="317">
        <f t="shared" si="603"/>
        <v>0</v>
      </c>
      <c r="JZ95" s="330"/>
      <c r="KA95" s="332">
        <f t="shared" si="604"/>
        <v>0</v>
      </c>
      <c r="KB95" s="332">
        <f t="shared" si="605"/>
        <v>0</v>
      </c>
      <c r="KC95" s="320"/>
      <c r="KD95" s="334">
        <f t="shared" si="630"/>
        <v>11</v>
      </c>
      <c r="KE95" s="327" t="s">
        <v>90</v>
      </c>
      <c r="KF95" s="328"/>
      <c r="KG95" s="328"/>
      <c r="KH95" s="317"/>
      <c r="KI95" s="317"/>
      <c r="KJ95" s="317">
        <f t="shared" si="607"/>
        <v>0</v>
      </c>
      <c r="KK95" s="330"/>
      <c r="KL95" s="317">
        <f t="shared" si="608"/>
        <v>0</v>
      </c>
      <c r="KM95" s="330"/>
      <c r="KN95" s="317" t="str">
        <f>ADHB!LU95</f>
        <v/>
      </c>
      <c r="KO95" s="331">
        <f t="shared" si="609"/>
        <v>0</v>
      </c>
      <c r="KP95" s="317">
        <f t="shared" si="610"/>
        <v>0</v>
      </c>
      <c r="KQ95" s="330"/>
      <c r="KR95" s="332">
        <f t="shared" si="611"/>
        <v>0</v>
      </c>
      <c r="KS95" s="332">
        <f t="shared" si="612"/>
        <v>0</v>
      </c>
    </row>
    <row r="96" ht="15.75" customHeight="1">
      <c r="A96" s="326">
        <f t="shared" si="613"/>
        <v>12</v>
      </c>
      <c r="B96" s="327" t="s">
        <v>91</v>
      </c>
      <c r="C96" s="328"/>
      <c r="D96" s="328"/>
      <c r="E96" s="317"/>
      <c r="F96" s="317" t="str">
        <f t="shared" si="487"/>
        <v/>
      </c>
      <c r="G96" s="317">
        <f t="shared" si="488"/>
        <v>0</v>
      </c>
      <c r="H96" s="330"/>
      <c r="I96" s="317">
        <f t="shared" si="489"/>
        <v>0</v>
      </c>
      <c r="J96" s="330"/>
      <c r="K96" s="317">
        <f>ADHB!L96</f>
        <v>0</v>
      </c>
      <c r="L96" s="331">
        <f t="shared" si="490"/>
        <v>0</v>
      </c>
      <c r="M96" s="317">
        <f t="shared" si="491"/>
        <v>0</v>
      </c>
      <c r="N96" s="330"/>
      <c r="O96" s="332">
        <f t="shared" si="492"/>
        <v>0</v>
      </c>
      <c r="P96" s="333">
        <f t="shared" si="493"/>
        <v>0</v>
      </c>
      <c r="Q96" s="320"/>
      <c r="R96" s="334">
        <f t="shared" si="614"/>
        <v>12</v>
      </c>
      <c r="S96" s="327" t="s">
        <v>91</v>
      </c>
      <c r="T96" s="328"/>
      <c r="U96" s="328"/>
      <c r="V96" s="317"/>
      <c r="W96" s="317"/>
      <c r="X96" s="317">
        <f t="shared" si="495"/>
        <v>0</v>
      </c>
      <c r="Y96" s="330"/>
      <c r="Z96" s="317">
        <f t="shared" si="496"/>
        <v>0</v>
      </c>
      <c r="AA96" s="330"/>
      <c r="AB96" s="317">
        <f>ADHB!AC96</f>
        <v>0</v>
      </c>
      <c r="AC96" s="331">
        <f t="shared" si="497"/>
        <v>0</v>
      </c>
      <c r="AD96" s="317">
        <f t="shared" si="498"/>
        <v>0</v>
      </c>
      <c r="AE96" s="330"/>
      <c r="AF96" s="332">
        <f t="shared" si="499"/>
        <v>0</v>
      </c>
      <c r="AG96" s="332">
        <f t="shared" si="500"/>
        <v>0</v>
      </c>
      <c r="AH96" s="320"/>
      <c r="AI96" s="334">
        <f t="shared" si="615"/>
        <v>12</v>
      </c>
      <c r="AJ96" s="327" t="s">
        <v>91</v>
      </c>
      <c r="AK96" s="328"/>
      <c r="AL96" s="328"/>
      <c r="AM96" s="317"/>
      <c r="AN96" s="317"/>
      <c r="AO96" s="317">
        <f t="shared" si="502"/>
        <v>0</v>
      </c>
      <c r="AP96" s="330"/>
      <c r="AQ96" s="317">
        <f t="shared" si="503"/>
        <v>0</v>
      </c>
      <c r="AR96" s="330"/>
      <c r="AS96" s="317">
        <f>ADHB!AT96</f>
        <v>0</v>
      </c>
      <c r="AT96" s="331">
        <f t="shared" si="504"/>
        <v>0</v>
      </c>
      <c r="AU96" s="317">
        <f t="shared" si="505"/>
        <v>0</v>
      </c>
      <c r="AV96" s="330"/>
      <c r="AW96" s="332">
        <f t="shared" si="506"/>
        <v>0</v>
      </c>
      <c r="AX96" s="332">
        <f t="shared" si="507"/>
        <v>0</v>
      </c>
      <c r="AY96" s="320"/>
      <c r="AZ96" s="334">
        <f t="shared" si="616"/>
        <v>12</v>
      </c>
      <c r="BA96" s="327" t="s">
        <v>91</v>
      </c>
      <c r="BB96" s="328"/>
      <c r="BC96" s="328"/>
      <c r="BD96" s="317"/>
      <c r="BE96" s="317"/>
      <c r="BF96" s="317">
        <f t="shared" si="509"/>
        <v>0</v>
      </c>
      <c r="BG96" s="330"/>
      <c r="BH96" s="317">
        <f t="shared" si="510"/>
        <v>0</v>
      </c>
      <c r="BI96" s="330"/>
      <c r="BJ96" s="317">
        <f>ADHB!BK96</f>
        <v>0</v>
      </c>
      <c r="BK96" s="331">
        <f t="shared" si="511"/>
        <v>0</v>
      </c>
      <c r="BL96" s="317">
        <f t="shared" si="512"/>
        <v>0</v>
      </c>
      <c r="BM96" s="330"/>
      <c r="BN96" s="332">
        <f t="shared" si="513"/>
        <v>0</v>
      </c>
      <c r="BO96" s="332">
        <f t="shared" si="514"/>
        <v>0</v>
      </c>
      <c r="BP96" s="320"/>
      <c r="BQ96" s="334">
        <f t="shared" si="617"/>
        <v>12</v>
      </c>
      <c r="BR96" s="327" t="s">
        <v>91</v>
      </c>
      <c r="BS96" s="328"/>
      <c r="BT96" s="328"/>
      <c r="BU96" s="317"/>
      <c r="BV96" s="317"/>
      <c r="BW96" s="317">
        <f t="shared" si="516"/>
        <v>0</v>
      </c>
      <c r="BX96" s="330"/>
      <c r="BY96" s="317">
        <f t="shared" si="517"/>
        <v>0</v>
      </c>
      <c r="BZ96" s="330"/>
      <c r="CA96" s="317">
        <f>ADHB!CB96</f>
        <v>0</v>
      </c>
      <c r="CB96" s="331">
        <f t="shared" si="518"/>
        <v>0</v>
      </c>
      <c r="CC96" s="317">
        <f t="shared" si="519"/>
        <v>0</v>
      </c>
      <c r="CD96" s="330"/>
      <c r="CE96" s="332">
        <f t="shared" si="520"/>
        <v>0</v>
      </c>
      <c r="CF96" s="332">
        <f t="shared" si="521"/>
        <v>0</v>
      </c>
      <c r="CG96" s="320"/>
      <c r="CH96" s="334">
        <f t="shared" si="618"/>
        <v>12</v>
      </c>
      <c r="CI96" s="327" t="s">
        <v>91</v>
      </c>
      <c r="CJ96" s="328"/>
      <c r="CK96" s="328"/>
      <c r="CL96" s="317"/>
      <c r="CM96" s="317"/>
      <c r="CN96" s="317">
        <f t="shared" si="523"/>
        <v>0</v>
      </c>
      <c r="CO96" s="330"/>
      <c r="CP96" s="317">
        <f t="shared" si="524"/>
        <v>0</v>
      </c>
      <c r="CQ96" s="330"/>
      <c r="CR96" s="317">
        <f>ADHB!CS96</f>
        <v>0</v>
      </c>
      <c r="CS96" s="331">
        <f t="shared" si="525"/>
        <v>0</v>
      </c>
      <c r="CT96" s="317">
        <f t="shared" si="526"/>
        <v>0</v>
      </c>
      <c r="CU96" s="330"/>
      <c r="CV96" s="332">
        <f t="shared" si="527"/>
        <v>0</v>
      </c>
      <c r="CW96" s="332">
        <f t="shared" si="528"/>
        <v>0</v>
      </c>
      <c r="CX96" s="320"/>
      <c r="CY96" s="334">
        <f t="shared" si="619"/>
        <v>12</v>
      </c>
      <c r="CZ96" s="327" t="s">
        <v>91</v>
      </c>
      <c r="DA96" s="328"/>
      <c r="DB96" s="328"/>
      <c r="DC96" s="317"/>
      <c r="DD96" s="317"/>
      <c r="DE96" s="317">
        <f t="shared" si="530"/>
        <v>0</v>
      </c>
      <c r="DF96" s="330"/>
      <c r="DG96" s="317">
        <f t="shared" si="531"/>
        <v>0</v>
      </c>
      <c r="DH96" s="330"/>
      <c r="DI96" s="317">
        <f>ADHB!DJ96</f>
        <v>0</v>
      </c>
      <c r="DJ96" s="331">
        <f t="shared" si="532"/>
        <v>0</v>
      </c>
      <c r="DK96" s="317">
        <f t="shared" si="533"/>
        <v>0</v>
      </c>
      <c r="DL96" s="330"/>
      <c r="DM96" s="332">
        <f t="shared" si="534"/>
        <v>0</v>
      </c>
      <c r="DN96" s="332">
        <f t="shared" si="535"/>
        <v>0</v>
      </c>
      <c r="DO96" s="320"/>
      <c r="DP96" s="334">
        <f t="shared" si="620"/>
        <v>12</v>
      </c>
      <c r="DQ96" s="327" t="s">
        <v>91</v>
      </c>
      <c r="DR96" s="328"/>
      <c r="DS96" s="328"/>
      <c r="DT96" s="317"/>
      <c r="DU96" s="317"/>
      <c r="DV96" s="317">
        <f t="shared" si="537"/>
        <v>0</v>
      </c>
      <c r="DW96" s="330"/>
      <c r="DX96" s="317">
        <f t="shared" si="538"/>
        <v>0</v>
      </c>
      <c r="DY96" s="330"/>
      <c r="DZ96" s="317">
        <f>ADHB!EA96</f>
        <v>0</v>
      </c>
      <c r="EA96" s="331">
        <f t="shared" si="539"/>
        <v>0</v>
      </c>
      <c r="EB96" s="317">
        <f t="shared" si="540"/>
        <v>0</v>
      </c>
      <c r="EC96" s="330"/>
      <c r="ED96" s="332">
        <f t="shared" si="541"/>
        <v>0</v>
      </c>
      <c r="EE96" s="332">
        <f t="shared" si="542"/>
        <v>0</v>
      </c>
      <c r="EF96" s="320"/>
      <c r="EG96" s="334">
        <f t="shared" si="621"/>
        <v>12</v>
      </c>
      <c r="EH96" s="327" t="s">
        <v>91</v>
      </c>
      <c r="EI96" s="328"/>
      <c r="EJ96" s="328"/>
      <c r="EK96" s="317"/>
      <c r="EL96" s="317"/>
      <c r="EM96" s="317">
        <f t="shared" si="544"/>
        <v>0</v>
      </c>
      <c r="EN96" s="330"/>
      <c r="EO96" s="317">
        <f t="shared" si="545"/>
        <v>0</v>
      </c>
      <c r="EP96" s="330"/>
      <c r="EQ96" s="317">
        <f>ADHB!ER96</f>
        <v>0</v>
      </c>
      <c r="ER96" s="331">
        <f t="shared" si="546"/>
        <v>0</v>
      </c>
      <c r="ES96" s="317">
        <f t="shared" si="547"/>
        <v>0</v>
      </c>
      <c r="ET96" s="330"/>
      <c r="EU96" s="332">
        <f t="shared" si="548"/>
        <v>0</v>
      </c>
      <c r="EV96" s="332">
        <f t="shared" si="549"/>
        <v>0</v>
      </c>
      <c r="EW96" s="320"/>
      <c r="EX96" s="334">
        <f t="shared" si="622"/>
        <v>12</v>
      </c>
      <c r="EY96" s="327" t="s">
        <v>91</v>
      </c>
      <c r="EZ96" s="328"/>
      <c r="FA96" s="328"/>
      <c r="FB96" s="317"/>
      <c r="FC96" s="317"/>
      <c r="FD96" s="317">
        <f t="shared" si="551"/>
        <v>0</v>
      </c>
      <c r="FE96" s="330"/>
      <c r="FF96" s="317">
        <f t="shared" si="552"/>
        <v>0</v>
      </c>
      <c r="FG96" s="330"/>
      <c r="FH96" s="317">
        <f>ADHB!FI96</f>
        <v>0</v>
      </c>
      <c r="FI96" s="331">
        <f t="shared" si="553"/>
        <v>0</v>
      </c>
      <c r="FJ96" s="317">
        <f t="shared" si="554"/>
        <v>0</v>
      </c>
      <c r="FK96" s="330"/>
      <c r="FL96" s="332">
        <f t="shared" si="555"/>
        <v>0</v>
      </c>
      <c r="FM96" s="332">
        <f t="shared" si="556"/>
        <v>0</v>
      </c>
      <c r="FN96" s="320"/>
      <c r="FO96" s="334">
        <f t="shared" si="623"/>
        <v>12</v>
      </c>
      <c r="FP96" s="327" t="s">
        <v>91</v>
      </c>
      <c r="FQ96" s="328"/>
      <c r="FR96" s="328"/>
      <c r="FS96" s="317"/>
      <c r="FT96" s="317"/>
      <c r="FU96" s="317">
        <f t="shared" si="558"/>
        <v>0</v>
      </c>
      <c r="FV96" s="330"/>
      <c r="FW96" s="317">
        <f t="shared" si="559"/>
        <v>0</v>
      </c>
      <c r="FX96" s="330"/>
      <c r="FY96" s="317">
        <f>ADHB!FZ96</f>
        <v>0</v>
      </c>
      <c r="FZ96" s="331">
        <f t="shared" si="560"/>
        <v>0</v>
      </c>
      <c r="GA96" s="317">
        <f t="shared" si="561"/>
        <v>0</v>
      </c>
      <c r="GB96" s="330"/>
      <c r="GC96" s="332">
        <f t="shared" si="562"/>
        <v>0</v>
      </c>
      <c r="GD96" s="332">
        <f t="shared" si="563"/>
        <v>0</v>
      </c>
      <c r="GE96" s="320"/>
      <c r="GF96" s="334">
        <f t="shared" si="624"/>
        <v>12</v>
      </c>
      <c r="GG96" s="327" t="s">
        <v>91</v>
      </c>
      <c r="GH96" s="328"/>
      <c r="GI96" s="328"/>
      <c r="GJ96" s="317"/>
      <c r="GK96" s="317"/>
      <c r="GL96" s="317">
        <f t="shared" si="565"/>
        <v>0</v>
      </c>
      <c r="GM96" s="330"/>
      <c r="GN96" s="317">
        <f t="shared" si="566"/>
        <v>0</v>
      </c>
      <c r="GO96" s="330"/>
      <c r="GP96" s="317">
        <f>ADHB!GQ96</f>
        <v>0</v>
      </c>
      <c r="GQ96" s="331">
        <f t="shared" si="567"/>
        <v>0</v>
      </c>
      <c r="GR96" s="317">
        <f t="shared" si="568"/>
        <v>0</v>
      </c>
      <c r="GS96" s="330"/>
      <c r="GT96" s="332">
        <f t="shared" si="569"/>
        <v>0</v>
      </c>
      <c r="GU96" s="332">
        <f t="shared" si="570"/>
        <v>0</v>
      </c>
      <c r="GV96" s="320"/>
      <c r="GW96" s="334">
        <f t="shared" si="625"/>
        <v>12</v>
      </c>
      <c r="GX96" s="327" t="s">
        <v>91</v>
      </c>
      <c r="GY96" s="328"/>
      <c r="GZ96" s="328"/>
      <c r="HA96" s="317"/>
      <c r="HB96" s="317"/>
      <c r="HC96" s="317">
        <f t="shared" si="572"/>
        <v>0</v>
      </c>
      <c r="HD96" s="330"/>
      <c r="HE96" s="317">
        <f t="shared" si="573"/>
        <v>0</v>
      </c>
      <c r="HF96" s="330"/>
      <c r="HG96" s="317">
        <f>ADHB!HH96</f>
        <v>0</v>
      </c>
      <c r="HH96" s="331">
        <f t="shared" si="574"/>
        <v>0</v>
      </c>
      <c r="HI96" s="317">
        <f t="shared" si="575"/>
        <v>0</v>
      </c>
      <c r="HJ96" s="330"/>
      <c r="HK96" s="332">
        <f t="shared" si="576"/>
        <v>0</v>
      </c>
      <c r="HL96" s="332">
        <f t="shared" si="577"/>
        <v>0</v>
      </c>
      <c r="HM96" s="320"/>
      <c r="HN96" s="334">
        <f t="shared" si="626"/>
        <v>12</v>
      </c>
      <c r="HO96" s="327" t="s">
        <v>91</v>
      </c>
      <c r="HP96" s="328"/>
      <c r="HQ96" s="328"/>
      <c r="HR96" s="317"/>
      <c r="HS96" s="317"/>
      <c r="HT96" s="317">
        <f t="shared" si="579"/>
        <v>0</v>
      </c>
      <c r="HU96" s="330"/>
      <c r="HV96" s="317">
        <f t="shared" si="580"/>
        <v>0</v>
      </c>
      <c r="HW96" s="330"/>
      <c r="HX96" s="317">
        <f>ADHB!HY96</f>
        <v>0</v>
      </c>
      <c r="HY96" s="331">
        <f t="shared" si="581"/>
        <v>0</v>
      </c>
      <c r="HZ96" s="317">
        <f t="shared" si="582"/>
        <v>0</v>
      </c>
      <c r="IA96" s="330"/>
      <c r="IB96" s="332">
        <f t="shared" si="583"/>
        <v>0</v>
      </c>
      <c r="IC96" s="332">
        <f t="shared" si="584"/>
        <v>0</v>
      </c>
      <c r="ID96" s="320"/>
      <c r="IE96" s="334">
        <f t="shared" si="627"/>
        <v>12</v>
      </c>
      <c r="IF96" s="327" t="s">
        <v>91</v>
      </c>
      <c r="IG96" s="328"/>
      <c r="IH96" s="328"/>
      <c r="II96" s="317"/>
      <c r="IJ96" s="317"/>
      <c r="IK96" s="317">
        <f t="shared" si="586"/>
        <v>0</v>
      </c>
      <c r="IL96" s="330"/>
      <c r="IM96" s="317">
        <f t="shared" si="587"/>
        <v>0</v>
      </c>
      <c r="IN96" s="330"/>
      <c r="IO96" s="317">
        <f>ADHB!IP96</f>
        <v>0</v>
      </c>
      <c r="IP96" s="331">
        <f t="shared" si="588"/>
        <v>0</v>
      </c>
      <c r="IQ96" s="317">
        <f t="shared" si="589"/>
        <v>0</v>
      </c>
      <c r="IR96" s="330"/>
      <c r="IS96" s="332">
        <f t="shared" si="590"/>
        <v>0</v>
      </c>
      <c r="IT96" s="332">
        <f t="shared" si="591"/>
        <v>0</v>
      </c>
      <c r="IU96" s="320"/>
      <c r="IV96" s="334">
        <f t="shared" si="628"/>
        <v>12</v>
      </c>
      <c r="IW96" s="327" t="s">
        <v>91</v>
      </c>
      <c r="IX96" s="328"/>
      <c r="IY96" s="328"/>
      <c r="IZ96" s="317"/>
      <c r="JA96" s="317"/>
      <c r="JB96" s="317">
        <f t="shared" si="593"/>
        <v>0</v>
      </c>
      <c r="JC96" s="330"/>
      <c r="JD96" s="317">
        <f t="shared" si="594"/>
        <v>0</v>
      </c>
      <c r="JE96" s="330"/>
      <c r="JF96" s="317">
        <f>ADHB!JG96</f>
        <v>0</v>
      </c>
      <c r="JG96" s="331">
        <f t="shared" si="595"/>
        <v>0</v>
      </c>
      <c r="JH96" s="317">
        <f t="shared" si="596"/>
        <v>0</v>
      </c>
      <c r="JI96" s="330"/>
      <c r="JJ96" s="332">
        <f t="shared" si="597"/>
        <v>0</v>
      </c>
      <c r="JK96" s="332">
        <f t="shared" si="598"/>
        <v>0</v>
      </c>
      <c r="JL96" s="320"/>
      <c r="JM96" s="334">
        <f t="shared" si="629"/>
        <v>12</v>
      </c>
      <c r="JN96" s="327" t="s">
        <v>91</v>
      </c>
      <c r="JO96" s="328"/>
      <c r="JP96" s="328"/>
      <c r="JQ96" s="317"/>
      <c r="JR96" s="317"/>
      <c r="JS96" s="317">
        <f t="shared" si="600"/>
        <v>0</v>
      </c>
      <c r="JT96" s="330"/>
      <c r="JU96" s="317">
        <f t="shared" si="601"/>
        <v>0</v>
      </c>
      <c r="JV96" s="330"/>
      <c r="JW96" s="317" t="str">
        <f>ADHB!LD96</f>
        <v/>
      </c>
      <c r="JX96" s="331">
        <f t="shared" si="602"/>
        <v>0</v>
      </c>
      <c r="JY96" s="317">
        <f t="shared" si="603"/>
        <v>0</v>
      </c>
      <c r="JZ96" s="330"/>
      <c r="KA96" s="332">
        <f t="shared" si="604"/>
        <v>0</v>
      </c>
      <c r="KB96" s="332">
        <f t="shared" si="605"/>
        <v>0</v>
      </c>
      <c r="KC96" s="320"/>
      <c r="KD96" s="334">
        <f t="shared" si="630"/>
        <v>12</v>
      </c>
      <c r="KE96" s="327" t="s">
        <v>91</v>
      </c>
      <c r="KF96" s="328"/>
      <c r="KG96" s="328"/>
      <c r="KH96" s="317"/>
      <c r="KI96" s="317"/>
      <c r="KJ96" s="317">
        <f t="shared" si="607"/>
        <v>0</v>
      </c>
      <c r="KK96" s="330"/>
      <c r="KL96" s="317">
        <f t="shared" si="608"/>
        <v>0</v>
      </c>
      <c r="KM96" s="330"/>
      <c r="KN96" s="317" t="str">
        <f>ADHB!LU96</f>
        <v/>
      </c>
      <c r="KO96" s="331">
        <f t="shared" si="609"/>
        <v>0</v>
      </c>
      <c r="KP96" s="317">
        <f t="shared" si="610"/>
        <v>0</v>
      </c>
      <c r="KQ96" s="330"/>
      <c r="KR96" s="332">
        <f t="shared" si="611"/>
        <v>0</v>
      </c>
      <c r="KS96" s="332">
        <f t="shared" si="612"/>
        <v>0</v>
      </c>
    </row>
    <row r="97" ht="15.75" customHeight="1">
      <c r="A97" s="326">
        <f t="shared" si="613"/>
        <v>13</v>
      </c>
      <c r="B97" s="327" t="s">
        <v>92</v>
      </c>
      <c r="C97" s="328"/>
      <c r="D97" s="328"/>
      <c r="E97" s="317"/>
      <c r="F97" s="317" t="str">
        <f t="shared" si="487"/>
        <v/>
      </c>
      <c r="G97" s="317">
        <f t="shared" si="488"/>
        <v>0</v>
      </c>
      <c r="H97" s="330"/>
      <c r="I97" s="317">
        <f t="shared" si="489"/>
        <v>0</v>
      </c>
      <c r="J97" s="330"/>
      <c r="K97" s="317">
        <f>ADHB!L97</f>
        <v>0</v>
      </c>
      <c r="L97" s="331">
        <f t="shared" si="490"/>
        <v>0</v>
      </c>
      <c r="M97" s="317">
        <f t="shared" si="491"/>
        <v>0</v>
      </c>
      <c r="N97" s="330"/>
      <c r="O97" s="332">
        <f t="shared" si="492"/>
        <v>0</v>
      </c>
      <c r="P97" s="333">
        <f t="shared" si="493"/>
        <v>0</v>
      </c>
      <c r="Q97" s="320"/>
      <c r="R97" s="334">
        <f t="shared" si="614"/>
        <v>13</v>
      </c>
      <c r="S97" s="327" t="s">
        <v>92</v>
      </c>
      <c r="T97" s="328"/>
      <c r="U97" s="328"/>
      <c r="V97" s="317"/>
      <c r="W97" s="317"/>
      <c r="X97" s="317">
        <f t="shared" si="495"/>
        <v>0</v>
      </c>
      <c r="Y97" s="330"/>
      <c r="Z97" s="317">
        <f t="shared" si="496"/>
        <v>0</v>
      </c>
      <c r="AA97" s="330"/>
      <c r="AB97" s="317">
        <f>ADHB!AC97</f>
        <v>0</v>
      </c>
      <c r="AC97" s="331">
        <f t="shared" si="497"/>
        <v>0</v>
      </c>
      <c r="AD97" s="317">
        <f t="shared" si="498"/>
        <v>0</v>
      </c>
      <c r="AE97" s="330"/>
      <c r="AF97" s="332">
        <f t="shared" si="499"/>
        <v>0</v>
      </c>
      <c r="AG97" s="332">
        <f t="shared" si="500"/>
        <v>0</v>
      </c>
      <c r="AH97" s="320"/>
      <c r="AI97" s="334">
        <f t="shared" si="615"/>
        <v>13</v>
      </c>
      <c r="AJ97" s="327" t="s">
        <v>92</v>
      </c>
      <c r="AK97" s="328"/>
      <c r="AL97" s="328"/>
      <c r="AM97" s="317"/>
      <c r="AN97" s="317"/>
      <c r="AO97" s="317">
        <f t="shared" si="502"/>
        <v>0</v>
      </c>
      <c r="AP97" s="330"/>
      <c r="AQ97" s="317">
        <f t="shared" si="503"/>
        <v>0</v>
      </c>
      <c r="AR97" s="330"/>
      <c r="AS97" s="317">
        <f>ADHB!AT97</f>
        <v>0</v>
      </c>
      <c r="AT97" s="331">
        <f t="shared" si="504"/>
        <v>0</v>
      </c>
      <c r="AU97" s="317">
        <f t="shared" si="505"/>
        <v>0</v>
      </c>
      <c r="AV97" s="330"/>
      <c r="AW97" s="332">
        <f t="shared" si="506"/>
        <v>0</v>
      </c>
      <c r="AX97" s="332">
        <f t="shared" si="507"/>
        <v>0</v>
      </c>
      <c r="AY97" s="320"/>
      <c r="AZ97" s="334">
        <f t="shared" si="616"/>
        <v>13</v>
      </c>
      <c r="BA97" s="327" t="s">
        <v>92</v>
      </c>
      <c r="BB97" s="328"/>
      <c r="BC97" s="328"/>
      <c r="BD97" s="317"/>
      <c r="BE97" s="317"/>
      <c r="BF97" s="317">
        <f t="shared" si="509"/>
        <v>0</v>
      </c>
      <c r="BG97" s="330"/>
      <c r="BH97" s="317">
        <f t="shared" si="510"/>
        <v>0</v>
      </c>
      <c r="BI97" s="330"/>
      <c r="BJ97" s="317">
        <f>ADHB!BK97</f>
        <v>0</v>
      </c>
      <c r="BK97" s="331">
        <f t="shared" si="511"/>
        <v>0</v>
      </c>
      <c r="BL97" s="317">
        <f t="shared" si="512"/>
        <v>0</v>
      </c>
      <c r="BM97" s="330"/>
      <c r="BN97" s="332">
        <f t="shared" si="513"/>
        <v>0</v>
      </c>
      <c r="BO97" s="332">
        <f t="shared" si="514"/>
        <v>0</v>
      </c>
      <c r="BP97" s="320"/>
      <c r="BQ97" s="334">
        <f t="shared" si="617"/>
        <v>13</v>
      </c>
      <c r="BR97" s="327" t="s">
        <v>92</v>
      </c>
      <c r="BS97" s="328"/>
      <c r="BT97" s="328"/>
      <c r="BU97" s="317"/>
      <c r="BV97" s="317"/>
      <c r="BW97" s="317">
        <f t="shared" si="516"/>
        <v>0</v>
      </c>
      <c r="BX97" s="330"/>
      <c r="BY97" s="317">
        <f t="shared" si="517"/>
        <v>0</v>
      </c>
      <c r="BZ97" s="330"/>
      <c r="CA97" s="317">
        <f>ADHB!CB97</f>
        <v>0</v>
      </c>
      <c r="CB97" s="331">
        <f t="shared" si="518"/>
        <v>0</v>
      </c>
      <c r="CC97" s="317">
        <f t="shared" si="519"/>
        <v>0</v>
      </c>
      <c r="CD97" s="330"/>
      <c r="CE97" s="332">
        <f t="shared" si="520"/>
        <v>0</v>
      </c>
      <c r="CF97" s="332">
        <f t="shared" si="521"/>
        <v>0</v>
      </c>
      <c r="CG97" s="320"/>
      <c r="CH97" s="334">
        <f t="shared" si="618"/>
        <v>13</v>
      </c>
      <c r="CI97" s="327" t="s">
        <v>92</v>
      </c>
      <c r="CJ97" s="328"/>
      <c r="CK97" s="328"/>
      <c r="CL97" s="317"/>
      <c r="CM97" s="317"/>
      <c r="CN97" s="317">
        <f t="shared" si="523"/>
        <v>0</v>
      </c>
      <c r="CO97" s="330"/>
      <c r="CP97" s="317">
        <f t="shared" si="524"/>
        <v>0</v>
      </c>
      <c r="CQ97" s="330"/>
      <c r="CR97" s="317">
        <f>ADHB!CS97</f>
        <v>0</v>
      </c>
      <c r="CS97" s="331">
        <f t="shared" si="525"/>
        <v>0</v>
      </c>
      <c r="CT97" s="317">
        <f t="shared" si="526"/>
        <v>0</v>
      </c>
      <c r="CU97" s="330"/>
      <c r="CV97" s="332">
        <f t="shared" si="527"/>
        <v>0</v>
      </c>
      <c r="CW97" s="332">
        <f t="shared" si="528"/>
        <v>0</v>
      </c>
      <c r="CX97" s="320"/>
      <c r="CY97" s="334">
        <f t="shared" si="619"/>
        <v>13</v>
      </c>
      <c r="CZ97" s="327" t="s">
        <v>92</v>
      </c>
      <c r="DA97" s="328"/>
      <c r="DB97" s="328"/>
      <c r="DC97" s="317"/>
      <c r="DD97" s="317"/>
      <c r="DE97" s="317">
        <f t="shared" si="530"/>
        <v>0</v>
      </c>
      <c r="DF97" s="330"/>
      <c r="DG97" s="317">
        <f t="shared" si="531"/>
        <v>0</v>
      </c>
      <c r="DH97" s="330"/>
      <c r="DI97" s="317">
        <f>ADHB!DJ97</f>
        <v>0</v>
      </c>
      <c r="DJ97" s="331">
        <f t="shared" si="532"/>
        <v>0</v>
      </c>
      <c r="DK97" s="317">
        <f t="shared" si="533"/>
        <v>0</v>
      </c>
      <c r="DL97" s="330"/>
      <c r="DM97" s="332">
        <f t="shared" si="534"/>
        <v>0</v>
      </c>
      <c r="DN97" s="332">
        <f t="shared" si="535"/>
        <v>0</v>
      </c>
      <c r="DO97" s="320"/>
      <c r="DP97" s="334">
        <f t="shared" si="620"/>
        <v>13</v>
      </c>
      <c r="DQ97" s="327" t="s">
        <v>92</v>
      </c>
      <c r="DR97" s="328"/>
      <c r="DS97" s="328"/>
      <c r="DT97" s="317"/>
      <c r="DU97" s="317"/>
      <c r="DV97" s="317">
        <f t="shared" si="537"/>
        <v>0</v>
      </c>
      <c r="DW97" s="330"/>
      <c r="DX97" s="317">
        <f t="shared" si="538"/>
        <v>0</v>
      </c>
      <c r="DY97" s="330"/>
      <c r="DZ97" s="317">
        <f>ADHB!EA97</f>
        <v>0</v>
      </c>
      <c r="EA97" s="331">
        <f t="shared" si="539"/>
        <v>0</v>
      </c>
      <c r="EB97" s="317">
        <f t="shared" si="540"/>
        <v>0</v>
      </c>
      <c r="EC97" s="330"/>
      <c r="ED97" s="332">
        <f t="shared" si="541"/>
        <v>0</v>
      </c>
      <c r="EE97" s="332">
        <f t="shared" si="542"/>
        <v>0</v>
      </c>
      <c r="EF97" s="320"/>
      <c r="EG97" s="334">
        <f t="shared" si="621"/>
        <v>13</v>
      </c>
      <c r="EH97" s="327" t="s">
        <v>92</v>
      </c>
      <c r="EI97" s="328"/>
      <c r="EJ97" s="328"/>
      <c r="EK97" s="317"/>
      <c r="EL97" s="317"/>
      <c r="EM97" s="317">
        <f t="shared" si="544"/>
        <v>0</v>
      </c>
      <c r="EN97" s="330"/>
      <c r="EO97" s="317">
        <f t="shared" si="545"/>
        <v>0</v>
      </c>
      <c r="EP97" s="330"/>
      <c r="EQ97" s="317">
        <f>ADHB!ER97</f>
        <v>0</v>
      </c>
      <c r="ER97" s="331">
        <f t="shared" si="546"/>
        <v>0</v>
      </c>
      <c r="ES97" s="317">
        <f t="shared" si="547"/>
        <v>0</v>
      </c>
      <c r="ET97" s="330"/>
      <c r="EU97" s="332">
        <f t="shared" si="548"/>
        <v>0</v>
      </c>
      <c r="EV97" s="332">
        <f t="shared" si="549"/>
        <v>0</v>
      </c>
      <c r="EW97" s="320"/>
      <c r="EX97" s="334">
        <f t="shared" si="622"/>
        <v>13</v>
      </c>
      <c r="EY97" s="327" t="s">
        <v>92</v>
      </c>
      <c r="EZ97" s="328"/>
      <c r="FA97" s="328"/>
      <c r="FB97" s="317"/>
      <c r="FC97" s="317"/>
      <c r="FD97" s="317">
        <f t="shared" si="551"/>
        <v>0</v>
      </c>
      <c r="FE97" s="330"/>
      <c r="FF97" s="317">
        <f t="shared" si="552"/>
        <v>0</v>
      </c>
      <c r="FG97" s="330"/>
      <c r="FH97" s="317">
        <f>ADHB!FI97</f>
        <v>0</v>
      </c>
      <c r="FI97" s="331">
        <f t="shared" si="553"/>
        <v>0</v>
      </c>
      <c r="FJ97" s="317">
        <f t="shared" si="554"/>
        <v>0</v>
      </c>
      <c r="FK97" s="330"/>
      <c r="FL97" s="332">
        <f t="shared" si="555"/>
        <v>0</v>
      </c>
      <c r="FM97" s="332">
        <f t="shared" si="556"/>
        <v>0</v>
      </c>
      <c r="FN97" s="320"/>
      <c r="FO97" s="334">
        <f t="shared" si="623"/>
        <v>13</v>
      </c>
      <c r="FP97" s="327" t="s">
        <v>92</v>
      </c>
      <c r="FQ97" s="328"/>
      <c r="FR97" s="328"/>
      <c r="FS97" s="317"/>
      <c r="FT97" s="317"/>
      <c r="FU97" s="317">
        <f t="shared" si="558"/>
        <v>0</v>
      </c>
      <c r="FV97" s="330"/>
      <c r="FW97" s="317">
        <f t="shared" si="559"/>
        <v>0</v>
      </c>
      <c r="FX97" s="330"/>
      <c r="FY97" s="317">
        <f>ADHB!FZ97</f>
        <v>0</v>
      </c>
      <c r="FZ97" s="331">
        <f t="shared" si="560"/>
        <v>0</v>
      </c>
      <c r="GA97" s="317">
        <f t="shared" si="561"/>
        <v>0</v>
      </c>
      <c r="GB97" s="330"/>
      <c r="GC97" s="332">
        <f t="shared" si="562"/>
        <v>0</v>
      </c>
      <c r="GD97" s="332">
        <f t="shared" si="563"/>
        <v>0</v>
      </c>
      <c r="GE97" s="320"/>
      <c r="GF97" s="334">
        <f t="shared" si="624"/>
        <v>13</v>
      </c>
      <c r="GG97" s="327" t="s">
        <v>92</v>
      </c>
      <c r="GH97" s="328"/>
      <c r="GI97" s="328"/>
      <c r="GJ97" s="317"/>
      <c r="GK97" s="317"/>
      <c r="GL97" s="317">
        <f t="shared" si="565"/>
        <v>0</v>
      </c>
      <c r="GM97" s="330"/>
      <c r="GN97" s="317">
        <f t="shared" si="566"/>
        <v>0</v>
      </c>
      <c r="GO97" s="330"/>
      <c r="GP97" s="317">
        <f>ADHB!GQ97</f>
        <v>0</v>
      </c>
      <c r="GQ97" s="331">
        <f t="shared" si="567"/>
        <v>0</v>
      </c>
      <c r="GR97" s="317">
        <f t="shared" si="568"/>
        <v>0</v>
      </c>
      <c r="GS97" s="330"/>
      <c r="GT97" s="332">
        <f t="shared" si="569"/>
        <v>0</v>
      </c>
      <c r="GU97" s="332">
        <f t="shared" si="570"/>
        <v>0</v>
      </c>
      <c r="GV97" s="320"/>
      <c r="GW97" s="334">
        <f t="shared" si="625"/>
        <v>13</v>
      </c>
      <c r="GX97" s="327" t="s">
        <v>92</v>
      </c>
      <c r="GY97" s="328"/>
      <c r="GZ97" s="328"/>
      <c r="HA97" s="317"/>
      <c r="HB97" s="317"/>
      <c r="HC97" s="317">
        <f t="shared" si="572"/>
        <v>0</v>
      </c>
      <c r="HD97" s="330"/>
      <c r="HE97" s="317">
        <f t="shared" si="573"/>
        <v>0</v>
      </c>
      <c r="HF97" s="330"/>
      <c r="HG97" s="317">
        <f>ADHB!HH97</f>
        <v>0</v>
      </c>
      <c r="HH97" s="331">
        <f t="shared" si="574"/>
        <v>0</v>
      </c>
      <c r="HI97" s="317">
        <f t="shared" si="575"/>
        <v>0</v>
      </c>
      <c r="HJ97" s="330"/>
      <c r="HK97" s="332">
        <f t="shared" si="576"/>
        <v>0</v>
      </c>
      <c r="HL97" s="332">
        <f t="shared" si="577"/>
        <v>0</v>
      </c>
      <c r="HM97" s="320"/>
      <c r="HN97" s="334">
        <f t="shared" si="626"/>
        <v>13</v>
      </c>
      <c r="HO97" s="327" t="s">
        <v>92</v>
      </c>
      <c r="HP97" s="328"/>
      <c r="HQ97" s="328"/>
      <c r="HR97" s="317"/>
      <c r="HS97" s="317"/>
      <c r="HT97" s="317">
        <f t="shared" si="579"/>
        <v>0</v>
      </c>
      <c r="HU97" s="330"/>
      <c r="HV97" s="317">
        <f t="shared" si="580"/>
        <v>0</v>
      </c>
      <c r="HW97" s="330"/>
      <c r="HX97" s="317">
        <f>ADHB!HY97</f>
        <v>0</v>
      </c>
      <c r="HY97" s="331">
        <f t="shared" si="581"/>
        <v>0</v>
      </c>
      <c r="HZ97" s="317">
        <f t="shared" si="582"/>
        <v>0</v>
      </c>
      <c r="IA97" s="330"/>
      <c r="IB97" s="332">
        <f t="shared" si="583"/>
        <v>0</v>
      </c>
      <c r="IC97" s="332">
        <f t="shared" si="584"/>
        <v>0</v>
      </c>
      <c r="ID97" s="320"/>
      <c r="IE97" s="334">
        <f t="shared" si="627"/>
        <v>13</v>
      </c>
      <c r="IF97" s="327" t="s">
        <v>92</v>
      </c>
      <c r="IG97" s="328"/>
      <c r="IH97" s="328"/>
      <c r="II97" s="317"/>
      <c r="IJ97" s="317"/>
      <c r="IK97" s="317">
        <f t="shared" si="586"/>
        <v>0</v>
      </c>
      <c r="IL97" s="330"/>
      <c r="IM97" s="317">
        <f t="shared" si="587"/>
        <v>0</v>
      </c>
      <c r="IN97" s="330"/>
      <c r="IO97" s="317">
        <f>ADHB!IP97</f>
        <v>0</v>
      </c>
      <c r="IP97" s="331">
        <f t="shared" si="588"/>
        <v>0</v>
      </c>
      <c r="IQ97" s="317">
        <f t="shared" si="589"/>
        <v>0</v>
      </c>
      <c r="IR97" s="330"/>
      <c r="IS97" s="332">
        <f t="shared" si="590"/>
        <v>0</v>
      </c>
      <c r="IT97" s="332">
        <f t="shared" si="591"/>
        <v>0</v>
      </c>
      <c r="IU97" s="320"/>
      <c r="IV97" s="334">
        <f t="shared" si="628"/>
        <v>13</v>
      </c>
      <c r="IW97" s="327" t="s">
        <v>92</v>
      </c>
      <c r="IX97" s="328"/>
      <c r="IY97" s="328"/>
      <c r="IZ97" s="317"/>
      <c r="JA97" s="317"/>
      <c r="JB97" s="317">
        <f t="shared" si="593"/>
        <v>0</v>
      </c>
      <c r="JC97" s="330"/>
      <c r="JD97" s="317">
        <f t="shared" si="594"/>
        <v>0</v>
      </c>
      <c r="JE97" s="330"/>
      <c r="JF97" s="317">
        <f>ADHB!JG97</f>
        <v>0</v>
      </c>
      <c r="JG97" s="331">
        <f t="shared" si="595"/>
        <v>0</v>
      </c>
      <c r="JH97" s="317">
        <f t="shared" si="596"/>
        <v>0</v>
      </c>
      <c r="JI97" s="330"/>
      <c r="JJ97" s="332">
        <f t="shared" si="597"/>
        <v>0</v>
      </c>
      <c r="JK97" s="332">
        <f t="shared" si="598"/>
        <v>0</v>
      </c>
      <c r="JL97" s="320"/>
      <c r="JM97" s="334">
        <f t="shared" si="629"/>
        <v>13</v>
      </c>
      <c r="JN97" s="327" t="s">
        <v>92</v>
      </c>
      <c r="JO97" s="328"/>
      <c r="JP97" s="328"/>
      <c r="JQ97" s="317"/>
      <c r="JR97" s="317"/>
      <c r="JS97" s="317">
        <f t="shared" si="600"/>
        <v>0</v>
      </c>
      <c r="JT97" s="330"/>
      <c r="JU97" s="317">
        <f t="shared" si="601"/>
        <v>0</v>
      </c>
      <c r="JV97" s="330"/>
      <c r="JW97" s="317" t="str">
        <f>ADHB!LD97</f>
        <v/>
      </c>
      <c r="JX97" s="331">
        <f t="shared" si="602"/>
        <v>0</v>
      </c>
      <c r="JY97" s="317">
        <f t="shared" si="603"/>
        <v>0</v>
      </c>
      <c r="JZ97" s="330"/>
      <c r="KA97" s="332">
        <f t="shared" si="604"/>
        <v>0</v>
      </c>
      <c r="KB97" s="332">
        <f t="shared" si="605"/>
        <v>0</v>
      </c>
      <c r="KC97" s="320"/>
      <c r="KD97" s="334">
        <f t="shared" si="630"/>
        <v>13</v>
      </c>
      <c r="KE97" s="327" t="s">
        <v>92</v>
      </c>
      <c r="KF97" s="328"/>
      <c r="KG97" s="328"/>
      <c r="KH97" s="317"/>
      <c r="KI97" s="317"/>
      <c r="KJ97" s="317">
        <f t="shared" si="607"/>
        <v>0</v>
      </c>
      <c r="KK97" s="330"/>
      <c r="KL97" s="317">
        <f t="shared" si="608"/>
        <v>0</v>
      </c>
      <c r="KM97" s="330"/>
      <c r="KN97" s="317" t="str">
        <f>ADHB!LU97</f>
        <v/>
      </c>
      <c r="KO97" s="331">
        <f t="shared" si="609"/>
        <v>0</v>
      </c>
      <c r="KP97" s="317">
        <f t="shared" si="610"/>
        <v>0</v>
      </c>
      <c r="KQ97" s="330"/>
      <c r="KR97" s="332">
        <f t="shared" si="611"/>
        <v>0</v>
      </c>
      <c r="KS97" s="332">
        <f t="shared" si="612"/>
        <v>0</v>
      </c>
    </row>
    <row r="98" ht="15.75" customHeight="1">
      <c r="A98" s="326">
        <f t="shared" si="613"/>
        <v>14</v>
      </c>
      <c r="B98" s="327" t="s">
        <v>93</v>
      </c>
      <c r="C98" s="328"/>
      <c r="D98" s="328"/>
      <c r="E98" s="317"/>
      <c r="F98" s="317" t="str">
        <f t="shared" si="487"/>
        <v/>
      </c>
      <c r="G98" s="317">
        <f t="shared" si="488"/>
        <v>0</v>
      </c>
      <c r="H98" s="330"/>
      <c r="I98" s="317">
        <f t="shared" si="489"/>
        <v>0</v>
      </c>
      <c r="J98" s="330"/>
      <c r="K98" s="317">
        <f>ADHB!L98</f>
        <v>0</v>
      </c>
      <c r="L98" s="331">
        <f t="shared" si="490"/>
        <v>0</v>
      </c>
      <c r="M98" s="317">
        <f t="shared" si="491"/>
        <v>0</v>
      </c>
      <c r="N98" s="330"/>
      <c r="O98" s="332">
        <f t="shared" si="492"/>
        <v>0</v>
      </c>
      <c r="P98" s="333">
        <f t="shared" si="493"/>
        <v>0</v>
      </c>
      <c r="Q98" s="320"/>
      <c r="R98" s="334">
        <f t="shared" si="614"/>
        <v>14</v>
      </c>
      <c r="S98" s="327" t="s">
        <v>93</v>
      </c>
      <c r="T98" s="328"/>
      <c r="U98" s="328"/>
      <c r="V98" s="317"/>
      <c r="W98" s="317"/>
      <c r="X98" s="317">
        <f t="shared" si="495"/>
        <v>0</v>
      </c>
      <c r="Y98" s="330"/>
      <c r="Z98" s="317">
        <f t="shared" si="496"/>
        <v>0</v>
      </c>
      <c r="AA98" s="330"/>
      <c r="AB98" s="317">
        <f>ADHB!AC98</f>
        <v>0</v>
      </c>
      <c r="AC98" s="331">
        <f t="shared" si="497"/>
        <v>0</v>
      </c>
      <c r="AD98" s="317">
        <f t="shared" si="498"/>
        <v>0</v>
      </c>
      <c r="AE98" s="330"/>
      <c r="AF98" s="332">
        <f t="shared" si="499"/>
        <v>0</v>
      </c>
      <c r="AG98" s="332">
        <f t="shared" si="500"/>
        <v>0</v>
      </c>
      <c r="AH98" s="320"/>
      <c r="AI98" s="334">
        <f t="shared" si="615"/>
        <v>14</v>
      </c>
      <c r="AJ98" s="327" t="s">
        <v>93</v>
      </c>
      <c r="AK98" s="328"/>
      <c r="AL98" s="328"/>
      <c r="AM98" s="317"/>
      <c r="AN98" s="317"/>
      <c r="AO98" s="317">
        <f t="shared" si="502"/>
        <v>0</v>
      </c>
      <c r="AP98" s="330"/>
      <c r="AQ98" s="317">
        <f t="shared" si="503"/>
        <v>0</v>
      </c>
      <c r="AR98" s="330"/>
      <c r="AS98" s="317">
        <f>ADHB!AT98</f>
        <v>0</v>
      </c>
      <c r="AT98" s="331">
        <f t="shared" si="504"/>
        <v>0</v>
      </c>
      <c r="AU98" s="317">
        <f t="shared" si="505"/>
        <v>0</v>
      </c>
      <c r="AV98" s="330"/>
      <c r="AW98" s="332">
        <f t="shared" si="506"/>
        <v>0</v>
      </c>
      <c r="AX98" s="332">
        <f t="shared" si="507"/>
        <v>0</v>
      </c>
      <c r="AY98" s="320"/>
      <c r="AZ98" s="334">
        <f t="shared" si="616"/>
        <v>14</v>
      </c>
      <c r="BA98" s="327" t="s">
        <v>93</v>
      </c>
      <c r="BB98" s="328"/>
      <c r="BC98" s="328"/>
      <c r="BD98" s="317"/>
      <c r="BE98" s="317"/>
      <c r="BF98" s="317">
        <f t="shared" si="509"/>
        <v>0</v>
      </c>
      <c r="BG98" s="330"/>
      <c r="BH98" s="317">
        <f t="shared" si="510"/>
        <v>0</v>
      </c>
      <c r="BI98" s="330"/>
      <c r="BJ98" s="317">
        <f>ADHB!BK98</f>
        <v>0</v>
      </c>
      <c r="BK98" s="331">
        <f t="shared" si="511"/>
        <v>0</v>
      </c>
      <c r="BL98" s="317">
        <f t="shared" si="512"/>
        <v>0</v>
      </c>
      <c r="BM98" s="330"/>
      <c r="BN98" s="332">
        <f t="shared" si="513"/>
        <v>0</v>
      </c>
      <c r="BO98" s="332">
        <f t="shared" si="514"/>
        <v>0</v>
      </c>
      <c r="BP98" s="320"/>
      <c r="BQ98" s="334">
        <f t="shared" si="617"/>
        <v>14</v>
      </c>
      <c r="BR98" s="327" t="s">
        <v>93</v>
      </c>
      <c r="BS98" s="328"/>
      <c r="BT98" s="328"/>
      <c r="BU98" s="317"/>
      <c r="BV98" s="317"/>
      <c r="BW98" s="317">
        <f t="shared" si="516"/>
        <v>0</v>
      </c>
      <c r="BX98" s="330"/>
      <c r="BY98" s="317">
        <f t="shared" si="517"/>
        <v>0</v>
      </c>
      <c r="BZ98" s="330"/>
      <c r="CA98" s="317">
        <f>ADHB!CB98</f>
        <v>0</v>
      </c>
      <c r="CB98" s="331">
        <f t="shared" si="518"/>
        <v>0</v>
      </c>
      <c r="CC98" s="317">
        <f t="shared" si="519"/>
        <v>0</v>
      </c>
      <c r="CD98" s="330"/>
      <c r="CE98" s="332">
        <f t="shared" si="520"/>
        <v>0</v>
      </c>
      <c r="CF98" s="332">
        <f t="shared" si="521"/>
        <v>0</v>
      </c>
      <c r="CG98" s="320"/>
      <c r="CH98" s="334">
        <f t="shared" si="618"/>
        <v>14</v>
      </c>
      <c r="CI98" s="327" t="s">
        <v>93</v>
      </c>
      <c r="CJ98" s="328"/>
      <c r="CK98" s="328"/>
      <c r="CL98" s="317"/>
      <c r="CM98" s="317"/>
      <c r="CN98" s="317">
        <f t="shared" si="523"/>
        <v>0</v>
      </c>
      <c r="CO98" s="330"/>
      <c r="CP98" s="317">
        <f t="shared" si="524"/>
        <v>0</v>
      </c>
      <c r="CQ98" s="330"/>
      <c r="CR98" s="317">
        <f>ADHB!CS98</f>
        <v>0</v>
      </c>
      <c r="CS98" s="331">
        <f t="shared" si="525"/>
        <v>0</v>
      </c>
      <c r="CT98" s="317">
        <f t="shared" si="526"/>
        <v>0</v>
      </c>
      <c r="CU98" s="330"/>
      <c r="CV98" s="332">
        <f t="shared" si="527"/>
        <v>0</v>
      </c>
      <c r="CW98" s="332">
        <f t="shared" si="528"/>
        <v>0</v>
      </c>
      <c r="CX98" s="320"/>
      <c r="CY98" s="334">
        <f t="shared" si="619"/>
        <v>14</v>
      </c>
      <c r="CZ98" s="327" t="s">
        <v>93</v>
      </c>
      <c r="DA98" s="328"/>
      <c r="DB98" s="328"/>
      <c r="DC98" s="317"/>
      <c r="DD98" s="317"/>
      <c r="DE98" s="317">
        <f t="shared" si="530"/>
        <v>0</v>
      </c>
      <c r="DF98" s="330"/>
      <c r="DG98" s="317">
        <f t="shared" si="531"/>
        <v>0</v>
      </c>
      <c r="DH98" s="330"/>
      <c r="DI98" s="317">
        <f>ADHB!DJ98</f>
        <v>0</v>
      </c>
      <c r="DJ98" s="331">
        <f t="shared" si="532"/>
        <v>0</v>
      </c>
      <c r="DK98" s="317">
        <f t="shared" si="533"/>
        <v>0</v>
      </c>
      <c r="DL98" s="330"/>
      <c r="DM98" s="332">
        <f t="shared" si="534"/>
        <v>0</v>
      </c>
      <c r="DN98" s="332">
        <f t="shared" si="535"/>
        <v>0</v>
      </c>
      <c r="DO98" s="320"/>
      <c r="DP98" s="334">
        <f t="shared" si="620"/>
        <v>14</v>
      </c>
      <c r="DQ98" s="327" t="s">
        <v>93</v>
      </c>
      <c r="DR98" s="328"/>
      <c r="DS98" s="328"/>
      <c r="DT98" s="317"/>
      <c r="DU98" s="317"/>
      <c r="DV98" s="317">
        <f t="shared" si="537"/>
        <v>0</v>
      </c>
      <c r="DW98" s="330"/>
      <c r="DX98" s="317">
        <f t="shared" si="538"/>
        <v>0</v>
      </c>
      <c r="DY98" s="330"/>
      <c r="DZ98" s="317">
        <f>ADHB!EA98</f>
        <v>0</v>
      </c>
      <c r="EA98" s="331">
        <f t="shared" si="539"/>
        <v>0</v>
      </c>
      <c r="EB98" s="317">
        <f t="shared" si="540"/>
        <v>0</v>
      </c>
      <c r="EC98" s="330"/>
      <c r="ED98" s="332">
        <f t="shared" si="541"/>
        <v>0</v>
      </c>
      <c r="EE98" s="332">
        <f t="shared" si="542"/>
        <v>0</v>
      </c>
      <c r="EF98" s="320"/>
      <c r="EG98" s="334">
        <f t="shared" si="621"/>
        <v>14</v>
      </c>
      <c r="EH98" s="327" t="s">
        <v>93</v>
      </c>
      <c r="EI98" s="328"/>
      <c r="EJ98" s="328"/>
      <c r="EK98" s="317"/>
      <c r="EL98" s="317"/>
      <c r="EM98" s="317">
        <f t="shared" si="544"/>
        <v>0</v>
      </c>
      <c r="EN98" s="330"/>
      <c r="EO98" s="317">
        <f t="shared" si="545"/>
        <v>0</v>
      </c>
      <c r="EP98" s="330"/>
      <c r="EQ98" s="317">
        <f>ADHB!ER98</f>
        <v>0</v>
      </c>
      <c r="ER98" s="331">
        <f t="shared" si="546"/>
        <v>0</v>
      </c>
      <c r="ES98" s="317">
        <f t="shared" si="547"/>
        <v>0</v>
      </c>
      <c r="ET98" s="330"/>
      <c r="EU98" s="332">
        <f t="shared" si="548"/>
        <v>0</v>
      </c>
      <c r="EV98" s="332">
        <f t="shared" si="549"/>
        <v>0</v>
      </c>
      <c r="EW98" s="320"/>
      <c r="EX98" s="334">
        <f t="shared" si="622"/>
        <v>14</v>
      </c>
      <c r="EY98" s="327" t="s">
        <v>93</v>
      </c>
      <c r="EZ98" s="328"/>
      <c r="FA98" s="328"/>
      <c r="FB98" s="317"/>
      <c r="FC98" s="317"/>
      <c r="FD98" s="317">
        <f t="shared" si="551"/>
        <v>0</v>
      </c>
      <c r="FE98" s="330"/>
      <c r="FF98" s="317">
        <f t="shared" si="552"/>
        <v>0</v>
      </c>
      <c r="FG98" s="330"/>
      <c r="FH98" s="317">
        <f>ADHB!FI98</f>
        <v>0</v>
      </c>
      <c r="FI98" s="331">
        <f t="shared" si="553"/>
        <v>0</v>
      </c>
      <c r="FJ98" s="317">
        <f t="shared" si="554"/>
        <v>0</v>
      </c>
      <c r="FK98" s="330"/>
      <c r="FL98" s="332">
        <f t="shared" si="555"/>
        <v>0</v>
      </c>
      <c r="FM98" s="332">
        <f t="shared" si="556"/>
        <v>0</v>
      </c>
      <c r="FN98" s="320"/>
      <c r="FO98" s="334">
        <f t="shared" si="623"/>
        <v>14</v>
      </c>
      <c r="FP98" s="327" t="s">
        <v>93</v>
      </c>
      <c r="FQ98" s="328"/>
      <c r="FR98" s="328"/>
      <c r="FS98" s="317"/>
      <c r="FT98" s="317"/>
      <c r="FU98" s="317">
        <f t="shared" si="558"/>
        <v>0</v>
      </c>
      <c r="FV98" s="330"/>
      <c r="FW98" s="317">
        <f t="shared" si="559"/>
        <v>0</v>
      </c>
      <c r="FX98" s="330"/>
      <c r="FY98" s="317">
        <f>ADHB!FZ98</f>
        <v>0</v>
      </c>
      <c r="FZ98" s="331">
        <f t="shared" si="560"/>
        <v>0</v>
      </c>
      <c r="GA98" s="317">
        <f t="shared" si="561"/>
        <v>0</v>
      </c>
      <c r="GB98" s="330"/>
      <c r="GC98" s="332">
        <f t="shared" si="562"/>
        <v>0</v>
      </c>
      <c r="GD98" s="332">
        <f t="shared" si="563"/>
        <v>0</v>
      </c>
      <c r="GE98" s="320"/>
      <c r="GF98" s="334">
        <f t="shared" si="624"/>
        <v>14</v>
      </c>
      <c r="GG98" s="327" t="s">
        <v>93</v>
      </c>
      <c r="GH98" s="328"/>
      <c r="GI98" s="328"/>
      <c r="GJ98" s="317"/>
      <c r="GK98" s="317"/>
      <c r="GL98" s="317">
        <f t="shared" si="565"/>
        <v>0</v>
      </c>
      <c r="GM98" s="330"/>
      <c r="GN98" s="317">
        <f t="shared" si="566"/>
        <v>0</v>
      </c>
      <c r="GO98" s="330"/>
      <c r="GP98" s="317">
        <f>ADHB!GQ98</f>
        <v>0</v>
      </c>
      <c r="GQ98" s="331">
        <f t="shared" si="567"/>
        <v>0</v>
      </c>
      <c r="GR98" s="317">
        <f t="shared" si="568"/>
        <v>0</v>
      </c>
      <c r="GS98" s="330"/>
      <c r="GT98" s="332">
        <f t="shared" si="569"/>
        <v>0</v>
      </c>
      <c r="GU98" s="332">
        <f t="shared" si="570"/>
        <v>0</v>
      </c>
      <c r="GV98" s="320"/>
      <c r="GW98" s="334">
        <f t="shared" si="625"/>
        <v>14</v>
      </c>
      <c r="GX98" s="327" t="s">
        <v>93</v>
      </c>
      <c r="GY98" s="328"/>
      <c r="GZ98" s="328"/>
      <c r="HA98" s="317"/>
      <c r="HB98" s="317"/>
      <c r="HC98" s="317">
        <f t="shared" si="572"/>
        <v>0</v>
      </c>
      <c r="HD98" s="330"/>
      <c r="HE98" s="317">
        <f t="shared" si="573"/>
        <v>0</v>
      </c>
      <c r="HF98" s="330"/>
      <c r="HG98" s="317">
        <f>ADHB!HH98</f>
        <v>0</v>
      </c>
      <c r="HH98" s="331">
        <f t="shared" si="574"/>
        <v>0</v>
      </c>
      <c r="HI98" s="317">
        <f t="shared" si="575"/>
        <v>0</v>
      </c>
      <c r="HJ98" s="330"/>
      <c r="HK98" s="332">
        <f t="shared" si="576"/>
        <v>0</v>
      </c>
      <c r="HL98" s="332">
        <f t="shared" si="577"/>
        <v>0</v>
      </c>
      <c r="HM98" s="320"/>
      <c r="HN98" s="334">
        <f t="shared" si="626"/>
        <v>14</v>
      </c>
      <c r="HO98" s="327" t="s">
        <v>93</v>
      </c>
      <c r="HP98" s="328"/>
      <c r="HQ98" s="328"/>
      <c r="HR98" s="317"/>
      <c r="HS98" s="317"/>
      <c r="HT98" s="317">
        <f t="shared" si="579"/>
        <v>0</v>
      </c>
      <c r="HU98" s="330"/>
      <c r="HV98" s="317">
        <f t="shared" si="580"/>
        <v>0</v>
      </c>
      <c r="HW98" s="330"/>
      <c r="HX98" s="317">
        <f>ADHB!HY98</f>
        <v>0</v>
      </c>
      <c r="HY98" s="331">
        <f t="shared" si="581"/>
        <v>0</v>
      </c>
      <c r="HZ98" s="317">
        <f t="shared" si="582"/>
        <v>0</v>
      </c>
      <c r="IA98" s="330"/>
      <c r="IB98" s="332">
        <f t="shared" si="583"/>
        <v>0</v>
      </c>
      <c r="IC98" s="332">
        <f t="shared" si="584"/>
        <v>0</v>
      </c>
      <c r="ID98" s="320"/>
      <c r="IE98" s="334">
        <f t="shared" si="627"/>
        <v>14</v>
      </c>
      <c r="IF98" s="327" t="s">
        <v>93</v>
      </c>
      <c r="IG98" s="328"/>
      <c r="IH98" s="328"/>
      <c r="II98" s="317"/>
      <c r="IJ98" s="317"/>
      <c r="IK98" s="317">
        <f t="shared" si="586"/>
        <v>0</v>
      </c>
      <c r="IL98" s="330"/>
      <c r="IM98" s="317">
        <f t="shared" si="587"/>
        <v>0</v>
      </c>
      <c r="IN98" s="330"/>
      <c r="IO98" s="317">
        <f>ADHB!IP98</f>
        <v>0</v>
      </c>
      <c r="IP98" s="331">
        <f t="shared" si="588"/>
        <v>0</v>
      </c>
      <c r="IQ98" s="317">
        <f t="shared" si="589"/>
        <v>0</v>
      </c>
      <c r="IR98" s="330"/>
      <c r="IS98" s="332">
        <f t="shared" si="590"/>
        <v>0</v>
      </c>
      <c r="IT98" s="332">
        <f t="shared" si="591"/>
        <v>0</v>
      </c>
      <c r="IU98" s="320"/>
      <c r="IV98" s="334">
        <f t="shared" si="628"/>
        <v>14</v>
      </c>
      <c r="IW98" s="327" t="s">
        <v>93</v>
      </c>
      <c r="IX98" s="328"/>
      <c r="IY98" s="328"/>
      <c r="IZ98" s="317"/>
      <c r="JA98" s="317"/>
      <c r="JB98" s="317">
        <f t="shared" si="593"/>
        <v>0</v>
      </c>
      <c r="JC98" s="330"/>
      <c r="JD98" s="317">
        <f t="shared" si="594"/>
        <v>0</v>
      </c>
      <c r="JE98" s="330"/>
      <c r="JF98" s="317">
        <f>ADHB!JG98</f>
        <v>0</v>
      </c>
      <c r="JG98" s="331">
        <f t="shared" si="595"/>
        <v>0</v>
      </c>
      <c r="JH98" s="317">
        <f t="shared" si="596"/>
        <v>0</v>
      </c>
      <c r="JI98" s="330"/>
      <c r="JJ98" s="332">
        <f t="shared" si="597"/>
        <v>0</v>
      </c>
      <c r="JK98" s="332">
        <f t="shared" si="598"/>
        <v>0</v>
      </c>
      <c r="JL98" s="320"/>
      <c r="JM98" s="334">
        <f t="shared" si="629"/>
        <v>14</v>
      </c>
      <c r="JN98" s="327" t="s">
        <v>93</v>
      </c>
      <c r="JO98" s="328"/>
      <c r="JP98" s="328"/>
      <c r="JQ98" s="317"/>
      <c r="JR98" s="317"/>
      <c r="JS98" s="317">
        <f t="shared" si="600"/>
        <v>0</v>
      </c>
      <c r="JT98" s="330"/>
      <c r="JU98" s="317">
        <f t="shared" si="601"/>
        <v>0</v>
      </c>
      <c r="JV98" s="330"/>
      <c r="JW98" s="317" t="str">
        <f>ADHB!LD98</f>
        <v/>
      </c>
      <c r="JX98" s="331">
        <f t="shared" si="602"/>
        <v>0</v>
      </c>
      <c r="JY98" s="317">
        <f t="shared" si="603"/>
        <v>0</v>
      </c>
      <c r="JZ98" s="330"/>
      <c r="KA98" s="332">
        <f t="shared" si="604"/>
        <v>0</v>
      </c>
      <c r="KB98" s="332">
        <f t="shared" si="605"/>
        <v>0</v>
      </c>
      <c r="KC98" s="320"/>
      <c r="KD98" s="334">
        <f t="shared" si="630"/>
        <v>14</v>
      </c>
      <c r="KE98" s="327" t="s">
        <v>93</v>
      </c>
      <c r="KF98" s="328"/>
      <c r="KG98" s="328"/>
      <c r="KH98" s="317"/>
      <c r="KI98" s="317"/>
      <c r="KJ98" s="317">
        <f t="shared" si="607"/>
        <v>0</v>
      </c>
      <c r="KK98" s="330"/>
      <c r="KL98" s="317">
        <f t="shared" si="608"/>
        <v>0</v>
      </c>
      <c r="KM98" s="330"/>
      <c r="KN98" s="317" t="str">
        <f>ADHB!LU98</f>
        <v/>
      </c>
      <c r="KO98" s="331">
        <f t="shared" si="609"/>
        <v>0</v>
      </c>
      <c r="KP98" s="317">
        <f t="shared" si="610"/>
        <v>0</v>
      </c>
      <c r="KQ98" s="330"/>
      <c r="KR98" s="332">
        <f t="shared" si="611"/>
        <v>0</v>
      </c>
      <c r="KS98" s="332">
        <f t="shared" si="612"/>
        <v>0</v>
      </c>
    </row>
    <row r="99" ht="15.75" customHeight="1">
      <c r="A99" s="326">
        <f t="shared" si="613"/>
        <v>15</v>
      </c>
      <c r="B99" s="327" t="s">
        <v>94</v>
      </c>
      <c r="C99" s="328"/>
      <c r="D99" s="328"/>
      <c r="E99" s="317"/>
      <c r="F99" s="317" t="str">
        <f t="shared" si="487"/>
        <v/>
      </c>
      <c r="G99" s="317">
        <f t="shared" si="488"/>
        <v>0</v>
      </c>
      <c r="H99" s="330"/>
      <c r="I99" s="317">
        <f t="shared" si="489"/>
        <v>0</v>
      </c>
      <c r="J99" s="330"/>
      <c r="K99" s="317">
        <f>ADHB!L99</f>
        <v>0</v>
      </c>
      <c r="L99" s="331">
        <f t="shared" si="490"/>
        <v>0</v>
      </c>
      <c r="M99" s="317">
        <f t="shared" si="491"/>
        <v>0</v>
      </c>
      <c r="N99" s="330"/>
      <c r="O99" s="332">
        <f t="shared" si="492"/>
        <v>0</v>
      </c>
      <c r="P99" s="333">
        <f t="shared" si="493"/>
        <v>0</v>
      </c>
      <c r="Q99" s="320"/>
      <c r="R99" s="334">
        <f t="shared" si="614"/>
        <v>15</v>
      </c>
      <c r="S99" s="327" t="s">
        <v>94</v>
      </c>
      <c r="T99" s="328"/>
      <c r="U99" s="328"/>
      <c r="V99" s="317"/>
      <c r="W99" s="317"/>
      <c r="X99" s="317">
        <f t="shared" si="495"/>
        <v>0</v>
      </c>
      <c r="Y99" s="330"/>
      <c r="Z99" s="317">
        <f t="shared" si="496"/>
        <v>0</v>
      </c>
      <c r="AA99" s="330"/>
      <c r="AB99" s="317">
        <f>ADHB!AC99</f>
        <v>0</v>
      </c>
      <c r="AC99" s="331">
        <f t="shared" si="497"/>
        <v>0</v>
      </c>
      <c r="AD99" s="317">
        <f t="shared" si="498"/>
        <v>0</v>
      </c>
      <c r="AE99" s="330"/>
      <c r="AF99" s="332">
        <f t="shared" si="499"/>
        <v>0</v>
      </c>
      <c r="AG99" s="332">
        <f t="shared" si="500"/>
        <v>0</v>
      </c>
      <c r="AH99" s="320"/>
      <c r="AI99" s="334">
        <f t="shared" si="615"/>
        <v>15</v>
      </c>
      <c r="AJ99" s="327" t="s">
        <v>94</v>
      </c>
      <c r="AK99" s="328"/>
      <c r="AL99" s="328"/>
      <c r="AM99" s="317"/>
      <c r="AN99" s="317"/>
      <c r="AO99" s="317">
        <f t="shared" si="502"/>
        <v>0</v>
      </c>
      <c r="AP99" s="330"/>
      <c r="AQ99" s="317">
        <f t="shared" si="503"/>
        <v>0</v>
      </c>
      <c r="AR99" s="330"/>
      <c r="AS99" s="317">
        <f>ADHB!AT99</f>
        <v>0</v>
      </c>
      <c r="AT99" s="331">
        <f t="shared" si="504"/>
        <v>0</v>
      </c>
      <c r="AU99" s="317">
        <f t="shared" si="505"/>
        <v>0</v>
      </c>
      <c r="AV99" s="330"/>
      <c r="AW99" s="332">
        <f t="shared" si="506"/>
        <v>0</v>
      </c>
      <c r="AX99" s="332">
        <f t="shared" si="507"/>
        <v>0</v>
      </c>
      <c r="AY99" s="320"/>
      <c r="AZ99" s="334">
        <f t="shared" si="616"/>
        <v>15</v>
      </c>
      <c r="BA99" s="327" t="s">
        <v>94</v>
      </c>
      <c r="BB99" s="328"/>
      <c r="BC99" s="328"/>
      <c r="BD99" s="317"/>
      <c r="BE99" s="317"/>
      <c r="BF99" s="317">
        <f t="shared" si="509"/>
        <v>0</v>
      </c>
      <c r="BG99" s="330"/>
      <c r="BH99" s="317">
        <f t="shared" si="510"/>
        <v>0</v>
      </c>
      <c r="BI99" s="330"/>
      <c r="BJ99" s="317">
        <f>ADHB!BK99</f>
        <v>0</v>
      </c>
      <c r="BK99" s="331">
        <f t="shared" si="511"/>
        <v>0</v>
      </c>
      <c r="BL99" s="317">
        <f t="shared" si="512"/>
        <v>0</v>
      </c>
      <c r="BM99" s="330"/>
      <c r="BN99" s="332">
        <f t="shared" si="513"/>
        <v>0</v>
      </c>
      <c r="BO99" s="332">
        <f t="shared" si="514"/>
        <v>0</v>
      </c>
      <c r="BP99" s="320"/>
      <c r="BQ99" s="334">
        <f t="shared" si="617"/>
        <v>15</v>
      </c>
      <c r="BR99" s="327" t="s">
        <v>94</v>
      </c>
      <c r="BS99" s="328"/>
      <c r="BT99" s="328"/>
      <c r="BU99" s="317"/>
      <c r="BV99" s="317"/>
      <c r="BW99" s="317">
        <f t="shared" si="516"/>
        <v>0</v>
      </c>
      <c r="BX99" s="330"/>
      <c r="BY99" s="317">
        <f t="shared" si="517"/>
        <v>0</v>
      </c>
      <c r="BZ99" s="330"/>
      <c r="CA99" s="317">
        <f>ADHB!CB99</f>
        <v>0</v>
      </c>
      <c r="CB99" s="331">
        <f t="shared" si="518"/>
        <v>0</v>
      </c>
      <c r="CC99" s="317">
        <f t="shared" si="519"/>
        <v>0</v>
      </c>
      <c r="CD99" s="330"/>
      <c r="CE99" s="332">
        <f t="shared" si="520"/>
        <v>0</v>
      </c>
      <c r="CF99" s="332">
        <f t="shared" si="521"/>
        <v>0</v>
      </c>
      <c r="CG99" s="320"/>
      <c r="CH99" s="334">
        <f t="shared" si="618"/>
        <v>15</v>
      </c>
      <c r="CI99" s="327" t="s">
        <v>94</v>
      </c>
      <c r="CJ99" s="328"/>
      <c r="CK99" s="328"/>
      <c r="CL99" s="317"/>
      <c r="CM99" s="317"/>
      <c r="CN99" s="317">
        <f t="shared" si="523"/>
        <v>0</v>
      </c>
      <c r="CO99" s="330"/>
      <c r="CP99" s="317">
        <f t="shared" si="524"/>
        <v>0</v>
      </c>
      <c r="CQ99" s="330"/>
      <c r="CR99" s="317">
        <f>ADHB!CS99</f>
        <v>0</v>
      </c>
      <c r="CS99" s="331">
        <f t="shared" si="525"/>
        <v>0</v>
      </c>
      <c r="CT99" s="317">
        <f t="shared" si="526"/>
        <v>0</v>
      </c>
      <c r="CU99" s="330"/>
      <c r="CV99" s="332">
        <f t="shared" si="527"/>
        <v>0</v>
      </c>
      <c r="CW99" s="332">
        <f t="shared" si="528"/>
        <v>0</v>
      </c>
      <c r="CX99" s="320"/>
      <c r="CY99" s="334">
        <f t="shared" si="619"/>
        <v>15</v>
      </c>
      <c r="CZ99" s="327" t="s">
        <v>94</v>
      </c>
      <c r="DA99" s="328"/>
      <c r="DB99" s="328"/>
      <c r="DC99" s="317"/>
      <c r="DD99" s="317"/>
      <c r="DE99" s="317">
        <f t="shared" si="530"/>
        <v>0</v>
      </c>
      <c r="DF99" s="330"/>
      <c r="DG99" s="317">
        <f t="shared" si="531"/>
        <v>0</v>
      </c>
      <c r="DH99" s="330"/>
      <c r="DI99" s="317">
        <f>ADHB!DJ99</f>
        <v>0</v>
      </c>
      <c r="DJ99" s="331">
        <f t="shared" si="532"/>
        <v>0</v>
      </c>
      <c r="DK99" s="317">
        <f t="shared" si="533"/>
        <v>0</v>
      </c>
      <c r="DL99" s="330"/>
      <c r="DM99" s="332">
        <f t="shared" si="534"/>
        <v>0</v>
      </c>
      <c r="DN99" s="332">
        <f t="shared" si="535"/>
        <v>0</v>
      </c>
      <c r="DO99" s="320"/>
      <c r="DP99" s="334">
        <f t="shared" si="620"/>
        <v>15</v>
      </c>
      <c r="DQ99" s="327" t="s">
        <v>94</v>
      </c>
      <c r="DR99" s="328"/>
      <c r="DS99" s="328"/>
      <c r="DT99" s="317"/>
      <c r="DU99" s="317"/>
      <c r="DV99" s="317">
        <f t="shared" si="537"/>
        <v>0</v>
      </c>
      <c r="DW99" s="330"/>
      <c r="DX99" s="317">
        <f t="shared" si="538"/>
        <v>0</v>
      </c>
      <c r="DY99" s="330"/>
      <c r="DZ99" s="317">
        <f>ADHB!EA99</f>
        <v>0</v>
      </c>
      <c r="EA99" s="331">
        <f t="shared" si="539"/>
        <v>0</v>
      </c>
      <c r="EB99" s="317">
        <f t="shared" si="540"/>
        <v>0</v>
      </c>
      <c r="EC99" s="330"/>
      <c r="ED99" s="332">
        <f t="shared" si="541"/>
        <v>0</v>
      </c>
      <c r="EE99" s="332">
        <f t="shared" si="542"/>
        <v>0</v>
      </c>
      <c r="EF99" s="320"/>
      <c r="EG99" s="334">
        <f t="shared" si="621"/>
        <v>15</v>
      </c>
      <c r="EH99" s="327" t="s">
        <v>94</v>
      </c>
      <c r="EI99" s="328"/>
      <c r="EJ99" s="328"/>
      <c r="EK99" s="317"/>
      <c r="EL99" s="317"/>
      <c r="EM99" s="317">
        <f t="shared" si="544"/>
        <v>0</v>
      </c>
      <c r="EN99" s="330"/>
      <c r="EO99" s="317">
        <f t="shared" si="545"/>
        <v>0</v>
      </c>
      <c r="EP99" s="330"/>
      <c r="EQ99" s="317">
        <f>ADHB!ER99</f>
        <v>0</v>
      </c>
      <c r="ER99" s="331">
        <f t="shared" si="546"/>
        <v>0</v>
      </c>
      <c r="ES99" s="317">
        <f t="shared" si="547"/>
        <v>0</v>
      </c>
      <c r="ET99" s="330"/>
      <c r="EU99" s="332">
        <f t="shared" si="548"/>
        <v>0</v>
      </c>
      <c r="EV99" s="332">
        <f t="shared" si="549"/>
        <v>0</v>
      </c>
      <c r="EW99" s="320"/>
      <c r="EX99" s="334">
        <f t="shared" si="622"/>
        <v>15</v>
      </c>
      <c r="EY99" s="327" t="s">
        <v>94</v>
      </c>
      <c r="EZ99" s="328"/>
      <c r="FA99" s="328"/>
      <c r="FB99" s="317"/>
      <c r="FC99" s="317"/>
      <c r="FD99" s="317">
        <f t="shared" si="551"/>
        <v>0</v>
      </c>
      <c r="FE99" s="330"/>
      <c r="FF99" s="317">
        <f t="shared" si="552"/>
        <v>0</v>
      </c>
      <c r="FG99" s="330"/>
      <c r="FH99" s="317">
        <f>ADHB!FI99</f>
        <v>0</v>
      </c>
      <c r="FI99" s="331">
        <f t="shared" si="553"/>
        <v>0</v>
      </c>
      <c r="FJ99" s="317">
        <f t="shared" si="554"/>
        <v>0</v>
      </c>
      <c r="FK99" s="330"/>
      <c r="FL99" s="332">
        <f t="shared" si="555"/>
        <v>0</v>
      </c>
      <c r="FM99" s="332">
        <f t="shared" si="556"/>
        <v>0</v>
      </c>
      <c r="FN99" s="320"/>
      <c r="FO99" s="334">
        <f t="shared" si="623"/>
        <v>15</v>
      </c>
      <c r="FP99" s="327" t="s">
        <v>94</v>
      </c>
      <c r="FQ99" s="328"/>
      <c r="FR99" s="328"/>
      <c r="FS99" s="317"/>
      <c r="FT99" s="317"/>
      <c r="FU99" s="317">
        <f t="shared" si="558"/>
        <v>0</v>
      </c>
      <c r="FV99" s="330"/>
      <c r="FW99" s="317">
        <f t="shared" si="559"/>
        <v>0</v>
      </c>
      <c r="FX99" s="330"/>
      <c r="FY99" s="317">
        <f>ADHB!FZ99</f>
        <v>0</v>
      </c>
      <c r="FZ99" s="331">
        <f t="shared" si="560"/>
        <v>0</v>
      </c>
      <c r="GA99" s="317">
        <f t="shared" si="561"/>
        <v>0</v>
      </c>
      <c r="GB99" s="330"/>
      <c r="GC99" s="332">
        <f t="shared" si="562"/>
        <v>0</v>
      </c>
      <c r="GD99" s="332">
        <f t="shared" si="563"/>
        <v>0</v>
      </c>
      <c r="GE99" s="320"/>
      <c r="GF99" s="334">
        <f t="shared" si="624"/>
        <v>15</v>
      </c>
      <c r="GG99" s="327" t="s">
        <v>94</v>
      </c>
      <c r="GH99" s="328"/>
      <c r="GI99" s="328"/>
      <c r="GJ99" s="317"/>
      <c r="GK99" s="317"/>
      <c r="GL99" s="317">
        <f t="shared" si="565"/>
        <v>0</v>
      </c>
      <c r="GM99" s="330"/>
      <c r="GN99" s="317">
        <f t="shared" si="566"/>
        <v>0</v>
      </c>
      <c r="GO99" s="330"/>
      <c r="GP99" s="317">
        <f>ADHB!GQ99</f>
        <v>0</v>
      </c>
      <c r="GQ99" s="331">
        <f t="shared" si="567"/>
        <v>0</v>
      </c>
      <c r="GR99" s="317">
        <f t="shared" si="568"/>
        <v>0</v>
      </c>
      <c r="GS99" s="330"/>
      <c r="GT99" s="332">
        <f t="shared" si="569"/>
        <v>0</v>
      </c>
      <c r="GU99" s="332">
        <f t="shared" si="570"/>
        <v>0</v>
      </c>
      <c r="GV99" s="320"/>
      <c r="GW99" s="334">
        <f t="shared" si="625"/>
        <v>15</v>
      </c>
      <c r="GX99" s="327" t="s">
        <v>94</v>
      </c>
      <c r="GY99" s="328"/>
      <c r="GZ99" s="328"/>
      <c r="HA99" s="317"/>
      <c r="HB99" s="317"/>
      <c r="HC99" s="317">
        <f t="shared" si="572"/>
        <v>0</v>
      </c>
      <c r="HD99" s="330"/>
      <c r="HE99" s="317">
        <f t="shared" si="573"/>
        <v>0</v>
      </c>
      <c r="HF99" s="330"/>
      <c r="HG99" s="317">
        <f>ADHB!HH99</f>
        <v>0</v>
      </c>
      <c r="HH99" s="331">
        <f t="shared" si="574"/>
        <v>0</v>
      </c>
      <c r="HI99" s="317">
        <f t="shared" si="575"/>
        <v>0</v>
      </c>
      <c r="HJ99" s="330"/>
      <c r="HK99" s="332">
        <f t="shared" si="576"/>
        <v>0</v>
      </c>
      <c r="HL99" s="332">
        <f t="shared" si="577"/>
        <v>0</v>
      </c>
      <c r="HM99" s="320"/>
      <c r="HN99" s="334">
        <f t="shared" si="626"/>
        <v>15</v>
      </c>
      <c r="HO99" s="327" t="s">
        <v>94</v>
      </c>
      <c r="HP99" s="328"/>
      <c r="HQ99" s="328"/>
      <c r="HR99" s="317"/>
      <c r="HS99" s="317"/>
      <c r="HT99" s="317">
        <f t="shared" si="579"/>
        <v>0</v>
      </c>
      <c r="HU99" s="330"/>
      <c r="HV99" s="317">
        <f t="shared" si="580"/>
        <v>0</v>
      </c>
      <c r="HW99" s="330"/>
      <c r="HX99" s="317">
        <f>ADHB!HY99</f>
        <v>0</v>
      </c>
      <c r="HY99" s="331">
        <f t="shared" si="581"/>
        <v>0</v>
      </c>
      <c r="HZ99" s="317">
        <f t="shared" si="582"/>
        <v>0</v>
      </c>
      <c r="IA99" s="330"/>
      <c r="IB99" s="332">
        <f t="shared" si="583"/>
        <v>0</v>
      </c>
      <c r="IC99" s="332">
        <f t="shared" si="584"/>
        <v>0</v>
      </c>
      <c r="ID99" s="320"/>
      <c r="IE99" s="334">
        <f t="shared" si="627"/>
        <v>15</v>
      </c>
      <c r="IF99" s="327" t="s">
        <v>94</v>
      </c>
      <c r="IG99" s="328"/>
      <c r="IH99" s="328"/>
      <c r="II99" s="317"/>
      <c r="IJ99" s="317"/>
      <c r="IK99" s="317">
        <f t="shared" si="586"/>
        <v>0</v>
      </c>
      <c r="IL99" s="330"/>
      <c r="IM99" s="317">
        <f t="shared" si="587"/>
        <v>0</v>
      </c>
      <c r="IN99" s="330"/>
      <c r="IO99" s="317">
        <f>ADHB!IP99</f>
        <v>0</v>
      </c>
      <c r="IP99" s="331">
        <f t="shared" si="588"/>
        <v>0</v>
      </c>
      <c r="IQ99" s="317">
        <f t="shared" si="589"/>
        <v>0</v>
      </c>
      <c r="IR99" s="330"/>
      <c r="IS99" s="332">
        <f t="shared" si="590"/>
        <v>0</v>
      </c>
      <c r="IT99" s="332">
        <f t="shared" si="591"/>
        <v>0</v>
      </c>
      <c r="IU99" s="320"/>
      <c r="IV99" s="334">
        <f t="shared" si="628"/>
        <v>15</v>
      </c>
      <c r="IW99" s="327" t="s">
        <v>94</v>
      </c>
      <c r="IX99" s="328"/>
      <c r="IY99" s="328"/>
      <c r="IZ99" s="317"/>
      <c r="JA99" s="317"/>
      <c r="JB99" s="317">
        <f t="shared" si="593"/>
        <v>0</v>
      </c>
      <c r="JC99" s="330"/>
      <c r="JD99" s="317">
        <f t="shared" si="594"/>
        <v>0</v>
      </c>
      <c r="JE99" s="330"/>
      <c r="JF99" s="317">
        <f>ADHB!JG99</f>
        <v>0</v>
      </c>
      <c r="JG99" s="331">
        <f t="shared" si="595"/>
        <v>0</v>
      </c>
      <c r="JH99" s="317">
        <f t="shared" si="596"/>
        <v>0</v>
      </c>
      <c r="JI99" s="330"/>
      <c r="JJ99" s="332">
        <f t="shared" si="597"/>
        <v>0</v>
      </c>
      <c r="JK99" s="332">
        <f t="shared" si="598"/>
        <v>0</v>
      </c>
      <c r="JL99" s="320"/>
      <c r="JM99" s="334">
        <f t="shared" si="629"/>
        <v>15</v>
      </c>
      <c r="JN99" s="327" t="s">
        <v>94</v>
      </c>
      <c r="JO99" s="328"/>
      <c r="JP99" s="328"/>
      <c r="JQ99" s="317"/>
      <c r="JR99" s="317"/>
      <c r="JS99" s="317">
        <f t="shared" si="600"/>
        <v>0</v>
      </c>
      <c r="JT99" s="330"/>
      <c r="JU99" s="317">
        <f t="shared" si="601"/>
        <v>0</v>
      </c>
      <c r="JV99" s="330"/>
      <c r="JW99" s="317" t="str">
        <f>ADHB!LD99</f>
        <v/>
      </c>
      <c r="JX99" s="331">
        <f t="shared" si="602"/>
        <v>0</v>
      </c>
      <c r="JY99" s="317">
        <f t="shared" si="603"/>
        <v>0</v>
      </c>
      <c r="JZ99" s="330"/>
      <c r="KA99" s="332">
        <f t="shared" si="604"/>
        <v>0</v>
      </c>
      <c r="KB99" s="332">
        <f t="shared" si="605"/>
        <v>0</v>
      </c>
      <c r="KC99" s="320"/>
      <c r="KD99" s="334">
        <f t="shared" si="630"/>
        <v>15</v>
      </c>
      <c r="KE99" s="327" t="s">
        <v>94</v>
      </c>
      <c r="KF99" s="328"/>
      <c r="KG99" s="328"/>
      <c r="KH99" s="317"/>
      <c r="KI99" s="317"/>
      <c r="KJ99" s="317">
        <f t="shared" si="607"/>
        <v>0</v>
      </c>
      <c r="KK99" s="330"/>
      <c r="KL99" s="317">
        <f t="shared" si="608"/>
        <v>0</v>
      </c>
      <c r="KM99" s="330"/>
      <c r="KN99" s="317" t="str">
        <f>ADHB!LU99</f>
        <v/>
      </c>
      <c r="KO99" s="331">
        <f t="shared" si="609"/>
        <v>0</v>
      </c>
      <c r="KP99" s="317">
        <f t="shared" si="610"/>
        <v>0</v>
      </c>
      <c r="KQ99" s="330"/>
      <c r="KR99" s="332">
        <f t="shared" si="611"/>
        <v>0</v>
      </c>
      <c r="KS99" s="332">
        <f t="shared" si="612"/>
        <v>0</v>
      </c>
    </row>
    <row r="100" ht="15.75" customHeight="1">
      <c r="A100" s="326">
        <f t="shared" si="613"/>
        <v>16</v>
      </c>
      <c r="B100" s="327" t="s">
        <v>95</v>
      </c>
      <c r="C100" s="328"/>
      <c r="D100" s="328"/>
      <c r="E100" s="317"/>
      <c r="F100" s="317" t="str">
        <f t="shared" si="487"/>
        <v/>
      </c>
      <c r="G100" s="317">
        <f t="shared" si="488"/>
        <v>0</v>
      </c>
      <c r="H100" s="330"/>
      <c r="I100" s="317">
        <f t="shared" si="489"/>
        <v>0</v>
      </c>
      <c r="J100" s="330"/>
      <c r="K100" s="317">
        <f>ADHB!L100</f>
        <v>0</v>
      </c>
      <c r="L100" s="331">
        <f t="shared" si="490"/>
        <v>0</v>
      </c>
      <c r="M100" s="317">
        <f t="shared" si="491"/>
        <v>0</v>
      </c>
      <c r="N100" s="330"/>
      <c r="O100" s="332">
        <f t="shared" si="492"/>
        <v>0</v>
      </c>
      <c r="P100" s="333">
        <f t="shared" si="493"/>
        <v>0</v>
      </c>
      <c r="Q100" s="320"/>
      <c r="R100" s="334">
        <f t="shared" si="614"/>
        <v>16</v>
      </c>
      <c r="S100" s="327" t="s">
        <v>95</v>
      </c>
      <c r="T100" s="328"/>
      <c r="U100" s="328"/>
      <c r="V100" s="317"/>
      <c r="W100" s="317"/>
      <c r="X100" s="317">
        <f t="shared" si="495"/>
        <v>0</v>
      </c>
      <c r="Y100" s="330"/>
      <c r="Z100" s="317">
        <f t="shared" si="496"/>
        <v>0</v>
      </c>
      <c r="AA100" s="330"/>
      <c r="AB100" s="317">
        <f>ADHB!AC100</f>
        <v>0</v>
      </c>
      <c r="AC100" s="331">
        <f t="shared" si="497"/>
        <v>0</v>
      </c>
      <c r="AD100" s="317">
        <f t="shared" si="498"/>
        <v>0</v>
      </c>
      <c r="AE100" s="330"/>
      <c r="AF100" s="332">
        <f t="shared" si="499"/>
        <v>0</v>
      </c>
      <c r="AG100" s="332">
        <f t="shared" si="500"/>
        <v>0</v>
      </c>
      <c r="AH100" s="320"/>
      <c r="AI100" s="334">
        <f t="shared" si="615"/>
        <v>16</v>
      </c>
      <c r="AJ100" s="327" t="s">
        <v>95</v>
      </c>
      <c r="AK100" s="328"/>
      <c r="AL100" s="328"/>
      <c r="AM100" s="317"/>
      <c r="AN100" s="317"/>
      <c r="AO100" s="317">
        <f t="shared" si="502"/>
        <v>0</v>
      </c>
      <c r="AP100" s="330"/>
      <c r="AQ100" s="317">
        <f t="shared" si="503"/>
        <v>0</v>
      </c>
      <c r="AR100" s="330"/>
      <c r="AS100" s="317">
        <f>ADHB!AT100</f>
        <v>0</v>
      </c>
      <c r="AT100" s="331">
        <f t="shared" si="504"/>
        <v>0</v>
      </c>
      <c r="AU100" s="317">
        <f t="shared" si="505"/>
        <v>0</v>
      </c>
      <c r="AV100" s="330"/>
      <c r="AW100" s="332">
        <f t="shared" si="506"/>
        <v>0</v>
      </c>
      <c r="AX100" s="332">
        <f t="shared" si="507"/>
        <v>0</v>
      </c>
      <c r="AY100" s="320"/>
      <c r="AZ100" s="334">
        <f t="shared" si="616"/>
        <v>16</v>
      </c>
      <c r="BA100" s="327" t="s">
        <v>95</v>
      </c>
      <c r="BB100" s="328"/>
      <c r="BC100" s="328"/>
      <c r="BD100" s="317"/>
      <c r="BE100" s="317"/>
      <c r="BF100" s="317">
        <f t="shared" si="509"/>
        <v>0</v>
      </c>
      <c r="BG100" s="330"/>
      <c r="BH100" s="317">
        <f t="shared" si="510"/>
        <v>0</v>
      </c>
      <c r="BI100" s="330"/>
      <c r="BJ100" s="317">
        <f>ADHB!BK100</f>
        <v>0</v>
      </c>
      <c r="BK100" s="331">
        <f t="shared" si="511"/>
        <v>0</v>
      </c>
      <c r="BL100" s="317">
        <f t="shared" si="512"/>
        <v>0</v>
      </c>
      <c r="BM100" s="330"/>
      <c r="BN100" s="332">
        <f t="shared" si="513"/>
        <v>0</v>
      </c>
      <c r="BO100" s="332">
        <f t="shared" si="514"/>
        <v>0</v>
      </c>
      <c r="BP100" s="320"/>
      <c r="BQ100" s="334">
        <f t="shared" si="617"/>
        <v>16</v>
      </c>
      <c r="BR100" s="327" t="s">
        <v>95</v>
      </c>
      <c r="BS100" s="328"/>
      <c r="BT100" s="328"/>
      <c r="BU100" s="317"/>
      <c r="BV100" s="317"/>
      <c r="BW100" s="317">
        <f t="shared" si="516"/>
        <v>0</v>
      </c>
      <c r="BX100" s="330"/>
      <c r="BY100" s="317">
        <f t="shared" si="517"/>
        <v>0</v>
      </c>
      <c r="BZ100" s="330"/>
      <c r="CA100" s="317">
        <f>ADHB!CB100</f>
        <v>0</v>
      </c>
      <c r="CB100" s="331">
        <f t="shared" si="518"/>
        <v>0</v>
      </c>
      <c r="CC100" s="317">
        <f t="shared" si="519"/>
        <v>0</v>
      </c>
      <c r="CD100" s="330"/>
      <c r="CE100" s="332">
        <f t="shared" si="520"/>
        <v>0</v>
      </c>
      <c r="CF100" s="332">
        <f t="shared" si="521"/>
        <v>0</v>
      </c>
      <c r="CG100" s="320"/>
      <c r="CH100" s="334">
        <f t="shared" si="618"/>
        <v>16</v>
      </c>
      <c r="CI100" s="327" t="s">
        <v>95</v>
      </c>
      <c r="CJ100" s="328"/>
      <c r="CK100" s="328"/>
      <c r="CL100" s="317"/>
      <c r="CM100" s="317"/>
      <c r="CN100" s="317">
        <f t="shared" si="523"/>
        <v>0</v>
      </c>
      <c r="CO100" s="330"/>
      <c r="CP100" s="317">
        <f t="shared" si="524"/>
        <v>0</v>
      </c>
      <c r="CQ100" s="330"/>
      <c r="CR100" s="317">
        <f>ADHB!CS100</f>
        <v>0</v>
      </c>
      <c r="CS100" s="331">
        <f t="shared" si="525"/>
        <v>0</v>
      </c>
      <c r="CT100" s="317">
        <f t="shared" si="526"/>
        <v>0</v>
      </c>
      <c r="CU100" s="330"/>
      <c r="CV100" s="332">
        <f t="shared" si="527"/>
        <v>0</v>
      </c>
      <c r="CW100" s="332">
        <f t="shared" si="528"/>
        <v>0</v>
      </c>
      <c r="CX100" s="320"/>
      <c r="CY100" s="334">
        <f t="shared" si="619"/>
        <v>16</v>
      </c>
      <c r="CZ100" s="327" t="s">
        <v>95</v>
      </c>
      <c r="DA100" s="328"/>
      <c r="DB100" s="328"/>
      <c r="DC100" s="317"/>
      <c r="DD100" s="317"/>
      <c r="DE100" s="317">
        <f t="shared" si="530"/>
        <v>0</v>
      </c>
      <c r="DF100" s="330"/>
      <c r="DG100" s="317">
        <f t="shared" si="531"/>
        <v>0</v>
      </c>
      <c r="DH100" s="330"/>
      <c r="DI100" s="317">
        <f>ADHB!DJ100</f>
        <v>0</v>
      </c>
      <c r="DJ100" s="331">
        <f t="shared" si="532"/>
        <v>0</v>
      </c>
      <c r="DK100" s="317">
        <f t="shared" si="533"/>
        <v>0</v>
      </c>
      <c r="DL100" s="330"/>
      <c r="DM100" s="332">
        <f t="shared" si="534"/>
        <v>0</v>
      </c>
      <c r="DN100" s="332">
        <f t="shared" si="535"/>
        <v>0</v>
      </c>
      <c r="DO100" s="320"/>
      <c r="DP100" s="334">
        <f t="shared" si="620"/>
        <v>16</v>
      </c>
      <c r="DQ100" s="327" t="s">
        <v>95</v>
      </c>
      <c r="DR100" s="328"/>
      <c r="DS100" s="328"/>
      <c r="DT100" s="317"/>
      <c r="DU100" s="317"/>
      <c r="DV100" s="317">
        <f t="shared" si="537"/>
        <v>0</v>
      </c>
      <c r="DW100" s="330"/>
      <c r="DX100" s="317">
        <f t="shared" si="538"/>
        <v>0</v>
      </c>
      <c r="DY100" s="330"/>
      <c r="DZ100" s="317">
        <f>ADHB!EA100</f>
        <v>0</v>
      </c>
      <c r="EA100" s="331">
        <f t="shared" si="539"/>
        <v>0</v>
      </c>
      <c r="EB100" s="317">
        <f t="shared" si="540"/>
        <v>0</v>
      </c>
      <c r="EC100" s="330"/>
      <c r="ED100" s="332">
        <f t="shared" si="541"/>
        <v>0</v>
      </c>
      <c r="EE100" s="332">
        <f t="shared" si="542"/>
        <v>0</v>
      </c>
      <c r="EF100" s="320"/>
      <c r="EG100" s="334">
        <f t="shared" si="621"/>
        <v>16</v>
      </c>
      <c r="EH100" s="327" t="s">
        <v>95</v>
      </c>
      <c r="EI100" s="328"/>
      <c r="EJ100" s="328"/>
      <c r="EK100" s="317"/>
      <c r="EL100" s="317"/>
      <c r="EM100" s="317">
        <f t="shared" si="544"/>
        <v>0</v>
      </c>
      <c r="EN100" s="330"/>
      <c r="EO100" s="317">
        <f t="shared" si="545"/>
        <v>0</v>
      </c>
      <c r="EP100" s="330"/>
      <c r="EQ100" s="317">
        <f>ADHB!ER100</f>
        <v>0</v>
      </c>
      <c r="ER100" s="331">
        <f t="shared" si="546"/>
        <v>0</v>
      </c>
      <c r="ES100" s="317">
        <f t="shared" si="547"/>
        <v>0</v>
      </c>
      <c r="ET100" s="330"/>
      <c r="EU100" s="332">
        <f t="shared" si="548"/>
        <v>0</v>
      </c>
      <c r="EV100" s="332">
        <f t="shared" si="549"/>
        <v>0</v>
      </c>
      <c r="EW100" s="320"/>
      <c r="EX100" s="334">
        <f t="shared" si="622"/>
        <v>16</v>
      </c>
      <c r="EY100" s="327" t="s">
        <v>95</v>
      </c>
      <c r="EZ100" s="328"/>
      <c r="FA100" s="328"/>
      <c r="FB100" s="317"/>
      <c r="FC100" s="317"/>
      <c r="FD100" s="317">
        <f t="shared" si="551"/>
        <v>0</v>
      </c>
      <c r="FE100" s="330"/>
      <c r="FF100" s="317">
        <f t="shared" si="552"/>
        <v>0</v>
      </c>
      <c r="FG100" s="330"/>
      <c r="FH100" s="317">
        <f>ADHB!FI100</f>
        <v>0</v>
      </c>
      <c r="FI100" s="331">
        <f t="shared" si="553"/>
        <v>0</v>
      </c>
      <c r="FJ100" s="317">
        <f t="shared" si="554"/>
        <v>0</v>
      </c>
      <c r="FK100" s="330"/>
      <c r="FL100" s="332">
        <f t="shared" si="555"/>
        <v>0</v>
      </c>
      <c r="FM100" s="332">
        <f t="shared" si="556"/>
        <v>0</v>
      </c>
      <c r="FN100" s="320"/>
      <c r="FO100" s="334">
        <f t="shared" si="623"/>
        <v>16</v>
      </c>
      <c r="FP100" s="327" t="s">
        <v>95</v>
      </c>
      <c r="FQ100" s="328"/>
      <c r="FR100" s="328"/>
      <c r="FS100" s="317"/>
      <c r="FT100" s="317"/>
      <c r="FU100" s="317">
        <f t="shared" si="558"/>
        <v>0</v>
      </c>
      <c r="FV100" s="330"/>
      <c r="FW100" s="317">
        <f t="shared" si="559"/>
        <v>0</v>
      </c>
      <c r="FX100" s="330"/>
      <c r="FY100" s="317">
        <f>ADHB!FZ100</f>
        <v>0</v>
      </c>
      <c r="FZ100" s="331">
        <f t="shared" si="560"/>
        <v>0</v>
      </c>
      <c r="GA100" s="317">
        <f t="shared" si="561"/>
        <v>0</v>
      </c>
      <c r="GB100" s="330"/>
      <c r="GC100" s="332">
        <f t="shared" si="562"/>
        <v>0</v>
      </c>
      <c r="GD100" s="332">
        <f t="shared" si="563"/>
        <v>0</v>
      </c>
      <c r="GE100" s="320"/>
      <c r="GF100" s="334">
        <f t="shared" si="624"/>
        <v>16</v>
      </c>
      <c r="GG100" s="327" t="s">
        <v>95</v>
      </c>
      <c r="GH100" s="328"/>
      <c r="GI100" s="328"/>
      <c r="GJ100" s="317"/>
      <c r="GK100" s="317"/>
      <c r="GL100" s="317">
        <f t="shared" si="565"/>
        <v>0</v>
      </c>
      <c r="GM100" s="330"/>
      <c r="GN100" s="317">
        <f t="shared" si="566"/>
        <v>0</v>
      </c>
      <c r="GO100" s="330"/>
      <c r="GP100" s="317">
        <f>ADHB!GQ100</f>
        <v>0</v>
      </c>
      <c r="GQ100" s="331">
        <f t="shared" si="567"/>
        <v>0</v>
      </c>
      <c r="GR100" s="317">
        <f t="shared" si="568"/>
        <v>0</v>
      </c>
      <c r="GS100" s="330"/>
      <c r="GT100" s="332">
        <f t="shared" si="569"/>
        <v>0</v>
      </c>
      <c r="GU100" s="332">
        <f t="shared" si="570"/>
        <v>0</v>
      </c>
      <c r="GV100" s="320"/>
      <c r="GW100" s="334">
        <f t="shared" si="625"/>
        <v>16</v>
      </c>
      <c r="GX100" s="327" t="s">
        <v>95</v>
      </c>
      <c r="GY100" s="328"/>
      <c r="GZ100" s="328"/>
      <c r="HA100" s="317"/>
      <c r="HB100" s="317"/>
      <c r="HC100" s="317">
        <f t="shared" si="572"/>
        <v>0</v>
      </c>
      <c r="HD100" s="330"/>
      <c r="HE100" s="317">
        <f t="shared" si="573"/>
        <v>0</v>
      </c>
      <c r="HF100" s="330"/>
      <c r="HG100" s="317">
        <f>ADHB!HH100</f>
        <v>0</v>
      </c>
      <c r="HH100" s="331">
        <f t="shared" si="574"/>
        <v>0</v>
      </c>
      <c r="HI100" s="317">
        <f t="shared" si="575"/>
        <v>0</v>
      </c>
      <c r="HJ100" s="330"/>
      <c r="HK100" s="332">
        <f t="shared" si="576"/>
        <v>0</v>
      </c>
      <c r="HL100" s="332">
        <f t="shared" si="577"/>
        <v>0</v>
      </c>
      <c r="HM100" s="320"/>
      <c r="HN100" s="334">
        <f t="shared" si="626"/>
        <v>16</v>
      </c>
      <c r="HO100" s="327" t="s">
        <v>95</v>
      </c>
      <c r="HP100" s="328"/>
      <c r="HQ100" s="328"/>
      <c r="HR100" s="317"/>
      <c r="HS100" s="317"/>
      <c r="HT100" s="317">
        <f t="shared" si="579"/>
        <v>0</v>
      </c>
      <c r="HU100" s="330"/>
      <c r="HV100" s="317">
        <f t="shared" si="580"/>
        <v>0</v>
      </c>
      <c r="HW100" s="330"/>
      <c r="HX100" s="317">
        <f>ADHB!HY100</f>
        <v>0</v>
      </c>
      <c r="HY100" s="331">
        <f t="shared" si="581"/>
        <v>0</v>
      </c>
      <c r="HZ100" s="317">
        <f t="shared" si="582"/>
        <v>0</v>
      </c>
      <c r="IA100" s="330"/>
      <c r="IB100" s="332">
        <f t="shared" si="583"/>
        <v>0</v>
      </c>
      <c r="IC100" s="332">
        <f t="shared" si="584"/>
        <v>0</v>
      </c>
      <c r="ID100" s="320"/>
      <c r="IE100" s="334">
        <f t="shared" si="627"/>
        <v>16</v>
      </c>
      <c r="IF100" s="327" t="s">
        <v>95</v>
      </c>
      <c r="IG100" s="328"/>
      <c r="IH100" s="328"/>
      <c r="II100" s="317"/>
      <c r="IJ100" s="317"/>
      <c r="IK100" s="317">
        <f t="shared" si="586"/>
        <v>0</v>
      </c>
      <c r="IL100" s="330"/>
      <c r="IM100" s="317">
        <f t="shared" si="587"/>
        <v>0</v>
      </c>
      <c r="IN100" s="330"/>
      <c r="IO100" s="317">
        <f>ADHB!IP100</f>
        <v>0</v>
      </c>
      <c r="IP100" s="331">
        <f t="shared" si="588"/>
        <v>0</v>
      </c>
      <c r="IQ100" s="317">
        <f t="shared" si="589"/>
        <v>0</v>
      </c>
      <c r="IR100" s="330"/>
      <c r="IS100" s="332">
        <f t="shared" si="590"/>
        <v>0</v>
      </c>
      <c r="IT100" s="332">
        <f t="shared" si="591"/>
        <v>0</v>
      </c>
      <c r="IU100" s="320"/>
      <c r="IV100" s="334">
        <f t="shared" si="628"/>
        <v>16</v>
      </c>
      <c r="IW100" s="327" t="s">
        <v>95</v>
      </c>
      <c r="IX100" s="328"/>
      <c r="IY100" s="328"/>
      <c r="IZ100" s="317"/>
      <c r="JA100" s="317"/>
      <c r="JB100" s="317">
        <f t="shared" si="593"/>
        <v>0</v>
      </c>
      <c r="JC100" s="330"/>
      <c r="JD100" s="317">
        <f t="shared" si="594"/>
        <v>0</v>
      </c>
      <c r="JE100" s="330"/>
      <c r="JF100" s="317">
        <f>ADHB!JG100</f>
        <v>0</v>
      </c>
      <c r="JG100" s="331">
        <f t="shared" si="595"/>
        <v>0</v>
      </c>
      <c r="JH100" s="317">
        <f t="shared" si="596"/>
        <v>0</v>
      </c>
      <c r="JI100" s="330"/>
      <c r="JJ100" s="332">
        <f t="shared" si="597"/>
        <v>0</v>
      </c>
      <c r="JK100" s="332">
        <f t="shared" si="598"/>
        <v>0</v>
      </c>
      <c r="JL100" s="320"/>
      <c r="JM100" s="334">
        <f t="shared" si="629"/>
        <v>16</v>
      </c>
      <c r="JN100" s="327" t="s">
        <v>95</v>
      </c>
      <c r="JO100" s="328"/>
      <c r="JP100" s="328"/>
      <c r="JQ100" s="317"/>
      <c r="JR100" s="317"/>
      <c r="JS100" s="317">
        <f t="shared" si="600"/>
        <v>0</v>
      </c>
      <c r="JT100" s="330"/>
      <c r="JU100" s="317">
        <f t="shared" si="601"/>
        <v>0</v>
      </c>
      <c r="JV100" s="330"/>
      <c r="JW100" s="317" t="str">
        <f>ADHB!LD100</f>
        <v/>
      </c>
      <c r="JX100" s="331">
        <f t="shared" si="602"/>
        <v>0</v>
      </c>
      <c r="JY100" s="317">
        <f t="shared" si="603"/>
        <v>0</v>
      </c>
      <c r="JZ100" s="330"/>
      <c r="KA100" s="332">
        <f t="shared" si="604"/>
        <v>0</v>
      </c>
      <c r="KB100" s="332">
        <f t="shared" si="605"/>
        <v>0</v>
      </c>
      <c r="KC100" s="320"/>
      <c r="KD100" s="334">
        <f t="shared" si="630"/>
        <v>16</v>
      </c>
      <c r="KE100" s="327" t="s">
        <v>95</v>
      </c>
      <c r="KF100" s="328"/>
      <c r="KG100" s="328"/>
      <c r="KH100" s="317"/>
      <c r="KI100" s="317"/>
      <c r="KJ100" s="317">
        <f t="shared" si="607"/>
        <v>0</v>
      </c>
      <c r="KK100" s="330"/>
      <c r="KL100" s="317">
        <f t="shared" si="608"/>
        <v>0</v>
      </c>
      <c r="KM100" s="330"/>
      <c r="KN100" s="317" t="str">
        <f>ADHB!LU100</f>
        <v/>
      </c>
      <c r="KO100" s="331">
        <f t="shared" si="609"/>
        <v>0</v>
      </c>
      <c r="KP100" s="317">
        <f t="shared" si="610"/>
        <v>0</v>
      </c>
      <c r="KQ100" s="330"/>
      <c r="KR100" s="332">
        <f t="shared" si="611"/>
        <v>0</v>
      </c>
      <c r="KS100" s="332">
        <f t="shared" si="612"/>
        <v>0</v>
      </c>
    </row>
    <row r="101" ht="15.75" customHeight="1">
      <c r="A101" s="326">
        <f t="shared" si="613"/>
        <v>17</v>
      </c>
      <c r="B101" s="327" t="s">
        <v>96</v>
      </c>
      <c r="C101" s="328"/>
      <c r="D101" s="328"/>
      <c r="E101" s="317"/>
      <c r="F101" s="317" t="str">
        <f t="shared" si="487"/>
        <v/>
      </c>
      <c r="G101" s="317">
        <f t="shared" si="488"/>
        <v>0</v>
      </c>
      <c r="H101" s="330"/>
      <c r="I101" s="317">
        <f t="shared" si="489"/>
        <v>0</v>
      </c>
      <c r="J101" s="330"/>
      <c r="K101" s="317">
        <f>ADHB!L101</f>
        <v>0</v>
      </c>
      <c r="L101" s="331">
        <f t="shared" si="490"/>
        <v>0</v>
      </c>
      <c r="M101" s="317">
        <f t="shared" si="491"/>
        <v>0</v>
      </c>
      <c r="N101" s="330"/>
      <c r="O101" s="332">
        <f t="shared" si="492"/>
        <v>0</v>
      </c>
      <c r="P101" s="333">
        <f t="shared" si="493"/>
        <v>0</v>
      </c>
      <c r="Q101" s="320"/>
      <c r="R101" s="334">
        <f t="shared" si="614"/>
        <v>17</v>
      </c>
      <c r="S101" s="327" t="s">
        <v>96</v>
      </c>
      <c r="T101" s="328"/>
      <c r="U101" s="328"/>
      <c r="V101" s="317"/>
      <c r="W101" s="317"/>
      <c r="X101" s="317">
        <f t="shared" si="495"/>
        <v>0</v>
      </c>
      <c r="Y101" s="330"/>
      <c r="Z101" s="317">
        <f t="shared" si="496"/>
        <v>0</v>
      </c>
      <c r="AA101" s="330"/>
      <c r="AB101" s="317">
        <f>ADHB!AC101</f>
        <v>0</v>
      </c>
      <c r="AC101" s="331">
        <f t="shared" si="497"/>
        <v>0</v>
      </c>
      <c r="AD101" s="317">
        <f t="shared" si="498"/>
        <v>0</v>
      </c>
      <c r="AE101" s="330"/>
      <c r="AF101" s="332">
        <f t="shared" si="499"/>
        <v>0</v>
      </c>
      <c r="AG101" s="332">
        <f t="shared" si="500"/>
        <v>0</v>
      </c>
      <c r="AH101" s="320"/>
      <c r="AI101" s="334">
        <f t="shared" si="615"/>
        <v>17</v>
      </c>
      <c r="AJ101" s="327" t="s">
        <v>96</v>
      </c>
      <c r="AK101" s="328"/>
      <c r="AL101" s="328"/>
      <c r="AM101" s="317"/>
      <c r="AN101" s="317"/>
      <c r="AO101" s="317">
        <f t="shared" si="502"/>
        <v>0</v>
      </c>
      <c r="AP101" s="330"/>
      <c r="AQ101" s="317">
        <f t="shared" si="503"/>
        <v>0</v>
      </c>
      <c r="AR101" s="330"/>
      <c r="AS101" s="317">
        <f>ADHB!AT101</f>
        <v>0</v>
      </c>
      <c r="AT101" s="331">
        <f t="shared" si="504"/>
        <v>0</v>
      </c>
      <c r="AU101" s="317">
        <f t="shared" si="505"/>
        <v>0</v>
      </c>
      <c r="AV101" s="330"/>
      <c r="AW101" s="332">
        <f t="shared" si="506"/>
        <v>0</v>
      </c>
      <c r="AX101" s="332">
        <f t="shared" si="507"/>
        <v>0</v>
      </c>
      <c r="AY101" s="320"/>
      <c r="AZ101" s="334">
        <f t="shared" si="616"/>
        <v>17</v>
      </c>
      <c r="BA101" s="327" t="s">
        <v>96</v>
      </c>
      <c r="BB101" s="328"/>
      <c r="BC101" s="328"/>
      <c r="BD101" s="317"/>
      <c r="BE101" s="317"/>
      <c r="BF101" s="317">
        <f t="shared" si="509"/>
        <v>0</v>
      </c>
      <c r="BG101" s="330"/>
      <c r="BH101" s="317">
        <f t="shared" si="510"/>
        <v>0</v>
      </c>
      <c r="BI101" s="330"/>
      <c r="BJ101" s="317">
        <f>ADHB!BK101</f>
        <v>0</v>
      </c>
      <c r="BK101" s="331">
        <f t="shared" si="511"/>
        <v>0</v>
      </c>
      <c r="BL101" s="317">
        <f t="shared" si="512"/>
        <v>0</v>
      </c>
      <c r="BM101" s="330"/>
      <c r="BN101" s="332">
        <f t="shared" si="513"/>
        <v>0</v>
      </c>
      <c r="BO101" s="332">
        <f t="shared" si="514"/>
        <v>0</v>
      </c>
      <c r="BP101" s="320"/>
      <c r="BQ101" s="334">
        <f t="shared" si="617"/>
        <v>17</v>
      </c>
      <c r="BR101" s="327" t="s">
        <v>96</v>
      </c>
      <c r="BS101" s="328"/>
      <c r="BT101" s="328"/>
      <c r="BU101" s="317"/>
      <c r="BV101" s="317"/>
      <c r="BW101" s="317">
        <f t="shared" si="516"/>
        <v>0</v>
      </c>
      <c r="BX101" s="330"/>
      <c r="BY101" s="317">
        <f t="shared" si="517"/>
        <v>0</v>
      </c>
      <c r="BZ101" s="330"/>
      <c r="CA101" s="317">
        <f>ADHB!CB101</f>
        <v>0</v>
      </c>
      <c r="CB101" s="331">
        <f t="shared" si="518"/>
        <v>0</v>
      </c>
      <c r="CC101" s="317">
        <f t="shared" si="519"/>
        <v>0</v>
      </c>
      <c r="CD101" s="330"/>
      <c r="CE101" s="332">
        <f t="shared" si="520"/>
        <v>0</v>
      </c>
      <c r="CF101" s="332">
        <f t="shared" si="521"/>
        <v>0</v>
      </c>
      <c r="CG101" s="320"/>
      <c r="CH101" s="334">
        <f t="shared" si="618"/>
        <v>17</v>
      </c>
      <c r="CI101" s="327" t="s">
        <v>96</v>
      </c>
      <c r="CJ101" s="328"/>
      <c r="CK101" s="328"/>
      <c r="CL101" s="317"/>
      <c r="CM101" s="317"/>
      <c r="CN101" s="317">
        <f t="shared" si="523"/>
        <v>0</v>
      </c>
      <c r="CO101" s="330"/>
      <c r="CP101" s="317">
        <f t="shared" si="524"/>
        <v>0</v>
      </c>
      <c r="CQ101" s="330"/>
      <c r="CR101" s="317">
        <f>ADHB!CS101</f>
        <v>0</v>
      </c>
      <c r="CS101" s="331">
        <f t="shared" si="525"/>
        <v>0</v>
      </c>
      <c r="CT101" s="317">
        <f t="shared" si="526"/>
        <v>0</v>
      </c>
      <c r="CU101" s="330"/>
      <c r="CV101" s="332">
        <f t="shared" si="527"/>
        <v>0</v>
      </c>
      <c r="CW101" s="332">
        <f t="shared" si="528"/>
        <v>0</v>
      </c>
      <c r="CX101" s="320"/>
      <c r="CY101" s="334">
        <f t="shared" si="619"/>
        <v>17</v>
      </c>
      <c r="CZ101" s="327" t="s">
        <v>96</v>
      </c>
      <c r="DA101" s="328"/>
      <c r="DB101" s="328"/>
      <c r="DC101" s="317"/>
      <c r="DD101" s="317"/>
      <c r="DE101" s="317">
        <f t="shared" si="530"/>
        <v>0</v>
      </c>
      <c r="DF101" s="330"/>
      <c r="DG101" s="317">
        <f t="shared" si="531"/>
        <v>0</v>
      </c>
      <c r="DH101" s="330"/>
      <c r="DI101" s="317">
        <f>ADHB!DJ101</f>
        <v>0</v>
      </c>
      <c r="DJ101" s="331">
        <f t="shared" si="532"/>
        <v>0</v>
      </c>
      <c r="DK101" s="317">
        <f t="shared" si="533"/>
        <v>0</v>
      </c>
      <c r="DL101" s="330"/>
      <c r="DM101" s="332">
        <f t="shared" si="534"/>
        <v>0</v>
      </c>
      <c r="DN101" s="332">
        <f t="shared" si="535"/>
        <v>0</v>
      </c>
      <c r="DO101" s="320"/>
      <c r="DP101" s="334">
        <f t="shared" si="620"/>
        <v>17</v>
      </c>
      <c r="DQ101" s="327" t="s">
        <v>96</v>
      </c>
      <c r="DR101" s="328"/>
      <c r="DS101" s="328"/>
      <c r="DT101" s="317"/>
      <c r="DU101" s="317"/>
      <c r="DV101" s="317">
        <f t="shared" si="537"/>
        <v>0</v>
      </c>
      <c r="DW101" s="330"/>
      <c r="DX101" s="317">
        <f t="shared" si="538"/>
        <v>0</v>
      </c>
      <c r="DY101" s="330"/>
      <c r="DZ101" s="317">
        <f>ADHB!EA101</f>
        <v>0</v>
      </c>
      <c r="EA101" s="331">
        <f t="shared" si="539"/>
        <v>0</v>
      </c>
      <c r="EB101" s="317">
        <f t="shared" si="540"/>
        <v>0</v>
      </c>
      <c r="EC101" s="330"/>
      <c r="ED101" s="332">
        <f t="shared" si="541"/>
        <v>0</v>
      </c>
      <c r="EE101" s="332">
        <f t="shared" si="542"/>
        <v>0</v>
      </c>
      <c r="EF101" s="320"/>
      <c r="EG101" s="334">
        <f t="shared" si="621"/>
        <v>17</v>
      </c>
      <c r="EH101" s="327" t="s">
        <v>96</v>
      </c>
      <c r="EI101" s="328"/>
      <c r="EJ101" s="328"/>
      <c r="EK101" s="317"/>
      <c r="EL101" s="317"/>
      <c r="EM101" s="317">
        <f t="shared" si="544"/>
        <v>0</v>
      </c>
      <c r="EN101" s="330"/>
      <c r="EO101" s="317">
        <f t="shared" si="545"/>
        <v>0</v>
      </c>
      <c r="EP101" s="330"/>
      <c r="EQ101" s="317">
        <f>ADHB!ER101</f>
        <v>0</v>
      </c>
      <c r="ER101" s="331">
        <f t="shared" si="546"/>
        <v>0</v>
      </c>
      <c r="ES101" s="317">
        <f t="shared" si="547"/>
        <v>0</v>
      </c>
      <c r="ET101" s="330"/>
      <c r="EU101" s="332">
        <f t="shared" si="548"/>
        <v>0</v>
      </c>
      <c r="EV101" s="332">
        <f t="shared" si="549"/>
        <v>0</v>
      </c>
      <c r="EW101" s="320"/>
      <c r="EX101" s="334">
        <f t="shared" si="622"/>
        <v>17</v>
      </c>
      <c r="EY101" s="327" t="s">
        <v>96</v>
      </c>
      <c r="EZ101" s="328"/>
      <c r="FA101" s="328"/>
      <c r="FB101" s="317"/>
      <c r="FC101" s="317"/>
      <c r="FD101" s="317">
        <f t="shared" si="551"/>
        <v>0</v>
      </c>
      <c r="FE101" s="330"/>
      <c r="FF101" s="317">
        <f t="shared" si="552"/>
        <v>0</v>
      </c>
      <c r="FG101" s="330"/>
      <c r="FH101" s="317">
        <f>ADHB!FI101</f>
        <v>0</v>
      </c>
      <c r="FI101" s="331">
        <f t="shared" si="553"/>
        <v>0</v>
      </c>
      <c r="FJ101" s="317">
        <f t="shared" si="554"/>
        <v>0</v>
      </c>
      <c r="FK101" s="330"/>
      <c r="FL101" s="332">
        <f t="shared" si="555"/>
        <v>0</v>
      </c>
      <c r="FM101" s="332">
        <f t="shared" si="556"/>
        <v>0</v>
      </c>
      <c r="FN101" s="320"/>
      <c r="FO101" s="334">
        <f t="shared" si="623"/>
        <v>17</v>
      </c>
      <c r="FP101" s="327" t="s">
        <v>96</v>
      </c>
      <c r="FQ101" s="328"/>
      <c r="FR101" s="328"/>
      <c r="FS101" s="317"/>
      <c r="FT101" s="317"/>
      <c r="FU101" s="317">
        <f t="shared" si="558"/>
        <v>0</v>
      </c>
      <c r="FV101" s="330"/>
      <c r="FW101" s="317">
        <f t="shared" si="559"/>
        <v>0</v>
      </c>
      <c r="FX101" s="330"/>
      <c r="FY101" s="317">
        <f>ADHB!FZ101</f>
        <v>0</v>
      </c>
      <c r="FZ101" s="331">
        <f t="shared" si="560"/>
        <v>0</v>
      </c>
      <c r="GA101" s="317">
        <f t="shared" si="561"/>
        <v>0</v>
      </c>
      <c r="GB101" s="330"/>
      <c r="GC101" s="332">
        <f t="shared" si="562"/>
        <v>0</v>
      </c>
      <c r="GD101" s="332">
        <f t="shared" si="563"/>
        <v>0</v>
      </c>
      <c r="GE101" s="320"/>
      <c r="GF101" s="334">
        <f t="shared" si="624"/>
        <v>17</v>
      </c>
      <c r="GG101" s="327" t="s">
        <v>96</v>
      </c>
      <c r="GH101" s="328"/>
      <c r="GI101" s="328"/>
      <c r="GJ101" s="317"/>
      <c r="GK101" s="317"/>
      <c r="GL101" s="317">
        <f t="shared" si="565"/>
        <v>0</v>
      </c>
      <c r="GM101" s="330"/>
      <c r="GN101" s="317">
        <f t="shared" si="566"/>
        <v>0</v>
      </c>
      <c r="GO101" s="330"/>
      <c r="GP101" s="317">
        <f>ADHB!GQ101</f>
        <v>0</v>
      </c>
      <c r="GQ101" s="331">
        <f t="shared" si="567"/>
        <v>0</v>
      </c>
      <c r="GR101" s="317">
        <f t="shared" si="568"/>
        <v>0</v>
      </c>
      <c r="GS101" s="330"/>
      <c r="GT101" s="332">
        <f t="shared" si="569"/>
        <v>0</v>
      </c>
      <c r="GU101" s="332">
        <f t="shared" si="570"/>
        <v>0</v>
      </c>
      <c r="GV101" s="320"/>
      <c r="GW101" s="334">
        <f t="shared" si="625"/>
        <v>17</v>
      </c>
      <c r="GX101" s="327" t="s">
        <v>96</v>
      </c>
      <c r="GY101" s="328"/>
      <c r="GZ101" s="328"/>
      <c r="HA101" s="317"/>
      <c r="HB101" s="317"/>
      <c r="HC101" s="317">
        <f t="shared" si="572"/>
        <v>0</v>
      </c>
      <c r="HD101" s="330"/>
      <c r="HE101" s="317">
        <f t="shared" si="573"/>
        <v>0</v>
      </c>
      <c r="HF101" s="330"/>
      <c r="HG101" s="317">
        <f>ADHB!HH101</f>
        <v>0</v>
      </c>
      <c r="HH101" s="331">
        <f t="shared" si="574"/>
        <v>0</v>
      </c>
      <c r="HI101" s="317">
        <f t="shared" si="575"/>
        <v>0</v>
      </c>
      <c r="HJ101" s="330"/>
      <c r="HK101" s="332">
        <f t="shared" si="576"/>
        <v>0</v>
      </c>
      <c r="HL101" s="332">
        <f t="shared" si="577"/>
        <v>0</v>
      </c>
      <c r="HM101" s="320"/>
      <c r="HN101" s="334">
        <f t="shared" si="626"/>
        <v>17</v>
      </c>
      <c r="HO101" s="327" t="s">
        <v>96</v>
      </c>
      <c r="HP101" s="328"/>
      <c r="HQ101" s="328"/>
      <c r="HR101" s="317"/>
      <c r="HS101" s="317"/>
      <c r="HT101" s="317">
        <f t="shared" si="579"/>
        <v>0</v>
      </c>
      <c r="HU101" s="330"/>
      <c r="HV101" s="317">
        <f t="shared" si="580"/>
        <v>0</v>
      </c>
      <c r="HW101" s="330"/>
      <c r="HX101" s="317">
        <f>ADHB!HY101</f>
        <v>0</v>
      </c>
      <c r="HY101" s="331">
        <f t="shared" si="581"/>
        <v>0</v>
      </c>
      <c r="HZ101" s="317">
        <f t="shared" si="582"/>
        <v>0</v>
      </c>
      <c r="IA101" s="330"/>
      <c r="IB101" s="332">
        <f t="shared" si="583"/>
        <v>0</v>
      </c>
      <c r="IC101" s="332">
        <f t="shared" si="584"/>
        <v>0</v>
      </c>
      <c r="ID101" s="320"/>
      <c r="IE101" s="334">
        <f t="shared" si="627"/>
        <v>17</v>
      </c>
      <c r="IF101" s="327" t="s">
        <v>96</v>
      </c>
      <c r="IG101" s="328"/>
      <c r="IH101" s="328"/>
      <c r="II101" s="317"/>
      <c r="IJ101" s="317"/>
      <c r="IK101" s="317">
        <f t="shared" si="586"/>
        <v>0</v>
      </c>
      <c r="IL101" s="330"/>
      <c r="IM101" s="317">
        <f t="shared" si="587"/>
        <v>0</v>
      </c>
      <c r="IN101" s="330"/>
      <c r="IO101" s="317">
        <f>ADHB!IP101</f>
        <v>0</v>
      </c>
      <c r="IP101" s="331">
        <f t="shared" si="588"/>
        <v>0</v>
      </c>
      <c r="IQ101" s="317">
        <f t="shared" si="589"/>
        <v>0</v>
      </c>
      <c r="IR101" s="330"/>
      <c r="IS101" s="332">
        <f t="shared" si="590"/>
        <v>0</v>
      </c>
      <c r="IT101" s="332">
        <f t="shared" si="591"/>
        <v>0</v>
      </c>
      <c r="IU101" s="320"/>
      <c r="IV101" s="334">
        <f t="shared" si="628"/>
        <v>17</v>
      </c>
      <c r="IW101" s="327" t="s">
        <v>96</v>
      </c>
      <c r="IX101" s="328"/>
      <c r="IY101" s="328"/>
      <c r="IZ101" s="317"/>
      <c r="JA101" s="317"/>
      <c r="JB101" s="317">
        <f t="shared" si="593"/>
        <v>0</v>
      </c>
      <c r="JC101" s="330"/>
      <c r="JD101" s="317">
        <f t="shared" si="594"/>
        <v>0</v>
      </c>
      <c r="JE101" s="330"/>
      <c r="JF101" s="317">
        <f>ADHB!JG101</f>
        <v>0</v>
      </c>
      <c r="JG101" s="331">
        <f t="shared" si="595"/>
        <v>0</v>
      </c>
      <c r="JH101" s="317">
        <f t="shared" si="596"/>
        <v>0</v>
      </c>
      <c r="JI101" s="330"/>
      <c r="JJ101" s="332">
        <f t="shared" si="597"/>
        <v>0</v>
      </c>
      <c r="JK101" s="332">
        <f t="shared" si="598"/>
        <v>0</v>
      </c>
      <c r="JL101" s="320"/>
      <c r="JM101" s="334">
        <f t="shared" si="629"/>
        <v>17</v>
      </c>
      <c r="JN101" s="327" t="s">
        <v>96</v>
      </c>
      <c r="JO101" s="328"/>
      <c r="JP101" s="328"/>
      <c r="JQ101" s="317"/>
      <c r="JR101" s="317"/>
      <c r="JS101" s="317">
        <f t="shared" si="600"/>
        <v>0</v>
      </c>
      <c r="JT101" s="330"/>
      <c r="JU101" s="317">
        <f t="shared" si="601"/>
        <v>0</v>
      </c>
      <c r="JV101" s="330"/>
      <c r="JW101" s="317" t="str">
        <f>ADHB!LD101</f>
        <v/>
      </c>
      <c r="JX101" s="331">
        <f t="shared" si="602"/>
        <v>0</v>
      </c>
      <c r="JY101" s="317">
        <f t="shared" si="603"/>
        <v>0</v>
      </c>
      <c r="JZ101" s="330"/>
      <c r="KA101" s="332">
        <f t="shared" si="604"/>
        <v>0</v>
      </c>
      <c r="KB101" s="332">
        <f t="shared" si="605"/>
        <v>0</v>
      </c>
      <c r="KC101" s="320"/>
      <c r="KD101" s="334">
        <f t="shared" si="630"/>
        <v>17</v>
      </c>
      <c r="KE101" s="327" t="s">
        <v>96</v>
      </c>
      <c r="KF101" s="328"/>
      <c r="KG101" s="328"/>
      <c r="KH101" s="317"/>
      <c r="KI101" s="317"/>
      <c r="KJ101" s="317">
        <f t="shared" si="607"/>
        <v>0</v>
      </c>
      <c r="KK101" s="330"/>
      <c r="KL101" s="317">
        <f t="shared" si="608"/>
        <v>0</v>
      </c>
      <c r="KM101" s="330"/>
      <c r="KN101" s="317" t="str">
        <f>ADHB!LU101</f>
        <v/>
      </c>
      <c r="KO101" s="331">
        <f t="shared" si="609"/>
        <v>0</v>
      </c>
      <c r="KP101" s="317">
        <f t="shared" si="610"/>
        <v>0</v>
      </c>
      <c r="KQ101" s="330"/>
      <c r="KR101" s="332">
        <f t="shared" si="611"/>
        <v>0</v>
      </c>
      <c r="KS101" s="332">
        <f t="shared" si="612"/>
        <v>0</v>
      </c>
    </row>
    <row r="102" ht="15.75" customHeight="1">
      <c r="A102" s="326"/>
      <c r="B102" s="327"/>
      <c r="C102" s="339"/>
      <c r="D102" s="339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33"/>
      <c r="Q102" s="320"/>
      <c r="R102" s="334"/>
      <c r="S102" s="327"/>
      <c r="T102" s="339"/>
      <c r="U102" s="339"/>
      <c r="V102" s="317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32"/>
      <c r="AH102" s="320"/>
      <c r="AI102" s="334"/>
      <c r="AJ102" s="327"/>
      <c r="AK102" s="339"/>
      <c r="AL102" s="339"/>
      <c r="AM102" s="317"/>
      <c r="AN102" s="317"/>
      <c r="AO102" s="317"/>
      <c r="AP102" s="317"/>
      <c r="AQ102" s="317"/>
      <c r="AR102" s="317"/>
      <c r="AS102" s="317"/>
      <c r="AT102" s="317"/>
      <c r="AU102" s="317"/>
      <c r="AV102" s="317"/>
      <c r="AW102" s="317"/>
      <c r="AX102" s="332"/>
      <c r="AY102" s="320"/>
      <c r="AZ102" s="334"/>
      <c r="BA102" s="327"/>
      <c r="BB102" s="339"/>
      <c r="BC102" s="339"/>
      <c r="BD102" s="317"/>
      <c r="BE102" s="317"/>
      <c r="BF102" s="317"/>
      <c r="BG102" s="317"/>
      <c r="BH102" s="317"/>
      <c r="BI102" s="317"/>
      <c r="BJ102" s="317"/>
      <c r="BK102" s="317"/>
      <c r="BL102" s="317"/>
      <c r="BM102" s="317"/>
      <c r="BN102" s="317"/>
      <c r="BO102" s="332"/>
      <c r="BP102" s="320"/>
      <c r="BQ102" s="334"/>
      <c r="BR102" s="327"/>
      <c r="BS102" s="339"/>
      <c r="BT102" s="339"/>
      <c r="BU102" s="317"/>
      <c r="BV102" s="317"/>
      <c r="BW102" s="317"/>
      <c r="BX102" s="317"/>
      <c r="BY102" s="317"/>
      <c r="BZ102" s="317"/>
      <c r="CA102" s="317"/>
      <c r="CB102" s="317"/>
      <c r="CC102" s="317"/>
      <c r="CD102" s="317"/>
      <c r="CE102" s="317"/>
      <c r="CF102" s="332"/>
      <c r="CG102" s="320"/>
      <c r="CH102" s="334"/>
      <c r="CI102" s="327"/>
      <c r="CJ102" s="339"/>
      <c r="CK102" s="339"/>
      <c r="CL102" s="317"/>
      <c r="CM102" s="317"/>
      <c r="CN102" s="317"/>
      <c r="CO102" s="317"/>
      <c r="CP102" s="317"/>
      <c r="CQ102" s="317"/>
      <c r="CR102" s="317"/>
      <c r="CS102" s="317"/>
      <c r="CT102" s="317"/>
      <c r="CU102" s="317"/>
      <c r="CV102" s="317"/>
      <c r="CW102" s="332"/>
      <c r="CX102" s="320"/>
      <c r="CY102" s="334"/>
      <c r="CZ102" s="327"/>
      <c r="DA102" s="339"/>
      <c r="DB102" s="339"/>
      <c r="DC102" s="317"/>
      <c r="DD102" s="317"/>
      <c r="DE102" s="317"/>
      <c r="DF102" s="317"/>
      <c r="DG102" s="317"/>
      <c r="DH102" s="317"/>
      <c r="DI102" s="317"/>
      <c r="DJ102" s="317"/>
      <c r="DK102" s="317"/>
      <c r="DL102" s="317"/>
      <c r="DM102" s="317"/>
      <c r="DN102" s="332"/>
      <c r="DO102" s="320"/>
      <c r="DP102" s="334"/>
      <c r="DQ102" s="327"/>
      <c r="DR102" s="339"/>
      <c r="DS102" s="339"/>
      <c r="DT102" s="317"/>
      <c r="DU102" s="317"/>
      <c r="DV102" s="317"/>
      <c r="DW102" s="317"/>
      <c r="DX102" s="317"/>
      <c r="DY102" s="317"/>
      <c r="DZ102" s="317"/>
      <c r="EA102" s="317"/>
      <c r="EB102" s="317"/>
      <c r="EC102" s="317"/>
      <c r="ED102" s="317"/>
      <c r="EE102" s="332"/>
      <c r="EF102" s="320"/>
      <c r="EG102" s="334"/>
      <c r="EH102" s="327"/>
      <c r="EI102" s="339"/>
      <c r="EJ102" s="339"/>
      <c r="EK102" s="317"/>
      <c r="EL102" s="317"/>
      <c r="EM102" s="317"/>
      <c r="EN102" s="317"/>
      <c r="EO102" s="317"/>
      <c r="EP102" s="317"/>
      <c r="EQ102" s="317"/>
      <c r="ER102" s="317"/>
      <c r="ES102" s="317"/>
      <c r="ET102" s="317"/>
      <c r="EU102" s="317"/>
      <c r="EV102" s="332"/>
      <c r="EW102" s="320"/>
      <c r="EX102" s="334"/>
      <c r="EY102" s="327"/>
      <c r="EZ102" s="339"/>
      <c r="FA102" s="339"/>
      <c r="FB102" s="317"/>
      <c r="FC102" s="317"/>
      <c r="FD102" s="317"/>
      <c r="FE102" s="317"/>
      <c r="FF102" s="317"/>
      <c r="FG102" s="317"/>
      <c r="FH102" s="317"/>
      <c r="FI102" s="317"/>
      <c r="FJ102" s="317"/>
      <c r="FK102" s="317"/>
      <c r="FL102" s="317"/>
      <c r="FM102" s="332"/>
      <c r="FN102" s="320"/>
      <c r="FO102" s="334"/>
      <c r="FP102" s="327"/>
      <c r="FQ102" s="339"/>
      <c r="FR102" s="339"/>
      <c r="FS102" s="317"/>
      <c r="FT102" s="317"/>
      <c r="FU102" s="317"/>
      <c r="FV102" s="317"/>
      <c r="FW102" s="317"/>
      <c r="FX102" s="317"/>
      <c r="FY102" s="317"/>
      <c r="FZ102" s="317"/>
      <c r="GA102" s="317"/>
      <c r="GB102" s="317"/>
      <c r="GC102" s="317"/>
      <c r="GD102" s="332"/>
      <c r="GE102" s="320"/>
      <c r="GF102" s="334"/>
      <c r="GG102" s="327"/>
      <c r="GH102" s="339"/>
      <c r="GI102" s="339"/>
      <c r="GJ102" s="317"/>
      <c r="GK102" s="317"/>
      <c r="GL102" s="317"/>
      <c r="GM102" s="317"/>
      <c r="GN102" s="317"/>
      <c r="GO102" s="317"/>
      <c r="GP102" s="317"/>
      <c r="GQ102" s="317"/>
      <c r="GR102" s="317"/>
      <c r="GS102" s="317"/>
      <c r="GT102" s="317"/>
      <c r="GU102" s="332"/>
      <c r="GV102" s="320"/>
      <c r="GW102" s="334"/>
      <c r="GX102" s="327"/>
      <c r="GY102" s="339"/>
      <c r="GZ102" s="339"/>
      <c r="HA102" s="317"/>
      <c r="HB102" s="317"/>
      <c r="HC102" s="317"/>
      <c r="HD102" s="317"/>
      <c r="HE102" s="317"/>
      <c r="HF102" s="317"/>
      <c r="HG102" s="317"/>
      <c r="HH102" s="317"/>
      <c r="HI102" s="317"/>
      <c r="HJ102" s="317"/>
      <c r="HK102" s="317"/>
      <c r="HL102" s="332"/>
      <c r="HM102" s="320"/>
      <c r="HN102" s="334"/>
      <c r="HO102" s="327"/>
      <c r="HP102" s="339"/>
      <c r="HQ102" s="339"/>
      <c r="HR102" s="317"/>
      <c r="HS102" s="317"/>
      <c r="HT102" s="317"/>
      <c r="HU102" s="317"/>
      <c r="HV102" s="317"/>
      <c r="HW102" s="317"/>
      <c r="HX102" s="317"/>
      <c r="HY102" s="317"/>
      <c r="HZ102" s="317"/>
      <c r="IA102" s="317"/>
      <c r="IB102" s="317"/>
      <c r="IC102" s="332"/>
      <c r="ID102" s="320"/>
      <c r="IE102" s="334"/>
      <c r="IF102" s="327"/>
      <c r="IG102" s="339"/>
      <c r="IH102" s="339"/>
      <c r="II102" s="317"/>
      <c r="IJ102" s="317"/>
      <c r="IK102" s="317"/>
      <c r="IL102" s="317"/>
      <c r="IM102" s="317"/>
      <c r="IN102" s="317"/>
      <c r="IO102" s="317"/>
      <c r="IP102" s="317"/>
      <c r="IQ102" s="317"/>
      <c r="IR102" s="317"/>
      <c r="IS102" s="317"/>
      <c r="IT102" s="332"/>
      <c r="IU102" s="320"/>
      <c r="IV102" s="334"/>
      <c r="IW102" s="327"/>
      <c r="IX102" s="339"/>
      <c r="IY102" s="339"/>
      <c r="IZ102" s="317"/>
      <c r="JA102" s="317"/>
      <c r="JB102" s="317"/>
      <c r="JC102" s="317"/>
      <c r="JD102" s="317"/>
      <c r="JE102" s="317"/>
      <c r="JF102" s="317"/>
      <c r="JG102" s="317"/>
      <c r="JH102" s="317"/>
      <c r="JI102" s="317"/>
      <c r="JJ102" s="317"/>
      <c r="JK102" s="332"/>
      <c r="JL102" s="320"/>
      <c r="JM102" s="334"/>
      <c r="JN102" s="327"/>
      <c r="JO102" s="339"/>
      <c r="JP102" s="339"/>
      <c r="JQ102" s="317"/>
      <c r="JR102" s="317"/>
      <c r="JS102" s="317"/>
      <c r="JT102" s="317"/>
      <c r="JU102" s="317"/>
      <c r="JV102" s="317"/>
      <c r="JW102" s="317"/>
      <c r="JX102" s="317"/>
      <c r="JY102" s="317"/>
      <c r="JZ102" s="317"/>
      <c r="KA102" s="317"/>
      <c r="KB102" s="332"/>
      <c r="KC102" s="320"/>
      <c r="KD102" s="334"/>
      <c r="KE102" s="327"/>
      <c r="KF102" s="339"/>
      <c r="KG102" s="339"/>
      <c r="KH102" s="317"/>
      <c r="KI102" s="317"/>
      <c r="KJ102" s="317"/>
      <c r="KK102" s="317"/>
      <c r="KL102" s="317"/>
      <c r="KM102" s="317"/>
      <c r="KN102" s="317"/>
      <c r="KO102" s="317"/>
      <c r="KP102" s="317"/>
      <c r="KQ102" s="317"/>
      <c r="KR102" s="317"/>
      <c r="KS102" s="332"/>
    </row>
    <row r="103" ht="15.75" customHeight="1">
      <c r="A103" s="340" t="s">
        <v>97</v>
      </c>
      <c r="B103" s="163"/>
      <c r="C103" s="341"/>
      <c r="D103" s="341"/>
      <c r="E103" s="342"/>
      <c r="F103" s="342"/>
      <c r="G103" s="343">
        <f>SUM(G85:G102)</f>
        <v>745440.0702</v>
      </c>
      <c r="H103" s="342"/>
      <c r="I103" s="343">
        <f>SUM(I85:I102)</f>
        <v>44686.41372</v>
      </c>
      <c r="J103" s="342"/>
      <c r="K103" s="342"/>
      <c r="L103" s="343">
        <f t="shared" ref="L103:M103" si="631">SUM(L85:L102)</f>
        <v>0</v>
      </c>
      <c r="M103" s="343">
        <f t="shared" si="631"/>
        <v>790126.4839</v>
      </c>
      <c r="N103" s="342"/>
      <c r="O103" s="343">
        <f t="shared" ref="O103:P103" si="632">SUM(O85:O102)</f>
        <v>251457.9242</v>
      </c>
      <c r="P103" s="344">
        <f t="shared" si="632"/>
        <v>538668.5597</v>
      </c>
      <c r="Q103" s="345"/>
      <c r="R103" s="346" t="s">
        <v>97</v>
      </c>
      <c r="S103" s="163"/>
      <c r="T103" s="341"/>
      <c r="U103" s="341"/>
      <c r="V103" s="342"/>
      <c r="W103" s="342"/>
      <c r="X103" s="343">
        <f>SUM(X85:X102)</f>
        <v>721306.3306</v>
      </c>
      <c r="Y103" s="342"/>
      <c r="Z103" s="343">
        <f>SUM(Z85:Z102)</f>
        <v>43720.65398</v>
      </c>
      <c r="AA103" s="342"/>
      <c r="AB103" s="342"/>
      <c r="AC103" s="343">
        <f t="shared" ref="AC103:AD103" si="633">SUM(AC85:AC102)</f>
        <v>0</v>
      </c>
      <c r="AD103" s="343">
        <f t="shared" si="633"/>
        <v>765026.9846</v>
      </c>
      <c r="AE103" s="342"/>
      <c r="AF103" s="343">
        <f t="shared" ref="AF103:AG103" si="634">SUM(AF85:AF102)</f>
        <v>241835.047</v>
      </c>
      <c r="AG103" s="347">
        <f t="shared" si="634"/>
        <v>523191.9376</v>
      </c>
      <c r="AH103" s="345"/>
      <c r="AI103" s="346" t="s">
        <v>97</v>
      </c>
      <c r="AJ103" s="163"/>
      <c r="AK103" s="341"/>
      <c r="AL103" s="341"/>
      <c r="AM103" s="342"/>
      <c r="AN103" s="342"/>
      <c r="AO103" s="343">
        <f>SUM(AO85:AO102)</f>
        <v>790784.9151</v>
      </c>
      <c r="AP103" s="342"/>
      <c r="AQ103" s="343">
        <f>SUM(AQ85:AQ102)</f>
        <v>47358.07079</v>
      </c>
      <c r="AR103" s="342"/>
      <c r="AS103" s="342"/>
      <c r="AT103" s="343">
        <f t="shared" ref="AT103:AU103" si="635">SUM(AT85:AT102)</f>
        <v>0</v>
      </c>
      <c r="AU103" s="343">
        <f t="shared" si="635"/>
        <v>838142.9858</v>
      </c>
      <c r="AV103" s="342"/>
      <c r="AW103" s="343">
        <f t="shared" ref="AW103:AX103" si="636">SUM(AW85:AW102)</f>
        <v>266531.6823</v>
      </c>
      <c r="AX103" s="347">
        <f t="shared" si="636"/>
        <v>571611.3036</v>
      </c>
      <c r="AY103" s="345"/>
      <c r="AZ103" s="346" t="s">
        <v>97</v>
      </c>
      <c r="BA103" s="163"/>
      <c r="BB103" s="341"/>
      <c r="BC103" s="341"/>
      <c r="BD103" s="342"/>
      <c r="BE103" s="342"/>
      <c r="BF103" s="343">
        <f>SUM(BF85:BF102)</f>
        <v>879213.1081</v>
      </c>
      <c r="BG103" s="342"/>
      <c r="BH103" s="343">
        <f>SUM(BH85:BH102)</f>
        <v>52729.41101</v>
      </c>
      <c r="BI103" s="342"/>
      <c r="BJ103" s="342"/>
      <c r="BK103" s="343">
        <f t="shared" ref="BK103:BL103" si="637">SUM(BK85:BK102)</f>
        <v>0</v>
      </c>
      <c r="BL103" s="343">
        <f t="shared" si="637"/>
        <v>931942.5191</v>
      </c>
      <c r="BM103" s="342"/>
      <c r="BN103" s="343">
        <f t="shared" ref="BN103:BO103" si="638">SUM(BN85:BN102)</f>
        <v>297889.4873</v>
      </c>
      <c r="BO103" s="347">
        <f t="shared" si="638"/>
        <v>634053.0319</v>
      </c>
      <c r="BP103" s="345"/>
      <c r="BQ103" s="346" t="s">
        <v>97</v>
      </c>
      <c r="BR103" s="163"/>
      <c r="BS103" s="341"/>
      <c r="BT103" s="341"/>
      <c r="BU103" s="342"/>
      <c r="BV103" s="342"/>
      <c r="BW103" s="343">
        <f>SUM(BW85:BW102)</f>
        <v>827691.2994</v>
      </c>
      <c r="BX103" s="342"/>
      <c r="BY103" s="343">
        <f>SUM(BY85:BY102)</f>
        <v>49599.56941</v>
      </c>
      <c r="BZ103" s="342"/>
      <c r="CA103" s="342"/>
      <c r="CB103" s="343">
        <f t="shared" ref="CB103:CC103" si="639">SUM(CB85:CB102)</f>
        <v>0</v>
      </c>
      <c r="CC103" s="343">
        <f t="shared" si="639"/>
        <v>877290.8688</v>
      </c>
      <c r="CD103" s="342"/>
      <c r="CE103" s="343">
        <f t="shared" ref="CE103:CF103" si="640">SUM(CE85:CE102)</f>
        <v>281034.0583</v>
      </c>
      <c r="CF103" s="347">
        <f t="shared" si="640"/>
        <v>596256.8105</v>
      </c>
      <c r="CG103" s="345"/>
      <c r="CH103" s="346" t="s">
        <v>97</v>
      </c>
      <c r="CI103" s="163"/>
      <c r="CJ103" s="341"/>
      <c r="CK103" s="341"/>
      <c r="CL103" s="342"/>
      <c r="CM103" s="342"/>
      <c r="CN103" s="343">
        <f>SUM(CN85:CN102)</f>
        <v>1032365.717</v>
      </c>
      <c r="CO103" s="342"/>
      <c r="CP103" s="343">
        <f>SUM(CP85:CP102)</f>
        <v>62172.23362</v>
      </c>
      <c r="CQ103" s="342"/>
      <c r="CR103" s="342"/>
      <c r="CS103" s="343">
        <f t="shared" ref="CS103:CT103" si="641">SUM(CS85:CS102)</f>
        <v>0</v>
      </c>
      <c r="CT103" s="343">
        <f t="shared" si="641"/>
        <v>1094537.95</v>
      </c>
      <c r="CU103" s="342"/>
      <c r="CV103" s="343">
        <f t="shared" ref="CV103:CW103" si="642">SUM(CV85:CV102)</f>
        <v>350564.9009</v>
      </c>
      <c r="CW103" s="347">
        <f t="shared" si="642"/>
        <v>743973.0495</v>
      </c>
      <c r="CX103" s="345"/>
      <c r="CY103" s="346" t="s">
        <v>97</v>
      </c>
      <c r="CZ103" s="163"/>
      <c r="DA103" s="341"/>
      <c r="DB103" s="341"/>
      <c r="DC103" s="342"/>
      <c r="DD103" s="342"/>
      <c r="DE103" s="343">
        <f>SUM(DE85:DE102)</f>
        <v>1080396.059</v>
      </c>
      <c r="DF103" s="342"/>
      <c r="DG103" s="343">
        <f>SUM(DG85:DG102)</f>
        <v>66267.69664</v>
      </c>
      <c r="DH103" s="342"/>
      <c r="DI103" s="342"/>
      <c r="DJ103" s="343">
        <f t="shared" ref="DJ103:DK103" si="643">SUM(DJ85:DJ102)</f>
        <v>0</v>
      </c>
      <c r="DK103" s="343">
        <f t="shared" si="643"/>
        <v>1146663.755</v>
      </c>
      <c r="DL103" s="342"/>
      <c r="DM103" s="343">
        <f t="shared" ref="DM103:DN103" si="644">SUM(DM85:DM102)</f>
        <v>366245.1031</v>
      </c>
      <c r="DN103" s="347">
        <f t="shared" si="644"/>
        <v>780418.6522</v>
      </c>
      <c r="DO103" s="345"/>
      <c r="DP103" s="346" t="s">
        <v>97</v>
      </c>
      <c r="DQ103" s="163"/>
      <c r="DR103" s="341"/>
      <c r="DS103" s="341"/>
      <c r="DT103" s="342"/>
      <c r="DU103" s="342"/>
      <c r="DV103" s="343">
        <f>SUM(DV85:DV102)</f>
        <v>1039983.772</v>
      </c>
      <c r="DW103" s="342"/>
      <c r="DX103" s="343">
        <f>SUM(DX85:DX102)</f>
        <v>63891.36722</v>
      </c>
      <c r="DY103" s="342"/>
      <c r="DZ103" s="342"/>
      <c r="EA103" s="343">
        <f t="shared" ref="EA103:EB103" si="645">SUM(EA85:EA102)</f>
        <v>0</v>
      </c>
      <c r="EB103" s="343">
        <f t="shared" si="645"/>
        <v>1103875.14</v>
      </c>
      <c r="EC103" s="342"/>
      <c r="ED103" s="343">
        <f t="shared" ref="ED103:EE103" si="646">SUM(ED85:ED102)</f>
        <v>350566.4018</v>
      </c>
      <c r="EE103" s="347">
        <f t="shared" si="646"/>
        <v>753308.7378</v>
      </c>
      <c r="EF103" s="345"/>
      <c r="EG103" s="346" t="s">
        <v>97</v>
      </c>
      <c r="EH103" s="163"/>
      <c r="EI103" s="341"/>
      <c r="EJ103" s="341"/>
      <c r="EK103" s="342"/>
      <c r="EL103" s="342"/>
      <c r="EM103" s="343">
        <f>SUM(EM85:EM102)</f>
        <v>766987.1912</v>
      </c>
      <c r="EN103" s="342"/>
      <c r="EO103" s="343">
        <f>SUM(EO85:EO102)</f>
        <v>48280.4307</v>
      </c>
      <c r="EP103" s="342"/>
      <c r="EQ103" s="342"/>
      <c r="ER103" s="343">
        <f t="shared" ref="ER103:ES103" si="647">SUM(ER85:ER102)</f>
        <v>0</v>
      </c>
      <c r="ES103" s="343">
        <f t="shared" si="647"/>
        <v>815267.6219</v>
      </c>
      <c r="ET103" s="342"/>
      <c r="EU103" s="343">
        <f t="shared" ref="EU103:EV103" si="648">SUM(EU85:EU102)</f>
        <v>256711.3175</v>
      </c>
      <c r="EV103" s="347">
        <f t="shared" si="648"/>
        <v>558556.3044</v>
      </c>
      <c r="EW103" s="345"/>
      <c r="EX103" s="346" t="s">
        <v>97</v>
      </c>
      <c r="EY103" s="163"/>
      <c r="EZ103" s="341"/>
      <c r="FA103" s="341"/>
      <c r="FB103" s="342"/>
      <c r="FC103" s="342"/>
      <c r="FD103" s="343">
        <f>SUM(FD85:FD102)</f>
        <v>920490.9874</v>
      </c>
      <c r="FE103" s="342"/>
      <c r="FF103" s="343">
        <f>SUM(FF85:FF102)</f>
        <v>60294.31714</v>
      </c>
      <c r="FG103" s="342"/>
      <c r="FH103" s="342"/>
      <c r="FI103" s="343">
        <f t="shared" ref="FI103:FJ103" si="649">SUM(FI85:FI102)</f>
        <v>0</v>
      </c>
      <c r="FJ103" s="343">
        <f t="shared" si="649"/>
        <v>980785.3045</v>
      </c>
      <c r="FK103" s="342"/>
      <c r="FL103" s="343">
        <f t="shared" ref="FL103:FM103" si="650">SUM(FL85:FL102)</f>
        <v>306246.3294</v>
      </c>
      <c r="FM103" s="347">
        <f t="shared" si="650"/>
        <v>674538.9751</v>
      </c>
      <c r="FN103" s="345"/>
      <c r="FO103" s="346" t="s">
        <v>97</v>
      </c>
      <c r="FP103" s="163"/>
      <c r="FQ103" s="341"/>
      <c r="FR103" s="341"/>
      <c r="FS103" s="342"/>
      <c r="FT103" s="342"/>
      <c r="FU103" s="343">
        <f>SUM(FU85:FU102)</f>
        <v>776141.5812</v>
      </c>
      <c r="FV103" s="342"/>
      <c r="FW103" s="343">
        <f>SUM(FW85:FW102)</f>
        <v>48736.15161</v>
      </c>
      <c r="FX103" s="342"/>
      <c r="FY103" s="342"/>
      <c r="FZ103" s="343">
        <f t="shared" ref="FZ103:GA103" si="651">SUM(FZ85:FZ102)</f>
        <v>0</v>
      </c>
      <c r="GA103" s="343">
        <f t="shared" si="651"/>
        <v>824877.7328</v>
      </c>
      <c r="GB103" s="342"/>
      <c r="GC103" s="343">
        <f t="shared" ref="GC103:GD103" si="652">SUM(GC85:GC102)</f>
        <v>260284.2149</v>
      </c>
      <c r="GD103" s="347">
        <f t="shared" si="652"/>
        <v>564593.5179</v>
      </c>
      <c r="GE103" s="345"/>
      <c r="GF103" s="346" t="s">
        <v>97</v>
      </c>
      <c r="GG103" s="163"/>
      <c r="GH103" s="341"/>
      <c r="GI103" s="341"/>
      <c r="GJ103" s="342"/>
      <c r="GK103" s="342"/>
      <c r="GL103" s="343">
        <f>SUM(GL85:GL102)</f>
        <v>1117908.027</v>
      </c>
      <c r="GM103" s="342"/>
      <c r="GN103" s="343">
        <f>SUM(GN85:GN102)</f>
        <v>59113.14145</v>
      </c>
      <c r="GO103" s="342"/>
      <c r="GP103" s="342"/>
      <c r="GQ103" s="343">
        <f t="shared" ref="GQ103:GR103" si="653">SUM(GQ85:GQ102)</f>
        <v>0</v>
      </c>
      <c r="GR103" s="343">
        <f t="shared" si="653"/>
        <v>1177021.168</v>
      </c>
      <c r="GS103" s="342"/>
      <c r="GT103" s="343">
        <f t="shared" ref="GT103:GU103" si="654">SUM(GT85:GT102)</f>
        <v>363676.9468</v>
      </c>
      <c r="GU103" s="347">
        <f t="shared" si="654"/>
        <v>813344.2216</v>
      </c>
      <c r="GV103" s="345"/>
      <c r="GW103" s="346" t="s">
        <v>97</v>
      </c>
      <c r="GX103" s="163"/>
      <c r="GY103" s="341"/>
      <c r="GZ103" s="341"/>
      <c r="HA103" s="342"/>
      <c r="HB103" s="342"/>
      <c r="HC103" s="343">
        <f>SUM(HC85:HC102)</f>
        <v>793361.7179</v>
      </c>
      <c r="HD103" s="342"/>
      <c r="HE103" s="343">
        <f>SUM(HE85:HE102)</f>
        <v>49614.24126</v>
      </c>
      <c r="HF103" s="342"/>
      <c r="HG103" s="342"/>
      <c r="HH103" s="343">
        <f t="shared" ref="HH103:HI103" si="655">SUM(HH85:HH102)</f>
        <v>0</v>
      </c>
      <c r="HI103" s="343">
        <f t="shared" si="655"/>
        <v>842975.9591</v>
      </c>
      <c r="HJ103" s="342"/>
      <c r="HK103" s="343">
        <f t="shared" ref="HK103:HL103" si="656">SUM(HK85:HK102)</f>
        <v>267357.1706</v>
      </c>
      <c r="HL103" s="347">
        <f t="shared" si="656"/>
        <v>575618.7885</v>
      </c>
      <c r="HM103" s="345"/>
      <c r="HN103" s="346" t="s">
        <v>97</v>
      </c>
      <c r="HO103" s="163"/>
      <c r="HP103" s="341"/>
      <c r="HQ103" s="341"/>
      <c r="HR103" s="342"/>
      <c r="HS103" s="342"/>
      <c r="HT103" s="343">
        <f>SUM(HT85:HT102)</f>
        <v>641576.5697</v>
      </c>
      <c r="HU103" s="342"/>
      <c r="HV103" s="343">
        <f>SUM(HV85:HV102)</f>
        <v>39100.33562</v>
      </c>
      <c r="HW103" s="342"/>
      <c r="HX103" s="342"/>
      <c r="HY103" s="343">
        <f t="shared" ref="HY103:HZ103" si="657">SUM(HY85:HY102)</f>
        <v>0</v>
      </c>
      <c r="HZ103" s="343">
        <f t="shared" si="657"/>
        <v>680676.9053</v>
      </c>
      <c r="IA103" s="342"/>
      <c r="IB103" s="343">
        <f t="shared" ref="IB103:IC103" si="658">SUM(IB85:IB102)</f>
        <v>216861.1333</v>
      </c>
      <c r="IC103" s="347">
        <f t="shared" si="658"/>
        <v>463815.7719</v>
      </c>
      <c r="ID103" s="345"/>
      <c r="IE103" s="346" t="s">
        <v>97</v>
      </c>
      <c r="IF103" s="163"/>
      <c r="IG103" s="341"/>
      <c r="IH103" s="341"/>
      <c r="II103" s="342"/>
      <c r="IJ103" s="342"/>
      <c r="IK103" s="343">
        <f>SUM(IK85:IK102)</f>
        <v>817360.5377</v>
      </c>
      <c r="IL103" s="342"/>
      <c r="IM103" s="343">
        <f>SUM(IM85:IM102)</f>
        <v>51201.55509</v>
      </c>
      <c r="IN103" s="342"/>
      <c r="IO103" s="342"/>
      <c r="IP103" s="343">
        <f t="shared" ref="IP103:IQ103" si="659">SUM(IP85:IP102)</f>
        <v>0</v>
      </c>
      <c r="IQ103" s="343">
        <f t="shared" si="659"/>
        <v>868562.0928</v>
      </c>
      <c r="IR103" s="342"/>
      <c r="IS103" s="343">
        <f t="shared" ref="IS103:IT103" si="660">SUM(IS85:IS102)</f>
        <v>276493.0022</v>
      </c>
      <c r="IT103" s="347">
        <f t="shared" si="660"/>
        <v>592069.0906</v>
      </c>
      <c r="IU103" s="345"/>
      <c r="IV103" s="346" t="s">
        <v>97</v>
      </c>
      <c r="IW103" s="163"/>
      <c r="IX103" s="341"/>
      <c r="IY103" s="341"/>
      <c r="IZ103" s="342"/>
      <c r="JA103" s="342"/>
      <c r="JB103" s="343">
        <f>SUM(JB85:JB102)</f>
        <v>923148.6785</v>
      </c>
      <c r="JC103" s="342"/>
      <c r="JD103" s="343">
        <f>SUM(JD85:JD102)</f>
        <v>56627.32651</v>
      </c>
      <c r="JE103" s="342"/>
      <c r="JF103" s="342"/>
      <c r="JG103" s="343">
        <f t="shared" ref="JG103:JH103" si="661">SUM(JG85:JG102)</f>
        <v>0</v>
      </c>
      <c r="JH103" s="343">
        <f t="shared" si="661"/>
        <v>979776.005</v>
      </c>
      <c r="JI103" s="342"/>
      <c r="JJ103" s="343">
        <f t="shared" ref="JJ103:JK103" si="662">SUM(JJ85:JJ102)</f>
        <v>315248.2497</v>
      </c>
      <c r="JK103" s="347">
        <f t="shared" si="662"/>
        <v>664527.7553</v>
      </c>
      <c r="JL103" s="345"/>
      <c r="JM103" s="346" t="s">
        <v>97</v>
      </c>
      <c r="JN103" s="163"/>
      <c r="JO103" s="341"/>
      <c r="JP103" s="341"/>
      <c r="JQ103" s="342"/>
      <c r="JR103" s="342"/>
      <c r="JS103" s="343">
        <f>SUM(JS85:JS102)</f>
        <v>0</v>
      </c>
      <c r="JT103" s="342"/>
      <c r="JU103" s="343">
        <f>SUM(JU85:JU102)</f>
        <v>0</v>
      </c>
      <c r="JV103" s="342"/>
      <c r="JW103" s="342"/>
      <c r="JX103" s="343">
        <f t="shared" ref="JX103:JY103" si="663">SUM(JX85:JX102)</f>
        <v>0</v>
      </c>
      <c r="JY103" s="343">
        <f t="shared" si="663"/>
        <v>0</v>
      </c>
      <c r="JZ103" s="342"/>
      <c r="KA103" s="343">
        <f t="shared" ref="KA103:KB103" si="664">SUM(KA85:KA102)</f>
        <v>0</v>
      </c>
      <c r="KB103" s="347">
        <f t="shared" si="664"/>
        <v>0</v>
      </c>
      <c r="KC103" s="345"/>
      <c r="KD103" s="346" t="s">
        <v>97</v>
      </c>
      <c r="KE103" s="163"/>
      <c r="KF103" s="341"/>
      <c r="KG103" s="341"/>
      <c r="KH103" s="342"/>
      <c r="KI103" s="342"/>
      <c r="KJ103" s="343">
        <f>SUM(KJ85:KJ102)</f>
        <v>0</v>
      </c>
      <c r="KK103" s="342"/>
      <c r="KL103" s="343">
        <f>SUM(KL85:KL102)</f>
        <v>0</v>
      </c>
      <c r="KM103" s="342"/>
      <c r="KN103" s="342"/>
      <c r="KO103" s="343">
        <f t="shared" ref="KO103:KP103" si="665">SUM(KO85:KO102)</f>
        <v>0</v>
      </c>
      <c r="KP103" s="343">
        <f t="shared" si="665"/>
        <v>0</v>
      </c>
      <c r="KQ103" s="342"/>
      <c r="KR103" s="343">
        <f t="shared" ref="KR103:KS103" si="666">SUM(KR85:KR102)</f>
        <v>0</v>
      </c>
      <c r="KS103" s="347">
        <f t="shared" si="666"/>
        <v>0</v>
      </c>
    </row>
    <row r="104" ht="15.75" customHeight="1">
      <c r="A104" s="326"/>
      <c r="B104" s="339"/>
      <c r="C104" s="339"/>
      <c r="D104" s="339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332"/>
      <c r="P104" s="333"/>
      <c r="Q104" s="320"/>
      <c r="R104" s="334"/>
      <c r="S104" s="339"/>
      <c r="T104" s="339"/>
      <c r="U104" s="339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32"/>
      <c r="AG104" s="332"/>
      <c r="AH104" s="320"/>
      <c r="AI104" s="334"/>
      <c r="AJ104" s="339"/>
      <c r="AK104" s="339"/>
      <c r="AL104" s="339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32"/>
      <c r="AX104" s="332"/>
      <c r="AY104" s="320"/>
      <c r="AZ104" s="334"/>
      <c r="BA104" s="339"/>
      <c r="BB104" s="339"/>
      <c r="BC104" s="339"/>
      <c r="BD104" s="317"/>
      <c r="BE104" s="317"/>
      <c r="BF104" s="317"/>
      <c r="BG104" s="317"/>
      <c r="BH104" s="317"/>
      <c r="BI104" s="317"/>
      <c r="BJ104" s="317"/>
      <c r="BK104" s="317"/>
      <c r="BL104" s="317"/>
      <c r="BM104" s="317"/>
      <c r="BN104" s="332"/>
      <c r="BO104" s="332"/>
      <c r="BP104" s="320"/>
      <c r="BQ104" s="334"/>
      <c r="BR104" s="339"/>
      <c r="BS104" s="339"/>
      <c r="BT104" s="339"/>
      <c r="BU104" s="317"/>
      <c r="BV104" s="317"/>
      <c r="BW104" s="317"/>
      <c r="BX104" s="317"/>
      <c r="BY104" s="317"/>
      <c r="BZ104" s="317"/>
      <c r="CA104" s="317"/>
      <c r="CB104" s="317"/>
      <c r="CC104" s="317"/>
      <c r="CD104" s="317"/>
      <c r="CE104" s="332"/>
      <c r="CF104" s="332"/>
      <c r="CG104" s="320"/>
      <c r="CH104" s="334"/>
      <c r="CI104" s="339"/>
      <c r="CJ104" s="339"/>
      <c r="CK104" s="339"/>
      <c r="CL104" s="317"/>
      <c r="CM104" s="317"/>
      <c r="CN104" s="317"/>
      <c r="CO104" s="317"/>
      <c r="CP104" s="317"/>
      <c r="CQ104" s="317"/>
      <c r="CR104" s="317"/>
      <c r="CS104" s="317"/>
      <c r="CT104" s="317"/>
      <c r="CU104" s="317"/>
      <c r="CV104" s="332"/>
      <c r="CW104" s="332"/>
      <c r="CX104" s="320"/>
      <c r="CY104" s="334"/>
      <c r="CZ104" s="339"/>
      <c r="DA104" s="339"/>
      <c r="DB104" s="339"/>
      <c r="DC104" s="317"/>
      <c r="DD104" s="317"/>
      <c r="DE104" s="317"/>
      <c r="DF104" s="317"/>
      <c r="DG104" s="317"/>
      <c r="DH104" s="317"/>
      <c r="DI104" s="317"/>
      <c r="DJ104" s="317"/>
      <c r="DK104" s="317"/>
      <c r="DL104" s="317"/>
      <c r="DM104" s="332"/>
      <c r="DN104" s="332"/>
      <c r="DO104" s="320"/>
      <c r="DP104" s="334"/>
      <c r="DQ104" s="339"/>
      <c r="DR104" s="339"/>
      <c r="DS104" s="339"/>
      <c r="DT104" s="317"/>
      <c r="DU104" s="317"/>
      <c r="DV104" s="317"/>
      <c r="DW104" s="317"/>
      <c r="DX104" s="317"/>
      <c r="DY104" s="317"/>
      <c r="DZ104" s="317"/>
      <c r="EA104" s="317"/>
      <c r="EB104" s="317"/>
      <c r="EC104" s="317"/>
      <c r="ED104" s="332"/>
      <c r="EE104" s="332"/>
      <c r="EF104" s="320"/>
      <c r="EG104" s="334"/>
      <c r="EH104" s="339"/>
      <c r="EI104" s="339"/>
      <c r="EJ104" s="339"/>
      <c r="EK104" s="317"/>
      <c r="EL104" s="317"/>
      <c r="EM104" s="317"/>
      <c r="EN104" s="317"/>
      <c r="EO104" s="317"/>
      <c r="EP104" s="317"/>
      <c r="EQ104" s="317"/>
      <c r="ER104" s="317"/>
      <c r="ES104" s="317"/>
      <c r="ET104" s="317"/>
      <c r="EU104" s="332"/>
      <c r="EV104" s="332"/>
      <c r="EW104" s="320"/>
      <c r="EX104" s="334"/>
      <c r="EY104" s="339"/>
      <c r="EZ104" s="339"/>
      <c r="FA104" s="339"/>
      <c r="FB104" s="317"/>
      <c r="FC104" s="317"/>
      <c r="FD104" s="317"/>
      <c r="FE104" s="317"/>
      <c r="FF104" s="317"/>
      <c r="FG104" s="317"/>
      <c r="FH104" s="317"/>
      <c r="FI104" s="317"/>
      <c r="FJ104" s="317"/>
      <c r="FK104" s="317"/>
      <c r="FL104" s="332"/>
      <c r="FM104" s="332"/>
      <c r="FN104" s="320"/>
      <c r="FO104" s="334"/>
      <c r="FP104" s="339"/>
      <c r="FQ104" s="339"/>
      <c r="FR104" s="339"/>
      <c r="FS104" s="317"/>
      <c r="FT104" s="317"/>
      <c r="FU104" s="317"/>
      <c r="FV104" s="317"/>
      <c r="FW104" s="317"/>
      <c r="FX104" s="317"/>
      <c r="FY104" s="317"/>
      <c r="FZ104" s="317"/>
      <c r="GA104" s="317"/>
      <c r="GB104" s="317"/>
      <c r="GC104" s="332"/>
      <c r="GD104" s="332"/>
      <c r="GE104" s="320"/>
      <c r="GF104" s="334"/>
      <c r="GG104" s="339"/>
      <c r="GH104" s="339"/>
      <c r="GI104" s="339"/>
      <c r="GJ104" s="317"/>
      <c r="GK104" s="317"/>
      <c r="GL104" s="317"/>
      <c r="GM104" s="317"/>
      <c r="GN104" s="317"/>
      <c r="GO104" s="317"/>
      <c r="GP104" s="317"/>
      <c r="GQ104" s="317"/>
      <c r="GR104" s="317"/>
      <c r="GS104" s="317"/>
      <c r="GT104" s="332"/>
      <c r="GU104" s="332"/>
      <c r="GV104" s="320"/>
      <c r="GW104" s="334"/>
      <c r="GX104" s="339"/>
      <c r="GY104" s="339"/>
      <c r="GZ104" s="339"/>
      <c r="HA104" s="317"/>
      <c r="HB104" s="317"/>
      <c r="HC104" s="317"/>
      <c r="HD104" s="317"/>
      <c r="HE104" s="317"/>
      <c r="HF104" s="317"/>
      <c r="HG104" s="317"/>
      <c r="HH104" s="317"/>
      <c r="HI104" s="317"/>
      <c r="HJ104" s="317"/>
      <c r="HK104" s="332"/>
      <c r="HL104" s="332"/>
      <c r="HM104" s="320"/>
      <c r="HN104" s="334"/>
      <c r="HO104" s="339"/>
      <c r="HP104" s="339"/>
      <c r="HQ104" s="339"/>
      <c r="HR104" s="317"/>
      <c r="HS104" s="317"/>
      <c r="HT104" s="317"/>
      <c r="HU104" s="317"/>
      <c r="HV104" s="317"/>
      <c r="HW104" s="317"/>
      <c r="HX104" s="317"/>
      <c r="HY104" s="317"/>
      <c r="HZ104" s="317"/>
      <c r="IA104" s="317"/>
      <c r="IB104" s="332"/>
      <c r="IC104" s="332"/>
      <c r="ID104" s="320"/>
      <c r="IE104" s="334"/>
      <c r="IF104" s="339"/>
      <c r="IG104" s="339"/>
      <c r="IH104" s="339"/>
      <c r="II104" s="317"/>
      <c r="IJ104" s="317"/>
      <c r="IK104" s="317"/>
      <c r="IL104" s="317"/>
      <c r="IM104" s="317"/>
      <c r="IN104" s="317"/>
      <c r="IO104" s="317"/>
      <c r="IP104" s="317"/>
      <c r="IQ104" s="317"/>
      <c r="IR104" s="317"/>
      <c r="IS104" s="332"/>
      <c r="IT104" s="332"/>
      <c r="IU104" s="320"/>
      <c r="IV104" s="334"/>
      <c r="IW104" s="339"/>
      <c r="IX104" s="339"/>
      <c r="IY104" s="339"/>
      <c r="IZ104" s="317"/>
      <c r="JA104" s="317"/>
      <c r="JB104" s="317"/>
      <c r="JC104" s="317"/>
      <c r="JD104" s="317"/>
      <c r="JE104" s="317"/>
      <c r="JF104" s="317"/>
      <c r="JG104" s="317"/>
      <c r="JH104" s="317"/>
      <c r="JI104" s="317"/>
      <c r="JJ104" s="332"/>
      <c r="JK104" s="332"/>
      <c r="JL104" s="320"/>
      <c r="JM104" s="334"/>
      <c r="JN104" s="339"/>
      <c r="JO104" s="339"/>
      <c r="JP104" s="339"/>
      <c r="JQ104" s="317"/>
      <c r="JR104" s="317"/>
      <c r="JS104" s="317"/>
      <c r="JT104" s="317"/>
      <c r="JU104" s="317"/>
      <c r="JV104" s="317"/>
      <c r="JW104" s="317"/>
      <c r="JX104" s="317"/>
      <c r="JY104" s="317"/>
      <c r="JZ104" s="317"/>
      <c r="KA104" s="332"/>
      <c r="KB104" s="332"/>
      <c r="KC104" s="320"/>
      <c r="KD104" s="334"/>
      <c r="KE104" s="339"/>
      <c r="KF104" s="339"/>
      <c r="KG104" s="339"/>
      <c r="KH104" s="317"/>
      <c r="KI104" s="317"/>
      <c r="KJ104" s="317"/>
      <c r="KK104" s="317"/>
      <c r="KL104" s="317"/>
      <c r="KM104" s="317"/>
      <c r="KN104" s="317"/>
      <c r="KO104" s="317"/>
      <c r="KP104" s="317"/>
      <c r="KQ104" s="317"/>
      <c r="KR104" s="332"/>
      <c r="KS104" s="332"/>
    </row>
    <row r="105" ht="15.75" customHeight="1">
      <c r="A105" s="326"/>
      <c r="B105" s="348" t="str">
        <f>"Output Sekunder "&amp;" %"</f>
        <v>Output Sekunder  %</v>
      </c>
      <c r="C105" s="349"/>
      <c r="D105" s="349"/>
      <c r="E105" s="317"/>
      <c r="F105" s="350"/>
      <c r="G105" s="350"/>
      <c r="H105" s="350"/>
      <c r="I105" s="350"/>
      <c r="J105" s="350"/>
      <c r="K105" s="350"/>
      <c r="L105" s="350"/>
      <c r="M105" s="351">
        <f>E105/100*M103</f>
        <v>0</v>
      </c>
      <c r="N105" s="350"/>
      <c r="O105" s="350"/>
      <c r="P105" s="352">
        <f t="shared" ref="P105:P106" si="667">M105</f>
        <v>0</v>
      </c>
      <c r="Q105" s="320"/>
      <c r="R105" s="334"/>
      <c r="S105" s="348" t="str">
        <f>"Output Sekunder "&amp;" %"</f>
        <v>Output Sekunder  %</v>
      </c>
      <c r="T105" s="349"/>
      <c r="U105" s="349"/>
      <c r="V105" s="317"/>
      <c r="W105" s="350"/>
      <c r="X105" s="350"/>
      <c r="Y105" s="350"/>
      <c r="Z105" s="350"/>
      <c r="AA105" s="350"/>
      <c r="AB105" s="350"/>
      <c r="AC105" s="350"/>
      <c r="AD105" s="351">
        <f>V105/100*AD103</f>
        <v>0</v>
      </c>
      <c r="AE105" s="350"/>
      <c r="AF105" s="350"/>
      <c r="AG105" s="353">
        <f t="shared" ref="AG105:AG106" si="668">AD105</f>
        <v>0</v>
      </c>
      <c r="AH105" s="320"/>
      <c r="AI105" s="334"/>
      <c r="AJ105" s="348" t="str">
        <f>"Output Sekunder "&amp;" %"</f>
        <v>Output Sekunder  %</v>
      </c>
      <c r="AK105" s="349"/>
      <c r="AL105" s="349"/>
      <c r="AM105" s="317"/>
      <c r="AN105" s="350"/>
      <c r="AO105" s="350"/>
      <c r="AP105" s="350"/>
      <c r="AQ105" s="350"/>
      <c r="AR105" s="350"/>
      <c r="AS105" s="350"/>
      <c r="AT105" s="350"/>
      <c r="AU105" s="351">
        <f>AM105/100*AU103</f>
        <v>0</v>
      </c>
      <c r="AV105" s="350"/>
      <c r="AW105" s="350"/>
      <c r="AX105" s="353">
        <f t="shared" ref="AX105:AX106" si="669">AU105</f>
        <v>0</v>
      </c>
      <c r="AY105" s="320"/>
      <c r="AZ105" s="334"/>
      <c r="BA105" s="348" t="str">
        <f>"Output Sekunder "&amp;" %"</f>
        <v>Output Sekunder  %</v>
      </c>
      <c r="BB105" s="349"/>
      <c r="BC105" s="349"/>
      <c r="BD105" s="317"/>
      <c r="BE105" s="350"/>
      <c r="BF105" s="350"/>
      <c r="BG105" s="350"/>
      <c r="BH105" s="350"/>
      <c r="BI105" s="350"/>
      <c r="BJ105" s="350"/>
      <c r="BK105" s="350"/>
      <c r="BL105" s="351">
        <f>BD105/100*BL103</f>
        <v>0</v>
      </c>
      <c r="BM105" s="350"/>
      <c r="BN105" s="350"/>
      <c r="BO105" s="353">
        <f t="shared" ref="BO105:BO106" si="670">BL105</f>
        <v>0</v>
      </c>
      <c r="BP105" s="320"/>
      <c r="BQ105" s="334"/>
      <c r="BR105" s="348" t="str">
        <f>"Output Sekunder "&amp;" %"</f>
        <v>Output Sekunder  %</v>
      </c>
      <c r="BS105" s="349"/>
      <c r="BT105" s="349"/>
      <c r="BU105" s="317"/>
      <c r="BV105" s="350"/>
      <c r="BW105" s="350"/>
      <c r="BX105" s="350"/>
      <c r="BY105" s="350"/>
      <c r="BZ105" s="350"/>
      <c r="CA105" s="350"/>
      <c r="CB105" s="350"/>
      <c r="CC105" s="351">
        <f>BU105/100*CC103</f>
        <v>0</v>
      </c>
      <c r="CD105" s="350"/>
      <c r="CE105" s="350"/>
      <c r="CF105" s="353">
        <f t="shared" ref="CF105:CF106" si="671">CC105</f>
        <v>0</v>
      </c>
      <c r="CG105" s="320"/>
      <c r="CH105" s="334"/>
      <c r="CI105" s="348" t="str">
        <f>"Output Sekunder "&amp;" %"</f>
        <v>Output Sekunder  %</v>
      </c>
      <c r="CJ105" s="349"/>
      <c r="CK105" s="349"/>
      <c r="CL105" s="317"/>
      <c r="CM105" s="350"/>
      <c r="CN105" s="350"/>
      <c r="CO105" s="350"/>
      <c r="CP105" s="350"/>
      <c r="CQ105" s="350"/>
      <c r="CR105" s="350"/>
      <c r="CS105" s="350"/>
      <c r="CT105" s="351">
        <f>CL105/100*CT103</f>
        <v>0</v>
      </c>
      <c r="CU105" s="350"/>
      <c r="CV105" s="350"/>
      <c r="CW105" s="353">
        <f t="shared" ref="CW105:CW106" si="672">CT105</f>
        <v>0</v>
      </c>
      <c r="CX105" s="320"/>
      <c r="CY105" s="334"/>
      <c r="CZ105" s="348" t="str">
        <f>"Output Sekunder "&amp;" %"</f>
        <v>Output Sekunder  %</v>
      </c>
      <c r="DA105" s="349"/>
      <c r="DB105" s="349"/>
      <c r="DC105" s="317"/>
      <c r="DD105" s="350"/>
      <c r="DE105" s="350"/>
      <c r="DF105" s="350"/>
      <c r="DG105" s="350"/>
      <c r="DH105" s="350"/>
      <c r="DI105" s="350"/>
      <c r="DJ105" s="350"/>
      <c r="DK105" s="351">
        <f>DC105/100*DK103</f>
        <v>0</v>
      </c>
      <c r="DL105" s="350"/>
      <c r="DM105" s="350"/>
      <c r="DN105" s="353">
        <f t="shared" ref="DN105:DN106" si="673">DK105</f>
        <v>0</v>
      </c>
      <c r="DO105" s="320"/>
      <c r="DP105" s="334"/>
      <c r="DQ105" s="348" t="str">
        <f>"Output Sekunder "&amp;" %"</f>
        <v>Output Sekunder  %</v>
      </c>
      <c r="DR105" s="349"/>
      <c r="DS105" s="349"/>
      <c r="DT105" s="317"/>
      <c r="DU105" s="350"/>
      <c r="DV105" s="350"/>
      <c r="DW105" s="350"/>
      <c r="DX105" s="350"/>
      <c r="DY105" s="350"/>
      <c r="DZ105" s="350"/>
      <c r="EA105" s="350"/>
      <c r="EB105" s="351">
        <f>DT105/100*EB103</f>
        <v>0</v>
      </c>
      <c r="EC105" s="350"/>
      <c r="ED105" s="350"/>
      <c r="EE105" s="353">
        <f t="shared" ref="EE105:EE106" si="674">EB105</f>
        <v>0</v>
      </c>
      <c r="EF105" s="320"/>
      <c r="EG105" s="334"/>
      <c r="EH105" s="348" t="str">
        <f>"Output Sekunder "&amp;" %"</f>
        <v>Output Sekunder  %</v>
      </c>
      <c r="EI105" s="349"/>
      <c r="EJ105" s="349"/>
      <c r="EK105" s="317"/>
      <c r="EL105" s="350"/>
      <c r="EM105" s="350"/>
      <c r="EN105" s="350"/>
      <c r="EO105" s="350"/>
      <c r="EP105" s="350"/>
      <c r="EQ105" s="350"/>
      <c r="ER105" s="350"/>
      <c r="ES105" s="351">
        <f>EK105/100*ES103</f>
        <v>0</v>
      </c>
      <c r="ET105" s="350"/>
      <c r="EU105" s="350"/>
      <c r="EV105" s="353">
        <f t="shared" ref="EV105:EV106" si="675">ES105</f>
        <v>0</v>
      </c>
      <c r="EW105" s="320"/>
      <c r="EX105" s="334"/>
      <c r="EY105" s="348" t="str">
        <f>"Output Sekunder "&amp;" %"</f>
        <v>Output Sekunder  %</v>
      </c>
      <c r="EZ105" s="349"/>
      <c r="FA105" s="349"/>
      <c r="FB105" s="317"/>
      <c r="FC105" s="350"/>
      <c r="FD105" s="350"/>
      <c r="FE105" s="350"/>
      <c r="FF105" s="350"/>
      <c r="FG105" s="350"/>
      <c r="FH105" s="350"/>
      <c r="FI105" s="350"/>
      <c r="FJ105" s="351">
        <f>FB105/100*FJ103</f>
        <v>0</v>
      </c>
      <c r="FK105" s="350"/>
      <c r="FL105" s="350"/>
      <c r="FM105" s="353">
        <f t="shared" ref="FM105:FM106" si="676">FJ105</f>
        <v>0</v>
      </c>
      <c r="FN105" s="320"/>
      <c r="FO105" s="334"/>
      <c r="FP105" s="348" t="str">
        <f>"Output Sekunder "&amp;" %"</f>
        <v>Output Sekunder  %</v>
      </c>
      <c r="FQ105" s="349"/>
      <c r="FR105" s="349"/>
      <c r="FS105" s="317"/>
      <c r="FT105" s="350"/>
      <c r="FU105" s="350"/>
      <c r="FV105" s="350"/>
      <c r="FW105" s="350"/>
      <c r="FX105" s="350"/>
      <c r="FY105" s="350"/>
      <c r="FZ105" s="350"/>
      <c r="GA105" s="351">
        <f>FS105/100*GA103</f>
        <v>0</v>
      </c>
      <c r="GB105" s="350"/>
      <c r="GC105" s="350"/>
      <c r="GD105" s="353">
        <f t="shared" ref="GD105:GD106" si="677">GA105</f>
        <v>0</v>
      </c>
      <c r="GE105" s="320"/>
      <c r="GF105" s="334"/>
      <c r="GG105" s="348" t="str">
        <f>"Output Sekunder "&amp;" %"</f>
        <v>Output Sekunder  %</v>
      </c>
      <c r="GH105" s="349"/>
      <c r="GI105" s="349"/>
      <c r="GJ105" s="317"/>
      <c r="GK105" s="350"/>
      <c r="GL105" s="350"/>
      <c r="GM105" s="350"/>
      <c r="GN105" s="350"/>
      <c r="GO105" s="350"/>
      <c r="GP105" s="350"/>
      <c r="GQ105" s="350"/>
      <c r="GR105" s="351">
        <f>GJ105/100*GR103</f>
        <v>0</v>
      </c>
      <c r="GS105" s="350"/>
      <c r="GT105" s="350"/>
      <c r="GU105" s="353">
        <f t="shared" ref="GU105:GU106" si="678">GR105</f>
        <v>0</v>
      </c>
      <c r="GV105" s="320"/>
      <c r="GW105" s="334"/>
      <c r="GX105" s="348" t="str">
        <f>"Output Sekunder "&amp;" %"</f>
        <v>Output Sekunder  %</v>
      </c>
      <c r="GY105" s="349"/>
      <c r="GZ105" s="349"/>
      <c r="HA105" s="317"/>
      <c r="HB105" s="350"/>
      <c r="HC105" s="350"/>
      <c r="HD105" s="350"/>
      <c r="HE105" s="350"/>
      <c r="HF105" s="350"/>
      <c r="HG105" s="350"/>
      <c r="HH105" s="350"/>
      <c r="HI105" s="351">
        <f>HA105/100*HI103</f>
        <v>0</v>
      </c>
      <c r="HJ105" s="350"/>
      <c r="HK105" s="350"/>
      <c r="HL105" s="353">
        <f t="shared" ref="HL105:HL106" si="679">HI105</f>
        <v>0</v>
      </c>
      <c r="HM105" s="320"/>
      <c r="HN105" s="334"/>
      <c r="HO105" s="348" t="str">
        <f>"Output Sekunder "&amp;" %"</f>
        <v>Output Sekunder  %</v>
      </c>
      <c r="HP105" s="349"/>
      <c r="HQ105" s="349"/>
      <c r="HR105" s="317"/>
      <c r="HS105" s="350"/>
      <c r="HT105" s="350"/>
      <c r="HU105" s="350"/>
      <c r="HV105" s="350"/>
      <c r="HW105" s="350"/>
      <c r="HX105" s="350"/>
      <c r="HY105" s="350"/>
      <c r="HZ105" s="351">
        <f>HR105/100*HZ103</f>
        <v>0</v>
      </c>
      <c r="IA105" s="350"/>
      <c r="IB105" s="350"/>
      <c r="IC105" s="353">
        <f t="shared" ref="IC105:IC106" si="680">HZ105</f>
        <v>0</v>
      </c>
      <c r="ID105" s="320"/>
      <c r="IE105" s="334"/>
      <c r="IF105" s="348" t="str">
        <f>"Output Sekunder "&amp;" %"</f>
        <v>Output Sekunder  %</v>
      </c>
      <c r="IG105" s="349"/>
      <c r="IH105" s="349"/>
      <c r="II105" s="317"/>
      <c r="IJ105" s="350"/>
      <c r="IK105" s="350"/>
      <c r="IL105" s="350"/>
      <c r="IM105" s="350"/>
      <c r="IN105" s="350"/>
      <c r="IO105" s="350"/>
      <c r="IP105" s="350"/>
      <c r="IQ105" s="351">
        <f>II105/100*IQ103</f>
        <v>0</v>
      </c>
      <c r="IR105" s="350"/>
      <c r="IS105" s="350"/>
      <c r="IT105" s="353">
        <f t="shared" ref="IT105:IT106" si="681">IQ105</f>
        <v>0</v>
      </c>
      <c r="IU105" s="320"/>
      <c r="IV105" s="334"/>
      <c r="IW105" s="348" t="str">
        <f>"Output Sekunder "&amp;" %"</f>
        <v>Output Sekunder  %</v>
      </c>
      <c r="IX105" s="349"/>
      <c r="IY105" s="349"/>
      <c r="IZ105" s="317"/>
      <c r="JA105" s="350"/>
      <c r="JB105" s="350"/>
      <c r="JC105" s="350"/>
      <c r="JD105" s="350"/>
      <c r="JE105" s="350"/>
      <c r="JF105" s="350"/>
      <c r="JG105" s="350"/>
      <c r="JH105" s="351">
        <f>IZ105/100*JH103</f>
        <v>0</v>
      </c>
      <c r="JI105" s="350"/>
      <c r="JJ105" s="350"/>
      <c r="JK105" s="353">
        <f t="shared" ref="JK105:JK106" si="682">JH105</f>
        <v>0</v>
      </c>
      <c r="JL105" s="320"/>
      <c r="JM105" s="334"/>
      <c r="JN105" s="348" t="str">
        <f>"Output Sekunder "&amp;" %"</f>
        <v>Output Sekunder  %</v>
      </c>
      <c r="JO105" s="349"/>
      <c r="JP105" s="349"/>
      <c r="JQ105" s="317"/>
      <c r="JR105" s="350"/>
      <c r="JS105" s="350"/>
      <c r="JT105" s="350"/>
      <c r="JU105" s="350"/>
      <c r="JV105" s="350"/>
      <c r="JW105" s="350"/>
      <c r="JX105" s="350"/>
      <c r="JY105" s="351">
        <f>JQ105/100*JY103</f>
        <v>0</v>
      </c>
      <c r="JZ105" s="350"/>
      <c r="KA105" s="350"/>
      <c r="KB105" s="353">
        <f t="shared" ref="KB105:KB106" si="683">JY105</f>
        <v>0</v>
      </c>
      <c r="KC105" s="320"/>
      <c r="KD105" s="334"/>
      <c r="KE105" s="348" t="str">
        <f>"Output Sekunder "&amp;" %"</f>
        <v>Output Sekunder  %</v>
      </c>
      <c r="KF105" s="349"/>
      <c r="KG105" s="349"/>
      <c r="KH105" s="317"/>
      <c r="KI105" s="350"/>
      <c r="KJ105" s="350"/>
      <c r="KK105" s="350"/>
      <c r="KL105" s="350"/>
      <c r="KM105" s="350"/>
      <c r="KN105" s="350"/>
      <c r="KO105" s="350"/>
      <c r="KP105" s="351">
        <f>KH105/100*KP103</f>
        <v>0</v>
      </c>
      <c r="KQ105" s="350"/>
      <c r="KR105" s="350"/>
      <c r="KS105" s="353">
        <f t="shared" ref="KS105:KS106" si="684">KP105</f>
        <v>0</v>
      </c>
    </row>
    <row r="106" ht="15.75" customHeight="1">
      <c r="A106" s="326"/>
      <c r="B106" s="354" t="str">
        <f>"Adjusment "&amp;" %"</f>
        <v>Adjusment  %</v>
      </c>
      <c r="C106" s="355"/>
      <c r="D106" s="355"/>
      <c r="E106" s="317"/>
      <c r="F106" s="350"/>
      <c r="G106" s="350"/>
      <c r="H106" s="350"/>
      <c r="I106" s="350"/>
      <c r="J106" s="350"/>
      <c r="K106" s="350"/>
      <c r="L106" s="350"/>
      <c r="M106" s="356">
        <f>E106/100*(M103+M105)</f>
        <v>0</v>
      </c>
      <c r="N106" s="350"/>
      <c r="O106" s="350"/>
      <c r="P106" s="357">
        <f t="shared" si="667"/>
        <v>0</v>
      </c>
      <c r="Q106" s="320"/>
      <c r="R106" s="334"/>
      <c r="S106" s="354" t="str">
        <f>"Adjusment "&amp;" %"</f>
        <v>Adjusment  %</v>
      </c>
      <c r="T106" s="355"/>
      <c r="U106" s="355"/>
      <c r="V106" s="317"/>
      <c r="W106" s="350"/>
      <c r="X106" s="350"/>
      <c r="Y106" s="350"/>
      <c r="Z106" s="350"/>
      <c r="AA106" s="350"/>
      <c r="AB106" s="350"/>
      <c r="AC106" s="350"/>
      <c r="AD106" s="356">
        <f>V106/100*(AD103+AD105)</f>
        <v>0</v>
      </c>
      <c r="AE106" s="350"/>
      <c r="AF106" s="350"/>
      <c r="AG106" s="358">
        <f t="shared" si="668"/>
        <v>0</v>
      </c>
      <c r="AH106" s="320"/>
      <c r="AI106" s="334"/>
      <c r="AJ106" s="354" t="str">
        <f>"Adjusment "&amp;" %"</f>
        <v>Adjusment  %</v>
      </c>
      <c r="AK106" s="355"/>
      <c r="AL106" s="355"/>
      <c r="AM106" s="317"/>
      <c r="AN106" s="350"/>
      <c r="AO106" s="350"/>
      <c r="AP106" s="350"/>
      <c r="AQ106" s="350"/>
      <c r="AR106" s="350"/>
      <c r="AS106" s="350"/>
      <c r="AT106" s="350"/>
      <c r="AU106" s="356">
        <f>AM106/100*(AU103+AU105)</f>
        <v>0</v>
      </c>
      <c r="AV106" s="350"/>
      <c r="AW106" s="350"/>
      <c r="AX106" s="358">
        <f t="shared" si="669"/>
        <v>0</v>
      </c>
      <c r="AY106" s="320"/>
      <c r="AZ106" s="334"/>
      <c r="BA106" s="354" t="str">
        <f>"Adjusment "&amp;" %"</f>
        <v>Adjusment  %</v>
      </c>
      <c r="BB106" s="355"/>
      <c r="BC106" s="355"/>
      <c r="BD106" s="317"/>
      <c r="BE106" s="350"/>
      <c r="BF106" s="350"/>
      <c r="BG106" s="350"/>
      <c r="BH106" s="350"/>
      <c r="BI106" s="350"/>
      <c r="BJ106" s="350"/>
      <c r="BK106" s="350"/>
      <c r="BL106" s="356">
        <f>BD106/100*(BL103+BL105)</f>
        <v>0</v>
      </c>
      <c r="BM106" s="350"/>
      <c r="BN106" s="350"/>
      <c r="BO106" s="358">
        <f t="shared" si="670"/>
        <v>0</v>
      </c>
      <c r="BP106" s="320"/>
      <c r="BQ106" s="334"/>
      <c r="BR106" s="354" t="str">
        <f>"Adjusment "&amp;" %"</f>
        <v>Adjusment  %</v>
      </c>
      <c r="BS106" s="355"/>
      <c r="BT106" s="355"/>
      <c r="BU106" s="317"/>
      <c r="BV106" s="350"/>
      <c r="BW106" s="350"/>
      <c r="BX106" s="350"/>
      <c r="BY106" s="350"/>
      <c r="BZ106" s="350"/>
      <c r="CA106" s="350"/>
      <c r="CB106" s="350"/>
      <c r="CC106" s="356">
        <f>BU106/100*(CC103+CC105)</f>
        <v>0</v>
      </c>
      <c r="CD106" s="350"/>
      <c r="CE106" s="350"/>
      <c r="CF106" s="358">
        <f t="shared" si="671"/>
        <v>0</v>
      </c>
      <c r="CG106" s="320"/>
      <c r="CH106" s="334"/>
      <c r="CI106" s="354" t="str">
        <f>"Adjusment "&amp;" %"</f>
        <v>Adjusment  %</v>
      </c>
      <c r="CJ106" s="355"/>
      <c r="CK106" s="355"/>
      <c r="CL106" s="317"/>
      <c r="CM106" s="350"/>
      <c r="CN106" s="350"/>
      <c r="CO106" s="350"/>
      <c r="CP106" s="350"/>
      <c r="CQ106" s="350"/>
      <c r="CR106" s="350"/>
      <c r="CS106" s="350"/>
      <c r="CT106" s="356">
        <f>CL106/100*(CT103+CT105)</f>
        <v>0</v>
      </c>
      <c r="CU106" s="350"/>
      <c r="CV106" s="350"/>
      <c r="CW106" s="358">
        <f t="shared" si="672"/>
        <v>0</v>
      </c>
      <c r="CX106" s="320"/>
      <c r="CY106" s="334"/>
      <c r="CZ106" s="354" t="str">
        <f>"Adjusment "&amp;" %"</f>
        <v>Adjusment  %</v>
      </c>
      <c r="DA106" s="355"/>
      <c r="DB106" s="355"/>
      <c r="DC106" s="317"/>
      <c r="DD106" s="350"/>
      <c r="DE106" s="350"/>
      <c r="DF106" s="350"/>
      <c r="DG106" s="350"/>
      <c r="DH106" s="350"/>
      <c r="DI106" s="350"/>
      <c r="DJ106" s="350"/>
      <c r="DK106" s="356">
        <f>DC106/100*(DK103+DK105)</f>
        <v>0</v>
      </c>
      <c r="DL106" s="350"/>
      <c r="DM106" s="350"/>
      <c r="DN106" s="358">
        <f t="shared" si="673"/>
        <v>0</v>
      </c>
      <c r="DO106" s="320"/>
      <c r="DP106" s="334"/>
      <c r="DQ106" s="354" t="str">
        <f>"Adjusment "&amp;" %"</f>
        <v>Adjusment  %</v>
      </c>
      <c r="DR106" s="355"/>
      <c r="DS106" s="355"/>
      <c r="DT106" s="317"/>
      <c r="DU106" s="350"/>
      <c r="DV106" s="350"/>
      <c r="DW106" s="350"/>
      <c r="DX106" s="350"/>
      <c r="DY106" s="350"/>
      <c r="DZ106" s="350"/>
      <c r="EA106" s="350"/>
      <c r="EB106" s="356">
        <f>DT106/100*(EB103+EB105)</f>
        <v>0</v>
      </c>
      <c r="EC106" s="350"/>
      <c r="ED106" s="350"/>
      <c r="EE106" s="358">
        <f t="shared" si="674"/>
        <v>0</v>
      </c>
      <c r="EF106" s="320"/>
      <c r="EG106" s="334"/>
      <c r="EH106" s="354" t="str">
        <f>"Adjusment "&amp;" %"</f>
        <v>Adjusment  %</v>
      </c>
      <c r="EI106" s="355"/>
      <c r="EJ106" s="355"/>
      <c r="EK106" s="317"/>
      <c r="EL106" s="350"/>
      <c r="EM106" s="350"/>
      <c r="EN106" s="350"/>
      <c r="EO106" s="350"/>
      <c r="EP106" s="350"/>
      <c r="EQ106" s="350"/>
      <c r="ER106" s="350"/>
      <c r="ES106" s="356">
        <f>EK106/100*(ES103+ES105)</f>
        <v>0</v>
      </c>
      <c r="ET106" s="350"/>
      <c r="EU106" s="350"/>
      <c r="EV106" s="358">
        <f t="shared" si="675"/>
        <v>0</v>
      </c>
      <c r="EW106" s="320"/>
      <c r="EX106" s="334"/>
      <c r="EY106" s="354" t="str">
        <f>"Adjusment "&amp;" %"</f>
        <v>Adjusment  %</v>
      </c>
      <c r="EZ106" s="355"/>
      <c r="FA106" s="355"/>
      <c r="FB106" s="317"/>
      <c r="FC106" s="350"/>
      <c r="FD106" s="350"/>
      <c r="FE106" s="350"/>
      <c r="FF106" s="350"/>
      <c r="FG106" s="350"/>
      <c r="FH106" s="350"/>
      <c r="FI106" s="350"/>
      <c r="FJ106" s="356">
        <f>FB106/100*(FJ103+FJ105)</f>
        <v>0</v>
      </c>
      <c r="FK106" s="350"/>
      <c r="FL106" s="350"/>
      <c r="FM106" s="358">
        <f t="shared" si="676"/>
        <v>0</v>
      </c>
      <c r="FN106" s="320"/>
      <c r="FO106" s="334"/>
      <c r="FP106" s="354" t="str">
        <f>"Adjusment "&amp;" %"</f>
        <v>Adjusment  %</v>
      </c>
      <c r="FQ106" s="355"/>
      <c r="FR106" s="355"/>
      <c r="FS106" s="317"/>
      <c r="FT106" s="350"/>
      <c r="FU106" s="350"/>
      <c r="FV106" s="350"/>
      <c r="FW106" s="350"/>
      <c r="FX106" s="350"/>
      <c r="FY106" s="350"/>
      <c r="FZ106" s="350"/>
      <c r="GA106" s="356">
        <f>FS106/100*(GA103+GA105)</f>
        <v>0</v>
      </c>
      <c r="GB106" s="350"/>
      <c r="GC106" s="350"/>
      <c r="GD106" s="358">
        <f t="shared" si="677"/>
        <v>0</v>
      </c>
      <c r="GE106" s="320"/>
      <c r="GF106" s="334"/>
      <c r="GG106" s="354" t="str">
        <f>"Adjusment "&amp;" %"</f>
        <v>Adjusment  %</v>
      </c>
      <c r="GH106" s="355"/>
      <c r="GI106" s="355"/>
      <c r="GJ106" s="317"/>
      <c r="GK106" s="350"/>
      <c r="GL106" s="350"/>
      <c r="GM106" s="350"/>
      <c r="GN106" s="350"/>
      <c r="GO106" s="350"/>
      <c r="GP106" s="350"/>
      <c r="GQ106" s="350"/>
      <c r="GR106" s="356">
        <f>GJ106/100*(GR103+GR105)</f>
        <v>0</v>
      </c>
      <c r="GS106" s="350"/>
      <c r="GT106" s="350"/>
      <c r="GU106" s="358">
        <f t="shared" si="678"/>
        <v>0</v>
      </c>
      <c r="GV106" s="320"/>
      <c r="GW106" s="334"/>
      <c r="GX106" s="354" t="str">
        <f>"Adjusment "&amp;" %"</f>
        <v>Adjusment  %</v>
      </c>
      <c r="GY106" s="355"/>
      <c r="GZ106" s="355"/>
      <c r="HA106" s="317"/>
      <c r="HB106" s="350"/>
      <c r="HC106" s="350"/>
      <c r="HD106" s="350"/>
      <c r="HE106" s="350"/>
      <c r="HF106" s="350"/>
      <c r="HG106" s="350"/>
      <c r="HH106" s="350"/>
      <c r="HI106" s="356">
        <f>HA106/100*(HI103+HI105)</f>
        <v>0</v>
      </c>
      <c r="HJ106" s="350"/>
      <c r="HK106" s="350"/>
      <c r="HL106" s="358">
        <f t="shared" si="679"/>
        <v>0</v>
      </c>
      <c r="HM106" s="320"/>
      <c r="HN106" s="334"/>
      <c r="HO106" s="354" t="str">
        <f>"Adjusment "&amp;" %"</f>
        <v>Adjusment  %</v>
      </c>
      <c r="HP106" s="355"/>
      <c r="HQ106" s="355"/>
      <c r="HR106" s="317"/>
      <c r="HS106" s="350"/>
      <c r="HT106" s="350"/>
      <c r="HU106" s="350"/>
      <c r="HV106" s="350"/>
      <c r="HW106" s="350"/>
      <c r="HX106" s="350"/>
      <c r="HY106" s="350"/>
      <c r="HZ106" s="356">
        <f>HR106/100*(HZ103+HZ105)</f>
        <v>0</v>
      </c>
      <c r="IA106" s="350"/>
      <c r="IB106" s="350"/>
      <c r="IC106" s="358">
        <f t="shared" si="680"/>
        <v>0</v>
      </c>
      <c r="ID106" s="320"/>
      <c r="IE106" s="334"/>
      <c r="IF106" s="354" t="str">
        <f>"Adjusment "&amp;" %"</f>
        <v>Adjusment  %</v>
      </c>
      <c r="IG106" s="355"/>
      <c r="IH106" s="355"/>
      <c r="II106" s="317"/>
      <c r="IJ106" s="350"/>
      <c r="IK106" s="350"/>
      <c r="IL106" s="350"/>
      <c r="IM106" s="350"/>
      <c r="IN106" s="350"/>
      <c r="IO106" s="350"/>
      <c r="IP106" s="350"/>
      <c r="IQ106" s="356">
        <f>II106/100*(IQ103+IQ105)</f>
        <v>0</v>
      </c>
      <c r="IR106" s="350"/>
      <c r="IS106" s="350"/>
      <c r="IT106" s="358">
        <f t="shared" si="681"/>
        <v>0</v>
      </c>
      <c r="IU106" s="320"/>
      <c r="IV106" s="334"/>
      <c r="IW106" s="354" t="str">
        <f>"Adjusment "&amp;" %"</f>
        <v>Adjusment  %</v>
      </c>
      <c r="IX106" s="355"/>
      <c r="IY106" s="355"/>
      <c r="IZ106" s="317"/>
      <c r="JA106" s="350"/>
      <c r="JB106" s="350"/>
      <c r="JC106" s="350"/>
      <c r="JD106" s="350"/>
      <c r="JE106" s="350"/>
      <c r="JF106" s="350"/>
      <c r="JG106" s="350"/>
      <c r="JH106" s="356">
        <f>IZ106/100*(JH103+JH105)</f>
        <v>0</v>
      </c>
      <c r="JI106" s="350"/>
      <c r="JJ106" s="350"/>
      <c r="JK106" s="358">
        <f t="shared" si="682"/>
        <v>0</v>
      </c>
      <c r="JL106" s="320"/>
      <c r="JM106" s="334"/>
      <c r="JN106" s="354" t="str">
        <f>"Adjusment "&amp;" %"</f>
        <v>Adjusment  %</v>
      </c>
      <c r="JO106" s="355"/>
      <c r="JP106" s="355"/>
      <c r="JQ106" s="317"/>
      <c r="JR106" s="350"/>
      <c r="JS106" s="350"/>
      <c r="JT106" s="350"/>
      <c r="JU106" s="350"/>
      <c r="JV106" s="350"/>
      <c r="JW106" s="350"/>
      <c r="JX106" s="350"/>
      <c r="JY106" s="356">
        <f>JQ106/100*(JY103+JY105)</f>
        <v>0</v>
      </c>
      <c r="JZ106" s="350"/>
      <c r="KA106" s="350"/>
      <c r="KB106" s="358">
        <f t="shared" si="683"/>
        <v>0</v>
      </c>
      <c r="KC106" s="320"/>
      <c r="KD106" s="334"/>
      <c r="KE106" s="354" t="str">
        <f>"Adjusment "&amp;" %"</f>
        <v>Adjusment  %</v>
      </c>
      <c r="KF106" s="355"/>
      <c r="KG106" s="355"/>
      <c r="KH106" s="317"/>
      <c r="KI106" s="350"/>
      <c r="KJ106" s="350"/>
      <c r="KK106" s="350"/>
      <c r="KL106" s="350"/>
      <c r="KM106" s="350"/>
      <c r="KN106" s="350"/>
      <c r="KO106" s="350"/>
      <c r="KP106" s="356">
        <f>KH106/100*(KP103+KP105)</f>
        <v>0</v>
      </c>
      <c r="KQ106" s="350"/>
      <c r="KR106" s="350"/>
      <c r="KS106" s="358">
        <f t="shared" si="684"/>
        <v>0</v>
      </c>
    </row>
    <row r="107" ht="15.75" customHeight="1">
      <c r="A107" s="326"/>
      <c r="B107" s="327"/>
      <c r="C107" s="328"/>
      <c r="D107" s="328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33"/>
      <c r="Q107" s="320"/>
      <c r="R107" s="334"/>
      <c r="S107" s="327"/>
      <c r="T107" s="328"/>
      <c r="U107" s="328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32"/>
      <c r="AH107" s="320"/>
      <c r="AI107" s="334"/>
      <c r="AJ107" s="327"/>
      <c r="AK107" s="328"/>
      <c r="AL107" s="328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32"/>
      <c r="AY107" s="320"/>
      <c r="AZ107" s="334"/>
      <c r="BA107" s="327"/>
      <c r="BB107" s="328"/>
      <c r="BC107" s="328"/>
      <c r="BD107" s="317"/>
      <c r="BE107" s="317"/>
      <c r="BF107" s="317"/>
      <c r="BG107" s="317"/>
      <c r="BH107" s="317"/>
      <c r="BI107" s="317"/>
      <c r="BJ107" s="317"/>
      <c r="BK107" s="317"/>
      <c r="BL107" s="317"/>
      <c r="BM107" s="317"/>
      <c r="BN107" s="317"/>
      <c r="BO107" s="332"/>
      <c r="BP107" s="320"/>
      <c r="BQ107" s="334"/>
      <c r="BR107" s="327"/>
      <c r="BS107" s="328"/>
      <c r="BT107" s="328"/>
      <c r="BU107" s="317"/>
      <c r="BV107" s="317"/>
      <c r="BW107" s="317"/>
      <c r="BX107" s="317"/>
      <c r="BY107" s="317"/>
      <c r="BZ107" s="317"/>
      <c r="CA107" s="317"/>
      <c r="CB107" s="317"/>
      <c r="CC107" s="317"/>
      <c r="CD107" s="317"/>
      <c r="CE107" s="317"/>
      <c r="CF107" s="332"/>
      <c r="CG107" s="320"/>
      <c r="CH107" s="334"/>
      <c r="CI107" s="327"/>
      <c r="CJ107" s="328"/>
      <c r="CK107" s="328"/>
      <c r="CL107" s="317"/>
      <c r="CM107" s="317"/>
      <c r="CN107" s="317"/>
      <c r="CO107" s="317"/>
      <c r="CP107" s="317"/>
      <c r="CQ107" s="317"/>
      <c r="CR107" s="317"/>
      <c r="CS107" s="317"/>
      <c r="CT107" s="317"/>
      <c r="CU107" s="317"/>
      <c r="CV107" s="317"/>
      <c r="CW107" s="332"/>
      <c r="CX107" s="320"/>
      <c r="CY107" s="334"/>
      <c r="CZ107" s="327"/>
      <c r="DA107" s="328"/>
      <c r="DB107" s="328"/>
      <c r="DC107" s="317"/>
      <c r="DD107" s="317"/>
      <c r="DE107" s="317"/>
      <c r="DF107" s="317"/>
      <c r="DG107" s="317"/>
      <c r="DH107" s="317"/>
      <c r="DI107" s="317"/>
      <c r="DJ107" s="317"/>
      <c r="DK107" s="317"/>
      <c r="DL107" s="317"/>
      <c r="DM107" s="317"/>
      <c r="DN107" s="332"/>
      <c r="DO107" s="320"/>
      <c r="DP107" s="334"/>
      <c r="DQ107" s="327"/>
      <c r="DR107" s="328"/>
      <c r="DS107" s="328"/>
      <c r="DT107" s="317"/>
      <c r="DU107" s="317"/>
      <c r="DV107" s="317"/>
      <c r="DW107" s="317"/>
      <c r="DX107" s="317"/>
      <c r="DY107" s="317"/>
      <c r="DZ107" s="317"/>
      <c r="EA107" s="317"/>
      <c r="EB107" s="317"/>
      <c r="EC107" s="317"/>
      <c r="ED107" s="317"/>
      <c r="EE107" s="332"/>
      <c r="EF107" s="320"/>
      <c r="EG107" s="334"/>
      <c r="EH107" s="327"/>
      <c r="EI107" s="328"/>
      <c r="EJ107" s="328"/>
      <c r="EK107" s="317"/>
      <c r="EL107" s="317"/>
      <c r="EM107" s="317"/>
      <c r="EN107" s="317"/>
      <c r="EO107" s="317"/>
      <c r="EP107" s="317"/>
      <c r="EQ107" s="317"/>
      <c r="ER107" s="317"/>
      <c r="ES107" s="317"/>
      <c r="ET107" s="317"/>
      <c r="EU107" s="317"/>
      <c r="EV107" s="332"/>
      <c r="EW107" s="320"/>
      <c r="EX107" s="334"/>
      <c r="EY107" s="327"/>
      <c r="EZ107" s="328"/>
      <c r="FA107" s="328"/>
      <c r="FB107" s="317"/>
      <c r="FC107" s="317"/>
      <c r="FD107" s="317"/>
      <c r="FE107" s="317"/>
      <c r="FF107" s="317"/>
      <c r="FG107" s="317"/>
      <c r="FH107" s="317"/>
      <c r="FI107" s="317"/>
      <c r="FJ107" s="317"/>
      <c r="FK107" s="317"/>
      <c r="FL107" s="317"/>
      <c r="FM107" s="332"/>
      <c r="FN107" s="320"/>
      <c r="FO107" s="334"/>
      <c r="FP107" s="327"/>
      <c r="FQ107" s="328"/>
      <c r="FR107" s="328"/>
      <c r="FS107" s="317"/>
      <c r="FT107" s="317"/>
      <c r="FU107" s="317"/>
      <c r="FV107" s="317"/>
      <c r="FW107" s="317"/>
      <c r="FX107" s="317"/>
      <c r="FY107" s="317"/>
      <c r="FZ107" s="317"/>
      <c r="GA107" s="317"/>
      <c r="GB107" s="317"/>
      <c r="GC107" s="317"/>
      <c r="GD107" s="332"/>
      <c r="GE107" s="320"/>
      <c r="GF107" s="334"/>
      <c r="GG107" s="327"/>
      <c r="GH107" s="328"/>
      <c r="GI107" s="328"/>
      <c r="GJ107" s="317"/>
      <c r="GK107" s="317"/>
      <c r="GL107" s="317"/>
      <c r="GM107" s="317"/>
      <c r="GN107" s="317"/>
      <c r="GO107" s="317"/>
      <c r="GP107" s="317"/>
      <c r="GQ107" s="317"/>
      <c r="GR107" s="317"/>
      <c r="GS107" s="317"/>
      <c r="GT107" s="317"/>
      <c r="GU107" s="332"/>
      <c r="GV107" s="320"/>
      <c r="GW107" s="334"/>
      <c r="GX107" s="327"/>
      <c r="GY107" s="328"/>
      <c r="GZ107" s="328"/>
      <c r="HA107" s="317"/>
      <c r="HB107" s="317"/>
      <c r="HC107" s="317"/>
      <c r="HD107" s="317"/>
      <c r="HE107" s="317"/>
      <c r="HF107" s="317"/>
      <c r="HG107" s="317"/>
      <c r="HH107" s="317"/>
      <c r="HI107" s="317"/>
      <c r="HJ107" s="317"/>
      <c r="HK107" s="317"/>
      <c r="HL107" s="332"/>
      <c r="HM107" s="320"/>
      <c r="HN107" s="334"/>
      <c r="HO107" s="327"/>
      <c r="HP107" s="328"/>
      <c r="HQ107" s="328"/>
      <c r="HR107" s="317"/>
      <c r="HS107" s="317"/>
      <c r="HT107" s="317"/>
      <c r="HU107" s="317"/>
      <c r="HV107" s="317"/>
      <c r="HW107" s="317"/>
      <c r="HX107" s="317"/>
      <c r="HY107" s="317"/>
      <c r="HZ107" s="317"/>
      <c r="IA107" s="317"/>
      <c r="IB107" s="317"/>
      <c r="IC107" s="332"/>
      <c r="ID107" s="320"/>
      <c r="IE107" s="334"/>
      <c r="IF107" s="327"/>
      <c r="IG107" s="328"/>
      <c r="IH107" s="328"/>
      <c r="II107" s="317"/>
      <c r="IJ107" s="317"/>
      <c r="IK107" s="317"/>
      <c r="IL107" s="317"/>
      <c r="IM107" s="317"/>
      <c r="IN107" s="317"/>
      <c r="IO107" s="317"/>
      <c r="IP107" s="317"/>
      <c r="IQ107" s="317"/>
      <c r="IR107" s="317"/>
      <c r="IS107" s="317"/>
      <c r="IT107" s="332"/>
      <c r="IU107" s="320"/>
      <c r="IV107" s="334"/>
      <c r="IW107" s="327"/>
      <c r="IX107" s="328"/>
      <c r="IY107" s="328"/>
      <c r="IZ107" s="317"/>
      <c r="JA107" s="317"/>
      <c r="JB107" s="317"/>
      <c r="JC107" s="317"/>
      <c r="JD107" s="317"/>
      <c r="JE107" s="317"/>
      <c r="JF107" s="317"/>
      <c r="JG107" s="317"/>
      <c r="JH107" s="317"/>
      <c r="JI107" s="317"/>
      <c r="JJ107" s="317"/>
      <c r="JK107" s="332"/>
      <c r="JL107" s="320"/>
      <c r="JM107" s="334"/>
      <c r="JN107" s="327"/>
      <c r="JO107" s="328"/>
      <c r="JP107" s="328"/>
      <c r="JQ107" s="317"/>
      <c r="JR107" s="317"/>
      <c r="JS107" s="317"/>
      <c r="JT107" s="317"/>
      <c r="JU107" s="317"/>
      <c r="JV107" s="317"/>
      <c r="JW107" s="317"/>
      <c r="JX107" s="317"/>
      <c r="JY107" s="317"/>
      <c r="JZ107" s="317"/>
      <c r="KA107" s="317"/>
      <c r="KB107" s="332"/>
      <c r="KC107" s="320"/>
      <c r="KD107" s="334"/>
      <c r="KE107" s="327"/>
      <c r="KF107" s="328"/>
      <c r="KG107" s="328"/>
      <c r="KH107" s="317"/>
      <c r="KI107" s="317"/>
      <c r="KJ107" s="317"/>
      <c r="KK107" s="317"/>
      <c r="KL107" s="317"/>
      <c r="KM107" s="317"/>
      <c r="KN107" s="317"/>
      <c r="KO107" s="317"/>
      <c r="KP107" s="317"/>
      <c r="KQ107" s="317"/>
      <c r="KR107" s="317"/>
      <c r="KS107" s="332"/>
    </row>
    <row r="108" ht="24.0" customHeight="1">
      <c r="A108" s="359" t="s">
        <v>98</v>
      </c>
      <c r="B108" s="183"/>
      <c r="C108" s="360"/>
      <c r="D108" s="360"/>
      <c r="E108" s="361"/>
      <c r="F108" s="361"/>
      <c r="G108" s="362">
        <f>SUM(G103:G107)</f>
        <v>745440.0702</v>
      </c>
      <c r="H108" s="361"/>
      <c r="I108" s="362">
        <f>SUM(I103:I107)</f>
        <v>44686.41372</v>
      </c>
      <c r="J108" s="361"/>
      <c r="K108" s="361"/>
      <c r="L108" s="362">
        <f t="shared" ref="L108:M108" si="685">SUM(L103:L107)</f>
        <v>0</v>
      </c>
      <c r="M108" s="362">
        <f t="shared" si="685"/>
        <v>790126.4839</v>
      </c>
      <c r="N108" s="361"/>
      <c r="O108" s="362">
        <f t="shared" ref="O108:P108" si="686">SUM(O103:O107)</f>
        <v>251457.9242</v>
      </c>
      <c r="P108" s="363">
        <f t="shared" si="686"/>
        <v>538668.5597</v>
      </c>
      <c r="Q108" s="345"/>
      <c r="R108" s="364" t="s">
        <v>98</v>
      </c>
      <c r="S108" s="183"/>
      <c r="T108" s="360"/>
      <c r="U108" s="360"/>
      <c r="V108" s="361"/>
      <c r="W108" s="361"/>
      <c r="X108" s="362">
        <f>SUM(X103:X107)</f>
        <v>721306.3306</v>
      </c>
      <c r="Y108" s="361"/>
      <c r="Z108" s="362">
        <f>SUM(Z103:Z107)</f>
        <v>43720.65398</v>
      </c>
      <c r="AA108" s="361"/>
      <c r="AB108" s="361"/>
      <c r="AC108" s="362">
        <f t="shared" ref="AC108:AD108" si="687">SUM(AC103:AC107)</f>
        <v>0</v>
      </c>
      <c r="AD108" s="362">
        <f t="shared" si="687"/>
        <v>765026.9846</v>
      </c>
      <c r="AE108" s="361"/>
      <c r="AF108" s="362">
        <f t="shared" ref="AF108:AG108" si="688">SUM(AF103:AF107)</f>
        <v>241835.047</v>
      </c>
      <c r="AG108" s="365">
        <f t="shared" si="688"/>
        <v>523191.9376</v>
      </c>
      <c r="AH108" s="345"/>
      <c r="AI108" s="364" t="s">
        <v>98</v>
      </c>
      <c r="AJ108" s="183"/>
      <c r="AK108" s="360"/>
      <c r="AL108" s="360"/>
      <c r="AM108" s="361"/>
      <c r="AN108" s="361"/>
      <c r="AO108" s="362">
        <f>SUM(AO103:AO107)</f>
        <v>790784.9151</v>
      </c>
      <c r="AP108" s="361"/>
      <c r="AQ108" s="362">
        <f>SUM(AQ103:AQ107)</f>
        <v>47358.07079</v>
      </c>
      <c r="AR108" s="361"/>
      <c r="AS108" s="361"/>
      <c r="AT108" s="362">
        <f t="shared" ref="AT108:AU108" si="689">SUM(AT103:AT107)</f>
        <v>0</v>
      </c>
      <c r="AU108" s="362">
        <f t="shared" si="689"/>
        <v>838142.9858</v>
      </c>
      <c r="AV108" s="361"/>
      <c r="AW108" s="362">
        <f t="shared" ref="AW108:AX108" si="690">SUM(AW103:AW107)</f>
        <v>266531.6823</v>
      </c>
      <c r="AX108" s="365">
        <f t="shared" si="690"/>
        <v>571611.3036</v>
      </c>
      <c r="AY108" s="345"/>
      <c r="AZ108" s="364" t="s">
        <v>98</v>
      </c>
      <c r="BA108" s="183"/>
      <c r="BB108" s="360"/>
      <c r="BC108" s="360"/>
      <c r="BD108" s="361"/>
      <c r="BE108" s="361"/>
      <c r="BF108" s="362">
        <f>SUM(BF103:BF107)</f>
        <v>879213.1081</v>
      </c>
      <c r="BG108" s="361"/>
      <c r="BH108" s="362">
        <f>SUM(BH103:BH107)</f>
        <v>52729.41101</v>
      </c>
      <c r="BI108" s="361"/>
      <c r="BJ108" s="361"/>
      <c r="BK108" s="362">
        <f t="shared" ref="BK108:BL108" si="691">SUM(BK103:BK107)</f>
        <v>0</v>
      </c>
      <c r="BL108" s="362">
        <f t="shared" si="691"/>
        <v>931942.5191</v>
      </c>
      <c r="BM108" s="361"/>
      <c r="BN108" s="362">
        <f t="shared" ref="BN108:BO108" si="692">SUM(BN103:BN107)</f>
        <v>297889.4873</v>
      </c>
      <c r="BO108" s="365">
        <f t="shared" si="692"/>
        <v>634053.0319</v>
      </c>
      <c r="BP108" s="345"/>
      <c r="BQ108" s="364" t="s">
        <v>98</v>
      </c>
      <c r="BR108" s="183"/>
      <c r="BS108" s="360"/>
      <c r="BT108" s="360"/>
      <c r="BU108" s="361"/>
      <c r="BV108" s="361"/>
      <c r="BW108" s="362">
        <f>SUM(BW103:BW107)</f>
        <v>827691.2994</v>
      </c>
      <c r="BX108" s="361"/>
      <c r="BY108" s="362">
        <f>SUM(BY103:BY107)</f>
        <v>49599.56941</v>
      </c>
      <c r="BZ108" s="361"/>
      <c r="CA108" s="361"/>
      <c r="CB108" s="362">
        <f t="shared" ref="CB108:CC108" si="693">SUM(CB103:CB107)</f>
        <v>0</v>
      </c>
      <c r="CC108" s="362">
        <f t="shared" si="693"/>
        <v>877290.8688</v>
      </c>
      <c r="CD108" s="361"/>
      <c r="CE108" s="362">
        <f t="shared" ref="CE108:CF108" si="694">SUM(CE103:CE107)</f>
        <v>281034.0583</v>
      </c>
      <c r="CF108" s="365">
        <f t="shared" si="694"/>
        <v>596256.8105</v>
      </c>
      <c r="CG108" s="345"/>
      <c r="CH108" s="364" t="s">
        <v>98</v>
      </c>
      <c r="CI108" s="183"/>
      <c r="CJ108" s="360"/>
      <c r="CK108" s="360"/>
      <c r="CL108" s="361"/>
      <c r="CM108" s="361"/>
      <c r="CN108" s="362">
        <f>SUM(CN103:CN107)</f>
        <v>1032365.717</v>
      </c>
      <c r="CO108" s="361"/>
      <c r="CP108" s="362">
        <f>SUM(CP103:CP107)</f>
        <v>62172.23362</v>
      </c>
      <c r="CQ108" s="361"/>
      <c r="CR108" s="361"/>
      <c r="CS108" s="362">
        <f t="shared" ref="CS108:CT108" si="695">SUM(CS103:CS107)</f>
        <v>0</v>
      </c>
      <c r="CT108" s="362">
        <f t="shared" si="695"/>
        <v>1094537.95</v>
      </c>
      <c r="CU108" s="361"/>
      <c r="CV108" s="362">
        <f t="shared" ref="CV108:CW108" si="696">SUM(CV103:CV107)</f>
        <v>350564.9009</v>
      </c>
      <c r="CW108" s="365">
        <f t="shared" si="696"/>
        <v>743973.0495</v>
      </c>
      <c r="CX108" s="345"/>
      <c r="CY108" s="364" t="s">
        <v>98</v>
      </c>
      <c r="CZ108" s="183"/>
      <c r="DA108" s="360"/>
      <c r="DB108" s="360"/>
      <c r="DC108" s="361"/>
      <c r="DD108" s="361"/>
      <c r="DE108" s="362">
        <f>SUM(DE103:DE107)</f>
        <v>1080396.059</v>
      </c>
      <c r="DF108" s="361"/>
      <c r="DG108" s="362">
        <f>SUM(DG103:DG107)</f>
        <v>66267.69664</v>
      </c>
      <c r="DH108" s="361"/>
      <c r="DI108" s="361"/>
      <c r="DJ108" s="362">
        <f t="shared" ref="DJ108:DK108" si="697">SUM(DJ103:DJ107)</f>
        <v>0</v>
      </c>
      <c r="DK108" s="362">
        <f t="shared" si="697"/>
        <v>1146663.755</v>
      </c>
      <c r="DL108" s="361"/>
      <c r="DM108" s="362">
        <f t="shared" ref="DM108:DN108" si="698">SUM(DM103:DM107)</f>
        <v>366245.1031</v>
      </c>
      <c r="DN108" s="365">
        <f t="shared" si="698"/>
        <v>780418.6522</v>
      </c>
      <c r="DO108" s="345"/>
      <c r="DP108" s="364" t="s">
        <v>98</v>
      </c>
      <c r="DQ108" s="183"/>
      <c r="DR108" s="360"/>
      <c r="DS108" s="360"/>
      <c r="DT108" s="361"/>
      <c r="DU108" s="361"/>
      <c r="DV108" s="362">
        <f>SUM(DV103:DV107)</f>
        <v>1039983.772</v>
      </c>
      <c r="DW108" s="361"/>
      <c r="DX108" s="362">
        <f>SUM(DX103:DX107)</f>
        <v>63891.36722</v>
      </c>
      <c r="DY108" s="361"/>
      <c r="DZ108" s="361"/>
      <c r="EA108" s="362">
        <f t="shared" ref="EA108:EB108" si="699">SUM(EA103:EA107)</f>
        <v>0</v>
      </c>
      <c r="EB108" s="362">
        <f t="shared" si="699"/>
        <v>1103875.14</v>
      </c>
      <c r="EC108" s="361"/>
      <c r="ED108" s="362">
        <f t="shared" ref="ED108:EE108" si="700">SUM(ED103:ED107)</f>
        <v>350566.4018</v>
      </c>
      <c r="EE108" s="365">
        <f t="shared" si="700"/>
        <v>753308.7378</v>
      </c>
      <c r="EF108" s="345"/>
      <c r="EG108" s="364" t="s">
        <v>98</v>
      </c>
      <c r="EH108" s="183"/>
      <c r="EI108" s="360"/>
      <c r="EJ108" s="360"/>
      <c r="EK108" s="361"/>
      <c r="EL108" s="361"/>
      <c r="EM108" s="362">
        <f>SUM(EM103:EM107)</f>
        <v>766987.1912</v>
      </c>
      <c r="EN108" s="361"/>
      <c r="EO108" s="362">
        <f>SUM(EO103:EO107)</f>
        <v>48280.4307</v>
      </c>
      <c r="EP108" s="361"/>
      <c r="EQ108" s="361"/>
      <c r="ER108" s="362">
        <f t="shared" ref="ER108:ES108" si="701">SUM(ER103:ER107)</f>
        <v>0</v>
      </c>
      <c r="ES108" s="362">
        <f t="shared" si="701"/>
        <v>815267.6219</v>
      </c>
      <c r="ET108" s="361"/>
      <c r="EU108" s="362">
        <f t="shared" ref="EU108:EV108" si="702">SUM(EU103:EU107)</f>
        <v>256711.3175</v>
      </c>
      <c r="EV108" s="365">
        <f t="shared" si="702"/>
        <v>558556.3044</v>
      </c>
      <c r="EW108" s="345"/>
      <c r="EX108" s="364" t="s">
        <v>98</v>
      </c>
      <c r="EY108" s="183"/>
      <c r="EZ108" s="360"/>
      <c r="FA108" s="360"/>
      <c r="FB108" s="361"/>
      <c r="FC108" s="361"/>
      <c r="FD108" s="362">
        <f>SUM(FD103:FD107)</f>
        <v>920490.9874</v>
      </c>
      <c r="FE108" s="361"/>
      <c r="FF108" s="362">
        <f>SUM(FF103:FF107)</f>
        <v>60294.31714</v>
      </c>
      <c r="FG108" s="361"/>
      <c r="FH108" s="361"/>
      <c r="FI108" s="362">
        <f t="shared" ref="FI108:FJ108" si="703">SUM(FI103:FI107)</f>
        <v>0</v>
      </c>
      <c r="FJ108" s="362">
        <f t="shared" si="703"/>
        <v>980785.3045</v>
      </c>
      <c r="FK108" s="361"/>
      <c r="FL108" s="362">
        <f t="shared" ref="FL108:FM108" si="704">SUM(FL103:FL107)</f>
        <v>306246.3294</v>
      </c>
      <c r="FM108" s="365">
        <f t="shared" si="704"/>
        <v>674538.9751</v>
      </c>
      <c r="FN108" s="345"/>
      <c r="FO108" s="364" t="s">
        <v>98</v>
      </c>
      <c r="FP108" s="183"/>
      <c r="FQ108" s="360"/>
      <c r="FR108" s="360"/>
      <c r="FS108" s="361"/>
      <c r="FT108" s="361"/>
      <c r="FU108" s="362">
        <f>SUM(FU103:FU107)</f>
        <v>776141.5812</v>
      </c>
      <c r="FV108" s="361"/>
      <c r="FW108" s="362">
        <f>SUM(FW103:FW107)</f>
        <v>48736.15161</v>
      </c>
      <c r="FX108" s="361"/>
      <c r="FY108" s="361"/>
      <c r="FZ108" s="362">
        <f t="shared" ref="FZ108:GA108" si="705">SUM(FZ103:FZ107)</f>
        <v>0</v>
      </c>
      <c r="GA108" s="362">
        <f t="shared" si="705"/>
        <v>824877.7328</v>
      </c>
      <c r="GB108" s="361"/>
      <c r="GC108" s="362">
        <f t="shared" ref="GC108:GD108" si="706">SUM(GC103:GC107)</f>
        <v>260284.2149</v>
      </c>
      <c r="GD108" s="365">
        <f t="shared" si="706"/>
        <v>564593.5179</v>
      </c>
      <c r="GE108" s="345"/>
      <c r="GF108" s="364" t="s">
        <v>98</v>
      </c>
      <c r="GG108" s="183"/>
      <c r="GH108" s="360"/>
      <c r="GI108" s="360"/>
      <c r="GJ108" s="361"/>
      <c r="GK108" s="361"/>
      <c r="GL108" s="362">
        <f>SUM(GL103:GL107)</f>
        <v>1117908.027</v>
      </c>
      <c r="GM108" s="361"/>
      <c r="GN108" s="362">
        <f>SUM(GN103:GN107)</f>
        <v>59113.14145</v>
      </c>
      <c r="GO108" s="361"/>
      <c r="GP108" s="361"/>
      <c r="GQ108" s="362">
        <f t="shared" ref="GQ108:GR108" si="707">SUM(GQ103:GQ107)</f>
        <v>0</v>
      </c>
      <c r="GR108" s="362">
        <f t="shared" si="707"/>
        <v>1177021.168</v>
      </c>
      <c r="GS108" s="361"/>
      <c r="GT108" s="362">
        <f t="shared" ref="GT108:GU108" si="708">SUM(GT103:GT107)</f>
        <v>363676.9468</v>
      </c>
      <c r="GU108" s="365">
        <f t="shared" si="708"/>
        <v>813344.2216</v>
      </c>
      <c r="GV108" s="345"/>
      <c r="GW108" s="364" t="s">
        <v>98</v>
      </c>
      <c r="GX108" s="183"/>
      <c r="GY108" s="360"/>
      <c r="GZ108" s="360"/>
      <c r="HA108" s="361"/>
      <c r="HB108" s="361"/>
      <c r="HC108" s="362">
        <f>SUM(HC103:HC107)</f>
        <v>793361.7179</v>
      </c>
      <c r="HD108" s="361"/>
      <c r="HE108" s="362">
        <f>SUM(HE103:HE107)</f>
        <v>49614.24126</v>
      </c>
      <c r="HF108" s="361"/>
      <c r="HG108" s="361"/>
      <c r="HH108" s="362">
        <f t="shared" ref="HH108:HI108" si="709">SUM(HH103:HH107)</f>
        <v>0</v>
      </c>
      <c r="HI108" s="362">
        <f t="shared" si="709"/>
        <v>842975.9591</v>
      </c>
      <c r="HJ108" s="361"/>
      <c r="HK108" s="362">
        <f t="shared" ref="HK108:HL108" si="710">SUM(HK103:HK107)</f>
        <v>267357.1706</v>
      </c>
      <c r="HL108" s="365">
        <f t="shared" si="710"/>
        <v>575618.7885</v>
      </c>
      <c r="HM108" s="345"/>
      <c r="HN108" s="364" t="s">
        <v>98</v>
      </c>
      <c r="HO108" s="183"/>
      <c r="HP108" s="360"/>
      <c r="HQ108" s="360"/>
      <c r="HR108" s="361"/>
      <c r="HS108" s="361"/>
      <c r="HT108" s="362">
        <f>SUM(HT103:HT107)</f>
        <v>641576.5697</v>
      </c>
      <c r="HU108" s="361"/>
      <c r="HV108" s="362">
        <f>SUM(HV103:HV107)</f>
        <v>39100.33562</v>
      </c>
      <c r="HW108" s="361"/>
      <c r="HX108" s="361"/>
      <c r="HY108" s="362">
        <f t="shared" ref="HY108:HZ108" si="711">SUM(HY103:HY107)</f>
        <v>0</v>
      </c>
      <c r="HZ108" s="362">
        <f t="shared" si="711"/>
        <v>680676.9053</v>
      </c>
      <c r="IA108" s="361"/>
      <c r="IB108" s="362">
        <f t="shared" ref="IB108:IC108" si="712">SUM(IB103:IB107)</f>
        <v>216861.1333</v>
      </c>
      <c r="IC108" s="365">
        <f t="shared" si="712"/>
        <v>463815.7719</v>
      </c>
      <c r="ID108" s="345"/>
      <c r="IE108" s="364" t="s">
        <v>98</v>
      </c>
      <c r="IF108" s="183"/>
      <c r="IG108" s="360"/>
      <c r="IH108" s="360"/>
      <c r="II108" s="361"/>
      <c r="IJ108" s="361"/>
      <c r="IK108" s="362">
        <f>SUM(IK103:IK107)</f>
        <v>817360.5377</v>
      </c>
      <c r="IL108" s="361"/>
      <c r="IM108" s="362">
        <f>SUM(IM103:IM107)</f>
        <v>51201.55509</v>
      </c>
      <c r="IN108" s="361"/>
      <c r="IO108" s="361"/>
      <c r="IP108" s="362">
        <f t="shared" ref="IP108:IQ108" si="713">SUM(IP103:IP107)</f>
        <v>0</v>
      </c>
      <c r="IQ108" s="362">
        <f t="shared" si="713"/>
        <v>868562.0928</v>
      </c>
      <c r="IR108" s="361"/>
      <c r="IS108" s="362">
        <f t="shared" ref="IS108:IT108" si="714">SUM(IS103:IS107)</f>
        <v>276493.0022</v>
      </c>
      <c r="IT108" s="365">
        <f t="shared" si="714"/>
        <v>592069.0906</v>
      </c>
      <c r="IU108" s="345"/>
      <c r="IV108" s="364" t="s">
        <v>98</v>
      </c>
      <c r="IW108" s="183"/>
      <c r="IX108" s="360"/>
      <c r="IY108" s="360"/>
      <c r="IZ108" s="361"/>
      <c r="JA108" s="361"/>
      <c r="JB108" s="362">
        <f>SUM(JB103:JB107)</f>
        <v>923148.6785</v>
      </c>
      <c r="JC108" s="361"/>
      <c r="JD108" s="362">
        <f>SUM(JD103:JD107)</f>
        <v>56627.32651</v>
      </c>
      <c r="JE108" s="361"/>
      <c r="JF108" s="361"/>
      <c r="JG108" s="362">
        <f t="shared" ref="JG108:JH108" si="715">SUM(JG103:JG107)</f>
        <v>0</v>
      </c>
      <c r="JH108" s="362">
        <f t="shared" si="715"/>
        <v>979776.005</v>
      </c>
      <c r="JI108" s="361"/>
      <c r="JJ108" s="362">
        <f t="shared" ref="JJ108:JK108" si="716">SUM(JJ103:JJ107)</f>
        <v>315248.2497</v>
      </c>
      <c r="JK108" s="365">
        <f t="shared" si="716"/>
        <v>664527.7553</v>
      </c>
      <c r="JL108" s="345"/>
      <c r="JM108" s="364" t="s">
        <v>98</v>
      </c>
      <c r="JN108" s="183"/>
      <c r="JO108" s="360"/>
      <c r="JP108" s="360"/>
      <c r="JQ108" s="361"/>
      <c r="JR108" s="361"/>
      <c r="JS108" s="362">
        <f>SUM(JS103:JS107)</f>
        <v>0</v>
      </c>
      <c r="JT108" s="361"/>
      <c r="JU108" s="362">
        <f>SUM(JU103:JU107)</f>
        <v>0</v>
      </c>
      <c r="JV108" s="361"/>
      <c r="JW108" s="361"/>
      <c r="JX108" s="362">
        <f t="shared" ref="JX108:JY108" si="717">SUM(JX103:JX107)</f>
        <v>0</v>
      </c>
      <c r="JY108" s="362">
        <f t="shared" si="717"/>
        <v>0</v>
      </c>
      <c r="JZ108" s="361"/>
      <c r="KA108" s="362">
        <f t="shared" ref="KA108:KB108" si="718">SUM(KA103:KA107)</f>
        <v>0</v>
      </c>
      <c r="KB108" s="365">
        <f t="shared" si="718"/>
        <v>0</v>
      </c>
      <c r="KC108" s="345"/>
      <c r="KD108" s="364" t="s">
        <v>98</v>
      </c>
      <c r="KE108" s="183"/>
      <c r="KF108" s="360"/>
      <c r="KG108" s="360"/>
      <c r="KH108" s="361"/>
      <c r="KI108" s="361"/>
      <c r="KJ108" s="362">
        <f>SUM(KJ103:KJ107)</f>
        <v>0</v>
      </c>
      <c r="KK108" s="361"/>
      <c r="KL108" s="362">
        <f>SUM(KL103:KL107)</f>
        <v>0</v>
      </c>
      <c r="KM108" s="361"/>
      <c r="KN108" s="361"/>
      <c r="KO108" s="362">
        <f t="shared" ref="KO108:KP108" si="719">SUM(KO103:KO107)</f>
        <v>0</v>
      </c>
      <c r="KP108" s="362">
        <f t="shared" si="719"/>
        <v>0</v>
      </c>
      <c r="KQ108" s="361"/>
      <c r="KR108" s="362">
        <f t="shared" ref="KR108:KS108" si="720">SUM(KR103:KR107)</f>
        <v>0</v>
      </c>
      <c r="KS108" s="365">
        <f t="shared" si="720"/>
        <v>0</v>
      </c>
    </row>
    <row r="109" ht="15.0" customHeight="1">
      <c r="A109" s="104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8"/>
      <c r="R109" s="104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8"/>
      <c r="AI109" s="104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8"/>
      <c r="AZ109" s="104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8"/>
      <c r="BQ109" s="104"/>
      <c r="BR109" s="97"/>
      <c r="BS109" s="97"/>
      <c r="BT109" s="97"/>
      <c r="BU109" s="97"/>
      <c r="BV109" s="97"/>
      <c r="BW109" s="97"/>
      <c r="BX109" s="97"/>
      <c r="BY109" s="97"/>
      <c r="BZ109" s="97"/>
      <c r="CA109" s="97"/>
      <c r="CB109" s="97"/>
      <c r="CC109" s="97"/>
      <c r="CD109" s="97"/>
      <c r="CE109" s="97"/>
      <c r="CF109" s="97"/>
      <c r="CG109" s="98"/>
      <c r="CH109" s="104"/>
      <c r="CI109" s="97"/>
      <c r="CJ109" s="97"/>
      <c r="CK109" s="97"/>
      <c r="CL109" s="97"/>
      <c r="CM109" s="97"/>
      <c r="CN109" s="97"/>
      <c r="CO109" s="97"/>
      <c r="CP109" s="97"/>
      <c r="CQ109" s="97"/>
      <c r="CR109" s="97"/>
      <c r="CS109" s="97"/>
      <c r="CT109" s="97"/>
      <c r="CU109" s="97"/>
      <c r="CV109" s="97"/>
      <c r="CW109" s="97"/>
      <c r="CX109" s="98"/>
      <c r="CY109" s="104"/>
      <c r="CZ109" s="97"/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  <c r="DL109" s="97"/>
      <c r="DM109" s="97"/>
      <c r="DN109" s="97"/>
      <c r="DO109" s="98"/>
      <c r="DP109" s="104"/>
      <c r="DQ109" s="97"/>
      <c r="DR109" s="97"/>
      <c r="DS109" s="97"/>
      <c r="DT109" s="97"/>
      <c r="DU109" s="97"/>
      <c r="DV109" s="97"/>
      <c r="DW109" s="97"/>
      <c r="DX109" s="97"/>
      <c r="DY109" s="97"/>
      <c r="DZ109" s="97"/>
      <c r="EA109" s="97"/>
      <c r="EB109" s="97"/>
      <c r="EC109" s="97"/>
      <c r="ED109" s="97"/>
      <c r="EE109" s="97"/>
      <c r="EF109" s="98"/>
      <c r="EG109" s="104"/>
      <c r="EH109" s="97"/>
      <c r="EI109" s="97"/>
      <c r="EJ109" s="97"/>
      <c r="EK109" s="97"/>
      <c r="EL109" s="97"/>
      <c r="EM109" s="97"/>
      <c r="EN109" s="97"/>
      <c r="EO109" s="97"/>
      <c r="EP109" s="97"/>
      <c r="EQ109" s="97"/>
      <c r="ER109" s="97"/>
      <c r="ES109" s="97"/>
      <c r="ET109" s="97"/>
      <c r="EU109" s="97"/>
      <c r="EV109" s="97"/>
      <c r="EW109" s="98"/>
      <c r="EX109" s="104"/>
      <c r="EY109" s="97"/>
      <c r="EZ109" s="97"/>
      <c r="FA109" s="97"/>
      <c r="FB109" s="97"/>
      <c r="FC109" s="97"/>
      <c r="FD109" s="97"/>
      <c r="FE109" s="97"/>
      <c r="FF109" s="97"/>
      <c r="FG109" s="97"/>
      <c r="FH109" s="97"/>
      <c r="FI109" s="97"/>
      <c r="FJ109" s="97"/>
      <c r="FK109" s="97"/>
      <c r="FL109" s="97"/>
      <c r="FM109" s="97"/>
      <c r="FN109" s="98"/>
      <c r="FO109" s="104"/>
      <c r="FP109" s="97"/>
      <c r="FQ109" s="97"/>
      <c r="FR109" s="97"/>
      <c r="FS109" s="97"/>
      <c r="FT109" s="97"/>
      <c r="FU109" s="97"/>
      <c r="FV109" s="97"/>
      <c r="FW109" s="97"/>
      <c r="FX109" s="97"/>
      <c r="FY109" s="97"/>
      <c r="FZ109" s="97"/>
      <c r="GA109" s="97"/>
      <c r="GB109" s="97"/>
      <c r="GC109" s="97"/>
      <c r="GD109" s="97"/>
      <c r="GE109" s="98"/>
      <c r="GF109" s="104"/>
      <c r="GG109" s="97"/>
      <c r="GH109" s="97"/>
      <c r="GI109" s="97"/>
      <c r="GJ109" s="97"/>
      <c r="GK109" s="97"/>
      <c r="GL109" s="97"/>
      <c r="GM109" s="97"/>
      <c r="GN109" s="97"/>
      <c r="GO109" s="97"/>
      <c r="GP109" s="97"/>
      <c r="GQ109" s="97"/>
      <c r="GR109" s="97"/>
      <c r="GS109" s="97"/>
      <c r="GT109" s="97"/>
      <c r="GU109" s="97"/>
      <c r="GV109" s="98"/>
      <c r="GW109" s="104"/>
      <c r="GX109" s="97"/>
      <c r="GY109" s="97"/>
      <c r="GZ109" s="97"/>
      <c r="HA109" s="97"/>
      <c r="HB109" s="97"/>
      <c r="HC109" s="97"/>
      <c r="HD109" s="97"/>
      <c r="HE109" s="97"/>
      <c r="HF109" s="97"/>
      <c r="HG109" s="97"/>
      <c r="HH109" s="97"/>
      <c r="HI109" s="97"/>
      <c r="HJ109" s="97"/>
      <c r="HK109" s="97"/>
      <c r="HL109" s="97"/>
      <c r="HM109" s="98"/>
      <c r="HN109" s="104"/>
      <c r="HO109" s="97"/>
      <c r="HP109" s="97"/>
      <c r="HQ109" s="97"/>
      <c r="HR109" s="97"/>
      <c r="HS109" s="97"/>
      <c r="HT109" s="97"/>
      <c r="HU109" s="97"/>
      <c r="HV109" s="97"/>
      <c r="HW109" s="97"/>
      <c r="HX109" s="97"/>
      <c r="HY109" s="97"/>
      <c r="HZ109" s="97"/>
      <c r="IA109" s="97"/>
      <c r="IB109" s="97"/>
      <c r="IC109" s="97"/>
      <c r="ID109" s="98"/>
      <c r="IE109" s="104"/>
      <c r="IF109" s="97"/>
      <c r="IG109" s="97"/>
      <c r="IH109" s="97"/>
      <c r="II109" s="97"/>
      <c r="IJ109" s="97"/>
      <c r="IK109" s="97"/>
      <c r="IL109" s="97"/>
      <c r="IM109" s="97"/>
      <c r="IN109" s="97"/>
      <c r="IO109" s="97"/>
      <c r="IP109" s="97"/>
      <c r="IQ109" s="97"/>
      <c r="IR109" s="97"/>
      <c r="IS109" s="97"/>
      <c r="IT109" s="97"/>
      <c r="IU109" s="98"/>
      <c r="IV109" s="104"/>
      <c r="IW109" s="97"/>
      <c r="IX109" s="97"/>
      <c r="IY109" s="97"/>
      <c r="IZ109" s="97"/>
      <c r="JA109" s="97"/>
      <c r="JB109" s="97"/>
      <c r="JC109" s="97"/>
      <c r="JD109" s="97"/>
      <c r="JE109" s="97"/>
      <c r="JF109" s="97"/>
      <c r="JG109" s="97"/>
      <c r="JH109" s="97"/>
      <c r="JI109" s="97"/>
      <c r="JJ109" s="97"/>
      <c r="JK109" s="97"/>
      <c r="JL109" s="98"/>
      <c r="JM109" s="104"/>
      <c r="JN109" s="97"/>
      <c r="JO109" s="97"/>
      <c r="JP109" s="97"/>
      <c r="JQ109" s="97"/>
      <c r="JR109" s="97"/>
      <c r="JS109" s="97"/>
      <c r="JT109" s="97"/>
      <c r="JU109" s="97"/>
      <c r="JV109" s="97"/>
      <c r="JW109" s="97"/>
      <c r="JX109" s="97"/>
      <c r="JY109" s="97"/>
      <c r="JZ109" s="97"/>
      <c r="KA109" s="97"/>
      <c r="KB109" s="97"/>
      <c r="KC109" s="98"/>
      <c r="KD109" s="104"/>
      <c r="KE109" s="97"/>
      <c r="KF109" s="97"/>
      <c r="KG109" s="97"/>
      <c r="KH109" s="97"/>
      <c r="KI109" s="97"/>
      <c r="KJ109" s="97"/>
      <c r="KK109" s="97"/>
      <c r="KL109" s="97"/>
      <c r="KM109" s="97"/>
      <c r="KN109" s="97"/>
      <c r="KO109" s="97"/>
      <c r="KP109" s="97"/>
      <c r="KQ109" s="97"/>
      <c r="KR109" s="97"/>
      <c r="KS109" s="97"/>
    </row>
    <row r="110" ht="15.0" customHeight="1">
      <c r="A110" s="104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8"/>
      <c r="R110" s="104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8"/>
      <c r="AI110" s="104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8"/>
      <c r="AZ110" s="104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8"/>
      <c r="BQ110" s="104"/>
      <c r="BR110" s="97"/>
      <c r="BS110" s="97"/>
      <c r="BT110" s="97"/>
      <c r="BU110" s="97"/>
      <c r="BV110" s="97"/>
      <c r="BW110" s="97"/>
      <c r="BX110" s="97"/>
      <c r="BY110" s="97"/>
      <c r="BZ110" s="97"/>
      <c r="CA110" s="97"/>
      <c r="CB110" s="97"/>
      <c r="CC110" s="97"/>
      <c r="CD110" s="97"/>
      <c r="CE110" s="97"/>
      <c r="CF110" s="97"/>
      <c r="CG110" s="98"/>
      <c r="CH110" s="104"/>
      <c r="CI110" s="97"/>
      <c r="CJ110" s="97"/>
      <c r="CK110" s="97"/>
      <c r="CL110" s="97"/>
      <c r="CM110" s="97"/>
      <c r="CN110" s="97"/>
      <c r="CO110" s="97"/>
      <c r="CP110" s="97"/>
      <c r="CQ110" s="97"/>
      <c r="CR110" s="97"/>
      <c r="CS110" s="97"/>
      <c r="CT110" s="97"/>
      <c r="CU110" s="97"/>
      <c r="CV110" s="97"/>
      <c r="CW110" s="97"/>
      <c r="CX110" s="98"/>
      <c r="CY110" s="104"/>
      <c r="CZ110" s="97"/>
      <c r="DA110" s="97"/>
      <c r="DB110" s="97"/>
      <c r="DC110" s="97"/>
      <c r="DD110" s="97"/>
      <c r="DE110" s="97"/>
      <c r="DF110" s="97"/>
      <c r="DG110" s="97"/>
      <c r="DH110" s="97"/>
      <c r="DI110" s="97"/>
      <c r="DJ110" s="97"/>
      <c r="DK110" s="97"/>
      <c r="DL110" s="97"/>
      <c r="DM110" s="97"/>
      <c r="DN110" s="97"/>
      <c r="DO110" s="98"/>
      <c r="DP110" s="104"/>
      <c r="DQ110" s="97"/>
      <c r="DR110" s="97"/>
      <c r="DS110" s="97"/>
      <c r="DT110" s="97"/>
      <c r="DU110" s="97"/>
      <c r="DV110" s="97"/>
      <c r="DW110" s="97"/>
      <c r="DX110" s="97"/>
      <c r="DY110" s="97"/>
      <c r="DZ110" s="97"/>
      <c r="EA110" s="97"/>
      <c r="EB110" s="97"/>
      <c r="EC110" s="97"/>
      <c r="ED110" s="97"/>
      <c r="EE110" s="97"/>
      <c r="EF110" s="98"/>
      <c r="EG110" s="104"/>
      <c r="EH110" s="97"/>
      <c r="EI110" s="97"/>
      <c r="EJ110" s="97"/>
      <c r="EK110" s="97"/>
      <c r="EL110" s="97"/>
      <c r="EM110" s="97"/>
      <c r="EN110" s="97"/>
      <c r="EO110" s="97"/>
      <c r="EP110" s="97"/>
      <c r="EQ110" s="97"/>
      <c r="ER110" s="97"/>
      <c r="ES110" s="97"/>
      <c r="ET110" s="97"/>
      <c r="EU110" s="97"/>
      <c r="EV110" s="97"/>
      <c r="EW110" s="98"/>
      <c r="EX110" s="104"/>
      <c r="EY110" s="97"/>
      <c r="EZ110" s="97"/>
      <c r="FA110" s="97"/>
      <c r="FB110" s="97"/>
      <c r="FC110" s="97"/>
      <c r="FD110" s="97"/>
      <c r="FE110" s="97"/>
      <c r="FF110" s="97"/>
      <c r="FG110" s="97"/>
      <c r="FH110" s="97"/>
      <c r="FI110" s="97"/>
      <c r="FJ110" s="97"/>
      <c r="FK110" s="97"/>
      <c r="FL110" s="97"/>
      <c r="FM110" s="97"/>
      <c r="FN110" s="98"/>
      <c r="FO110" s="104"/>
      <c r="FP110" s="97"/>
      <c r="FQ110" s="97"/>
      <c r="FR110" s="97"/>
      <c r="FS110" s="97"/>
      <c r="FT110" s="97"/>
      <c r="FU110" s="97"/>
      <c r="FV110" s="97"/>
      <c r="FW110" s="97"/>
      <c r="FX110" s="97"/>
      <c r="FY110" s="97"/>
      <c r="FZ110" s="97"/>
      <c r="GA110" s="97"/>
      <c r="GB110" s="97"/>
      <c r="GC110" s="97"/>
      <c r="GD110" s="97"/>
      <c r="GE110" s="98"/>
      <c r="GF110" s="104"/>
      <c r="GG110" s="97"/>
      <c r="GH110" s="97"/>
      <c r="GI110" s="97"/>
      <c r="GJ110" s="97"/>
      <c r="GK110" s="97"/>
      <c r="GL110" s="97"/>
      <c r="GM110" s="97"/>
      <c r="GN110" s="97"/>
      <c r="GO110" s="97"/>
      <c r="GP110" s="97"/>
      <c r="GQ110" s="97"/>
      <c r="GR110" s="97"/>
      <c r="GS110" s="97"/>
      <c r="GT110" s="97"/>
      <c r="GU110" s="97"/>
      <c r="GV110" s="98"/>
      <c r="GW110" s="104"/>
      <c r="GX110" s="97"/>
      <c r="GY110" s="97"/>
      <c r="GZ110" s="97"/>
      <c r="HA110" s="97"/>
      <c r="HB110" s="97"/>
      <c r="HC110" s="97"/>
      <c r="HD110" s="97"/>
      <c r="HE110" s="97"/>
      <c r="HF110" s="97"/>
      <c r="HG110" s="97"/>
      <c r="HH110" s="97"/>
      <c r="HI110" s="97"/>
      <c r="HJ110" s="97"/>
      <c r="HK110" s="97"/>
      <c r="HL110" s="97"/>
      <c r="HM110" s="98"/>
      <c r="HN110" s="104"/>
      <c r="HO110" s="97"/>
      <c r="HP110" s="97"/>
      <c r="HQ110" s="97"/>
      <c r="HR110" s="97"/>
      <c r="HS110" s="97"/>
      <c r="HT110" s="97"/>
      <c r="HU110" s="97"/>
      <c r="HV110" s="97"/>
      <c r="HW110" s="97"/>
      <c r="HX110" s="97"/>
      <c r="HY110" s="97"/>
      <c r="HZ110" s="97"/>
      <c r="IA110" s="97"/>
      <c r="IB110" s="97"/>
      <c r="IC110" s="97"/>
      <c r="ID110" s="98"/>
      <c r="IE110" s="104"/>
      <c r="IF110" s="97"/>
      <c r="IG110" s="97"/>
      <c r="IH110" s="97"/>
      <c r="II110" s="97"/>
      <c r="IJ110" s="97"/>
      <c r="IK110" s="97"/>
      <c r="IL110" s="97"/>
      <c r="IM110" s="97"/>
      <c r="IN110" s="97"/>
      <c r="IO110" s="97"/>
      <c r="IP110" s="97"/>
      <c r="IQ110" s="97"/>
      <c r="IR110" s="97"/>
      <c r="IS110" s="97"/>
      <c r="IT110" s="97"/>
      <c r="IU110" s="98"/>
      <c r="IV110" s="104"/>
      <c r="IW110" s="97"/>
      <c r="IX110" s="97"/>
      <c r="IY110" s="97"/>
      <c r="IZ110" s="97"/>
      <c r="JA110" s="97"/>
      <c r="JB110" s="97"/>
      <c r="JC110" s="97"/>
      <c r="JD110" s="97"/>
      <c r="JE110" s="97"/>
      <c r="JF110" s="97"/>
      <c r="JG110" s="97"/>
      <c r="JH110" s="97"/>
      <c r="JI110" s="97"/>
      <c r="JJ110" s="97"/>
      <c r="JK110" s="97"/>
      <c r="JL110" s="98"/>
      <c r="JM110" s="104"/>
      <c r="JN110" s="97"/>
      <c r="JO110" s="97"/>
      <c r="JP110" s="97"/>
      <c r="JQ110" s="97"/>
      <c r="JR110" s="97"/>
      <c r="JS110" s="97"/>
      <c r="JT110" s="97"/>
      <c r="JU110" s="97"/>
      <c r="JV110" s="97"/>
      <c r="JW110" s="97"/>
      <c r="JX110" s="97"/>
      <c r="JY110" s="97"/>
      <c r="JZ110" s="97"/>
      <c r="KA110" s="97"/>
      <c r="KB110" s="97"/>
      <c r="KC110" s="98"/>
      <c r="KD110" s="104"/>
      <c r="KE110" s="97"/>
      <c r="KF110" s="97"/>
      <c r="KG110" s="97"/>
      <c r="KH110" s="97"/>
      <c r="KI110" s="97"/>
      <c r="KJ110" s="97"/>
      <c r="KK110" s="97"/>
      <c r="KL110" s="97"/>
      <c r="KM110" s="97"/>
      <c r="KN110" s="97"/>
      <c r="KO110" s="97"/>
      <c r="KP110" s="97"/>
      <c r="KQ110" s="97"/>
      <c r="KR110" s="97"/>
      <c r="KS110" s="97"/>
    </row>
    <row r="111" ht="15.0" customHeight="1">
      <c r="A111" s="104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8"/>
      <c r="R111" s="104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8"/>
      <c r="AI111" s="104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8"/>
      <c r="AZ111" s="104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8"/>
      <c r="BQ111" s="104"/>
      <c r="BR111" s="97"/>
      <c r="BS111" s="97"/>
      <c r="BT111" s="97"/>
      <c r="BU111" s="97"/>
      <c r="BV111" s="97"/>
      <c r="BW111" s="97"/>
      <c r="BX111" s="97"/>
      <c r="BY111" s="97"/>
      <c r="BZ111" s="97"/>
      <c r="CA111" s="97"/>
      <c r="CB111" s="97"/>
      <c r="CC111" s="97"/>
      <c r="CD111" s="97"/>
      <c r="CE111" s="97"/>
      <c r="CF111" s="97"/>
      <c r="CG111" s="98"/>
      <c r="CH111" s="104"/>
      <c r="CI111" s="97"/>
      <c r="CJ111" s="97"/>
      <c r="CK111" s="97"/>
      <c r="CL111" s="97"/>
      <c r="CM111" s="97"/>
      <c r="CN111" s="97"/>
      <c r="CO111" s="97"/>
      <c r="CP111" s="97"/>
      <c r="CQ111" s="97"/>
      <c r="CR111" s="97"/>
      <c r="CS111" s="97"/>
      <c r="CT111" s="97"/>
      <c r="CU111" s="97"/>
      <c r="CV111" s="97"/>
      <c r="CW111" s="97"/>
      <c r="CX111" s="98"/>
      <c r="CY111" s="104"/>
      <c r="CZ111" s="97"/>
      <c r="DA111" s="97"/>
      <c r="DB111" s="97"/>
      <c r="DC111" s="97"/>
      <c r="DD111" s="97"/>
      <c r="DE111" s="97"/>
      <c r="DF111" s="97"/>
      <c r="DG111" s="97"/>
      <c r="DH111" s="97"/>
      <c r="DI111" s="97"/>
      <c r="DJ111" s="97"/>
      <c r="DK111" s="97"/>
      <c r="DL111" s="97"/>
      <c r="DM111" s="97"/>
      <c r="DN111" s="97"/>
      <c r="DO111" s="98"/>
      <c r="DP111" s="104"/>
      <c r="DQ111" s="97"/>
      <c r="DR111" s="97"/>
      <c r="DS111" s="97"/>
      <c r="DT111" s="97"/>
      <c r="DU111" s="97"/>
      <c r="DV111" s="97"/>
      <c r="DW111" s="97"/>
      <c r="DX111" s="97"/>
      <c r="DY111" s="97"/>
      <c r="DZ111" s="97"/>
      <c r="EA111" s="97"/>
      <c r="EB111" s="97"/>
      <c r="EC111" s="97"/>
      <c r="ED111" s="97"/>
      <c r="EE111" s="97"/>
      <c r="EF111" s="98"/>
      <c r="EG111" s="104"/>
      <c r="EH111" s="97"/>
      <c r="EI111" s="97"/>
      <c r="EJ111" s="97"/>
      <c r="EK111" s="97"/>
      <c r="EL111" s="97"/>
      <c r="EM111" s="97"/>
      <c r="EN111" s="97"/>
      <c r="EO111" s="97"/>
      <c r="EP111" s="97"/>
      <c r="EQ111" s="97"/>
      <c r="ER111" s="97"/>
      <c r="ES111" s="97"/>
      <c r="ET111" s="97"/>
      <c r="EU111" s="97"/>
      <c r="EV111" s="97"/>
      <c r="EW111" s="98"/>
      <c r="EX111" s="104"/>
      <c r="EY111" s="97"/>
      <c r="EZ111" s="97"/>
      <c r="FA111" s="97"/>
      <c r="FB111" s="97"/>
      <c r="FC111" s="97"/>
      <c r="FD111" s="97"/>
      <c r="FE111" s="97"/>
      <c r="FF111" s="97"/>
      <c r="FG111" s="97"/>
      <c r="FH111" s="97"/>
      <c r="FI111" s="97"/>
      <c r="FJ111" s="97"/>
      <c r="FK111" s="97"/>
      <c r="FL111" s="97"/>
      <c r="FM111" s="97"/>
      <c r="FN111" s="98"/>
      <c r="FO111" s="104"/>
      <c r="FP111" s="97"/>
      <c r="FQ111" s="97"/>
      <c r="FR111" s="97"/>
      <c r="FS111" s="97"/>
      <c r="FT111" s="97"/>
      <c r="FU111" s="97"/>
      <c r="FV111" s="97"/>
      <c r="FW111" s="97"/>
      <c r="FX111" s="97"/>
      <c r="FY111" s="97"/>
      <c r="FZ111" s="97"/>
      <c r="GA111" s="97"/>
      <c r="GB111" s="97"/>
      <c r="GC111" s="97"/>
      <c r="GD111" s="97"/>
      <c r="GE111" s="98"/>
      <c r="GF111" s="104"/>
      <c r="GG111" s="97"/>
      <c r="GH111" s="97"/>
      <c r="GI111" s="97"/>
      <c r="GJ111" s="97"/>
      <c r="GK111" s="97"/>
      <c r="GL111" s="97"/>
      <c r="GM111" s="97"/>
      <c r="GN111" s="97"/>
      <c r="GO111" s="97"/>
      <c r="GP111" s="97"/>
      <c r="GQ111" s="97"/>
      <c r="GR111" s="97"/>
      <c r="GS111" s="97"/>
      <c r="GT111" s="97"/>
      <c r="GU111" s="97"/>
      <c r="GV111" s="98"/>
      <c r="GW111" s="104"/>
      <c r="GX111" s="97"/>
      <c r="GY111" s="97"/>
      <c r="GZ111" s="97"/>
      <c r="HA111" s="97"/>
      <c r="HB111" s="97"/>
      <c r="HC111" s="97"/>
      <c r="HD111" s="97"/>
      <c r="HE111" s="97"/>
      <c r="HF111" s="97"/>
      <c r="HG111" s="97"/>
      <c r="HH111" s="97"/>
      <c r="HI111" s="97"/>
      <c r="HJ111" s="97"/>
      <c r="HK111" s="97"/>
      <c r="HL111" s="97"/>
      <c r="HM111" s="98"/>
      <c r="HN111" s="104"/>
      <c r="HO111" s="97"/>
      <c r="HP111" s="97"/>
      <c r="HQ111" s="97"/>
      <c r="HR111" s="97"/>
      <c r="HS111" s="97"/>
      <c r="HT111" s="97"/>
      <c r="HU111" s="97"/>
      <c r="HV111" s="97"/>
      <c r="HW111" s="97"/>
      <c r="HX111" s="97"/>
      <c r="HY111" s="97"/>
      <c r="HZ111" s="97"/>
      <c r="IA111" s="97"/>
      <c r="IB111" s="97"/>
      <c r="IC111" s="97"/>
      <c r="ID111" s="98"/>
      <c r="IE111" s="104"/>
      <c r="IF111" s="97"/>
      <c r="IG111" s="97"/>
      <c r="IH111" s="97"/>
      <c r="II111" s="97"/>
      <c r="IJ111" s="97"/>
      <c r="IK111" s="97"/>
      <c r="IL111" s="97"/>
      <c r="IM111" s="97"/>
      <c r="IN111" s="97"/>
      <c r="IO111" s="97"/>
      <c r="IP111" s="97"/>
      <c r="IQ111" s="97"/>
      <c r="IR111" s="97"/>
      <c r="IS111" s="97"/>
      <c r="IT111" s="97"/>
      <c r="IU111" s="98"/>
      <c r="IV111" s="104"/>
      <c r="IW111" s="97"/>
      <c r="IX111" s="97"/>
      <c r="IY111" s="97"/>
      <c r="IZ111" s="97"/>
      <c r="JA111" s="97"/>
      <c r="JB111" s="97"/>
      <c r="JC111" s="97"/>
      <c r="JD111" s="97"/>
      <c r="JE111" s="97"/>
      <c r="JF111" s="97"/>
      <c r="JG111" s="97"/>
      <c r="JH111" s="97"/>
      <c r="JI111" s="97"/>
      <c r="JJ111" s="97"/>
      <c r="JK111" s="97"/>
      <c r="JL111" s="98"/>
      <c r="JM111" s="104"/>
      <c r="JN111" s="97"/>
      <c r="JO111" s="97"/>
      <c r="JP111" s="97"/>
      <c r="JQ111" s="97"/>
      <c r="JR111" s="97"/>
      <c r="JS111" s="97"/>
      <c r="JT111" s="97"/>
      <c r="JU111" s="97"/>
      <c r="JV111" s="97"/>
      <c r="JW111" s="97"/>
      <c r="JX111" s="97"/>
      <c r="JY111" s="97"/>
      <c r="JZ111" s="97"/>
      <c r="KA111" s="97"/>
      <c r="KB111" s="97"/>
      <c r="KC111" s="98"/>
      <c r="KD111" s="104"/>
      <c r="KE111" s="97"/>
      <c r="KF111" s="97"/>
      <c r="KG111" s="97"/>
      <c r="KH111" s="97"/>
      <c r="KI111" s="97"/>
      <c r="KJ111" s="97"/>
      <c r="KK111" s="97"/>
      <c r="KL111" s="97"/>
      <c r="KM111" s="97"/>
      <c r="KN111" s="97"/>
      <c r="KO111" s="97"/>
      <c r="KP111" s="97"/>
      <c r="KQ111" s="97"/>
      <c r="KR111" s="97"/>
      <c r="KS111" s="97"/>
    </row>
    <row r="112" ht="15.0" customHeight="1">
      <c r="A112" s="366"/>
      <c r="B112" s="367" t="s">
        <v>50</v>
      </c>
      <c r="C112" s="368" t="s">
        <v>51</v>
      </c>
      <c r="D112" s="367"/>
      <c r="E112" s="367"/>
      <c r="F112" s="367"/>
      <c r="G112" s="367" t="s">
        <v>52</v>
      </c>
      <c r="H112" s="367"/>
      <c r="I112" s="369"/>
      <c r="J112" s="370"/>
      <c r="K112" s="370"/>
      <c r="L112" s="370"/>
      <c r="M112" s="370"/>
      <c r="N112" s="370"/>
      <c r="O112" s="370"/>
      <c r="P112" s="110" t="s">
        <v>53</v>
      </c>
      <c r="Q112" s="371"/>
      <c r="R112" s="366"/>
      <c r="S112" s="367" t="s">
        <v>50</v>
      </c>
      <c r="T112" s="368" t="s">
        <v>51</v>
      </c>
      <c r="U112" s="367"/>
      <c r="V112" s="367"/>
      <c r="W112" s="367"/>
      <c r="X112" s="367" t="s">
        <v>52</v>
      </c>
      <c r="Y112" s="367"/>
      <c r="Z112" s="369"/>
      <c r="AA112" s="370"/>
      <c r="AB112" s="370"/>
      <c r="AC112" s="370"/>
      <c r="AD112" s="370"/>
      <c r="AE112" s="370"/>
      <c r="AF112" s="370"/>
      <c r="AG112" s="110" t="s">
        <v>53</v>
      </c>
      <c r="AH112" s="371"/>
      <c r="AI112" s="366"/>
      <c r="AJ112" s="367" t="s">
        <v>50</v>
      </c>
      <c r="AK112" s="368" t="s">
        <v>51</v>
      </c>
      <c r="AL112" s="367"/>
      <c r="AM112" s="367"/>
      <c r="AN112" s="367"/>
      <c r="AO112" s="367" t="s">
        <v>52</v>
      </c>
      <c r="AP112" s="367"/>
      <c r="AQ112" s="369"/>
      <c r="AR112" s="370"/>
      <c r="AS112" s="370"/>
      <c r="AT112" s="370"/>
      <c r="AU112" s="370"/>
      <c r="AV112" s="370"/>
      <c r="AW112" s="370"/>
      <c r="AX112" s="110" t="s">
        <v>53</v>
      </c>
      <c r="AY112" s="371"/>
      <c r="AZ112" s="366"/>
      <c r="BA112" s="367" t="s">
        <v>50</v>
      </c>
      <c r="BB112" s="368" t="s">
        <v>51</v>
      </c>
      <c r="BC112" s="367"/>
      <c r="BD112" s="367"/>
      <c r="BE112" s="367"/>
      <c r="BF112" s="367" t="s">
        <v>52</v>
      </c>
      <c r="BG112" s="367"/>
      <c r="BH112" s="369"/>
      <c r="BI112" s="370"/>
      <c r="BJ112" s="370"/>
      <c r="BK112" s="370"/>
      <c r="BL112" s="370"/>
      <c r="BM112" s="370"/>
      <c r="BN112" s="370"/>
      <c r="BO112" s="110" t="s">
        <v>53</v>
      </c>
      <c r="BP112" s="371"/>
      <c r="BQ112" s="366"/>
      <c r="BR112" s="367" t="s">
        <v>50</v>
      </c>
      <c r="BS112" s="368" t="s">
        <v>51</v>
      </c>
      <c r="BT112" s="367"/>
      <c r="BU112" s="367"/>
      <c r="BV112" s="367"/>
      <c r="BW112" s="367" t="s">
        <v>52</v>
      </c>
      <c r="BX112" s="367"/>
      <c r="BY112" s="369"/>
      <c r="BZ112" s="370"/>
      <c r="CA112" s="370"/>
      <c r="CB112" s="370"/>
      <c r="CC112" s="370"/>
      <c r="CD112" s="370"/>
      <c r="CE112" s="370"/>
      <c r="CF112" s="110" t="s">
        <v>53</v>
      </c>
      <c r="CG112" s="371"/>
      <c r="CH112" s="366"/>
      <c r="CI112" s="367" t="s">
        <v>50</v>
      </c>
      <c r="CJ112" s="368" t="s">
        <v>51</v>
      </c>
      <c r="CK112" s="367"/>
      <c r="CL112" s="367"/>
      <c r="CM112" s="367"/>
      <c r="CN112" s="367" t="s">
        <v>52</v>
      </c>
      <c r="CO112" s="367"/>
      <c r="CP112" s="369"/>
      <c r="CQ112" s="370"/>
      <c r="CR112" s="370"/>
      <c r="CS112" s="370"/>
      <c r="CT112" s="370"/>
      <c r="CU112" s="370"/>
      <c r="CV112" s="370"/>
      <c r="CW112" s="110" t="s">
        <v>53</v>
      </c>
      <c r="CX112" s="371"/>
      <c r="CY112" s="366"/>
      <c r="CZ112" s="367" t="s">
        <v>50</v>
      </c>
      <c r="DA112" s="368" t="s">
        <v>51</v>
      </c>
      <c r="DB112" s="367"/>
      <c r="DC112" s="367"/>
      <c r="DD112" s="367"/>
      <c r="DE112" s="367" t="s">
        <v>52</v>
      </c>
      <c r="DF112" s="367"/>
      <c r="DG112" s="369"/>
      <c r="DH112" s="370"/>
      <c r="DI112" s="370"/>
      <c r="DJ112" s="370"/>
      <c r="DK112" s="370"/>
      <c r="DL112" s="370"/>
      <c r="DM112" s="370"/>
      <c r="DN112" s="110" t="s">
        <v>53</v>
      </c>
      <c r="DO112" s="371"/>
      <c r="DP112" s="366"/>
      <c r="DQ112" s="367" t="s">
        <v>50</v>
      </c>
      <c r="DR112" s="368" t="s">
        <v>51</v>
      </c>
      <c r="DS112" s="367"/>
      <c r="DT112" s="367"/>
      <c r="DU112" s="367"/>
      <c r="DV112" s="367" t="s">
        <v>52</v>
      </c>
      <c r="DW112" s="367"/>
      <c r="DX112" s="369"/>
      <c r="DY112" s="370"/>
      <c r="DZ112" s="370"/>
      <c r="EA112" s="370"/>
      <c r="EB112" s="370"/>
      <c r="EC112" s="370"/>
      <c r="ED112" s="370"/>
      <c r="EE112" s="110" t="s">
        <v>53</v>
      </c>
      <c r="EF112" s="371"/>
      <c r="EG112" s="366"/>
      <c r="EH112" s="367" t="s">
        <v>50</v>
      </c>
      <c r="EI112" s="368" t="s">
        <v>51</v>
      </c>
      <c r="EJ112" s="367"/>
      <c r="EK112" s="367"/>
      <c r="EL112" s="367"/>
      <c r="EM112" s="367" t="s">
        <v>52</v>
      </c>
      <c r="EN112" s="367"/>
      <c r="EO112" s="369"/>
      <c r="EP112" s="370"/>
      <c r="EQ112" s="370"/>
      <c r="ER112" s="370"/>
      <c r="ES112" s="370"/>
      <c r="ET112" s="370"/>
      <c r="EU112" s="370"/>
      <c r="EV112" s="110" t="s">
        <v>53</v>
      </c>
      <c r="EW112" s="371"/>
      <c r="EX112" s="366"/>
      <c r="EY112" s="367" t="s">
        <v>50</v>
      </c>
      <c r="EZ112" s="368" t="s">
        <v>51</v>
      </c>
      <c r="FA112" s="367"/>
      <c r="FB112" s="367"/>
      <c r="FC112" s="367"/>
      <c r="FD112" s="367" t="s">
        <v>52</v>
      </c>
      <c r="FE112" s="367"/>
      <c r="FF112" s="369"/>
      <c r="FG112" s="370"/>
      <c r="FH112" s="370"/>
      <c r="FI112" s="370"/>
      <c r="FJ112" s="370"/>
      <c r="FK112" s="370"/>
      <c r="FL112" s="370"/>
      <c r="FM112" s="110" t="s">
        <v>53</v>
      </c>
      <c r="FN112" s="371"/>
      <c r="FO112" s="366"/>
      <c r="FP112" s="367" t="s">
        <v>50</v>
      </c>
      <c r="FQ112" s="368" t="s">
        <v>51</v>
      </c>
      <c r="FR112" s="367"/>
      <c r="FS112" s="367"/>
      <c r="FT112" s="367"/>
      <c r="FU112" s="367" t="s">
        <v>52</v>
      </c>
      <c r="FV112" s="367"/>
      <c r="FW112" s="369"/>
      <c r="FX112" s="370"/>
      <c r="FY112" s="370"/>
      <c r="FZ112" s="370"/>
      <c r="GA112" s="370"/>
      <c r="GB112" s="370"/>
      <c r="GC112" s="370"/>
      <c r="GD112" s="110" t="s">
        <v>53</v>
      </c>
      <c r="GE112" s="371"/>
      <c r="GF112" s="366"/>
      <c r="GG112" s="367" t="s">
        <v>50</v>
      </c>
      <c r="GH112" s="368" t="s">
        <v>51</v>
      </c>
      <c r="GI112" s="367"/>
      <c r="GJ112" s="367"/>
      <c r="GK112" s="367"/>
      <c r="GL112" s="367" t="s">
        <v>52</v>
      </c>
      <c r="GM112" s="367"/>
      <c r="GN112" s="369"/>
      <c r="GO112" s="370"/>
      <c r="GP112" s="370"/>
      <c r="GQ112" s="370"/>
      <c r="GR112" s="370"/>
      <c r="GS112" s="370"/>
      <c r="GT112" s="370"/>
      <c r="GU112" s="110" t="s">
        <v>53</v>
      </c>
      <c r="GV112" s="371"/>
      <c r="GW112" s="366"/>
      <c r="GX112" s="367" t="s">
        <v>50</v>
      </c>
      <c r="GY112" s="368" t="s">
        <v>51</v>
      </c>
      <c r="GZ112" s="367"/>
      <c r="HA112" s="367"/>
      <c r="HB112" s="367"/>
      <c r="HC112" s="367" t="s">
        <v>52</v>
      </c>
      <c r="HD112" s="367"/>
      <c r="HE112" s="369"/>
      <c r="HF112" s="370"/>
      <c r="HG112" s="370"/>
      <c r="HH112" s="370"/>
      <c r="HI112" s="370"/>
      <c r="HJ112" s="370"/>
      <c r="HK112" s="370"/>
      <c r="HL112" s="110" t="s">
        <v>53</v>
      </c>
      <c r="HM112" s="371"/>
      <c r="HN112" s="366"/>
      <c r="HO112" s="367" t="s">
        <v>50</v>
      </c>
      <c r="HP112" s="368" t="s">
        <v>51</v>
      </c>
      <c r="HQ112" s="367"/>
      <c r="HR112" s="367"/>
      <c r="HS112" s="367"/>
      <c r="HT112" s="367" t="s">
        <v>52</v>
      </c>
      <c r="HU112" s="367"/>
      <c r="HV112" s="369"/>
      <c r="HW112" s="370"/>
      <c r="HX112" s="370"/>
      <c r="HY112" s="370"/>
      <c r="HZ112" s="370"/>
      <c r="IA112" s="370"/>
      <c r="IB112" s="370"/>
      <c r="IC112" s="110" t="s">
        <v>53</v>
      </c>
      <c r="ID112" s="371"/>
      <c r="IE112" s="366"/>
      <c r="IF112" s="367" t="s">
        <v>50</v>
      </c>
      <c r="IG112" s="368" t="s">
        <v>51</v>
      </c>
      <c r="IH112" s="367"/>
      <c r="II112" s="367"/>
      <c r="IJ112" s="367"/>
      <c r="IK112" s="367" t="s">
        <v>52</v>
      </c>
      <c r="IL112" s="367"/>
      <c r="IM112" s="369"/>
      <c r="IN112" s="370"/>
      <c r="IO112" s="370"/>
      <c r="IP112" s="370"/>
      <c r="IQ112" s="370"/>
      <c r="IR112" s="370"/>
      <c r="IS112" s="370"/>
      <c r="IT112" s="110" t="s">
        <v>53</v>
      </c>
      <c r="IU112" s="371"/>
      <c r="IV112" s="366"/>
      <c r="IW112" s="367" t="s">
        <v>50</v>
      </c>
      <c r="IX112" s="368" t="s">
        <v>51</v>
      </c>
      <c r="IY112" s="367"/>
      <c r="IZ112" s="367"/>
      <c r="JA112" s="367"/>
      <c r="JB112" s="367" t="s">
        <v>52</v>
      </c>
      <c r="JC112" s="367"/>
      <c r="JD112" s="369"/>
      <c r="JE112" s="370"/>
      <c r="JF112" s="370"/>
      <c r="JG112" s="370"/>
      <c r="JH112" s="370"/>
      <c r="JI112" s="370"/>
      <c r="JJ112" s="370"/>
      <c r="JK112" s="110" t="s">
        <v>53</v>
      </c>
      <c r="JL112" s="371"/>
      <c r="JM112" s="366"/>
      <c r="JN112" s="367" t="s">
        <v>50</v>
      </c>
      <c r="JO112" s="368" t="s">
        <v>51</v>
      </c>
      <c r="JP112" s="367"/>
      <c r="JQ112" s="367"/>
      <c r="JR112" s="367"/>
      <c r="JS112" s="367" t="s">
        <v>52</v>
      </c>
      <c r="JT112" s="367"/>
      <c r="JU112" s="369"/>
      <c r="JV112" s="370"/>
      <c r="JW112" s="370"/>
      <c r="JX112" s="370"/>
      <c r="JY112" s="370"/>
      <c r="JZ112" s="370"/>
      <c r="KA112" s="370"/>
      <c r="KB112" s="110" t="s">
        <v>53</v>
      </c>
      <c r="KC112" s="371"/>
      <c r="KD112" s="366"/>
      <c r="KE112" s="367" t="s">
        <v>50</v>
      </c>
      <c r="KF112" s="368" t="s">
        <v>51</v>
      </c>
      <c r="KG112" s="367"/>
      <c r="KH112" s="367"/>
      <c r="KI112" s="367"/>
      <c r="KJ112" s="367" t="s">
        <v>52</v>
      </c>
      <c r="KK112" s="367"/>
      <c r="KL112" s="369"/>
      <c r="KM112" s="370"/>
      <c r="KN112" s="370"/>
      <c r="KO112" s="370"/>
      <c r="KP112" s="370"/>
      <c r="KQ112" s="370"/>
      <c r="KR112" s="370"/>
      <c r="KS112" s="110" t="s">
        <v>53</v>
      </c>
    </row>
    <row r="113" ht="15.0" customHeight="1">
      <c r="A113" s="372"/>
      <c r="B113" s="373" t="s">
        <v>54</v>
      </c>
      <c r="C113" s="373" t="s">
        <v>55</v>
      </c>
      <c r="D113" s="373"/>
      <c r="E113" s="373"/>
      <c r="F113" s="373"/>
      <c r="G113" s="373" t="s">
        <v>56</v>
      </c>
      <c r="H113" s="373"/>
      <c r="I113" s="374"/>
      <c r="J113" s="370"/>
      <c r="K113" s="370"/>
      <c r="L113" s="370"/>
      <c r="M113" s="370"/>
      <c r="N113" s="370"/>
      <c r="O113" s="370"/>
      <c r="P113" s="42"/>
      <c r="Q113" s="371"/>
      <c r="R113" s="372"/>
      <c r="S113" s="373" t="s">
        <v>54</v>
      </c>
      <c r="T113" s="373" t="s">
        <v>55</v>
      </c>
      <c r="U113" s="373"/>
      <c r="V113" s="373"/>
      <c r="W113" s="373"/>
      <c r="X113" s="373" t="s">
        <v>56</v>
      </c>
      <c r="Y113" s="373"/>
      <c r="Z113" s="374"/>
      <c r="AA113" s="370"/>
      <c r="AB113" s="370"/>
      <c r="AC113" s="370"/>
      <c r="AD113" s="370"/>
      <c r="AE113" s="370"/>
      <c r="AF113" s="370"/>
      <c r="AG113" s="42"/>
      <c r="AH113" s="371"/>
      <c r="AI113" s="372"/>
      <c r="AJ113" s="373" t="s">
        <v>54</v>
      </c>
      <c r="AK113" s="373" t="s">
        <v>55</v>
      </c>
      <c r="AL113" s="373"/>
      <c r="AM113" s="373"/>
      <c r="AN113" s="373"/>
      <c r="AO113" s="373" t="s">
        <v>56</v>
      </c>
      <c r="AP113" s="373"/>
      <c r="AQ113" s="374"/>
      <c r="AR113" s="370"/>
      <c r="AS113" s="370"/>
      <c r="AT113" s="370"/>
      <c r="AU113" s="370"/>
      <c r="AV113" s="370"/>
      <c r="AW113" s="370"/>
      <c r="AX113" s="42"/>
      <c r="AY113" s="371"/>
      <c r="AZ113" s="372"/>
      <c r="BA113" s="373" t="s">
        <v>54</v>
      </c>
      <c r="BB113" s="373" t="s">
        <v>55</v>
      </c>
      <c r="BC113" s="373"/>
      <c r="BD113" s="373"/>
      <c r="BE113" s="373"/>
      <c r="BF113" s="373" t="s">
        <v>56</v>
      </c>
      <c r="BG113" s="373"/>
      <c r="BH113" s="374"/>
      <c r="BI113" s="370"/>
      <c r="BJ113" s="370"/>
      <c r="BK113" s="370"/>
      <c r="BL113" s="370"/>
      <c r="BM113" s="370"/>
      <c r="BN113" s="370"/>
      <c r="BO113" s="42"/>
      <c r="BP113" s="371"/>
      <c r="BQ113" s="372"/>
      <c r="BR113" s="373" t="s">
        <v>54</v>
      </c>
      <c r="BS113" s="373" t="s">
        <v>55</v>
      </c>
      <c r="BT113" s="373"/>
      <c r="BU113" s="373"/>
      <c r="BV113" s="373"/>
      <c r="BW113" s="373" t="s">
        <v>56</v>
      </c>
      <c r="BX113" s="373"/>
      <c r="BY113" s="374"/>
      <c r="BZ113" s="370"/>
      <c r="CA113" s="370"/>
      <c r="CB113" s="370"/>
      <c r="CC113" s="370"/>
      <c r="CD113" s="370"/>
      <c r="CE113" s="370"/>
      <c r="CF113" s="42"/>
      <c r="CG113" s="371"/>
      <c r="CH113" s="372"/>
      <c r="CI113" s="373" t="s">
        <v>54</v>
      </c>
      <c r="CJ113" s="373" t="s">
        <v>55</v>
      </c>
      <c r="CK113" s="373"/>
      <c r="CL113" s="373"/>
      <c r="CM113" s="373"/>
      <c r="CN113" s="373" t="s">
        <v>56</v>
      </c>
      <c r="CO113" s="373"/>
      <c r="CP113" s="374"/>
      <c r="CQ113" s="370"/>
      <c r="CR113" s="370"/>
      <c r="CS113" s="370"/>
      <c r="CT113" s="370"/>
      <c r="CU113" s="370"/>
      <c r="CV113" s="370"/>
      <c r="CW113" s="42"/>
      <c r="CX113" s="371"/>
      <c r="CY113" s="372"/>
      <c r="CZ113" s="373" t="s">
        <v>54</v>
      </c>
      <c r="DA113" s="373" t="s">
        <v>55</v>
      </c>
      <c r="DB113" s="373"/>
      <c r="DC113" s="373"/>
      <c r="DD113" s="373"/>
      <c r="DE113" s="373" t="s">
        <v>56</v>
      </c>
      <c r="DF113" s="373"/>
      <c r="DG113" s="374"/>
      <c r="DH113" s="370"/>
      <c r="DI113" s="370"/>
      <c r="DJ113" s="370"/>
      <c r="DK113" s="370"/>
      <c r="DL113" s="370"/>
      <c r="DM113" s="370"/>
      <c r="DN113" s="42"/>
      <c r="DO113" s="371"/>
      <c r="DP113" s="372"/>
      <c r="DQ113" s="373" t="s">
        <v>54</v>
      </c>
      <c r="DR113" s="373" t="s">
        <v>55</v>
      </c>
      <c r="DS113" s="373"/>
      <c r="DT113" s="373"/>
      <c r="DU113" s="373"/>
      <c r="DV113" s="373" t="s">
        <v>56</v>
      </c>
      <c r="DW113" s="373"/>
      <c r="DX113" s="374"/>
      <c r="DY113" s="370"/>
      <c r="DZ113" s="370"/>
      <c r="EA113" s="370"/>
      <c r="EB113" s="370"/>
      <c r="EC113" s="370"/>
      <c r="ED113" s="370"/>
      <c r="EE113" s="42"/>
      <c r="EF113" s="371"/>
      <c r="EG113" s="372"/>
      <c r="EH113" s="373" t="s">
        <v>54</v>
      </c>
      <c r="EI113" s="373" t="s">
        <v>55</v>
      </c>
      <c r="EJ113" s="373"/>
      <c r="EK113" s="373"/>
      <c r="EL113" s="373"/>
      <c r="EM113" s="373" t="s">
        <v>56</v>
      </c>
      <c r="EN113" s="373"/>
      <c r="EO113" s="374"/>
      <c r="EP113" s="370"/>
      <c r="EQ113" s="370"/>
      <c r="ER113" s="370"/>
      <c r="ES113" s="370"/>
      <c r="ET113" s="370"/>
      <c r="EU113" s="370"/>
      <c r="EV113" s="42"/>
      <c r="EW113" s="371"/>
      <c r="EX113" s="372"/>
      <c r="EY113" s="373" t="s">
        <v>54</v>
      </c>
      <c r="EZ113" s="373" t="s">
        <v>55</v>
      </c>
      <c r="FA113" s="373"/>
      <c r="FB113" s="373"/>
      <c r="FC113" s="373"/>
      <c r="FD113" s="373" t="s">
        <v>56</v>
      </c>
      <c r="FE113" s="373"/>
      <c r="FF113" s="374"/>
      <c r="FG113" s="370"/>
      <c r="FH113" s="370"/>
      <c r="FI113" s="370"/>
      <c r="FJ113" s="370"/>
      <c r="FK113" s="370"/>
      <c r="FL113" s="370"/>
      <c r="FM113" s="42"/>
      <c r="FN113" s="371"/>
      <c r="FO113" s="372"/>
      <c r="FP113" s="373" t="s">
        <v>54</v>
      </c>
      <c r="FQ113" s="373" t="s">
        <v>55</v>
      </c>
      <c r="FR113" s="373"/>
      <c r="FS113" s="373"/>
      <c r="FT113" s="373"/>
      <c r="FU113" s="373" t="s">
        <v>56</v>
      </c>
      <c r="FV113" s="373"/>
      <c r="FW113" s="374"/>
      <c r="FX113" s="370"/>
      <c r="FY113" s="370"/>
      <c r="FZ113" s="370"/>
      <c r="GA113" s="370"/>
      <c r="GB113" s="370"/>
      <c r="GC113" s="370"/>
      <c r="GD113" s="42"/>
      <c r="GE113" s="371"/>
      <c r="GF113" s="372"/>
      <c r="GG113" s="373" t="s">
        <v>54</v>
      </c>
      <c r="GH113" s="373" t="s">
        <v>55</v>
      </c>
      <c r="GI113" s="373"/>
      <c r="GJ113" s="373"/>
      <c r="GK113" s="373"/>
      <c r="GL113" s="373" t="s">
        <v>56</v>
      </c>
      <c r="GM113" s="373"/>
      <c r="GN113" s="374"/>
      <c r="GO113" s="370"/>
      <c r="GP113" s="370"/>
      <c r="GQ113" s="370"/>
      <c r="GR113" s="370"/>
      <c r="GS113" s="370"/>
      <c r="GT113" s="370"/>
      <c r="GU113" s="42"/>
      <c r="GV113" s="371"/>
      <c r="GW113" s="372"/>
      <c r="GX113" s="373" t="s">
        <v>54</v>
      </c>
      <c r="GY113" s="373" t="s">
        <v>55</v>
      </c>
      <c r="GZ113" s="373"/>
      <c r="HA113" s="373"/>
      <c r="HB113" s="373"/>
      <c r="HC113" s="373" t="s">
        <v>56</v>
      </c>
      <c r="HD113" s="373"/>
      <c r="HE113" s="374"/>
      <c r="HF113" s="370"/>
      <c r="HG113" s="370"/>
      <c r="HH113" s="370"/>
      <c r="HI113" s="370"/>
      <c r="HJ113" s="370"/>
      <c r="HK113" s="370"/>
      <c r="HL113" s="42"/>
      <c r="HM113" s="371"/>
      <c r="HN113" s="372"/>
      <c r="HO113" s="373" t="s">
        <v>54</v>
      </c>
      <c r="HP113" s="373" t="s">
        <v>55</v>
      </c>
      <c r="HQ113" s="373"/>
      <c r="HR113" s="373"/>
      <c r="HS113" s="373"/>
      <c r="HT113" s="373" t="s">
        <v>56</v>
      </c>
      <c r="HU113" s="373"/>
      <c r="HV113" s="374"/>
      <c r="HW113" s="370"/>
      <c r="HX113" s="370"/>
      <c r="HY113" s="370"/>
      <c r="HZ113" s="370"/>
      <c r="IA113" s="370"/>
      <c r="IB113" s="370"/>
      <c r="IC113" s="42"/>
      <c r="ID113" s="371"/>
      <c r="IE113" s="372"/>
      <c r="IF113" s="373" t="s">
        <v>54</v>
      </c>
      <c r="IG113" s="373" t="s">
        <v>55</v>
      </c>
      <c r="IH113" s="373"/>
      <c r="II113" s="373"/>
      <c r="IJ113" s="373"/>
      <c r="IK113" s="373" t="s">
        <v>56</v>
      </c>
      <c r="IL113" s="373"/>
      <c r="IM113" s="374"/>
      <c r="IN113" s="370"/>
      <c r="IO113" s="370"/>
      <c r="IP113" s="370"/>
      <c r="IQ113" s="370"/>
      <c r="IR113" s="370"/>
      <c r="IS113" s="370"/>
      <c r="IT113" s="42"/>
      <c r="IU113" s="371"/>
      <c r="IV113" s="372"/>
      <c r="IW113" s="373" t="s">
        <v>54</v>
      </c>
      <c r="IX113" s="373" t="s">
        <v>55</v>
      </c>
      <c r="IY113" s="373"/>
      <c r="IZ113" s="373"/>
      <c r="JA113" s="373"/>
      <c r="JB113" s="373" t="s">
        <v>56</v>
      </c>
      <c r="JC113" s="373"/>
      <c r="JD113" s="374"/>
      <c r="JE113" s="370"/>
      <c r="JF113" s="370"/>
      <c r="JG113" s="370"/>
      <c r="JH113" s="370"/>
      <c r="JI113" s="370"/>
      <c r="JJ113" s="370"/>
      <c r="JK113" s="42"/>
      <c r="JL113" s="371"/>
      <c r="JM113" s="372"/>
      <c r="JN113" s="373" t="s">
        <v>54</v>
      </c>
      <c r="JO113" s="373" t="s">
        <v>55</v>
      </c>
      <c r="JP113" s="373"/>
      <c r="JQ113" s="373"/>
      <c r="JR113" s="373"/>
      <c r="JS113" s="373" t="s">
        <v>56</v>
      </c>
      <c r="JT113" s="373"/>
      <c r="JU113" s="374"/>
      <c r="JV113" s="370"/>
      <c r="JW113" s="370"/>
      <c r="JX113" s="370"/>
      <c r="JY113" s="370"/>
      <c r="JZ113" s="370"/>
      <c r="KA113" s="370"/>
      <c r="KB113" s="42"/>
      <c r="KC113" s="371"/>
      <c r="KD113" s="372"/>
      <c r="KE113" s="373" t="s">
        <v>54</v>
      </c>
      <c r="KF113" s="373" t="s">
        <v>55</v>
      </c>
      <c r="KG113" s="373"/>
      <c r="KH113" s="373"/>
      <c r="KI113" s="373"/>
      <c r="KJ113" s="373" t="s">
        <v>56</v>
      </c>
      <c r="KK113" s="373"/>
      <c r="KL113" s="374"/>
      <c r="KM113" s="370"/>
      <c r="KN113" s="370"/>
      <c r="KO113" s="370"/>
      <c r="KP113" s="370"/>
      <c r="KQ113" s="370"/>
      <c r="KR113" s="370"/>
      <c r="KS113" s="42"/>
    </row>
    <row r="114" ht="15.0" customHeight="1">
      <c r="A114" s="372"/>
      <c r="B114" s="373" t="s">
        <v>57</v>
      </c>
      <c r="C114" s="373" t="s">
        <v>58</v>
      </c>
      <c r="D114" s="373"/>
      <c r="E114" s="373"/>
      <c r="F114" s="373"/>
      <c r="G114" s="375" t="s">
        <v>59</v>
      </c>
      <c r="H114" s="373"/>
      <c r="I114" s="374"/>
      <c r="J114" s="370"/>
      <c r="K114" s="370"/>
      <c r="L114" s="370"/>
      <c r="M114" s="370"/>
      <c r="N114" s="370"/>
      <c r="O114" s="370"/>
      <c r="P114" s="116" t="str">
        <f>"III/"&amp;P$6</f>
        <v>III/2010</v>
      </c>
      <c r="Q114" s="371"/>
      <c r="R114" s="372"/>
      <c r="S114" s="373" t="s">
        <v>57</v>
      </c>
      <c r="T114" s="373" t="s">
        <v>58</v>
      </c>
      <c r="U114" s="373"/>
      <c r="V114" s="373"/>
      <c r="W114" s="373"/>
      <c r="X114" s="375" t="s">
        <v>59</v>
      </c>
      <c r="Y114" s="373"/>
      <c r="Z114" s="374"/>
      <c r="AA114" s="370"/>
      <c r="AB114" s="370"/>
      <c r="AC114" s="370"/>
      <c r="AD114" s="370"/>
      <c r="AE114" s="370"/>
      <c r="AF114" s="370"/>
      <c r="AG114" s="116" t="str">
        <f>"III/"&amp;AG$6</f>
        <v>III/2011</v>
      </c>
      <c r="AH114" s="371"/>
      <c r="AI114" s="372"/>
      <c r="AJ114" s="373" t="s">
        <v>57</v>
      </c>
      <c r="AK114" s="373" t="s">
        <v>58</v>
      </c>
      <c r="AL114" s="373"/>
      <c r="AM114" s="373"/>
      <c r="AN114" s="373"/>
      <c r="AO114" s="375" t="s">
        <v>59</v>
      </c>
      <c r="AP114" s="373"/>
      <c r="AQ114" s="374"/>
      <c r="AR114" s="370"/>
      <c r="AS114" s="370"/>
      <c r="AT114" s="370"/>
      <c r="AU114" s="370"/>
      <c r="AV114" s="370"/>
      <c r="AW114" s="370"/>
      <c r="AX114" s="116" t="str">
        <f>"III/"&amp;AX$6</f>
        <v>III/2012</v>
      </c>
      <c r="AY114" s="371"/>
      <c r="AZ114" s="372"/>
      <c r="BA114" s="373" t="s">
        <v>57</v>
      </c>
      <c r="BB114" s="373" t="s">
        <v>58</v>
      </c>
      <c r="BC114" s="373"/>
      <c r="BD114" s="373"/>
      <c r="BE114" s="373"/>
      <c r="BF114" s="375" t="s">
        <v>59</v>
      </c>
      <c r="BG114" s="373"/>
      <c r="BH114" s="374"/>
      <c r="BI114" s="370"/>
      <c r="BJ114" s="370"/>
      <c r="BK114" s="370"/>
      <c r="BL114" s="370"/>
      <c r="BM114" s="370"/>
      <c r="BN114" s="370"/>
      <c r="BO114" s="116" t="str">
        <f>"III/"&amp;BO$6</f>
        <v>III/2013</v>
      </c>
      <c r="BP114" s="371"/>
      <c r="BQ114" s="372"/>
      <c r="BR114" s="373" t="s">
        <v>57</v>
      </c>
      <c r="BS114" s="373" t="s">
        <v>58</v>
      </c>
      <c r="BT114" s="373"/>
      <c r="BU114" s="373"/>
      <c r="BV114" s="373"/>
      <c r="BW114" s="375" t="s">
        <v>59</v>
      </c>
      <c r="BX114" s="373"/>
      <c r="BY114" s="374"/>
      <c r="BZ114" s="370"/>
      <c r="CA114" s="370"/>
      <c r="CB114" s="370"/>
      <c r="CC114" s="370"/>
      <c r="CD114" s="370"/>
      <c r="CE114" s="370"/>
      <c r="CF114" s="116" t="str">
        <f>"III/"&amp;CF$6</f>
        <v>III/2014</v>
      </c>
      <c r="CG114" s="371"/>
      <c r="CH114" s="372"/>
      <c r="CI114" s="373" t="s">
        <v>57</v>
      </c>
      <c r="CJ114" s="373" t="s">
        <v>58</v>
      </c>
      <c r="CK114" s="373"/>
      <c r="CL114" s="373"/>
      <c r="CM114" s="373"/>
      <c r="CN114" s="375" t="s">
        <v>59</v>
      </c>
      <c r="CO114" s="373"/>
      <c r="CP114" s="374"/>
      <c r="CQ114" s="370"/>
      <c r="CR114" s="370"/>
      <c r="CS114" s="370"/>
      <c r="CT114" s="370"/>
      <c r="CU114" s="370"/>
      <c r="CV114" s="370"/>
      <c r="CW114" s="116" t="str">
        <f>"III/"&amp;CW$6</f>
        <v>III/2015</v>
      </c>
      <c r="CX114" s="371"/>
      <c r="CY114" s="372"/>
      <c r="CZ114" s="373" t="s">
        <v>57</v>
      </c>
      <c r="DA114" s="373" t="s">
        <v>58</v>
      </c>
      <c r="DB114" s="373"/>
      <c r="DC114" s="373"/>
      <c r="DD114" s="373"/>
      <c r="DE114" s="375" t="s">
        <v>59</v>
      </c>
      <c r="DF114" s="373"/>
      <c r="DG114" s="374"/>
      <c r="DH114" s="370"/>
      <c r="DI114" s="370"/>
      <c r="DJ114" s="370"/>
      <c r="DK114" s="370"/>
      <c r="DL114" s="370"/>
      <c r="DM114" s="370"/>
      <c r="DN114" s="116" t="str">
        <f>"III/"&amp;DN$6</f>
        <v>III/2016</v>
      </c>
      <c r="DO114" s="371"/>
      <c r="DP114" s="372"/>
      <c r="DQ114" s="373" t="s">
        <v>57</v>
      </c>
      <c r="DR114" s="373" t="s">
        <v>58</v>
      </c>
      <c r="DS114" s="373"/>
      <c r="DT114" s="373"/>
      <c r="DU114" s="373"/>
      <c r="DV114" s="375" t="s">
        <v>59</v>
      </c>
      <c r="DW114" s="373"/>
      <c r="DX114" s="374"/>
      <c r="DY114" s="370"/>
      <c r="DZ114" s="370"/>
      <c r="EA114" s="370"/>
      <c r="EB114" s="370"/>
      <c r="EC114" s="370"/>
      <c r="ED114" s="370"/>
      <c r="EE114" s="116" t="str">
        <f>"III/"&amp;EE$6</f>
        <v>III/2017</v>
      </c>
      <c r="EF114" s="371"/>
      <c r="EG114" s="372"/>
      <c r="EH114" s="373" t="s">
        <v>57</v>
      </c>
      <c r="EI114" s="373" t="s">
        <v>58</v>
      </c>
      <c r="EJ114" s="373"/>
      <c r="EK114" s="373"/>
      <c r="EL114" s="373"/>
      <c r="EM114" s="375" t="s">
        <v>59</v>
      </c>
      <c r="EN114" s="373"/>
      <c r="EO114" s="374"/>
      <c r="EP114" s="370"/>
      <c r="EQ114" s="370"/>
      <c r="ER114" s="370"/>
      <c r="ES114" s="370"/>
      <c r="ET114" s="370"/>
      <c r="EU114" s="370"/>
      <c r="EV114" s="116" t="str">
        <f>"III/"&amp;EV$6</f>
        <v>III/2018</v>
      </c>
      <c r="EW114" s="371"/>
      <c r="EX114" s="372"/>
      <c r="EY114" s="373" t="s">
        <v>57</v>
      </c>
      <c r="EZ114" s="373" t="s">
        <v>58</v>
      </c>
      <c r="FA114" s="373"/>
      <c r="FB114" s="373"/>
      <c r="FC114" s="373"/>
      <c r="FD114" s="375" t="s">
        <v>59</v>
      </c>
      <c r="FE114" s="373"/>
      <c r="FF114" s="374"/>
      <c r="FG114" s="370"/>
      <c r="FH114" s="370"/>
      <c r="FI114" s="370"/>
      <c r="FJ114" s="370"/>
      <c r="FK114" s="370"/>
      <c r="FL114" s="370"/>
      <c r="FM114" s="116" t="str">
        <f>"III/"&amp;FM$6</f>
        <v>III/2019</v>
      </c>
      <c r="FN114" s="371"/>
      <c r="FO114" s="372"/>
      <c r="FP114" s="373" t="s">
        <v>57</v>
      </c>
      <c r="FQ114" s="373" t="s">
        <v>58</v>
      </c>
      <c r="FR114" s="373"/>
      <c r="FS114" s="373"/>
      <c r="FT114" s="373"/>
      <c r="FU114" s="375" t="s">
        <v>59</v>
      </c>
      <c r="FV114" s="373"/>
      <c r="FW114" s="374"/>
      <c r="FX114" s="370"/>
      <c r="FY114" s="370"/>
      <c r="FZ114" s="370"/>
      <c r="GA114" s="370"/>
      <c r="GB114" s="370"/>
      <c r="GC114" s="370"/>
      <c r="GD114" s="116" t="str">
        <f>"III/"&amp;GD$6</f>
        <v>III/2020</v>
      </c>
      <c r="GE114" s="371"/>
      <c r="GF114" s="372"/>
      <c r="GG114" s="373" t="s">
        <v>57</v>
      </c>
      <c r="GH114" s="373" t="s">
        <v>58</v>
      </c>
      <c r="GI114" s="373"/>
      <c r="GJ114" s="373"/>
      <c r="GK114" s="373"/>
      <c r="GL114" s="375" t="s">
        <v>59</v>
      </c>
      <c r="GM114" s="373"/>
      <c r="GN114" s="374"/>
      <c r="GO114" s="370"/>
      <c r="GP114" s="370"/>
      <c r="GQ114" s="370"/>
      <c r="GR114" s="370"/>
      <c r="GS114" s="370"/>
      <c r="GT114" s="370"/>
      <c r="GU114" s="116" t="str">
        <f>"III/"&amp;GU$6</f>
        <v>III/2021</v>
      </c>
      <c r="GV114" s="371"/>
      <c r="GW114" s="372"/>
      <c r="GX114" s="373" t="s">
        <v>57</v>
      </c>
      <c r="GY114" s="373" t="s">
        <v>58</v>
      </c>
      <c r="GZ114" s="373"/>
      <c r="HA114" s="373"/>
      <c r="HB114" s="373"/>
      <c r="HC114" s="375" t="s">
        <v>59</v>
      </c>
      <c r="HD114" s="373"/>
      <c r="HE114" s="374"/>
      <c r="HF114" s="370"/>
      <c r="HG114" s="370"/>
      <c r="HH114" s="370"/>
      <c r="HI114" s="370"/>
      <c r="HJ114" s="370"/>
      <c r="HK114" s="370"/>
      <c r="HL114" s="116" t="str">
        <f>"III/"&amp;HL$6</f>
        <v>III/2022</v>
      </c>
      <c r="HM114" s="371"/>
      <c r="HN114" s="372"/>
      <c r="HO114" s="373" t="s">
        <v>57</v>
      </c>
      <c r="HP114" s="373" t="s">
        <v>58</v>
      </c>
      <c r="HQ114" s="373"/>
      <c r="HR114" s="373"/>
      <c r="HS114" s="373"/>
      <c r="HT114" s="375" t="s">
        <v>59</v>
      </c>
      <c r="HU114" s="373"/>
      <c r="HV114" s="374"/>
      <c r="HW114" s="370"/>
      <c r="HX114" s="370"/>
      <c r="HY114" s="370"/>
      <c r="HZ114" s="370"/>
      <c r="IA114" s="370"/>
      <c r="IB114" s="370"/>
      <c r="IC114" s="116" t="str">
        <f>"III/"&amp;IC$6</f>
        <v>III/2023</v>
      </c>
      <c r="ID114" s="371"/>
      <c r="IE114" s="372"/>
      <c r="IF114" s="373" t="s">
        <v>57</v>
      </c>
      <c r="IG114" s="373" t="s">
        <v>58</v>
      </c>
      <c r="IH114" s="373"/>
      <c r="II114" s="373"/>
      <c r="IJ114" s="373"/>
      <c r="IK114" s="375" t="s">
        <v>59</v>
      </c>
      <c r="IL114" s="373"/>
      <c r="IM114" s="374"/>
      <c r="IN114" s="370"/>
      <c r="IO114" s="370"/>
      <c r="IP114" s="370"/>
      <c r="IQ114" s="370"/>
      <c r="IR114" s="370"/>
      <c r="IS114" s="370"/>
      <c r="IT114" s="116" t="str">
        <f>"III/"&amp;IT$6</f>
        <v>III/2024</v>
      </c>
      <c r="IU114" s="371"/>
      <c r="IV114" s="372"/>
      <c r="IW114" s="373" t="s">
        <v>57</v>
      </c>
      <c r="IX114" s="373" t="s">
        <v>58</v>
      </c>
      <c r="IY114" s="373"/>
      <c r="IZ114" s="373"/>
      <c r="JA114" s="373"/>
      <c r="JB114" s="375" t="s">
        <v>59</v>
      </c>
      <c r="JC114" s="373"/>
      <c r="JD114" s="374"/>
      <c r="JE114" s="370"/>
      <c r="JF114" s="370"/>
      <c r="JG114" s="370"/>
      <c r="JH114" s="370"/>
      <c r="JI114" s="370"/>
      <c r="JJ114" s="370"/>
      <c r="JK114" s="116" t="str">
        <f>"III/"&amp;JK$6</f>
        <v>III/2025</v>
      </c>
      <c r="JL114" s="371"/>
      <c r="JM114" s="372"/>
      <c r="JN114" s="373" t="s">
        <v>57</v>
      </c>
      <c r="JO114" s="373" t="s">
        <v>58</v>
      </c>
      <c r="JP114" s="373"/>
      <c r="JQ114" s="373"/>
      <c r="JR114" s="373"/>
      <c r="JS114" s="375" t="s">
        <v>59</v>
      </c>
      <c r="JT114" s="373"/>
      <c r="JU114" s="374"/>
      <c r="JV114" s="370"/>
      <c r="JW114" s="370"/>
      <c r="JX114" s="370"/>
      <c r="JY114" s="370"/>
      <c r="JZ114" s="370"/>
      <c r="KA114" s="370"/>
      <c r="KB114" s="116" t="str">
        <f>"III/"&amp;KB$6</f>
        <v>III/2026</v>
      </c>
      <c r="KC114" s="371"/>
      <c r="KD114" s="372"/>
      <c r="KE114" s="373" t="s">
        <v>57</v>
      </c>
      <c r="KF114" s="373" t="s">
        <v>58</v>
      </c>
      <c r="KG114" s="373"/>
      <c r="KH114" s="373"/>
      <c r="KI114" s="373"/>
      <c r="KJ114" s="375" t="s">
        <v>59</v>
      </c>
      <c r="KK114" s="373"/>
      <c r="KL114" s="374"/>
      <c r="KM114" s="370"/>
      <c r="KN114" s="370"/>
      <c r="KO114" s="370"/>
      <c r="KP114" s="370"/>
      <c r="KQ114" s="370"/>
      <c r="KR114" s="370"/>
      <c r="KS114" s="116" t="str">
        <f>"III/"&amp;KS$6</f>
        <v>III/2027</v>
      </c>
    </row>
    <row r="115" ht="15.0" customHeight="1">
      <c r="A115" s="372"/>
      <c r="B115" s="373" t="s">
        <v>60</v>
      </c>
      <c r="C115" s="373" t="s">
        <v>61</v>
      </c>
      <c r="D115" s="373"/>
      <c r="E115" s="373"/>
      <c r="F115" s="373"/>
      <c r="G115" s="376" t="s">
        <v>101</v>
      </c>
      <c r="H115" s="373"/>
      <c r="I115" s="374"/>
      <c r="J115" s="370"/>
      <c r="K115" s="370"/>
      <c r="L115" s="370"/>
      <c r="M115" s="370"/>
      <c r="N115" s="370"/>
      <c r="O115" s="370"/>
      <c r="P115" s="42"/>
      <c r="Q115" s="371"/>
      <c r="R115" s="372"/>
      <c r="S115" s="373" t="s">
        <v>60</v>
      </c>
      <c r="T115" s="373" t="s">
        <v>61</v>
      </c>
      <c r="U115" s="373"/>
      <c r="V115" s="373"/>
      <c r="W115" s="373"/>
      <c r="X115" s="376" t="s">
        <v>101</v>
      </c>
      <c r="Y115" s="373"/>
      <c r="Z115" s="374"/>
      <c r="AA115" s="370"/>
      <c r="AB115" s="370"/>
      <c r="AC115" s="370"/>
      <c r="AD115" s="370"/>
      <c r="AE115" s="370"/>
      <c r="AF115" s="370"/>
      <c r="AG115" s="42"/>
      <c r="AH115" s="371"/>
      <c r="AI115" s="372"/>
      <c r="AJ115" s="373" t="s">
        <v>60</v>
      </c>
      <c r="AK115" s="373" t="s">
        <v>61</v>
      </c>
      <c r="AL115" s="373"/>
      <c r="AM115" s="373"/>
      <c r="AN115" s="373"/>
      <c r="AO115" s="376" t="s">
        <v>101</v>
      </c>
      <c r="AP115" s="373"/>
      <c r="AQ115" s="374"/>
      <c r="AR115" s="370"/>
      <c r="AS115" s="370"/>
      <c r="AT115" s="370"/>
      <c r="AU115" s="370"/>
      <c r="AV115" s="370"/>
      <c r="AW115" s="370"/>
      <c r="AX115" s="42"/>
      <c r="AY115" s="371"/>
      <c r="AZ115" s="372"/>
      <c r="BA115" s="373" t="s">
        <v>60</v>
      </c>
      <c r="BB115" s="373" t="s">
        <v>61</v>
      </c>
      <c r="BC115" s="373"/>
      <c r="BD115" s="373"/>
      <c r="BE115" s="373"/>
      <c r="BF115" s="376" t="s">
        <v>101</v>
      </c>
      <c r="BG115" s="373"/>
      <c r="BH115" s="374"/>
      <c r="BI115" s="370"/>
      <c r="BJ115" s="370"/>
      <c r="BK115" s="370"/>
      <c r="BL115" s="370"/>
      <c r="BM115" s="370"/>
      <c r="BN115" s="370"/>
      <c r="BO115" s="42"/>
      <c r="BP115" s="371"/>
      <c r="BQ115" s="372"/>
      <c r="BR115" s="373" t="s">
        <v>60</v>
      </c>
      <c r="BS115" s="373" t="s">
        <v>61</v>
      </c>
      <c r="BT115" s="373"/>
      <c r="BU115" s="373"/>
      <c r="BV115" s="373"/>
      <c r="BW115" s="376" t="s">
        <v>101</v>
      </c>
      <c r="BX115" s="373"/>
      <c r="BY115" s="374"/>
      <c r="BZ115" s="370"/>
      <c r="CA115" s="370"/>
      <c r="CB115" s="370"/>
      <c r="CC115" s="370"/>
      <c r="CD115" s="370"/>
      <c r="CE115" s="370"/>
      <c r="CF115" s="42"/>
      <c r="CG115" s="371"/>
      <c r="CH115" s="372"/>
      <c r="CI115" s="373" t="s">
        <v>60</v>
      </c>
      <c r="CJ115" s="373" t="s">
        <v>61</v>
      </c>
      <c r="CK115" s="373"/>
      <c r="CL115" s="373"/>
      <c r="CM115" s="373"/>
      <c r="CN115" s="376" t="s">
        <v>101</v>
      </c>
      <c r="CO115" s="373"/>
      <c r="CP115" s="374"/>
      <c r="CQ115" s="370"/>
      <c r="CR115" s="370"/>
      <c r="CS115" s="370"/>
      <c r="CT115" s="370"/>
      <c r="CU115" s="370"/>
      <c r="CV115" s="370"/>
      <c r="CW115" s="42"/>
      <c r="CX115" s="371"/>
      <c r="CY115" s="372"/>
      <c r="CZ115" s="373" t="s">
        <v>60</v>
      </c>
      <c r="DA115" s="373" t="s">
        <v>61</v>
      </c>
      <c r="DB115" s="373"/>
      <c r="DC115" s="373"/>
      <c r="DD115" s="373"/>
      <c r="DE115" s="376" t="s">
        <v>101</v>
      </c>
      <c r="DF115" s="373"/>
      <c r="DG115" s="374"/>
      <c r="DH115" s="370"/>
      <c r="DI115" s="370"/>
      <c r="DJ115" s="370"/>
      <c r="DK115" s="370"/>
      <c r="DL115" s="370"/>
      <c r="DM115" s="370"/>
      <c r="DN115" s="42"/>
      <c r="DO115" s="371"/>
      <c r="DP115" s="372"/>
      <c r="DQ115" s="373" t="s">
        <v>60</v>
      </c>
      <c r="DR115" s="373" t="s">
        <v>61</v>
      </c>
      <c r="DS115" s="373"/>
      <c r="DT115" s="373"/>
      <c r="DU115" s="373"/>
      <c r="DV115" s="376" t="s">
        <v>101</v>
      </c>
      <c r="DW115" s="373"/>
      <c r="DX115" s="374"/>
      <c r="DY115" s="370"/>
      <c r="DZ115" s="370"/>
      <c r="EA115" s="370"/>
      <c r="EB115" s="370"/>
      <c r="EC115" s="370"/>
      <c r="ED115" s="370"/>
      <c r="EE115" s="42"/>
      <c r="EF115" s="371"/>
      <c r="EG115" s="372"/>
      <c r="EH115" s="373" t="s">
        <v>60</v>
      </c>
      <c r="EI115" s="373" t="s">
        <v>61</v>
      </c>
      <c r="EJ115" s="373"/>
      <c r="EK115" s="373"/>
      <c r="EL115" s="373"/>
      <c r="EM115" s="376" t="s">
        <v>101</v>
      </c>
      <c r="EN115" s="373"/>
      <c r="EO115" s="374"/>
      <c r="EP115" s="370"/>
      <c r="EQ115" s="370"/>
      <c r="ER115" s="370"/>
      <c r="ES115" s="370"/>
      <c r="ET115" s="370"/>
      <c r="EU115" s="370"/>
      <c r="EV115" s="42"/>
      <c r="EW115" s="371"/>
      <c r="EX115" s="372"/>
      <c r="EY115" s="373" t="s">
        <v>60</v>
      </c>
      <c r="EZ115" s="373" t="s">
        <v>61</v>
      </c>
      <c r="FA115" s="373"/>
      <c r="FB115" s="373"/>
      <c r="FC115" s="373"/>
      <c r="FD115" s="376" t="s">
        <v>101</v>
      </c>
      <c r="FE115" s="373"/>
      <c r="FF115" s="374"/>
      <c r="FG115" s="370"/>
      <c r="FH115" s="370"/>
      <c r="FI115" s="370"/>
      <c r="FJ115" s="370"/>
      <c r="FK115" s="370"/>
      <c r="FL115" s="370"/>
      <c r="FM115" s="42"/>
      <c r="FN115" s="371"/>
      <c r="FO115" s="372"/>
      <c r="FP115" s="373" t="s">
        <v>60</v>
      </c>
      <c r="FQ115" s="373" t="s">
        <v>61</v>
      </c>
      <c r="FR115" s="373"/>
      <c r="FS115" s="373"/>
      <c r="FT115" s="373"/>
      <c r="FU115" s="376" t="s">
        <v>101</v>
      </c>
      <c r="FV115" s="373"/>
      <c r="FW115" s="374"/>
      <c r="FX115" s="370"/>
      <c r="FY115" s="370"/>
      <c r="FZ115" s="370"/>
      <c r="GA115" s="370"/>
      <c r="GB115" s="370"/>
      <c r="GC115" s="370"/>
      <c r="GD115" s="42"/>
      <c r="GE115" s="371"/>
      <c r="GF115" s="372"/>
      <c r="GG115" s="373" t="s">
        <v>60</v>
      </c>
      <c r="GH115" s="373" t="s">
        <v>61</v>
      </c>
      <c r="GI115" s="373"/>
      <c r="GJ115" s="373"/>
      <c r="GK115" s="373"/>
      <c r="GL115" s="376" t="s">
        <v>101</v>
      </c>
      <c r="GM115" s="373"/>
      <c r="GN115" s="374"/>
      <c r="GO115" s="370"/>
      <c r="GP115" s="370"/>
      <c r="GQ115" s="370"/>
      <c r="GR115" s="370"/>
      <c r="GS115" s="370"/>
      <c r="GT115" s="370"/>
      <c r="GU115" s="42"/>
      <c r="GV115" s="371"/>
      <c r="GW115" s="372"/>
      <c r="GX115" s="373" t="s">
        <v>60</v>
      </c>
      <c r="GY115" s="373" t="s">
        <v>61</v>
      </c>
      <c r="GZ115" s="373"/>
      <c r="HA115" s="373"/>
      <c r="HB115" s="373"/>
      <c r="HC115" s="376" t="s">
        <v>101</v>
      </c>
      <c r="HD115" s="373"/>
      <c r="HE115" s="374"/>
      <c r="HF115" s="370"/>
      <c r="HG115" s="370"/>
      <c r="HH115" s="370"/>
      <c r="HI115" s="370"/>
      <c r="HJ115" s="370"/>
      <c r="HK115" s="370"/>
      <c r="HL115" s="42"/>
      <c r="HM115" s="371"/>
      <c r="HN115" s="372"/>
      <c r="HO115" s="373" t="s">
        <v>60</v>
      </c>
      <c r="HP115" s="373" t="s">
        <v>61</v>
      </c>
      <c r="HQ115" s="373"/>
      <c r="HR115" s="373"/>
      <c r="HS115" s="373"/>
      <c r="HT115" s="376" t="s">
        <v>101</v>
      </c>
      <c r="HU115" s="373"/>
      <c r="HV115" s="374"/>
      <c r="HW115" s="370"/>
      <c r="HX115" s="370"/>
      <c r="HY115" s="370"/>
      <c r="HZ115" s="370"/>
      <c r="IA115" s="370"/>
      <c r="IB115" s="370"/>
      <c r="IC115" s="42"/>
      <c r="ID115" s="371"/>
      <c r="IE115" s="372"/>
      <c r="IF115" s="373" t="s">
        <v>60</v>
      </c>
      <c r="IG115" s="373" t="s">
        <v>61</v>
      </c>
      <c r="IH115" s="373"/>
      <c r="II115" s="373"/>
      <c r="IJ115" s="373"/>
      <c r="IK115" s="376" t="s">
        <v>101</v>
      </c>
      <c r="IL115" s="373"/>
      <c r="IM115" s="374"/>
      <c r="IN115" s="370"/>
      <c r="IO115" s="370"/>
      <c r="IP115" s="370"/>
      <c r="IQ115" s="370"/>
      <c r="IR115" s="370"/>
      <c r="IS115" s="370"/>
      <c r="IT115" s="42"/>
      <c r="IU115" s="371"/>
      <c r="IV115" s="372"/>
      <c r="IW115" s="373" t="s">
        <v>60</v>
      </c>
      <c r="IX115" s="373" t="s">
        <v>61</v>
      </c>
      <c r="IY115" s="373"/>
      <c r="IZ115" s="373"/>
      <c r="JA115" s="373"/>
      <c r="JB115" s="376" t="s">
        <v>101</v>
      </c>
      <c r="JC115" s="373"/>
      <c r="JD115" s="374"/>
      <c r="JE115" s="370"/>
      <c r="JF115" s="370"/>
      <c r="JG115" s="370"/>
      <c r="JH115" s="370"/>
      <c r="JI115" s="370"/>
      <c r="JJ115" s="370"/>
      <c r="JK115" s="42"/>
      <c r="JL115" s="371"/>
      <c r="JM115" s="372"/>
      <c r="JN115" s="373" t="s">
        <v>60</v>
      </c>
      <c r="JO115" s="373" t="s">
        <v>61</v>
      </c>
      <c r="JP115" s="373"/>
      <c r="JQ115" s="373"/>
      <c r="JR115" s="373"/>
      <c r="JS115" s="376" t="s">
        <v>101</v>
      </c>
      <c r="JT115" s="373"/>
      <c r="JU115" s="374"/>
      <c r="JV115" s="370"/>
      <c r="JW115" s="370"/>
      <c r="JX115" s="370"/>
      <c r="JY115" s="370"/>
      <c r="JZ115" s="370"/>
      <c r="KA115" s="370"/>
      <c r="KB115" s="42"/>
      <c r="KC115" s="371"/>
      <c r="KD115" s="372"/>
      <c r="KE115" s="373" t="s">
        <v>60</v>
      </c>
      <c r="KF115" s="373" t="s">
        <v>61</v>
      </c>
      <c r="KG115" s="373"/>
      <c r="KH115" s="373"/>
      <c r="KI115" s="373"/>
      <c r="KJ115" s="376" t="s">
        <v>101</v>
      </c>
      <c r="KK115" s="373"/>
      <c r="KL115" s="374"/>
      <c r="KM115" s="370"/>
      <c r="KN115" s="370"/>
      <c r="KO115" s="370"/>
      <c r="KP115" s="370"/>
      <c r="KQ115" s="370"/>
      <c r="KR115" s="370"/>
      <c r="KS115" s="42"/>
    </row>
    <row r="116" ht="15.75" customHeight="1">
      <c r="A116" s="377"/>
      <c r="B116" s="378" t="s">
        <v>62</v>
      </c>
      <c r="C116" s="378" t="s">
        <v>63</v>
      </c>
      <c r="D116" s="378"/>
      <c r="E116" s="378"/>
      <c r="F116" s="378"/>
      <c r="G116" s="378" t="str">
        <f>"Tahun "&amp;P$6</f>
        <v>Tahun 2010</v>
      </c>
      <c r="H116" s="378"/>
      <c r="I116" s="379"/>
      <c r="J116" s="370"/>
      <c r="K116" s="370"/>
      <c r="L116" s="370"/>
      <c r="M116" s="370"/>
      <c r="N116" s="370"/>
      <c r="O116" s="370"/>
      <c r="P116" s="370"/>
      <c r="Q116" s="371"/>
      <c r="R116" s="377"/>
      <c r="S116" s="378" t="s">
        <v>62</v>
      </c>
      <c r="T116" s="378" t="s">
        <v>63</v>
      </c>
      <c r="U116" s="378"/>
      <c r="V116" s="378"/>
      <c r="W116" s="378"/>
      <c r="X116" s="378" t="str">
        <f>"Tahun "&amp;AG$6</f>
        <v>Tahun 2011</v>
      </c>
      <c r="Y116" s="378"/>
      <c r="Z116" s="379"/>
      <c r="AA116" s="370"/>
      <c r="AB116" s="370"/>
      <c r="AC116" s="370"/>
      <c r="AD116" s="370"/>
      <c r="AE116" s="370"/>
      <c r="AF116" s="370"/>
      <c r="AG116" s="370"/>
      <c r="AH116" s="371"/>
      <c r="AI116" s="377"/>
      <c r="AJ116" s="378" t="s">
        <v>62</v>
      </c>
      <c r="AK116" s="378" t="s">
        <v>63</v>
      </c>
      <c r="AL116" s="378"/>
      <c r="AM116" s="378"/>
      <c r="AN116" s="378"/>
      <c r="AO116" s="378" t="str">
        <f>"Tahun "&amp;AX$6</f>
        <v>Tahun 2012</v>
      </c>
      <c r="AP116" s="378"/>
      <c r="AQ116" s="379"/>
      <c r="AR116" s="370"/>
      <c r="AS116" s="370"/>
      <c r="AT116" s="370"/>
      <c r="AU116" s="370"/>
      <c r="AV116" s="370"/>
      <c r="AW116" s="370"/>
      <c r="AX116" s="370"/>
      <c r="AY116" s="371"/>
      <c r="AZ116" s="377"/>
      <c r="BA116" s="378" t="s">
        <v>62</v>
      </c>
      <c r="BB116" s="378" t="s">
        <v>63</v>
      </c>
      <c r="BC116" s="378"/>
      <c r="BD116" s="378"/>
      <c r="BE116" s="378"/>
      <c r="BF116" s="378" t="str">
        <f>"Tahun "&amp;BO$6</f>
        <v>Tahun 2013</v>
      </c>
      <c r="BG116" s="378"/>
      <c r="BH116" s="379"/>
      <c r="BI116" s="370"/>
      <c r="BJ116" s="370"/>
      <c r="BK116" s="370"/>
      <c r="BL116" s="370"/>
      <c r="BM116" s="370"/>
      <c r="BN116" s="370"/>
      <c r="BO116" s="370"/>
      <c r="BP116" s="371"/>
      <c r="BQ116" s="377"/>
      <c r="BR116" s="378" t="s">
        <v>62</v>
      </c>
      <c r="BS116" s="378" t="s">
        <v>63</v>
      </c>
      <c r="BT116" s="378"/>
      <c r="BU116" s="378"/>
      <c r="BV116" s="378"/>
      <c r="BW116" s="378" t="str">
        <f>"Tahun "&amp;CF$6</f>
        <v>Tahun 2014</v>
      </c>
      <c r="BX116" s="378"/>
      <c r="BY116" s="379"/>
      <c r="BZ116" s="370"/>
      <c r="CA116" s="370"/>
      <c r="CB116" s="370"/>
      <c r="CC116" s="370"/>
      <c r="CD116" s="370"/>
      <c r="CE116" s="370"/>
      <c r="CF116" s="370"/>
      <c r="CG116" s="371"/>
      <c r="CH116" s="377"/>
      <c r="CI116" s="378" t="s">
        <v>62</v>
      </c>
      <c r="CJ116" s="378" t="s">
        <v>63</v>
      </c>
      <c r="CK116" s="378"/>
      <c r="CL116" s="378"/>
      <c r="CM116" s="378"/>
      <c r="CN116" s="378" t="str">
        <f>"Tahun "&amp;CW$6</f>
        <v>Tahun 2015</v>
      </c>
      <c r="CO116" s="378"/>
      <c r="CP116" s="379"/>
      <c r="CQ116" s="370"/>
      <c r="CR116" s="370"/>
      <c r="CS116" s="370"/>
      <c r="CT116" s="370"/>
      <c r="CU116" s="370"/>
      <c r="CV116" s="370"/>
      <c r="CW116" s="370"/>
      <c r="CX116" s="371"/>
      <c r="CY116" s="377"/>
      <c r="CZ116" s="378" t="s">
        <v>62</v>
      </c>
      <c r="DA116" s="378" t="s">
        <v>63</v>
      </c>
      <c r="DB116" s="378"/>
      <c r="DC116" s="378"/>
      <c r="DD116" s="378"/>
      <c r="DE116" s="378" t="str">
        <f>"Tahun "&amp;DN$6</f>
        <v>Tahun 2016</v>
      </c>
      <c r="DF116" s="378"/>
      <c r="DG116" s="379"/>
      <c r="DH116" s="370"/>
      <c r="DI116" s="370"/>
      <c r="DJ116" s="370"/>
      <c r="DK116" s="370"/>
      <c r="DL116" s="370"/>
      <c r="DM116" s="370"/>
      <c r="DN116" s="370"/>
      <c r="DO116" s="371"/>
      <c r="DP116" s="377"/>
      <c r="DQ116" s="378" t="s">
        <v>62</v>
      </c>
      <c r="DR116" s="378" t="s">
        <v>63</v>
      </c>
      <c r="DS116" s="378"/>
      <c r="DT116" s="378"/>
      <c r="DU116" s="378"/>
      <c r="DV116" s="378" t="str">
        <f>"Tahun "&amp;EE$6</f>
        <v>Tahun 2017</v>
      </c>
      <c r="DW116" s="378"/>
      <c r="DX116" s="379"/>
      <c r="DY116" s="370"/>
      <c r="DZ116" s="370"/>
      <c r="EA116" s="370"/>
      <c r="EB116" s="370"/>
      <c r="EC116" s="370"/>
      <c r="ED116" s="370"/>
      <c r="EE116" s="370"/>
      <c r="EF116" s="371"/>
      <c r="EG116" s="377"/>
      <c r="EH116" s="378" t="s">
        <v>62</v>
      </c>
      <c r="EI116" s="378" t="s">
        <v>63</v>
      </c>
      <c r="EJ116" s="378"/>
      <c r="EK116" s="378"/>
      <c r="EL116" s="378"/>
      <c r="EM116" s="378" t="str">
        <f>"Tahun "&amp;EV$6</f>
        <v>Tahun 2018</v>
      </c>
      <c r="EN116" s="378"/>
      <c r="EO116" s="379"/>
      <c r="EP116" s="370"/>
      <c r="EQ116" s="370"/>
      <c r="ER116" s="370"/>
      <c r="ES116" s="370"/>
      <c r="ET116" s="370"/>
      <c r="EU116" s="370"/>
      <c r="EV116" s="370"/>
      <c r="EW116" s="371"/>
      <c r="EX116" s="377"/>
      <c r="EY116" s="378" t="s">
        <v>62</v>
      </c>
      <c r="EZ116" s="378" t="s">
        <v>63</v>
      </c>
      <c r="FA116" s="378"/>
      <c r="FB116" s="378"/>
      <c r="FC116" s="378"/>
      <c r="FD116" s="378" t="str">
        <f>"Tahun "&amp;FM$6</f>
        <v>Tahun 2019</v>
      </c>
      <c r="FE116" s="378"/>
      <c r="FF116" s="379"/>
      <c r="FG116" s="370"/>
      <c r="FH116" s="370"/>
      <c r="FI116" s="370"/>
      <c r="FJ116" s="370"/>
      <c r="FK116" s="370"/>
      <c r="FL116" s="370"/>
      <c r="FM116" s="370"/>
      <c r="FN116" s="371"/>
      <c r="FO116" s="377"/>
      <c r="FP116" s="378" t="s">
        <v>62</v>
      </c>
      <c r="FQ116" s="378" t="s">
        <v>63</v>
      </c>
      <c r="FR116" s="378"/>
      <c r="FS116" s="378"/>
      <c r="FT116" s="378"/>
      <c r="FU116" s="378" t="str">
        <f>"Tahun "&amp;GD$6</f>
        <v>Tahun 2020</v>
      </c>
      <c r="FV116" s="378"/>
      <c r="FW116" s="379"/>
      <c r="FX116" s="370"/>
      <c r="FY116" s="370"/>
      <c r="FZ116" s="370"/>
      <c r="GA116" s="370"/>
      <c r="GB116" s="370"/>
      <c r="GC116" s="370"/>
      <c r="GD116" s="370"/>
      <c r="GE116" s="371"/>
      <c r="GF116" s="377"/>
      <c r="GG116" s="378" t="s">
        <v>62</v>
      </c>
      <c r="GH116" s="378" t="s">
        <v>63</v>
      </c>
      <c r="GI116" s="378"/>
      <c r="GJ116" s="378"/>
      <c r="GK116" s="378"/>
      <c r="GL116" s="378" t="str">
        <f>"Tahun "&amp;GU$6</f>
        <v>Tahun 2021</v>
      </c>
      <c r="GM116" s="378"/>
      <c r="GN116" s="379"/>
      <c r="GO116" s="370"/>
      <c r="GP116" s="370"/>
      <c r="GQ116" s="370"/>
      <c r="GR116" s="370"/>
      <c r="GS116" s="370"/>
      <c r="GT116" s="370"/>
      <c r="GU116" s="370"/>
      <c r="GV116" s="371"/>
      <c r="GW116" s="377"/>
      <c r="GX116" s="378" t="s">
        <v>62</v>
      </c>
      <c r="GY116" s="378" t="s">
        <v>63</v>
      </c>
      <c r="GZ116" s="378"/>
      <c r="HA116" s="378"/>
      <c r="HB116" s="378"/>
      <c r="HC116" s="378" t="str">
        <f>"Tahun "&amp;HL$6</f>
        <v>Tahun 2022</v>
      </c>
      <c r="HD116" s="378"/>
      <c r="HE116" s="379"/>
      <c r="HF116" s="370"/>
      <c r="HG116" s="370"/>
      <c r="HH116" s="370"/>
      <c r="HI116" s="370"/>
      <c r="HJ116" s="370"/>
      <c r="HK116" s="370"/>
      <c r="HL116" s="370"/>
      <c r="HM116" s="371"/>
      <c r="HN116" s="377"/>
      <c r="HO116" s="378" t="s">
        <v>62</v>
      </c>
      <c r="HP116" s="378" t="s">
        <v>63</v>
      </c>
      <c r="HQ116" s="378"/>
      <c r="HR116" s="378"/>
      <c r="HS116" s="378"/>
      <c r="HT116" s="378" t="str">
        <f>"Tahun "&amp;IC$6</f>
        <v>Tahun 2023</v>
      </c>
      <c r="HU116" s="378"/>
      <c r="HV116" s="379"/>
      <c r="HW116" s="370"/>
      <c r="HX116" s="370"/>
      <c r="HY116" s="370"/>
      <c r="HZ116" s="370"/>
      <c r="IA116" s="370"/>
      <c r="IB116" s="370"/>
      <c r="IC116" s="370"/>
      <c r="ID116" s="371"/>
      <c r="IE116" s="377"/>
      <c r="IF116" s="378" t="s">
        <v>62</v>
      </c>
      <c r="IG116" s="378" t="s">
        <v>63</v>
      </c>
      <c r="IH116" s="378"/>
      <c r="II116" s="378"/>
      <c r="IJ116" s="378"/>
      <c r="IK116" s="378" t="str">
        <f>"Tahun "&amp;IT$6</f>
        <v>Tahun 2024</v>
      </c>
      <c r="IL116" s="378"/>
      <c r="IM116" s="379"/>
      <c r="IN116" s="370"/>
      <c r="IO116" s="370"/>
      <c r="IP116" s="370"/>
      <c r="IQ116" s="370"/>
      <c r="IR116" s="370"/>
      <c r="IS116" s="370"/>
      <c r="IT116" s="370"/>
      <c r="IU116" s="371"/>
      <c r="IV116" s="377"/>
      <c r="IW116" s="378" t="s">
        <v>62</v>
      </c>
      <c r="IX116" s="378" t="s">
        <v>63</v>
      </c>
      <c r="IY116" s="378"/>
      <c r="IZ116" s="378"/>
      <c r="JA116" s="378"/>
      <c r="JB116" s="378" t="str">
        <f>"Tahun "&amp;JK$6</f>
        <v>Tahun 2025</v>
      </c>
      <c r="JC116" s="378"/>
      <c r="JD116" s="379"/>
      <c r="JE116" s="370"/>
      <c r="JF116" s="370"/>
      <c r="JG116" s="370"/>
      <c r="JH116" s="370"/>
      <c r="JI116" s="370"/>
      <c r="JJ116" s="370"/>
      <c r="JK116" s="370"/>
      <c r="JL116" s="371"/>
      <c r="JM116" s="377"/>
      <c r="JN116" s="378" t="s">
        <v>62</v>
      </c>
      <c r="JO116" s="378" t="s">
        <v>63</v>
      </c>
      <c r="JP116" s="378"/>
      <c r="JQ116" s="378"/>
      <c r="JR116" s="378"/>
      <c r="JS116" s="378" t="str">
        <f>"Tahun "&amp;KB$6</f>
        <v>Tahun 2026</v>
      </c>
      <c r="JT116" s="378"/>
      <c r="JU116" s="379"/>
      <c r="JV116" s="370"/>
      <c r="JW116" s="370"/>
      <c r="JX116" s="370"/>
      <c r="JY116" s="370"/>
      <c r="JZ116" s="370"/>
      <c r="KA116" s="370"/>
      <c r="KB116" s="370"/>
      <c r="KC116" s="371"/>
      <c r="KD116" s="377"/>
      <c r="KE116" s="378" t="s">
        <v>62</v>
      </c>
      <c r="KF116" s="378" t="s">
        <v>63</v>
      </c>
      <c r="KG116" s="378"/>
      <c r="KH116" s="378"/>
      <c r="KI116" s="378"/>
      <c r="KJ116" s="378" t="str">
        <f>"Tahun "&amp;KS$6</f>
        <v>Tahun 2027</v>
      </c>
      <c r="KK116" s="378"/>
      <c r="KL116" s="379"/>
      <c r="KM116" s="370"/>
      <c r="KN116" s="370"/>
      <c r="KO116" s="370"/>
      <c r="KP116" s="370"/>
      <c r="KQ116" s="370"/>
      <c r="KR116" s="370"/>
      <c r="KS116" s="370"/>
    </row>
    <row r="117" ht="15.75" customHeight="1">
      <c r="A117" s="380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2"/>
      <c r="R117" s="380"/>
      <c r="S117" s="381"/>
      <c r="T117" s="381"/>
      <c r="U117" s="381"/>
      <c r="V117" s="381"/>
      <c r="W117" s="381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2"/>
      <c r="AI117" s="380"/>
      <c r="AJ117" s="381"/>
      <c r="AK117" s="381"/>
      <c r="AL117" s="381"/>
      <c r="AM117" s="381"/>
      <c r="AN117" s="381"/>
      <c r="AO117" s="381"/>
      <c r="AP117" s="381"/>
      <c r="AQ117" s="381"/>
      <c r="AR117" s="381"/>
      <c r="AS117" s="381"/>
      <c r="AT117" s="381"/>
      <c r="AU117" s="381"/>
      <c r="AV117" s="381"/>
      <c r="AW117" s="381"/>
      <c r="AX117" s="381"/>
      <c r="AY117" s="382"/>
      <c r="AZ117" s="380"/>
      <c r="BA117" s="381"/>
      <c r="BB117" s="381"/>
      <c r="BC117" s="381"/>
      <c r="BD117" s="381"/>
      <c r="BE117" s="381"/>
      <c r="BF117" s="381"/>
      <c r="BG117" s="381"/>
      <c r="BH117" s="381"/>
      <c r="BI117" s="381"/>
      <c r="BJ117" s="381"/>
      <c r="BK117" s="381"/>
      <c r="BL117" s="381"/>
      <c r="BM117" s="381"/>
      <c r="BN117" s="381"/>
      <c r="BO117" s="381"/>
      <c r="BP117" s="382"/>
      <c r="BQ117" s="380"/>
      <c r="BR117" s="381"/>
      <c r="BS117" s="381"/>
      <c r="BT117" s="381"/>
      <c r="BU117" s="381"/>
      <c r="BV117" s="381"/>
      <c r="BW117" s="381"/>
      <c r="BX117" s="381"/>
      <c r="BY117" s="381"/>
      <c r="BZ117" s="381"/>
      <c r="CA117" s="381"/>
      <c r="CB117" s="381"/>
      <c r="CC117" s="381"/>
      <c r="CD117" s="381"/>
      <c r="CE117" s="381"/>
      <c r="CF117" s="381"/>
      <c r="CG117" s="382"/>
      <c r="CH117" s="380"/>
      <c r="CI117" s="381"/>
      <c r="CJ117" s="381"/>
      <c r="CK117" s="381"/>
      <c r="CL117" s="381"/>
      <c r="CM117" s="381"/>
      <c r="CN117" s="381"/>
      <c r="CO117" s="381"/>
      <c r="CP117" s="381"/>
      <c r="CQ117" s="381"/>
      <c r="CR117" s="381"/>
      <c r="CS117" s="381"/>
      <c r="CT117" s="381"/>
      <c r="CU117" s="381"/>
      <c r="CV117" s="381"/>
      <c r="CW117" s="381"/>
      <c r="CX117" s="382"/>
      <c r="CY117" s="380"/>
      <c r="CZ117" s="381"/>
      <c r="DA117" s="381"/>
      <c r="DB117" s="381"/>
      <c r="DC117" s="381"/>
      <c r="DD117" s="381"/>
      <c r="DE117" s="381"/>
      <c r="DF117" s="381"/>
      <c r="DG117" s="381"/>
      <c r="DH117" s="381"/>
      <c r="DI117" s="381"/>
      <c r="DJ117" s="381"/>
      <c r="DK117" s="381"/>
      <c r="DL117" s="381"/>
      <c r="DM117" s="381"/>
      <c r="DN117" s="381"/>
      <c r="DO117" s="382"/>
      <c r="DP117" s="380"/>
      <c r="DQ117" s="381"/>
      <c r="DR117" s="381"/>
      <c r="DS117" s="381"/>
      <c r="DT117" s="381"/>
      <c r="DU117" s="381"/>
      <c r="DV117" s="381"/>
      <c r="DW117" s="381"/>
      <c r="DX117" s="381"/>
      <c r="DY117" s="381"/>
      <c r="DZ117" s="381"/>
      <c r="EA117" s="381"/>
      <c r="EB117" s="381"/>
      <c r="EC117" s="381"/>
      <c r="ED117" s="381"/>
      <c r="EE117" s="381"/>
      <c r="EF117" s="382"/>
      <c r="EG117" s="380"/>
      <c r="EH117" s="381"/>
      <c r="EI117" s="381"/>
      <c r="EJ117" s="381"/>
      <c r="EK117" s="381"/>
      <c r="EL117" s="381"/>
      <c r="EM117" s="381"/>
      <c r="EN117" s="381"/>
      <c r="EO117" s="381"/>
      <c r="EP117" s="381"/>
      <c r="EQ117" s="381"/>
      <c r="ER117" s="381"/>
      <c r="ES117" s="381"/>
      <c r="ET117" s="381"/>
      <c r="EU117" s="381"/>
      <c r="EV117" s="381"/>
      <c r="EW117" s="382"/>
      <c r="EX117" s="380"/>
      <c r="EY117" s="381"/>
      <c r="EZ117" s="381"/>
      <c r="FA117" s="381"/>
      <c r="FB117" s="381"/>
      <c r="FC117" s="381"/>
      <c r="FD117" s="381"/>
      <c r="FE117" s="381"/>
      <c r="FF117" s="381"/>
      <c r="FG117" s="381"/>
      <c r="FH117" s="381"/>
      <c r="FI117" s="381"/>
      <c r="FJ117" s="381"/>
      <c r="FK117" s="381"/>
      <c r="FL117" s="381"/>
      <c r="FM117" s="381"/>
      <c r="FN117" s="382"/>
      <c r="FO117" s="380"/>
      <c r="FP117" s="381"/>
      <c r="FQ117" s="381"/>
      <c r="FR117" s="381"/>
      <c r="FS117" s="381"/>
      <c r="FT117" s="381"/>
      <c r="FU117" s="381"/>
      <c r="FV117" s="381"/>
      <c r="FW117" s="381"/>
      <c r="FX117" s="381"/>
      <c r="FY117" s="381"/>
      <c r="FZ117" s="381"/>
      <c r="GA117" s="381"/>
      <c r="GB117" s="381"/>
      <c r="GC117" s="381"/>
      <c r="GD117" s="381"/>
      <c r="GE117" s="382"/>
      <c r="GF117" s="380"/>
      <c r="GG117" s="381"/>
      <c r="GH117" s="381"/>
      <c r="GI117" s="381"/>
      <c r="GJ117" s="381"/>
      <c r="GK117" s="381"/>
      <c r="GL117" s="381"/>
      <c r="GM117" s="381"/>
      <c r="GN117" s="381"/>
      <c r="GO117" s="381"/>
      <c r="GP117" s="381"/>
      <c r="GQ117" s="381"/>
      <c r="GR117" s="381"/>
      <c r="GS117" s="381"/>
      <c r="GT117" s="381"/>
      <c r="GU117" s="381"/>
      <c r="GV117" s="382"/>
      <c r="GW117" s="380"/>
      <c r="GX117" s="381"/>
      <c r="GY117" s="381"/>
      <c r="GZ117" s="381"/>
      <c r="HA117" s="381"/>
      <c r="HB117" s="381"/>
      <c r="HC117" s="381"/>
      <c r="HD117" s="381"/>
      <c r="HE117" s="381"/>
      <c r="HF117" s="381"/>
      <c r="HG117" s="381"/>
      <c r="HH117" s="381"/>
      <c r="HI117" s="381"/>
      <c r="HJ117" s="381"/>
      <c r="HK117" s="381"/>
      <c r="HL117" s="381"/>
      <c r="HM117" s="382"/>
      <c r="HN117" s="380"/>
      <c r="HO117" s="381"/>
      <c r="HP117" s="381"/>
      <c r="HQ117" s="381"/>
      <c r="HR117" s="381"/>
      <c r="HS117" s="381"/>
      <c r="HT117" s="381"/>
      <c r="HU117" s="381"/>
      <c r="HV117" s="381"/>
      <c r="HW117" s="381"/>
      <c r="HX117" s="381"/>
      <c r="HY117" s="381"/>
      <c r="HZ117" s="381"/>
      <c r="IA117" s="381"/>
      <c r="IB117" s="381"/>
      <c r="IC117" s="381"/>
      <c r="ID117" s="382"/>
      <c r="IE117" s="380"/>
      <c r="IF117" s="381"/>
      <c r="IG117" s="381"/>
      <c r="IH117" s="381"/>
      <c r="II117" s="381"/>
      <c r="IJ117" s="381"/>
      <c r="IK117" s="381"/>
      <c r="IL117" s="381"/>
      <c r="IM117" s="381"/>
      <c r="IN117" s="381"/>
      <c r="IO117" s="381"/>
      <c r="IP117" s="381"/>
      <c r="IQ117" s="381"/>
      <c r="IR117" s="381"/>
      <c r="IS117" s="381"/>
      <c r="IT117" s="381"/>
      <c r="IU117" s="382"/>
      <c r="IV117" s="380"/>
      <c r="IW117" s="381"/>
      <c r="IX117" s="381"/>
      <c r="IY117" s="381"/>
      <c r="IZ117" s="381"/>
      <c r="JA117" s="381"/>
      <c r="JB117" s="381"/>
      <c r="JC117" s="381"/>
      <c r="JD117" s="381"/>
      <c r="JE117" s="381"/>
      <c r="JF117" s="381"/>
      <c r="JG117" s="381"/>
      <c r="JH117" s="381"/>
      <c r="JI117" s="381"/>
      <c r="JJ117" s="381"/>
      <c r="JK117" s="381"/>
      <c r="JL117" s="382"/>
      <c r="JM117" s="380"/>
      <c r="JN117" s="381"/>
      <c r="JO117" s="381"/>
      <c r="JP117" s="381"/>
      <c r="JQ117" s="381"/>
      <c r="JR117" s="381"/>
      <c r="JS117" s="381"/>
      <c r="JT117" s="381"/>
      <c r="JU117" s="381"/>
      <c r="JV117" s="381"/>
      <c r="JW117" s="381"/>
      <c r="JX117" s="381"/>
      <c r="JY117" s="381"/>
      <c r="JZ117" s="381"/>
      <c r="KA117" s="381"/>
      <c r="KB117" s="381"/>
      <c r="KC117" s="382"/>
      <c r="KD117" s="380"/>
      <c r="KE117" s="381"/>
      <c r="KF117" s="381"/>
      <c r="KG117" s="381"/>
      <c r="KH117" s="381"/>
      <c r="KI117" s="381"/>
      <c r="KJ117" s="381"/>
      <c r="KK117" s="381"/>
      <c r="KL117" s="381"/>
      <c r="KM117" s="381"/>
      <c r="KN117" s="381"/>
      <c r="KO117" s="381"/>
      <c r="KP117" s="381"/>
      <c r="KQ117" s="381"/>
      <c r="KR117" s="381"/>
      <c r="KS117" s="381"/>
    </row>
    <row r="118" ht="33.75" customHeight="1">
      <c r="A118" s="383" t="s">
        <v>64</v>
      </c>
      <c r="B118" s="384" t="s">
        <v>65</v>
      </c>
      <c r="C118" s="385" t="s">
        <v>66</v>
      </c>
      <c r="D118" s="124"/>
      <c r="E118" s="124"/>
      <c r="F118" s="124"/>
      <c r="G118" s="125"/>
      <c r="H118" s="385" t="s">
        <v>67</v>
      </c>
      <c r="I118" s="125"/>
      <c r="J118" s="385" t="s">
        <v>68</v>
      </c>
      <c r="K118" s="124"/>
      <c r="L118" s="125"/>
      <c r="M118" s="384" t="s">
        <v>69</v>
      </c>
      <c r="N118" s="386" t="s">
        <v>70</v>
      </c>
      <c r="O118" s="125"/>
      <c r="P118" s="387" t="s">
        <v>71</v>
      </c>
      <c r="Q118" s="388"/>
      <c r="R118" s="389" t="s">
        <v>64</v>
      </c>
      <c r="S118" s="384" t="s">
        <v>65</v>
      </c>
      <c r="T118" s="385" t="s">
        <v>66</v>
      </c>
      <c r="U118" s="124"/>
      <c r="V118" s="124"/>
      <c r="W118" s="124"/>
      <c r="X118" s="125"/>
      <c r="Y118" s="385" t="s">
        <v>67</v>
      </c>
      <c r="Z118" s="125"/>
      <c r="AA118" s="385" t="s">
        <v>68</v>
      </c>
      <c r="AB118" s="124"/>
      <c r="AC118" s="125"/>
      <c r="AD118" s="384" t="s">
        <v>69</v>
      </c>
      <c r="AE118" s="386" t="s">
        <v>70</v>
      </c>
      <c r="AF118" s="125"/>
      <c r="AG118" s="390" t="s">
        <v>71</v>
      </c>
      <c r="AH118" s="388"/>
      <c r="AI118" s="389" t="s">
        <v>64</v>
      </c>
      <c r="AJ118" s="384" t="s">
        <v>65</v>
      </c>
      <c r="AK118" s="385" t="s">
        <v>66</v>
      </c>
      <c r="AL118" s="124"/>
      <c r="AM118" s="124"/>
      <c r="AN118" s="124"/>
      <c r="AO118" s="125"/>
      <c r="AP118" s="385" t="s">
        <v>67</v>
      </c>
      <c r="AQ118" s="125"/>
      <c r="AR118" s="385" t="s">
        <v>68</v>
      </c>
      <c r="AS118" s="124"/>
      <c r="AT118" s="125"/>
      <c r="AU118" s="384" t="s">
        <v>69</v>
      </c>
      <c r="AV118" s="386" t="s">
        <v>70</v>
      </c>
      <c r="AW118" s="125"/>
      <c r="AX118" s="390" t="s">
        <v>71</v>
      </c>
      <c r="AY118" s="388"/>
      <c r="AZ118" s="389" t="s">
        <v>64</v>
      </c>
      <c r="BA118" s="384" t="s">
        <v>65</v>
      </c>
      <c r="BB118" s="385" t="s">
        <v>66</v>
      </c>
      <c r="BC118" s="124"/>
      <c r="BD118" s="124"/>
      <c r="BE118" s="124"/>
      <c r="BF118" s="125"/>
      <c r="BG118" s="385" t="s">
        <v>67</v>
      </c>
      <c r="BH118" s="125"/>
      <c r="BI118" s="385" t="s">
        <v>68</v>
      </c>
      <c r="BJ118" s="124"/>
      <c r="BK118" s="125"/>
      <c r="BL118" s="384" t="s">
        <v>69</v>
      </c>
      <c r="BM118" s="386" t="s">
        <v>70</v>
      </c>
      <c r="BN118" s="125"/>
      <c r="BO118" s="390" t="s">
        <v>71</v>
      </c>
      <c r="BP118" s="388"/>
      <c r="BQ118" s="389" t="s">
        <v>64</v>
      </c>
      <c r="BR118" s="384" t="s">
        <v>65</v>
      </c>
      <c r="BS118" s="385" t="s">
        <v>66</v>
      </c>
      <c r="BT118" s="124"/>
      <c r="BU118" s="124"/>
      <c r="BV118" s="124"/>
      <c r="BW118" s="125"/>
      <c r="BX118" s="385" t="s">
        <v>67</v>
      </c>
      <c r="BY118" s="125"/>
      <c r="BZ118" s="385" t="s">
        <v>68</v>
      </c>
      <c r="CA118" s="124"/>
      <c r="CB118" s="125"/>
      <c r="CC118" s="384" t="s">
        <v>69</v>
      </c>
      <c r="CD118" s="386" t="s">
        <v>70</v>
      </c>
      <c r="CE118" s="125"/>
      <c r="CF118" s="390" t="s">
        <v>71</v>
      </c>
      <c r="CG118" s="388"/>
      <c r="CH118" s="389" t="s">
        <v>64</v>
      </c>
      <c r="CI118" s="384" t="s">
        <v>65</v>
      </c>
      <c r="CJ118" s="385" t="s">
        <v>66</v>
      </c>
      <c r="CK118" s="124"/>
      <c r="CL118" s="124"/>
      <c r="CM118" s="124"/>
      <c r="CN118" s="125"/>
      <c r="CO118" s="385" t="s">
        <v>67</v>
      </c>
      <c r="CP118" s="125"/>
      <c r="CQ118" s="385" t="s">
        <v>68</v>
      </c>
      <c r="CR118" s="124"/>
      <c r="CS118" s="125"/>
      <c r="CT118" s="384" t="s">
        <v>69</v>
      </c>
      <c r="CU118" s="386" t="s">
        <v>70</v>
      </c>
      <c r="CV118" s="125"/>
      <c r="CW118" s="390" t="s">
        <v>71</v>
      </c>
      <c r="CX118" s="388"/>
      <c r="CY118" s="389" t="s">
        <v>64</v>
      </c>
      <c r="CZ118" s="384" t="s">
        <v>65</v>
      </c>
      <c r="DA118" s="385" t="s">
        <v>66</v>
      </c>
      <c r="DB118" s="124"/>
      <c r="DC118" s="124"/>
      <c r="DD118" s="124"/>
      <c r="DE118" s="125"/>
      <c r="DF118" s="385" t="s">
        <v>67</v>
      </c>
      <c r="DG118" s="125"/>
      <c r="DH118" s="385" t="s">
        <v>68</v>
      </c>
      <c r="DI118" s="124"/>
      <c r="DJ118" s="125"/>
      <c r="DK118" s="384" t="s">
        <v>69</v>
      </c>
      <c r="DL118" s="386" t="s">
        <v>70</v>
      </c>
      <c r="DM118" s="125"/>
      <c r="DN118" s="390" t="s">
        <v>71</v>
      </c>
      <c r="DO118" s="388"/>
      <c r="DP118" s="389" t="s">
        <v>64</v>
      </c>
      <c r="DQ118" s="384" t="s">
        <v>65</v>
      </c>
      <c r="DR118" s="385" t="s">
        <v>66</v>
      </c>
      <c r="DS118" s="124"/>
      <c r="DT118" s="124"/>
      <c r="DU118" s="124"/>
      <c r="DV118" s="125"/>
      <c r="DW118" s="385" t="s">
        <v>67</v>
      </c>
      <c r="DX118" s="125"/>
      <c r="DY118" s="385" t="s">
        <v>68</v>
      </c>
      <c r="DZ118" s="124"/>
      <c r="EA118" s="125"/>
      <c r="EB118" s="384" t="s">
        <v>69</v>
      </c>
      <c r="EC118" s="386" t="s">
        <v>70</v>
      </c>
      <c r="ED118" s="125"/>
      <c r="EE118" s="390" t="s">
        <v>71</v>
      </c>
      <c r="EF118" s="388"/>
      <c r="EG118" s="389" t="s">
        <v>64</v>
      </c>
      <c r="EH118" s="384" t="s">
        <v>65</v>
      </c>
      <c r="EI118" s="385" t="s">
        <v>66</v>
      </c>
      <c r="EJ118" s="124"/>
      <c r="EK118" s="124"/>
      <c r="EL118" s="124"/>
      <c r="EM118" s="125"/>
      <c r="EN118" s="385" t="s">
        <v>67</v>
      </c>
      <c r="EO118" s="125"/>
      <c r="EP118" s="385" t="s">
        <v>68</v>
      </c>
      <c r="EQ118" s="124"/>
      <c r="ER118" s="125"/>
      <c r="ES118" s="384" t="s">
        <v>69</v>
      </c>
      <c r="ET118" s="386" t="s">
        <v>70</v>
      </c>
      <c r="EU118" s="125"/>
      <c r="EV118" s="390" t="s">
        <v>71</v>
      </c>
      <c r="EW118" s="388"/>
      <c r="EX118" s="389" t="s">
        <v>64</v>
      </c>
      <c r="EY118" s="384" t="s">
        <v>65</v>
      </c>
      <c r="EZ118" s="385" t="s">
        <v>66</v>
      </c>
      <c r="FA118" s="124"/>
      <c r="FB118" s="124"/>
      <c r="FC118" s="124"/>
      <c r="FD118" s="125"/>
      <c r="FE118" s="385" t="s">
        <v>67</v>
      </c>
      <c r="FF118" s="125"/>
      <c r="FG118" s="385" t="s">
        <v>68</v>
      </c>
      <c r="FH118" s="124"/>
      <c r="FI118" s="125"/>
      <c r="FJ118" s="384" t="s">
        <v>69</v>
      </c>
      <c r="FK118" s="386" t="s">
        <v>70</v>
      </c>
      <c r="FL118" s="125"/>
      <c r="FM118" s="390" t="s">
        <v>71</v>
      </c>
      <c r="FN118" s="388"/>
      <c r="FO118" s="389" t="s">
        <v>64</v>
      </c>
      <c r="FP118" s="384" t="s">
        <v>65</v>
      </c>
      <c r="FQ118" s="385" t="s">
        <v>66</v>
      </c>
      <c r="FR118" s="124"/>
      <c r="FS118" s="124"/>
      <c r="FT118" s="124"/>
      <c r="FU118" s="125"/>
      <c r="FV118" s="385" t="s">
        <v>67</v>
      </c>
      <c r="FW118" s="125"/>
      <c r="FX118" s="385" t="s">
        <v>68</v>
      </c>
      <c r="FY118" s="124"/>
      <c r="FZ118" s="125"/>
      <c r="GA118" s="384" t="s">
        <v>69</v>
      </c>
      <c r="GB118" s="386" t="s">
        <v>70</v>
      </c>
      <c r="GC118" s="125"/>
      <c r="GD118" s="390" t="s">
        <v>71</v>
      </c>
      <c r="GE118" s="388"/>
      <c r="GF118" s="389" t="s">
        <v>64</v>
      </c>
      <c r="GG118" s="384" t="s">
        <v>65</v>
      </c>
      <c r="GH118" s="385" t="s">
        <v>66</v>
      </c>
      <c r="GI118" s="124"/>
      <c r="GJ118" s="124"/>
      <c r="GK118" s="124"/>
      <c r="GL118" s="125"/>
      <c r="GM118" s="385" t="s">
        <v>67</v>
      </c>
      <c r="GN118" s="125"/>
      <c r="GO118" s="385" t="s">
        <v>68</v>
      </c>
      <c r="GP118" s="124"/>
      <c r="GQ118" s="125"/>
      <c r="GR118" s="384" t="s">
        <v>69</v>
      </c>
      <c r="GS118" s="386" t="s">
        <v>70</v>
      </c>
      <c r="GT118" s="125"/>
      <c r="GU118" s="390" t="s">
        <v>71</v>
      </c>
      <c r="GV118" s="388"/>
      <c r="GW118" s="389" t="s">
        <v>64</v>
      </c>
      <c r="GX118" s="384" t="s">
        <v>65</v>
      </c>
      <c r="GY118" s="385" t="s">
        <v>66</v>
      </c>
      <c r="GZ118" s="124"/>
      <c r="HA118" s="124"/>
      <c r="HB118" s="124"/>
      <c r="HC118" s="125"/>
      <c r="HD118" s="385" t="s">
        <v>67</v>
      </c>
      <c r="HE118" s="125"/>
      <c r="HF118" s="385" t="s">
        <v>68</v>
      </c>
      <c r="HG118" s="124"/>
      <c r="HH118" s="125"/>
      <c r="HI118" s="384" t="s">
        <v>69</v>
      </c>
      <c r="HJ118" s="386" t="s">
        <v>70</v>
      </c>
      <c r="HK118" s="125"/>
      <c r="HL118" s="390" t="s">
        <v>71</v>
      </c>
      <c r="HM118" s="388"/>
      <c r="HN118" s="389" t="s">
        <v>64</v>
      </c>
      <c r="HO118" s="384" t="s">
        <v>65</v>
      </c>
      <c r="HP118" s="385" t="s">
        <v>66</v>
      </c>
      <c r="HQ118" s="124"/>
      <c r="HR118" s="124"/>
      <c r="HS118" s="124"/>
      <c r="HT118" s="125"/>
      <c r="HU118" s="385" t="s">
        <v>67</v>
      </c>
      <c r="HV118" s="125"/>
      <c r="HW118" s="385" t="s">
        <v>68</v>
      </c>
      <c r="HX118" s="124"/>
      <c r="HY118" s="125"/>
      <c r="HZ118" s="384" t="s">
        <v>69</v>
      </c>
      <c r="IA118" s="386" t="s">
        <v>70</v>
      </c>
      <c r="IB118" s="125"/>
      <c r="IC118" s="390" t="s">
        <v>71</v>
      </c>
      <c r="ID118" s="388"/>
      <c r="IE118" s="389" t="s">
        <v>64</v>
      </c>
      <c r="IF118" s="384" t="s">
        <v>65</v>
      </c>
      <c r="IG118" s="385" t="s">
        <v>66</v>
      </c>
      <c r="IH118" s="124"/>
      <c r="II118" s="124"/>
      <c r="IJ118" s="124"/>
      <c r="IK118" s="125"/>
      <c r="IL118" s="385" t="s">
        <v>67</v>
      </c>
      <c r="IM118" s="125"/>
      <c r="IN118" s="385" t="s">
        <v>68</v>
      </c>
      <c r="IO118" s="124"/>
      <c r="IP118" s="125"/>
      <c r="IQ118" s="384" t="s">
        <v>69</v>
      </c>
      <c r="IR118" s="386" t="s">
        <v>70</v>
      </c>
      <c r="IS118" s="125"/>
      <c r="IT118" s="390" t="s">
        <v>71</v>
      </c>
      <c r="IU118" s="388"/>
      <c r="IV118" s="389" t="s">
        <v>64</v>
      </c>
      <c r="IW118" s="384" t="s">
        <v>65</v>
      </c>
      <c r="IX118" s="385" t="s">
        <v>66</v>
      </c>
      <c r="IY118" s="124"/>
      <c r="IZ118" s="124"/>
      <c r="JA118" s="124"/>
      <c r="JB118" s="125"/>
      <c r="JC118" s="385" t="s">
        <v>67</v>
      </c>
      <c r="JD118" s="125"/>
      <c r="JE118" s="385" t="s">
        <v>68</v>
      </c>
      <c r="JF118" s="124"/>
      <c r="JG118" s="125"/>
      <c r="JH118" s="384" t="s">
        <v>69</v>
      </c>
      <c r="JI118" s="386" t="s">
        <v>70</v>
      </c>
      <c r="JJ118" s="125"/>
      <c r="JK118" s="390" t="s">
        <v>71</v>
      </c>
      <c r="JL118" s="388"/>
      <c r="JM118" s="389" t="s">
        <v>64</v>
      </c>
      <c r="JN118" s="384" t="s">
        <v>65</v>
      </c>
      <c r="JO118" s="385" t="s">
        <v>66</v>
      </c>
      <c r="JP118" s="124"/>
      <c r="JQ118" s="124"/>
      <c r="JR118" s="124"/>
      <c r="JS118" s="125"/>
      <c r="JT118" s="385" t="s">
        <v>67</v>
      </c>
      <c r="JU118" s="125"/>
      <c r="JV118" s="385" t="s">
        <v>68</v>
      </c>
      <c r="JW118" s="124"/>
      <c r="JX118" s="125"/>
      <c r="JY118" s="384" t="s">
        <v>69</v>
      </c>
      <c r="JZ118" s="386" t="s">
        <v>70</v>
      </c>
      <c r="KA118" s="125"/>
      <c r="KB118" s="390" t="s">
        <v>71</v>
      </c>
      <c r="KC118" s="388"/>
      <c r="KD118" s="389" t="s">
        <v>64</v>
      </c>
      <c r="KE118" s="384" t="s">
        <v>65</v>
      </c>
      <c r="KF118" s="385" t="s">
        <v>66</v>
      </c>
      <c r="KG118" s="124"/>
      <c r="KH118" s="124"/>
      <c r="KI118" s="124"/>
      <c r="KJ118" s="125"/>
      <c r="KK118" s="385" t="s">
        <v>67</v>
      </c>
      <c r="KL118" s="125"/>
      <c r="KM118" s="385" t="s">
        <v>68</v>
      </c>
      <c r="KN118" s="124"/>
      <c r="KO118" s="125"/>
      <c r="KP118" s="384" t="s">
        <v>69</v>
      </c>
      <c r="KQ118" s="386" t="s">
        <v>70</v>
      </c>
      <c r="KR118" s="125"/>
      <c r="KS118" s="390" t="s">
        <v>71</v>
      </c>
    </row>
    <row r="119" ht="66.0" customHeight="1">
      <c r="A119" s="131"/>
      <c r="B119" s="42"/>
      <c r="C119" s="391" t="s">
        <v>72</v>
      </c>
      <c r="D119" s="391" t="s">
        <v>73</v>
      </c>
      <c r="E119" s="392" t="s">
        <v>74</v>
      </c>
      <c r="F119" s="391" t="s">
        <v>75</v>
      </c>
      <c r="G119" s="391" t="s">
        <v>76</v>
      </c>
      <c r="H119" s="393" t="s">
        <v>77</v>
      </c>
      <c r="I119" s="391" t="s">
        <v>78</v>
      </c>
      <c r="J119" s="393" t="s">
        <v>79</v>
      </c>
      <c r="K119" s="391" t="s">
        <v>80</v>
      </c>
      <c r="L119" s="391" t="s">
        <v>81</v>
      </c>
      <c r="M119" s="42"/>
      <c r="N119" s="393" t="s">
        <v>77</v>
      </c>
      <c r="O119" s="393" t="s">
        <v>82</v>
      </c>
      <c r="P119" s="135"/>
      <c r="Q119" s="388"/>
      <c r="R119" s="136"/>
      <c r="S119" s="42"/>
      <c r="T119" s="391" t="s">
        <v>72</v>
      </c>
      <c r="U119" s="391" t="s">
        <v>73</v>
      </c>
      <c r="V119" s="392" t="s">
        <v>74</v>
      </c>
      <c r="W119" s="391" t="s">
        <v>75</v>
      </c>
      <c r="X119" s="391" t="s">
        <v>76</v>
      </c>
      <c r="Y119" s="393" t="s">
        <v>77</v>
      </c>
      <c r="Z119" s="391" t="s">
        <v>78</v>
      </c>
      <c r="AA119" s="393" t="s">
        <v>79</v>
      </c>
      <c r="AB119" s="391" t="s">
        <v>80</v>
      </c>
      <c r="AC119" s="391" t="s">
        <v>81</v>
      </c>
      <c r="AD119" s="42"/>
      <c r="AE119" s="393" t="s">
        <v>77</v>
      </c>
      <c r="AF119" s="393" t="s">
        <v>82</v>
      </c>
      <c r="AG119" s="137"/>
      <c r="AH119" s="388"/>
      <c r="AI119" s="136"/>
      <c r="AJ119" s="42"/>
      <c r="AK119" s="391" t="s">
        <v>72</v>
      </c>
      <c r="AL119" s="391" t="s">
        <v>73</v>
      </c>
      <c r="AM119" s="392" t="s">
        <v>74</v>
      </c>
      <c r="AN119" s="391" t="s">
        <v>75</v>
      </c>
      <c r="AO119" s="391" t="s">
        <v>76</v>
      </c>
      <c r="AP119" s="393" t="s">
        <v>77</v>
      </c>
      <c r="AQ119" s="391" t="s">
        <v>78</v>
      </c>
      <c r="AR119" s="393" t="s">
        <v>79</v>
      </c>
      <c r="AS119" s="391" t="s">
        <v>80</v>
      </c>
      <c r="AT119" s="391" t="s">
        <v>81</v>
      </c>
      <c r="AU119" s="42"/>
      <c r="AV119" s="393" t="s">
        <v>77</v>
      </c>
      <c r="AW119" s="393" t="s">
        <v>82</v>
      </c>
      <c r="AX119" s="137"/>
      <c r="AY119" s="388"/>
      <c r="AZ119" s="136"/>
      <c r="BA119" s="42"/>
      <c r="BB119" s="391" t="s">
        <v>72</v>
      </c>
      <c r="BC119" s="391" t="s">
        <v>73</v>
      </c>
      <c r="BD119" s="392" t="s">
        <v>74</v>
      </c>
      <c r="BE119" s="391" t="s">
        <v>75</v>
      </c>
      <c r="BF119" s="391" t="s">
        <v>76</v>
      </c>
      <c r="BG119" s="393" t="s">
        <v>77</v>
      </c>
      <c r="BH119" s="391" t="s">
        <v>78</v>
      </c>
      <c r="BI119" s="393" t="s">
        <v>79</v>
      </c>
      <c r="BJ119" s="391" t="s">
        <v>80</v>
      </c>
      <c r="BK119" s="391" t="s">
        <v>81</v>
      </c>
      <c r="BL119" s="42"/>
      <c r="BM119" s="393" t="s">
        <v>77</v>
      </c>
      <c r="BN119" s="393" t="s">
        <v>82</v>
      </c>
      <c r="BO119" s="137"/>
      <c r="BP119" s="388"/>
      <c r="BQ119" s="136"/>
      <c r="BR119" s="42"/>
      <c r="BS119" s="391" t="s">
        <v>72</v>
      </c>
      <c r="BT119" s="391" t="s">
        <v>73</v>
      </c>
      <c r="BU119" s="392" t="s">
        <v>74</v>
      </c>
      <c r="BV119" s="391" t="s">
        <v>75</v>
      </c>
      <c r="BW119" s="391" t="s">
        <v>76</v>
      </c>
      <c r="BX119" s="393" t="s">
        <v>77</v>
      </c>
      <c r="BY119" s="391" t="s">
        <v>78</v>
      </c>
      <c r="BZ119" s="393" t="s">
        <v>79</v>
      </c>
      <c r="CA119" s="391" t="s">
        <v>80</v>
      </c>
      <c r="CB119" s="391" t="s">
        <v>81</v>
      </c>
      <c r="CC119" s="42"/>
      <c r="CD119" s="393" t="s">
        <v>77</v>
      </c>
      <c r="CE119" s="393" t="s">
        <v>82</v>
      </c>
      <c r="CF119" s="137"/>
      <c r="CG119" s="388"/>
      <c r="CH119" s="136"/>
      <c r="CI119" s="42"/>
      <c r="CJ119" s="391" t="s">
        <v>72</v>
      </c>
      <c r="CK119" s="391" t="s">
        <v>73</v>
      </c>
      <c r="CL119" s="392" t="s">
        <v>74</v>
      </c>
      <c r="CM119" s="391" t="s">
        <v>75</v>
      </c>
      <c r="CN119" s="391" t="s">
        <v>76</v>
      </c>
      <c r="CO119" s="393" t="s">
        <v>77</v>
      </c>
      <c r="CP119" s="391" t="s">
        <v>78</v>
      </c>
      <c r="CQ119" s="393" t="s">
        <v>79</v>
      </c>
      <c r="CR119" s="391" t="s">
        <v>80</v>
      </c>
      <c r="CS119" s="391" t="s">
        <v>81</v>
      </c>
      <c r="CT119" s="42"/>
      <c r="CU119" s="393" t="s">
        <v>77</v>
      </c>
      <c r="CV119" s="393" t="s">
        <v>82</v>
      </c>
      <c r="CW119" s="137"/>
      <c r="CX119" s="388"/>
      <c r="CY119" s="136"/>
      <c r="CZ119" s="42"/>
      <c r="DA119" s="391" t="s">
        <v>72</v>
      </c>
      <c r="DB119" s="391" t="s">
        <v>73</v>
      </c>
      <c r="DC119" s="392" t="s">
        <v>74</v>
      </c>
      <c r="DD119" s="391" t="s">
        <v>75</v>
      </c>
      <c r="DE119" s="391" t="s">
        <v>76</v>
      </c>
      <c r="DF119" s="393" t="s">
        <v>77</v>
      </c>
      <c r="DG119" s="391" t="s">
        <v>78</v>
      </c>
      <c r="DH119" s="393" t="s">
        <v>79</v>
      </c>
      <c r="DI119" s="391" t="s">
        <v>80</v>
      </c>
      <c r="DJ119" s="391" t="s">
        <v>81</v>
      </c>
      <c r="DK119" s="42"/>
      <c r="DL119" s="393" t="s">
        <v>77</v>
      </c>
      <c r="DM119" s="393" t="s">
        <v>82</v>
      </c>
      <c r="DN119" s="137"/>
      <c r="DO119" s="388"/>
      <c r="DP119" s="136"/>
      <c r="DQ119" s="42"/>
      <c r="DR119" s="391" t="s">
        <v>72</v>
      </c>
      <c r="DS119" s="391" t="s">
        <v>73</v>
      </c>
      <c r="DT119" s="392" t="s">
        <v>74</v>
      </c>
      <c r="DU119" s="391" t="s">
        <v>75</v>
      </c>
      <c r="DV119" s="391" t="s">
        <v>76</v>
      </c>
      <c r="DW119" s="393" t="s">
        <v>77</v>
      </c>
      <c r="DX119" s="391" t="s">
        <v>78</v>
      </c>
      <c r="DY119" s="393" t="s">
        <v>79</v>
      </c>
      <c r="DZ119" s="391" t="s">
        <v>80</v>
      </c>
      <c r="EA119" s="391" t="s">
        <v>81</v>
      </c>
      <c r="EB119" s="42"/>
      <c r="EC119" s="393" t="s">
        <v>77</v>
      </c>
      <c r="ED119" s="393" t="s">
        <v>82</v>
      </c>
      <c r="EE119" s="137"/>
      <c r="EF119" s="388"/>
      <c r="EG119" s="136"/>
      <c r="EH119" s="42"/>
      <c r="EI119" s="391" t="s">
        <v>72</v>
      </c>
      <c r="EJ119" s="391" t="s">
        <v>73</v>
      </c>
      <c r="EK119" s="392" t="s">
        <v>74</v>
      </c>
      <c r="EL119" s="391" t="s">
        <v>75</v>
      </c>
      <c r="EM119" s="391" t="s">
        <v>76</v>
      </c>
      <c r="EN119" s="393" t="s">
        <v>77</v>
      </c>
      <c r="EO119" s="391" t="s">
        <v>78</v>
      </c>
      <c r="EP119" s="393" t="s">
        <v>79</v>
      </c>
      <c r="EQ119" s="391" t="s">
        <v>80</v>
      </c>
      <c r="ER119" s="391" t="s">
        <v>81</v>
      </c>
      <c r="ES119" s="42"/>
      <c r="ET119" s="393" t="s">
        <v>77</v>
      </c>
      <c r="EU119" s="393" t="s">
        <v>82</v>
      </c>
      <c r="EV119" s="137"/>
      <c r="EW119" s="388"/>
      <c r="EX119" s="136"/>
      <c r="EY119" s="42"/>
      <c r="EZ119" s="391" t="s">
        <v>72</v>
      </c>
      <c r="FA119" s="391" t="s">
        <v>73</v>
      </c>
      <c r="FB119" s="392" t="s">
        <v>74</v>
      </c>
      <c r="FC119" s="391" t="s">
        <v>75</v>
      </c>
      <c r="FD119" s="391" t="s">
        <v>76</v>
      </c>
      <c r="FE119" s="393" t="s">
        <v>77</v>
      </c>
      <c r="FF119" s="391" t="s">
        <v>78</v>
      </c>
      <c r="FG119" s="393" t="s">
        <v>79</v>
      </c>
      <c r="FH119" s="391" t="s">
        <v>80</v>
      </c>
      <c r="FI119" s="391" t="s">
        <v>81</v>
      </c>
      <c r="FJ119" s="42"/>
      <c r="FK119" s="393" t="s">
        <v>77</v>
      </c>
      <c r="FL119" s="393" t="s">
        <v>82</v>
      </c>
      <c r="FM119" s="137"/>
      <c r="FN119" s="388"/>
      <c r="FO119" s="136"/>
      <c r="FP119" s="42"/>
      <c r="FQ119" s="391" t="s">
        <v>72</v>
      </c>
      <c r="FR119" s="391" t="s">
        <v>73</v>
      </c>
      <c r="FS119" s="392" t="s">
        <v>74</v>
      </c>
      <c r="FT119" s="391" t="s">
        <v>75</v>
      </c>
      <c r="FU119" s="391" t="s">
        <v>76</v>
      </c>
      <c r="FV119" s="393" t="s">
        <v>77</v>
      </c>
      <c r="FW119" s="391" t="s">
        <v>78</v>
      </c>
      <c r="FX119" s="393" t="s">
        <v>79</v>
      </c>
      <c r="FY119" s="391" t="s">
        <v>80</v>
      </c>
      <c r="FZ119" s="391" t="s">
        <v>81</v>
      </c>
      <c r="GA119" s="42"/>
      <c r="GB119" s="393" t="s">
        <v>77</v>
      </c>
      <c r="GC119" s="393" t="s">
        <v>82</v>
      </c>
      <c r="GD119" s="137"/>
      <c r="GE119" s="388"/>
      <c r="GF119" s="136"/>
      <c r="GG119" s="42"/>
      <c r="GH119" s="391" t="s">
        <v>72</v>
      </c>
      <c r="GI119" s="391" t="s">
        <v>73</v>
      </c>
      <c r="GJ119" s="392" t="s">
        <v>74</v>
      </c>
      <c r="GK119" s="391" t="s">
        <v>75</v>
      </c>
      <c r="GL119" s="391" t="s">
        <v>76</v>
      </c>
      <c r="GM119" s="393" t="s">
        <v>77</v>
      </c>
      <c r="GN119" s="391" t="s">
        <v>78</v>
      </c>
      <c r="GO119" s="393" t="s">
        <v>79</v>
      </c>
      <c r="GP119" s="391" t="s">
        <v>80</v>
      </c>
      <c r="GQ119" s="391" t="s">
        <v>81</v>
      </c>
      <c r="GR119" s="42"/>
      <c r="GS119" s="393" t="s">
        <v>77</v>
      </c>
      <c r="GT119" s="393" t="s">
        <v>82</v>
      </c>
      <c r="GU119" s="137"/>
      <c r="GV119" s="388"/>
      <c r="GW119" s="136"/>
      <c r="GX119" s="42"/>
      <c r="GY119" s="391" t="s">
        <v>72</v>
      </c>
      <c r="GZ119" s="391" t="s">
        <v>73</v>
      </c>
      <c r="HA119" s="392" t="s">
        <v>74</v>
      </c>
      <c r="HB119" s="391" t="s">
        <v>75</v>
      </c>
      <c r="HC119" s="391" t="s">
        <v>76</v>
      </c>
      <c r="HD119" s="393" t="s">
        <v>77</v>
      </c>
      <c r="HE119" s="391" t="s">
        <v>78</v>
      </c>
      <c r="HF119" s="393" t="s">
        <v>79</v>
      </c>
      <c r="HG119" s="391" t="s">
        <v>80</v>
      </c>
      <c r="HH119" s="391" t="s">
        <v>81</v>
      </c>
      <c r="HI119" s="42"/>
      <c r="HJ119" s="393" t="s">
        <v>77</v>
      </c>
      <c r="HK119" s="393" t="s">
        <v>82</v>
      </c>
      <c r="HL119" s="137"/>
      <c r="HM119" s="388"/>
      <c r="HN119" s="136"/>
      <c r="HO119" s="42"/>
      <c r="HP119" s="391" t="s">
        <v>72</v>
      </c>
      <c r="HQ119" s="391" t="s">
        <v>73</v>
      </c>
      <c r="HR119" s="392" t="s">
        <v>74</v>
      </c>
      <c r="HS119" s="391" t="s">
        <v>75</v>
      </c>
      <c r="HT119" s="391" t="s">
        <v>76</v>
      </c>
      <c r="HU119" s="393" t="s">
        <v>77</v>
      </c>
      <c r="HV119" s="391" t="s">
        <v>78</v>
      </c>
      <c r="HW119" s="393" t="s">
        <v>79</v>
      </c>
      <c r="HX119" s="391" t="s">
        <v>80</v>
      </c>
      <c r="HY119" s="391" t="s">
        <v>81</v>
      </c>
      <c r="HZ119" s="42"/>
      <c r="IA119" s="393" t="s">
        <v>77</v>
      </c>
      <c r="IB119" s="393" t="s">
        <v>82</v>
      </c>
      <c r="IC119" s="137"/>
      <c r="ID119" s="388"/>
      <c r="IE119" s="136"/>
      <c r="IF119" s="42"/>
      <c r="IG119" s="391" t="s">
        <v>72</v>
      </c>
      <c r="IH119" s="391" t="s">
        <v>73</v>
      </c>
      <c r="II119" s="392" t="s">
        <v>74</v>
      </c>
      <c r="IJ119" s="391" t="s">
        <v>75</v>
      </c>
      <c r="IK119" s="391" t="s">
        <v>76</v>
      </c>
      <c r="IL119" s="393" t="s">
        <v>77</v>
      </c>
      <c r="IM119" s="391" t="s">
        <v>78</v>
      </c>
      <c r="IN119" s="393" t="s">
        <v>79</v>
      </c>
      <c r="IO119" s="391" t="s">
        <v>80</v>
      </c>
      <c r="IP119" s="391" t="s">
        <v>81</v>
      </c>
      <c r="IQ119" s="42"/>
      <c r="IR119" s="393" t="s">
        <v>77</v>
      </c>
      <c r="IS119" s="393" t="s">
        <v>82</v>
      </c>
      <c r="IT119" s="137"/>
      <c r="IU119" s="388"/>
      <c r="IV119" s="136"/>
      <c r="IW119" s="42"/>
      <c r="IX119" s="391" t="s">
        <v>72</v>
      </c>
      <c r="IY119" s="391" t="s">
        <v>73</v>
      </c>
      <c r="IZ119" s="392" t="s">
        <v>74</v>
      </c>
      <c r="JA119" s="391" t="s">
        <v>75</v>
      </c>
      <c r="JB119" s="391" t="s">
        <v>76</v>
      </c>
      <c r="JC119" s="393" t="s">
        <v>77</v>
      </c>
      <c r="JD119" s="391" t="s">
        <v>78</v>
      </c>
      <c r="JE119" s="393" t="s">
        <v>79</v>
      </c>
      <c r="JF119" s="391" t="s">
        <v>80</v>
      </c>
      <c r="JG119" s="391" t="s">
        <v>81</v>
      </c>
      <c r="JH119" s="42"/>
      <c r="JI119" s="393" t="s">
        <v>77</v>
      </c>
      <c r="JJ119" s="393" t="s">
        <v>82</v>
      </c>
      <c r="JK119" s="137"/>
      <c r="JL119" s="388"/>
      <c r="JM119" s="136"/>
      <c r="JN119" s="42"/>
      <c r="JO119" s="391" t="s">
        <v>72</v>
      </c>
      <c r="JP119" s="391" t="s">
        <v>73</v>
      </c>
      <c r="JQ119" s="392" t="s">
        <v>74</v>
      </c>
      <c r="JR119" s="391" t="s">
        <v>75</v>
      </c>
      <c r="JS119" s="391" t="s">
        <v>76</v>
      </c>
      <c r="JT119" s="393" t="s">
        <v>77</v>
      </c>
      <c r="JU119" s="391" t="s">
        <v>78</v>
      </c>
      <c r="JV119" s="393" t="s">
        <v>79</v>
      </c>
      <c r="JW119" s="391" t="s">
        <v>80</v>
      </c>
      <c r="JX119" s="391" t="s">
        <v>81</v>
      </c>
      <c r="JY119" s="42"/>
      <c r="JZ119" s="393" t="s">
        <v>77</v>
      </c>
      <c r="KA119" s="393" t="s">
        <v>82</v>
      </c>
      <c r="KB119" s="137"/>
      <c r="KC119" s="388"/>
      <c r="KD119" s="136"/>
      <c r="KE119" s="42"/>
      <c r="KF119" s="391" t="s">
        <v>72</v>
      </c>
      <c r="KG119" s="391" t="s">
        <v>73</v>
      </c>
      <c r="KH119" s="392" t="s">
        <v>74</v>
      </c>
      <c r="KI119" s="391" t="s">
        <v>75</v>
      </c>
      <c r="KJ119" s="391" t="s">
        <v>76</v>
      </c>
      <c r="KK119" s="393" t="s">
        <v>77</v>
      </c>
      <c r="KL119" s="391" t="s">
        <v>78</v>
      </c>
      <c r="KM119" s="393" t="s">
        <v>79</v>
      </c>
      <c r="KN119" s="391" t="s">
        <v>80</v>
      </c>
      <c r="KO119" s="391" t="s">
        <v>81</v>
      </c>
      <c r="KP119" s="42"/>
      <c r="KQ119" s="393" t="s">
        <v>77</v>
      </c>
      <c r="KR119" s="393" t="s">
        <v>82</v>
      </c>
      <c r="KS119" s="137"/>
    </row>
    <row r="120" ht="15.75" customHeight="1">
      <c r="A120" s="394">
        <v>-1.0</v>
      </c>
      <c r="B120" s="395">
        <v>-2.0</v>
      </c>
      <c r="C120" s="395">
        <v>-3.0</v>
      </c>
      <c r="D120" s="395">
        <v>-4.0</v>
      </c>
      <c r="E120" s="395">
        <v>-5.0</v>
      </c>
      <c r="F120" s="395">
        <v>-6.0</v>
      </c>
      <c r="G120" s="395">
        <v>-7.0</v>
      </c>
      <c r="H120" s="395">
        <v>-8.0</v>
      </c>
      <c r="I120" s="395">
        <v>-9.0</v>
      </c>
      <c r="J120" s="395">
        <v>-10.0</v>
      </c>
      <c r="K120" s="395">
        <v>-11.0</v>
      </c>
      <c r="L120" s="395">
        <v>-12.0</v>
      </c>
      <c r="M120" s="395">
        <v>-13.0</v>
      </c>
      <c r="N120" s="395">
        <v>-14.0</v>
      </c>
      <c r="O120" s="395">
        <v>-15.0</v>
      </c>
      <c r="P120" s="396">
        <v>-16.0</v>
      </c>
      <c r="Q120" s="397"/>
      <c r="R120" s="398">
        <v>-1.0</v>
      </c>
      <c r="S120" s="395">
        <v>-2.0</v>
      </c>
      <c r="T120" s="395">
        <v>-3.0</v>
      </c>
      <c r="U120" s="395">
        <v>-4.0</v>
      </c>
      <c r="V120" s="395">
        <v>-5.0</v>
      </c>
      <c r="W120" s="395">
        <v>-6.0</v>
      </c>
      <c r="X120" s="395">
        <v>-7.0</v>
      </c>
      <c r="Y120" s="395">
        <v>-8.0</v>
      </c>
      <c r="Z120" s="395">
        <v>-9.0</v>
      </c>
      <c r="AA120" s="395">
        <v>-10.0</v>
      </c>
      <c r="AB120" s="395">
        <v>-11.0</v>
      </c>
      <c r="AC120" s="395">
        <v>-12.0</v>
      </c>
      <c r="AD120" s="395">
        <v>-13.0</v>
      </c>
      <c r="AE120" s="395">
        <v>-14.0</v>
      </c>
      <c r="AF120" s="395">
        <v>-15.0</v>
      </c>
      <c r="AG120" s="399">
        <v>-16.0</v>
      </c>
      <c r="AH120" s="397"/>
      <c r="AI120" s="398">
        <v>-1.0</v>
      </c>
      <c r="AJ120" s="395">
        <v>-2.0</v>
      </c>
      <c r="AK120" s="395">
        <v>-3.0</v>
      </c>
      <c r="AL120" s="395">
        <v>-4.0</v>
      </c>
      <c r="AM120" s="395">
        <v>-5.0</v>
      </c>
      <c r="AN120" s="395">
        <v>-6.0</v>
      </c>
      <c r="AO120" s="395">
        <v>-7.0</v>
      </c>
      <c r="AP120" s="395">
        <v>-8.0</v>
      </c>
      <c r="AQ120" s="395">
        <v>-9.0</v>
      </c>
      <c r="AR120" s="395">
        <v>-10.0</v>
      </c>
      <c r="AS120" s="395">
        <v>-11.0</v>
      </c>
      <c r="AT120" s="395">
        <v>-12.0</v>
      </c>
      <c r="AU120" s="395">
        <v>-13.0</v>
      </c>
      <c r="AV120" s="395">
        <v>-14.0</v>
      </c>
      <c r="AW120" s="395">
        <v>-15.0</v>
      </c>
      <c r="AX120" s="399">
        <v>-16.0</v>
      </c>
      <c r="AY120" s="397"/>
      <c r="AZ120" s="398">
        <v>-1.0</v>
      </c>
      <c r="BA120" s="395">
        <v>-2.0</v>
      </c>
      <c r="BB120" s="395">
        <v>-3.0</v>
      </c>
      <c r="BC120" s="395">
        <v>-4.0</v>
      </c>
      <c r="BD120" s="395">
        <v>-5.0</v>
      </c>
      <c r="BE120" s="395">
        <v>-6.0</v>
      </c>
      <c r="BF120" s="395">
        <v>-7.0</v>
      </c>
      <c r="BG120" s="395">
        <v>-8.0</v>
      </c>
      <c r="BH120" s="395">
        <v>-9.0</v>
      </c>
      <c r="BI120" s="395">
        <v>-10.0</v>
      </c>
      <c r="BJ120" s="395">
        <v>-11.0</v>
      </c>
      <c r="BK120" s="395">
        <v>-12.0</v>
      </c>
      <c r="BL120" s="395">
        <v>-13.0</v>
      </c>
      <c r="BM120" s="395">
        <v>-14.0</v>
      </c>
      <c r="BN120" s="395">
        <v>-15.0</v>
      </c>
      <c r="BO120" s="399">
        <v>-16.0</v>
      </c>
      <c r="BP120" s="397"/>
      <c r="BQ120" s="398">
        <v>-1.0</v>
      </c>
      <c r="BR120" s="395">
        <v>-2.0</v>
      </c>
      <c r="BS120" s="395">
        <v>-3.0</v>
      </c>
      <c r="BT120" s="395">
        <v>-4.0</v>
      </c>
      <c r="BU120" s="395">
        <v>-5.0</v>
      </c>
      <c r="BV120" s="395">
        <v>-6.0</v>
      </c>
      <c r="BW120" s="395">
        <v>-7.0</v>
      </c>
      <c r="BX120" s="395">
        <v>-8.0</v>
      </c>
      <c r="BY120" s="395">
        <v>-9.0</v>
      </c>
      <c r="BZ120" s="395">
        <v>-10.0</v>
      </c>
      <c r="CA120" s="395">
        <v>-11.0</v>
      </c>
      <c r="CB120" s="395">
        <v>-12.0</v>
      </c>
      <c r="CC120" s="395">
        <v>-13.0</v>
      </c>
      <c r="CD120" s="395">
        <v>-14.0</v>
      </c>
      <c r="CE120" s="395">
        <v>-15.0</v>
      </c>
      <c r="CF120" s="399">
        <v>-16.0</v>
      </c>
      <c r="CG120" s="397"/>
      <c r="CH120" s="398">
        <v>-1.0</v>
      </c>
      <c r="CI120" s="395">
        <v>-2.0</v>
      </c>
      <c r="CJ120" s="395">
        <v>-3.0</v>
      </c>
      <c r="CK120" s="395">
        <v>-4.0</v>
      </c>
      <c r="CL120" s="395">
        <v>-5.0</v>
      </c>
      <c r="CM120" s="395">
        <v>-6.0</v>
      </c>
      <c r="CN120" s="395">
        <v>-7.0</v>
      </c>
      <c r="CO120" s="395">
        <v>-8.0</v>
      </c>
      <c r="CP120" s="395">
        <v>-9.0</v>
      </c>
      <c r="CQ120" s="395">
        <v>-10.0</v>
      </c>
      <c r="CR120" s="395">
        <v>-11.0</v>
      </c>
      <c r="CS120" s="395">
        <v>-12.0</v>
      </c>
      <c r="CT120" s="395">
        <v>-13.0</v>
      </c>
      <c r="CU120" s="395">
        <v>-14.0</v>
      </c>
      <c r="CV120" s="395">
        <v>-15.0</v>
      </c>
      <c r="CW120" s="399">
        <v>-16.0</v>
      </c>
      <c r="CX120" s="397"/>
      <c r="CY120" s="398">
        <v>-1.0</v>
      </c>
      <c r="CZ120" s="395">
        <v>-2.0</v>
      </c>
      <c r="DA120" s="395">
        <v>-3.0</v>
      </c>
      <c r="DB120" s="395">
        <v>-4.0</v>
      </c>
      <c r="DC120" s="395">
        <v>-5.0</v>
      </c>
      <c r="DD120" s="395">
        <v>-6.0</v>
      </c>
      <c r="DE120" s="395">
        <v>-7.0</v>
      </c>
      <c r="DF120" s="395">
        <v>-8.0</v>
      </c>
      <c r="DG120" s="395">
        <v>-9.0</v>
      </c>
      <c r="DH120" s="395">
        <v>-10.0</v>
      </c>
      <c r="DI120" s="395">
        <v>-11.0</v>
      </c>
      <c r="DJ120" s="395">
        <v>-12.0</v>
      </c>
      <c r="DK120" s="395">
        <v>-13.0</v>
      </c>
      <c r="DL120" s="395">
        <v>-14.0</v>
      </c>
      <c r="DM120" s="395">
        <v>-15.0</v>
      </c>
      <c r="DN120" s="399">
        <v>-16.0</v>
      </c>
      <c r="DO120" s="397"/>
      <c r="DP120" s="398">
        <v>-1.0</v>
      </c>
      <c r="DQ120" s="395">
        <v>-2.0</v>
      </c>
      <c r="DR120" s="395">
        <v>-3.0</v>
      </c>
      <c r="DS120" s="395">
        <v>-4.0</v>
      </c>
      <c r="DT120" s="395">
        <v>-5.0</v>
      </c>
      <c r="DU120" s="395">
        <v>-6.0</v>
      </c>
      <c r="DV120" s="395">
        <v>-7.0</v>
      </c>
      <c r="DW120" s="395">
        <v>-8.0</v>
      </c>
      <c r="DX120" s="395">
        <v>-9.0</v>
      </c>
      <c r="DY120" s="395">
        <v>-10.0</v>
      </c>
      <c r="DZ120" s="395">
        <v>-11.0</v>
      </c>
      <c r="EA120" s="395">
        <v>-12.0</v>
      </c>
      <c r="EB120" s="395">
        <v>-13.0</v>
      </c>
      <c r="EC120" s="395">
        <v>-14.0</v>
      </c>
      <c r="ED120" s="395">
        <v>-15.0</v>
      </c>
      <c r="EE120" s="399">
        <v>-16.0</v>
      </c>
      <c r="EF120" s="397"/>
      <c r="EG120" s="398">
        <v>-1.0</v>
      </c>
      <c r="EH120" s="395">
        <v>-2.0</v>
      </c>
      <c r="EI120" s="395">
        <v>-3.0</v>
      </c>
      <c r="EJ120" s="395">
        <v>-4.0</v>
      </c>
      <c r="EK120" s="395">
        <v>-5.0</v>
      </c>
      <c r="EL120" s="395">
        <v>-6.0</v>
      </c>
      <c r="EM120" s="395">
        <v>-7.0</v>
      </c>
      <c r="EN120" s="395">
        <v>-8.0</v>
      </c>
      <c r="EO120" s="395">
        <v>-9.0</v>
      </c>
      <c r="EP120" s="395">
        <v>-10.0</v>
      </c>
      <c r="EQ120" s="395">
        <v>-11.0</v>
      </c>
      <c r="ER120" s="395">
        <v>-12.0</v>
      </c>
      <c r="ES120" s="395">
        <v>-13.0</v>
      </c>
      <c r="ET120" s="395">
        <v>-14.0</v>
      </c>
      <c r="EU120" s="395">
        <v>-15.0</v>
      </c>
      <c r="EV120" s="399">
        <v>-16.0</v>
      </c>
      <c r="EW120" s="397"/>
      <c r="EX120" s="398">
        <v>-1.0</v>
      </c>
      <c r="EY120" s="395">
        <v>-2.0</v>
      </c>
      <c r="EZ120" s="395">
        <v>-3.0</v>
      </c>
      <c r="FA120" s="395">
        <v>-4.0</v>
      </c>
      <c r="FB120" s="395">
        <v>-5.0</v>
      </c>
      <c r="FC120" s="395">
        <v>-6.0</v>
      </c>
      <c r="FD120" s="395">
        <v>-7.0</v>
      </c>
      <c r="FE120" s="395">
        <v>-8.0</v>
      </c>
      <c r="FF120" s="395">
        <v>-9.0</v>
      </c>
      <c r="FG120" s="395">
        <v>-10.0</v>
      </c>
      <c r="FH120" s="395">
        <v>-11.0</v>
      </c>
      <c r="FI120" s="395">
        <v>-12.0</v>
      </c>
      <c r="FJ120" s="395">
        <v>-13.0</v>
      </c>
      <c r="FK120" s="395">
        <v>-14.0</v>
      </c>
      <c r="FL120" s="395">
        <v>-15.0</v>
      </c>
      <c r="FM120" s="399">
        <v>-16.0</v>
      </c>
      <c r="FN120" s="397"/>
      <c r="FO120" s="398">
        <v>-1.0</v>
      </c>
      <c r="FP120" s="395">
        <v>-2.0</v>
      </c>
      <c r="FQ120" s="395">
        <v>-3.0</v>
      </c>
      <c r="FR120" s="395">
        <v>-4.0</v>
      </c>
      <c r="FS120" s="395">
        <v>-5.0</v>
      </c>
      <c r="FT120" s="395">
        <v>-6.0</v>
      </c>
      <c r="FU120" s="395">
        <v>-7.0</v>
      </c>
      <c r="FV120" s="395">
        <v>-8.0</v>
      </c>
      <c r="FW120" s="395">
        <v>-9.0</v>
      </c>
      <c r="FX120" s="395">
        <v>-10.0</v>
      </c>
      <c r="FY120" s="395">
        <v>-11.0</v>
      </c>
      <c r="FZ120" s="395">
        <v>-12.0</v>
      </c>
      <c r="GA120" s="395">
        <v>-13.0</v>
      </c>
      <c r="GB120" s="395">
        <v>-14.0</v>
      </c>
      <c r="GC120" s="395">
        <v>-15.0</v>
      </c>
      <c r="GD120" s="399">
        <v>-16.0</v>
      </c>
      <c r="GE120" s="397"/>
      <c r="GF120" s="398">
        <v>-1.0</v>
      </c>
      <c r="GG120" s="395">
        <v>-2.0</v>
      </c>
      <c r="GH120" s="395">
        <v>-3.0</v>
      </c>
      <c r="GI120" s="395">
        <v>-4.0</v>
      </c>
      <c r="GJ120" s="395">
        <v>-5.0</v>
      </c>
      <c r="GK120" s="395">
        <v>-6.0</v>
      </c>
      <c r="GL120" s="395">
        <v>-7.0</v>
      </c>
      <c r="GM120" s="395">
        <v>-8.0</v>
      </c>
      <c r="GN120" s="395">
        <v>-9.0</v>
      </c>
      <c r="GO120" s="395">
        <v>-10.0</v>
      </c>
      <c r="GP120" s="395">
        <v>-11.0</v>
      </c>
      <c r="GQ120" s="395">
        <v>-12.0</v>
      </c>
      <c r="GR120" s="395">
        <v>-13.0</v>
      </c>
      <c r="GS120" s="395">
        <v>-14.0</v>
      </c>
      <c r="GT120" s="395">
        <v>-15.0</v>
      </c>
      <c r="GU120" s="399">
        <v>-16.0</v>
      </c>
      <c r="GV120" s="397"/>
      <c r="GW120" s="398">
        <v>-1.0</v>
      </c>
      <c r="GX120" s="395">
        <v>-2.0</v>
      </c>
      <c r="GY120" s="395">
        <v>-3.0</v>
      </c>
      <c r="GZ120" s="395">
        <v>-4.0</v>
      </c>
      <c r="HA120" s="400">
        <v>-5.0</v>
      </c>
      <c r="HB120" s="395">
        <v>-6.0</v>
      </c>
      <c r="HC120" s="395">
        <v>-7.0</v>
      </c>
      <c r="HD120" s="395">
        <v>-8.0</v>
      </c>
      <c r="HE120" s="395">
        <v>-9.0</v>
      </c>
      <c r="HF120" s="395">
        <v>-10.0</v>
      </c>
      <c r="HG120" s="395">
        <v>-11.0</v>
      </c>
      <c r="HH120" s="395">
        <v>-12.0</v>
      </c>
      <c r="HI120" s="395">
        <v>-13.0</v>
      </c>
      <c r="HJ120" s="395">
        <v>-14.0</v>
      </c>
      <c r="HK120" s="395">
        <v>-15.0</v>
      </c>
      <c r="HL120" s="399">
        <v>-16.0</v>
      </c>
      <c r="HM120" s="397"/>
      <c r="HN120" s="398">
        <v>-1.0</v>
      </c>
      <c r="HO120" s="395">
        <v>-2.0</v>
      </c>
      <c r="HP120" s="395">
        <v>-3.0</v>
      </c>
      <c r="HQ120" s="395">
        <v>-4.0</v>
      </c>
      <c r="HR120" s="395">
        <v>-5.0</v>
      </c>
      <c r="HS120" s="395">
        <v>-6.0</v>
      </c>
      <c r="HT120" s="395">
        <v>-7.0</v>
      </c>
      <c r="HU120" s="395">
        <v>-8.0</v>
      </c>
      <c r="HV120" s="395">
        <v>-9.0</v>
      </c>
      <c r="HW120" s="395">
        <v>-10.0</v>
      </c>
      <c r="HX120" s="395">
        <v>-11.0</v>
      </c>
      <c r="HY120" s="395">
        <v>-12.0</v>
      </c>
      <c r="HZ120" s="395">
        <v>-13.0</v>
      </c>
      <c r="IA120" s="395">
        <v>-14.0</v>
      </c>
      <c r="IB120" s="395">
        <v>-15.0</v>
      </c>
      <c r="IC120" s="399">
        <v>-16.0</v>
      </c>
      <c r="ID120" s="397"/>
      <c r="IE120" s="398">
        <v>-1.0</v>
      </c>
      <c r="IF120" s="395">
        <v>-2.0</v>
      </c>
      <c r="IG120" s="395">
        <v>-3.0</v>
      </c>
      <c r="IH120" s="395">
        <v>-4.0</v>
      </c>
      <c r="II120" s="395">
        <v>-5.0</v>
      </c>
      <c r="IJ120" s="395">
        <v>-6.0</v>
      </c>
      <c r="IK120" s="395">
        <v>-7.0</v>
      </c>
      <c r="IL120" s="395">
        <v>-8.0</v>
      </c>
      <c r="IM120" s="395">
        <v>-9.0</v>
      </c>
      <c r="IN120" s="395">
        <v>-10.0</v>
      </c>
      <c r="IO120" s="395">
        <v>-11.0</v>
      </c>
      <c r="IP120" s="395">
        <v>-12.0</v>
      </c>
      <c r="IQ120" s="395">
        <v>-13.0</v>
      </c>
      <c r="IR120" s="395">
        <v>-14.0</v>
      </c>
      <c r="IS120" s="395">
        <v>-15.0</v>
      </c>
      <c r="IT120" s="399">
        <v>-16.0</v>
      </c>
      <c r="IU120" s="397"/>
      <c r="IV120" s="398">
        <v>-1.0</v>
      </c>
      <c r="IW120" s="395">
        <v>-2.0</v>
      </c>
      <c r="IX120" s="395">
        <v>-3.0</v>
      </c>
      <c r="IY120" s="395">
        <v>-4.0</v>
      </c>
      <c r="IZ120" s="395">
        <v>-5.0</v>
      </c>
      <c r="JA120" s="395">
        <v>-6.0</v>
      </c>
      <c r="JB120" s="395">
        <v>-7.0</v>
      </c>
      <c r="JC120" s="395">
        <v>-8.0</v>
      </c>
      <c r="JD120" s="395">
        <v>-9.0</v>
      </c>
      <c r="JE120" s="395">
        <v>-10.0</v>
      </c>
      <c r="JF120" s="395">
        <v>-11.0</v>
      </c>
      <c r="JG120" s="395">
        <v>-12.0</v>
      </c>
      <c r="JH120" s="395">
        <v>-13.0</v>
      </c>
      <c r="JI120" s="395">
        <v>-14.0</v>
      </c>
      <c r="JJ120" s="395">
        <v>-15.0</v>
      </c>
      <c r="JK120" s="399">
        <v>-16.0</v>
      </c>
      <c r="JL120" s="397"/>
      <c r="JM120" s="398">
        <v>-1.0</v>
      </c>
      <c r="JN120" s="395">
        <v>-2.0</v>
      </c>
      <c r="JO120" s="395">
        <v>-3.0</v>
      </c>
      <c r="JP120" s="395">
        <v>-4.0</v>
      </c>
      <c r="JQ120" s="395">
        <v>-5.0</v>
      </c>
      <c r="JR120" s="395">
        <v>-6.0</v>
      </c>
      <c r="JS120" s="395">
        <v>-7.0</v>
      </c>
      <c r="JT120" s="395">
        <v>-8.0</v>
      </c>
      <c r="JU120" s="395">
        <v>-9.0</v>
      </c>
      <c r="JV120" s="395">
        <v>-10.0</v>
      </c>
      <c r="JW120" s="395">
        <v>-11.0</v>
      </c>
      <c r="JX120" s="395">
        <v>-12.0</v>
      </c>
      <c r="JY120" s="395">
        <v>-13.0</v>
      </c>
      <c r="JZ120" s="395">
        <v>-14.0</v>
      </c>
      <c r="KA120" s="395">
        <v>-15.0</v>
      </c>
      <c r="KB120" s="399">
        <v>-16.0</v>
      </c>
      <c r="KC120" s="397"/>
      <c r="KD120" s="398">
        <v>-1.0</v>
      </c>
      <c r="KE120" s="395">
        <v>-2.0</v>
      </c>
      <c r="KF120" s="395">
        <v>-3.0</v>
      </c>
      <c r="KG120" s="395">
        <v>-4.0</v>
      </c>
      <c r="KH120" s="395">
        <v>-5.0</v>
      </c>
      <c r="KI120" s="395">
        <v>-6.0</v>
      </c>
      <c r="KJ120" s="395">
        <v>-7.0</v>
      </c>
      <c r="KK120" s="395">
        <v>-8.0</v>
      </c>
      <c r="KL120" s="395">
        <v>-9.0</v>
      </c>
      <c r="KM120" s="395">
        <v>-10.0</v>
      </c>
      <c r="KN120" s="395">
        <v>-11.0</v>
      </c>
      <c r="KO120" s="395">
        <v>-12.0</v>
      </c>
      <c r="KP120" s="395">
        <v>-13.0</v>
      </c>
      <c r="KQ120" s="395">
        <v>-14.0</v>
      </c>
      <c r="KR120" s="395">
        <v>-15.0</v>
      </c>
      <c r="KS120" s="399">
        <v>-16.0</v>
      </c>
    </row>
    <row r="121" ht="15.75" customHeight="1">
      <c r="A121" s="401">
        <v>1.0</v>
      </c>
      <c r="B121" s="402" t="s">
        <v>37</v>
      </c>
      <c r="C121" s="403" t="s">
        <v>83</v>
      </c>
      <c r="D121" s="403" t="s">
        <v>84</v>
      </c>
      <c r="E121" s="404">
        <f>'Produksi dan Harga'!E5</f>
        <v>125255</v>
      </c>
      <c r="F121" s="405">
        <f t="shared" ref="F121:F137" si="721">F85</f>
        <v>3645300</v>
      </c>
      <c r="G121" s="405">
        <f t="shared" ref="G121:G137" si="722">IFERROR(+E121*F121/1000000,"")</f>
        <v>456592.0515</v>
      </c>
      <c r="H121" s="406">
        <v>0.06128205128205129</v>
      </c>
      <c r="I121" s="405">
        <f t="shared" ref="I121:I137" si="723">IFERROR(+G121*H121,"")</f>
        <v>27980.89752</v>
      </c>
      <c r="J121" s="406"/>
      <c r="K121" s="405">
        <f>ADHB!L121</f>
        <v>0</v>
      </c>
      <c r="L121" s="407">
        <f t="shared" ref="L121:L137" si="724">IFERROR(K121/J121*100,0)</f>
        <v>0</v>
      </c>
      <c r="M121" s="408">
        <f t="shared" ref="M121:M137" si="725">IFERROR(+(IF(G121="","0",G121))+(IF(I121="","0",I121))+(IF(L121="","0",L121)),"")</f>
        <v>484572.949</v>
      </c>
      <c r="N121" s="406">
        <v>0.324744884908884</v>
      </c>
      <c r="O121" s="409">
        <f t="shared" ref="O121:O137" si="726">IFERROR(+N121*(M121-L121),"")</f>
        <v>157362.5866</v>
      </c>
      <c r="P121" s="410">
        <f t="shared" ref="P121:P137" si="727">IFERROR(+(IF(M121="","0",M121))-(IF(O121="","0",O121)),"")</f>
        <v>327210.3625</v>
      </c>
      <c r="Q121" s="411"/>
      <c r="R121" s="412">
        <v>1.0</v>
      </c>
      <c r="S121" s="402" t="s">
        <v>37</v>
      </c>
      <c r="T121" s="403" t="s">
        <v>83</v>
      </c>
      <c r="U121" s="403" t="s">
        <v>84</v>
      </c>
      <c r="V121" s="404">
        <f>'Produksi dan Harga'!J5</f>
        <v>121411</v>
      </c>
      <c r="W121" s="405">
        <f t="shared" ref="W121:W129" si="728">W85</f>
        <v>3645300</v>
      </c>
      <c r="X121" s="405">
        <f t="shared" ref="X121:X137" si="729">IFERROR(+V121*W121/1000000,"")</f>
        <v>442579.5183</v>
      </c>
      <c r="Y121" s="406">
        <v>0.06128205128205129</v>
      </c>
      <c r="Z121" s="405">
        <f t="shared" ref="Z121:Z137" si="730">IFERROR(+X121*Y121,"")</f>
        <v>27122.18074</v>
      </c>
      <c r="AA121" s="406"/>
      <c r="AB121" s="405">
        <f>ADHB!AC121</f>
        <v>0</v>
      </c>
      <c r="AC121" s="407">
        <f t="shared" ref="AC121:AC137" si="731">IFERROR(AB121/AA121*100,0)</f>
        <v>0</v>
      </c>
      <c r="AD121" s="408">
        <f t="shared" ref="AD121:AD137" si="732">IFERROR(+(IF(X121="","0",X121))+(IF(Z121="","0",Z121))+(IF(AC121="","0",AC121)),"")</f>
        <v>469701.699</v>
      </c>
      <c r="AE121" s="406">
        <v>0.324744884908884</v>
      </c>
      <c r="AF121" s="409">
        <f t="shared" ref="AF121:AF137" si="733">IFERROR(+AE121*(AD121-AC121),"")</f>
        <v>152533.2242</v>
      </c>
      <c r="AG121" s="409">
        <f t="shared" ref="AG121:AG137" si="734">IFERROR(+(IF(AD121="","0",AD121))-(IF(AF121="","0",AF121)),"")</f>
        <v>317168.4748</v>
      </c>
      <c r="AH121" s="411"/>
      <c r="AI121" s="412">
        <v>1.0</v>
      </c>
      <c r="AJ121" s="402" t="s">
        <v>37</v>
      </c>
      <c r="AK121" s="403" t="s">
        <v>83</v>
      </c>
      <c r="AL121" s="403" t="s">
        <v>84</v>
      </c>
      <c r="AM121" s="404">
        <f>'Produksi dan Harga'!O5</f>
        <v>132843</v>
      </c>
      <c r="AN121" s="405">
        <f t="shared" ref="AN121:AN129" si="735">AN85</f>
        <v>3645300</v>
      </c>
      <c r="AO121" s="405">
        <f t="shared" ref="AO121:AO137" si="736">IFERROR(+AM121*AN121/1000000,"")</f>
        <v>484252.5879</v>
      </c>
      <c r="AP121" s="406">
        <v>0.06128205128205129</v>
      </c>
      <c r="AQ121" s="405">
        <f t="shared" ref="AQ121:AQ137" si="737">IFERROR(+AO121*AP121,"")</f>
        <v>29675.99193</v>
      </c>
      <c r="AR121" s="406"/>
      <c r="AS121" s="405">
        <f>ADHB!AT121</f>
        <v>0</v>
      </c>
      <c r="AT121" s="407">
        <f t="shared" ref="AT121:AT137" si="738">IFERROR(AS121/AR121*100,0)</f>
        <v>0</v>
      </c>
      <c r="AU121" s="408">
        <f t="shared" ref="AU121:AU137" si="739">IFERROR(+(IF(AO121="","0",AO121))+(IF(AQ121="","0",AQ121))+(IF(AT121="","0",AT121)),"")</f>
        <v>513928.5798</v>
      </c>
      <c r="AV121" s="406">
        <v>0.324744884908884</v>
      </c>
      <c r="AW121" s="409">
        <f t="shared" ref="AW121:AW137" si="740">IFERROR(+AV121*(AU121-AT121),"")</f>
        <v>166895.6775</v>
      </c>
      <c r="AX121" s="409">
        <f t="shared" ref="AX121:AX137" si="741">IFERROR(+(IF(AU121="","0",AU121))-(IF(AW121="","0",AW121)),"")</f>
        <v>347032.9023</v>
      </c>
      <c r="AY121" s="411"/>
      <c r="AZ121" s="412">
        <v>1.0</v>
      </c>
      <c r="BA121" s="402" t="s">
        <v>37</v>
      </c>
      <c r="BB121" s="403" t="s">
        <v>83</v>
      </c>
      <c r="BC121" s="403" t="s">
        <v>84</v>
      </c>
      <c r="BD121" s="404">
        <f>'Produksi dan Harga'!T5</f>
        <v>98738</v>
      </c>
      <c r="BE121" s="405">
        <f t="shared" ref="BE121:BE129" si="742">BE85</f>
        <v>3645300</v>
      </c>
      <c r="BF121" s="405">
        <f t="shared" ref="BF121:BF137" si="743">IFERROR(+BD121*BE121/1000000,"")</f>
        <v>359929.6314</v>
      </c>
      <c r="BG121" s="406">
        <v>0.06128205128205129</v>
      </c>
      <c r="BH121" s="405">
        <f t="shared" ref="BH121:BH137" si="744">IFERROR(+BF121*BG121,"")</f>
        <v>22057.22613</v>
      </c>
      <c r="BI121" s="406"/>
      <c r="BJ121" s="405">
        <f>ADHB!BK121</f>
        <v>0</v>
      </c>
      <c r="BK121" s="407">
        <f t="shared" ref="BK121:BK137" si="745">IFERROR(BJ121/BI121*100,0)</f>
        <v>0</v>
      </c>
      <c r="BL121" s="408">
        <f t="shared" ref="BL121:BL137" si="746">IFERROR(+(IF(BF121="","0",BF121))+(IF(BH121="","0",BH121))+(IF(BK121="","0",BK121)),"")</f>
        <v>381986.8575</v>
      </c>
      <c r="BM121" s="406">
        <v>0.324744884908884</v>
      </c>
      <c r="BN121" s="409">
        <f t="shared" ref="BN121:BN137" si="747">IFERROR(+BM121*(BL121-BK121),"")</f>
        <v>124048.2781</v>
      </c>
      <c r="BO121" s="409">
        <f t="shared" ref="BO121:BO137" si="748">IFERROR(+(IF(BL121="","0",BL121))-(IF(BN121="","0",BN121)),"")</f>
        <v>257938.5794</v>
      </c>
      <c r="BP121" s="411"/>
      <c r="BQ121" s="412">
        <v>1.0</v>
      </c>
      <c r="BR121" s="402" t="s">
        <v>37</v>
      </c>
      <c r="BS121" s="403" t="s">
        <v>83</v>
      </c>
      <c r="BT121" s="403" t="s">
        <v>84</v>
      </c>
      <c r="BU121" s="404">
        <f>'Produksi dan Harga'!Y5</f>
        <v>183311</v>
      </c>
      <c r="BV121" s="405">
        <f t="shared" ref="BV121:BV129" si="749">BV85</f>
        <v>3645300</v>
      </c>
      <c r="BW121" s="405">
        <f t="shared" ref="BW121:BW137" si="750">IFERROR(+BU121*BV121/1000000,"")</f>
        <v>668223.5883</v>
      </c>
      <c r="BX121" s="406">
        <v>0.06128205128205129</v>
      </c>
      <c r="BY121" s="405">
        <f t="shared" ref="BY121:BY137" si="751">IFERROR(+BW121*BX121,"")</f>
        <v>40950.11221</v>
      </c>
      <c r="BZ121" s="406"/>
      <c r="CA121" s="405">
        <f>ADHB!CB121</f>
        <v>0</v>
      </c>
      <c r="CB121" s="407">
        <f t="shared" ref="CB121:CB137" si="752">IFERROR(CA121/BZ121*100,0)</f>
        <v>0</v>
      </c>
      <c r="CC121" s="408">
        <f t="shared" ref="CC121:CC137" si="753">IFERROR(+(IF(BW121="","0",BW121))+(IF(BY121="","0",BY121))+(IF(CB121="","0",CB121)),"")</f>
        <v>709173.7005</v>
      </c>
      <c r="CD121" s="406">
        <v>0.324744884908884</v>
      </c>
      <c r="CE121" s="409">
        <f t="shared" ref="CE121:CE137" si="754">IFERROR(+CD121*(CC121-CB121),"")</f>
        <v>230300.5318</v>
      </c>
      <c r="CF121" s="409">
        <f t="shared" ref="CF121:CF137" si="755">IFERROR(+(IF(CC121="","0",CC121))-(IF(CE121="","0",CE121)),"")</f>
        <v>478873.1688</v>
      </c>
      <c r="CG121" s="411"/>
      <c r="CH121" s="412">
        <v>1.0</v>
      </c>
      <c r="CI121" s="402" t="s">
        <v>37</v>
      </c>
      <c r="CJ121" s="403" t="s">
        <v>83</v>
      </c>
      <c r="CK121" s="403" t="s">
        <v>84</v>
      </c>
      <c r="CL121" s="404">
        <f>'Produksi dan Harga'!AD5</f>
        <v>178940</v>
      </c>
      <c r="CM121" s="405">
        <f t="shared" ref="CM121:CM129" si="756">CM85</f>
        <v>3645300</v>
      </c>
      <c r="CN121" s="405">
        <f t="shared" ref="CN121:CN137" si="757">IFERROR(+CL121*CM121/1000000,"")</f>
        <v>652289.982</v>
      </c>
      <c r="CO121" s="406">
        <v>0.06128205128205129</v>
      </c>
      <c r="CP121" s="405">
        <f t="shared" ref="CP121:CP137" si="758">IFERROR(+CN121*CO121,"")</f>
        <v>39973.66813</v>
      </c>
      <c r="CQ121" s="406"/>
      <c r="CR121" s="405">
        <f>ADHB!CS121</f>
        <v>0</v>
      </c>
      <c r="CS121" s="407">
        <f t="shared" ref="CS121:CS137" si="759">IFERROR(CR121/CQ121*100,0)</f>
        <v>0</v>
      </c>
      <c r="CT121" s="408">
        <f t="shared" ref="CT121:CT137" si="760">IFERROR(+(IF(CN121="","0",CN121))+(IF(CP121="","0",CP121))+(IF(CS121="","0",CS121)),"")</f>
        <v>692263.6501</v>
      </c>
      <c r="CU121" s="406">
        <v>0.324744884908884</v>
      </c>
      <c r="CV121" s="409">
        <f t="shared" ref="CV121:CV137" si="761">IFERROR(+CU121*(CT121-CS121),"")</f>
        <v>224809.0794</v>
      </c>
      <c r="CW121" s="409">
        <f t="shared" ref="CW121:CW137" si="762">IFERROR(+(IF(CT121="","0",CT121))-(IF(CV121="","0",CV121)),"")</f>
        <v>467454.5707</v>
      </c>
      <c r="CX121" s="411"/>
      <c r="CY121" s="412">
        <v>1.0</v>
      </c>
      <c r="CZ121" s="402" t="s">
        <v>37</v>
      </c>
      <c r="DA121" s="403" t="s">
        <v>83</v>
      </c>
      <c r="DB121" s="403" t="s">
        <v>84</v>
      </c>
      <c r="DC121" s="404">
        <f>'Produksi dan Harga'!AI5</f>
        <v>138448</v>
      </c>
      <c r="DD121" s="405">
        <f t="shared" ref="DD121:DD129" si="763">DD85</f>
        <v>3645300</v>
      </c>
      <c r="DE121" s="405">
        <f t="shared" ref="DE121:DE137" si="764">IFERROR(+DC121*DD121/1000000,"")</f>
        <v>504684.4944</v>
      </c>
      <c r="DF121" s="406">
        <v>0.06128205128205129</v>
      </c>
      <c r="DG121" s="405">
        <f t="shared" ref="DG121:DG137" si="765">IFERROR(+DE121*DF121,"")</f>
        <v>30928.10107</v>
      </c>
      <c r="DH121" s="406"/>
      <c r="DI121" s="405">
        <f>ADHB!DJ121</f>
        <v>0</v>
      </c>
      <c r="DJ121" s="407">
        <f t="shared" ref="DJ121:DJ137" si="766">IFERROR(DI121/DH121*100,0)</f>
        <v>0</v>
      </c>
      <c r="DK121" s="408">
        <f t="shared" ref="DK121:DK137" si="767">IFERROR(+(IF(DE121="","0",DE121))+(IF(DG121="","0",DG121))+(IF(DJ121="","0",DJ121)),"")</f>
        <v>535612.5955</v>
      </c>
      <c r="DL121" s="406">
        <v>0.324744884908884</v>
      </c>
      <c r="DM121" s="409">
        <f t="shared" ref="DM121:DM137" si="768">IFERROR(+DL121*(DK121-DJ121),"")</f>
        <v>173937.4507</v>
      </c>
      <c r="DN121" s="409">
        <f t="shared" ref="DN121:DN137" si="769">IFERROR(+(IF(DK121="","0",DK121))-(IF(DM121="","0",DM121)),"")</f>
        <v>361675.1448</v>
      </c>
      <c r="DO121" s="411"/>
      <c r="DP121" s="412">
        <v>1.0</v>
      </c>
      <c r="DQ121" s="402" t="s">
        <v>37</v>
      </c>
      <c r="DR121" s="403" t="s">
        <v>83</v>
      </c>
      <c r="DS121" s="403" t="s">
        <v>84</v>
      </c>
      <c r="DT121" s="404">
        <f>'Produksi dan Harga'!AN5</f>
        <v>141362</v>
      </c>
      <c r="DU121" s="405">
        <f t="shared" ref="DU121:DU129" si="770">DU85</f>
        <v>3645300</v>
      </c>
      <c r="DV121" s="405">
        <f t="shared" ref="DV121:DV137" si="771">IFERROR(+DT121*DU121/1000000,"")</f>
        <v>515306.8986</v>
      </c>
      <c r="DW121" s="406">
        <v>0.06128205128205129</v>
      </c>
      <c r="DX121" s="405">
        <f t="shared" ref="DX121:DX137" si="772">IFERROR(+DV121*DW121,"")</f>
        <v>31579.06379</v>
      </c>
      <c r="DY121" s="406"/>
      <c r="DZ121" s="405">
        <f>ADHB!EA121</f>
        <v>0</v>
      </c>
      <c r="EA121" s="407">
        <f t="shared" ref="EA121:EA137" si="773">IFERROR(DZ121/DY121*100,0)</f>
        <v>0</v>
      </c>
      <c r="EB121" s="408">
        <f t="shared" ref="EB121:EB137" si="774">IFERROR(+(IF(DV121="","0",DV121))+(IF(DX121="","0",DX121))+(IF(EA121="","0",EA121)),"")</f>
        <v>546885.9624</v>
      </c>
      <c r="EC121" s="406">
        <v>0.324744884908884</v>
      </c>
      <c r="ED121" s="409">
        <f t="shared" ref="ED121:ED137" si="775">IFERROR(+EC121*(EB121-EA121),"")</f>
        <v>177598.4189</v>
      </c>
      <c r="EE121" s="409">
        <f t="shared" ref="EE121:EE137" si="776">IFERROR(+(IF(EB121="","0",EB121))-(IF(ED121="","0",ED121)),"")</f>
        <v>369287.5435</v>
      </c>
      <c r="EF121" s="411"/>
      <c r="EG121" s="412">
        <v>1.0</v>
      </c>
      <c r="EH121" s="402" t="s">
        <v>37</v>
      </c>
      <c r="EI121" s="403" t="s">
        <v>83</v>
      </c>
      <c r="EJ121" s="403" t="s">
        <v>84</v>
      </c>
      <c r="EK121" s="404">
        <f>'Produksi dan Harga'!AS5</f>
        <v>116509.5</v>
      </c>
      <c r="EL121" s="405">
        <f t="shared" ref="EL121:EL129" si="777">EL85</f>
        <v>3645300</v>
      </c>
      <c r="EM121" s="405">
        <f t="shared" ref="EM121:EM137" si="778">IFERROR(+EK121*EL121/1000000,"")</f>
        <v>424712.0804</v>
      </c>
      <c r="EN121" s="406">
        <v>0.06128205128205129</v>
      </c>
      <c r="EO121" s="405">
        <f t="shared" ref="EO121:EO137" si="779">IFERROR(+EM121*EN121,"")</f>
        <v>26027.22749</v>
      </c>
      <c r="EP121" s="406"/>
      <c r="EQ121" s="405">
        <f>ADHB!ER121</f>
        <v>0</v>
      </c>
      <c r="ER121" s="407">
        <f t="shared" ref="ER121:ER137" si="780">IFERROR(EQ121/EP121*100,0)</f>
        <v>0</v>
      </c>
      <c r="ES121" s="408">
        <f t="shared" ref="ES121:ES137" si="781">IFERROR(+(IF(EM121="","0",EM121))+(IF(EO121="","0",EO121))+(IF(ER121="","0",ER121)),"")</f>
        <v>450739.3078</v>
      </c>
      <c r="ET121" s="406">
        <v>0.324744884908884</v>
      </c>
      <c r="EU121" s="409">
        <f t="shared" ref="EU121:EU137" si="782">IFERROR(+ET121*(ES121-ER121),"")</f>
        <v>146375.2846</v>
      </c>
      <c r="EV121" s="409">
        <f t="shared" ref="EV121:EV137" si="783">IFERROR(+(IF(ES121="","0",ES121))-(IF(EU121="","0",EU121)),"")</f>
        <v>304364.0232</v>
      </c>
      <c r="EW121" s="411"/>
      <c r="EX121" s="412">
        <v>1.0</v>
      </c>
      <c r="EY121" s="402" t="s">
        <v>37</v>
      </c>
      <c r="EZ121" s="403" t="s">
        <v>83</v>
      </c>
      <c r="FA121" s="403" t="s">
        <v>84</v>
      </c>
      <c r="FB121" s="404">
        <f>'Produksi dan Harga'!AX5</f>
        <v>96714.1</v>
      </c>
      <c r="FC121" s="405">
        <f t="shared" ref="FC121:FC129" si="784">FC85</f>
        <v>3645300</v>
      </c>
      <c r="FD121" s="405">
        <f t="shared" ref="FD121:FD137" si="785">IFERROR(+FB121*FC121/1000000,"")</f>
        <v>352551.9087</v>
      </c>
      <c r="FE121" s="406">
        <v>0.06128205128205129</v>
      </c>
      <c r="FF121" s="405">
        <f t="shared" ref="FF121:FF137" si="786">IFERROR(+FD121*FE121,"")</f>
        <v>21605.10415</v>
      </c>
      <c r="FG121" s="406"/>
      <c r="FH121" s="405">
        <f>ADHB!FI121</f>
        <v>0</v>
      </c>
      <c r="FI121" s="407">
        <f t="shared" ref="FI121:FI137" si="787">IFERROR(FH121/FG121*100,0)</f>
        <v>0</v>
      </c>
      <c r="FJ121" s="408">
        <f t="shared" ref="FJ121:FJ137" si="788">IFERROR(+(IF(FD121="","0",FD121))+(IF(FF121="","0",FF121))+(IF(FI121="","0",FI121)),"")</f>
        <v>374157.0129</v>
      </c>
      <c r="FK121" s="406">
        <v>0.324744884908884</v>
      </c>
      <c r="FL121" s="409">
        <f t="shared" ref="FL121:FL137" si="789">IFERROR(+FK121*(FJ121-FI121),"")</f>
        <v>121505.5761</v>
      </c>
      <c r="FM121" s="409">
        <f t="shared" ref="FM121:FM137" si="790">IFERROR(+(IF(FJ121="","0",FJ121))-(IF(FL121="","0",FL121)),"")</f>
        <v>252651.4368</v>
      </c>
      <c r="FN121" s="411"/>
      <c r="FO121" s="412">
        <v>1.0</v>
      </c>
      <c r="FP121" s="402" t="s">
        <v>37</v>
      </c>
      <c r="FQ121" s="403" t="s">
        <v>83</v>
      </c>
      <c r="FR121" s="403" t="s">
        <v>84</v>
      </c>
      <c r="FS121" s="404">
        <f>'Produksi dan Harga'!BC5</f>
        <v>103885.19</v>
      </c>
      <c r="FT121" s="405">
        <f t="shared" ref="FT121:FT129" si="791">FT85</f>
        <v>3645300</v>
      </c>
      <c r="FU121" s="405">
        <f t="shared" ref="FU121:FU137" si="792">IFERROR(+FS121*FT121/1000000,"")</f>
        <v>378692.6831</v>
      </c>
      <c r="FV121" s="406">
        <v>0.06128205128205129</v>
      </c>
      <c r="FW121" s="405">
        <f t="shared" ref="FW121:FW137" si="793">IFERROR(+FU121*FV121,"")</f>
        <v>23207.06443</v>
      </c>
      <c r="FX121" s="406"/>
      <c r="FY121" s="405">
        <f>ADHB!FZ121</f>
        <v>0</v>
      </c>
      <c r="FZ121" s="407">
        <f t="shared" ref="FZ121:FZ137" si="794">IFERROR(FY121/FX121*100,0)</f>
        <v>0</v>
      </c>
      <c r="GA121" s="408">
        <f t="shared" ref="GA121:GA137" si="795">IFERROR(+(IF(FU121="","0",FU121))+(IF(FW121="","0",FW121))+(IF(FZ121="","0",FZ121)),"")</f>
        <v>401899.7475</v>
      </c>
      <c r="GB121" s="406">
        <v>0.324744884908884</v>
      </c>
      <c r="GC121" s="409">
        <f t="shared" ref="GC121:GC137" si="796">IFERROR(+GB121*(GA121-FZ121),"")</f>
        <v>130514.8873</v>
      </c>
      <c r="GD121" s="409">
        <f t="shared" ref="GD121:GD137" si="797">IFERROR(+(IF(GA121="","0",GA121))-(IF(GC121="","0",GC121)),"")</f>
        <v>271384.8603</v>
      </c>
      <c r="GE121" s="411"/>
      <c r="GF121" s="412">
        <v>1.0</v>
      </c>
      <c r="GG121" s="402" t="s">
        <v>37</v>
      </c>
      <c r="GH121" s="403" t="s">
        <v>83</v>
      </c>
      <c r="GI121" s="403" t="s">
        <v>84</v>
      </c>
      <c r="GJ121" s="405">
        <f>'Produksi dan Harga'!BH5</f>
        <v>79675</v>
      </c>
      <c r="GK121" s="405">
        <f t="shared" ref="GK121:GK129" si="798">GK85</f>
        <v>3645300</v>
      </c>
      <c r="GL121" s="405">
        <f t="shared" ref="GL121:GL137" si="799">IFERROR(+GJ121*GK121/1000000,"")</f>
        <v>290439.2775</v>
      </c>
      <c r="GM121" s="406">
        <v>0.06128205128205129</v>
      </c>
      <c r="GN121" s="405">
        <f t="shared" ref="GN121:GN137" si="800">IFERROR(+GL121*GM121,"")</f>
        <v>17798.7147</v>
      </c>
      <c r="GO121" s="406"/>
      <c r="GP121" s="405">
        <f>ADHB!GQ121</f>
        <v>0</v>
      </c>
      <c r="GQ121" s="407">
        <f t="shared" ref="GQ121:GQ137" si="801">IFERROR(GP121/GO121*100,0)</f>
        <v>0</v>
      </c>
      <c r="GR121" s="408">
        <f t="shared" ref="GR121:GR137" si="802">IFERROR(+(IF(GL121="","0",GL121))+(IF(GN121="","0",GN121))+(IF(GQ121="","0",GQ121)),"")</f>
        <v>308237.9922</v>
      </c>
      <c r="GS121" s="406">
        <v>0.324744884908884</v>
      </c>
      <c r="GT121" s="409">
        <f t="shared" ref="GT121:GT137" si="803">IFERROR(+GS121*(GR121-GQ121),"")</f>
        <v>100098.7113</v>
      </c>
      <c r="GU121" s="409">
        <f t="shared" ref="GU121:GU137" si="804">IFERROR(+(IF(GR121="","0",GR121))-(IF(GT121="","0",GT121)),"")</f>
        <v>208139.2809</v>
      </c>
      <c r="GV121" s="411"/>
      <c r="GW121" s="412">
        <v>1.0</v>
      </c>
      <c r="GX121" s="402" t="s">
        <v>37</v>
      </c>
      <c r="GY121" s="403" t="s">
        <v>83</v>
      </c>
      <c r="GZ121" s="413" t="s">
        <v>84</v>
      </c>
      <c r="HA121" s="405">
        <f>'Produksi dan Harga'!BM5</f>
        <v>83404.77</v>
      </c>
      <c r="HB121" s="414">
        <f t="shared" ref="HB121:HB129" si="805">HB85</f>
        <v>3645300</v>
      </c>
      <c r="HC121" s="405">
        <f t="shared" ref="HC121:HC137" si="806">IFERROR(+HA121*HB121/1000000,"")</f>
        <v>304035.4081</v>
      </c>
      <c r="HD121" s="406">
        <v>0.06128205128205129</v>
      </c>
      <c r="HE121" s="405">
        <f t="shared" ref="HE121:HE137" si="807">IFERROR(+HC121*HD121,"")</f>
        <v>18631.91347</v>
      </c>
      <c r="HF121" s="406"/>
      <c r="HG121" s="405">
        <f>ADHB!HH121</f>
        <v>0</v>
      </c>
      <c r="HH121" s="407">
        <f t="shared" ref="HH121:HH137" si="808">IFERROR(HG121/HF121*100,0)</f>
        <v>0</v>
      </c>
      <c r="HI121" s="408">
        <f t="shared" ref="HI121:HI137" si="809">IFERROR(+(IF(HC121="","0",HC121))+(IF(HE121="","0",HE121))+(IF(HH121="","0",HH121)),"")</f>
        <v>322667.3216</v>
      </c>
      <c r="HJ121" s="406">
        <v>0.324744884908884</v>
      </c>
      <c r="HK121" s="409">
        <f t="shared" ref="HK121:HK137" si="810">IFERROR(+HJ121*(HI121-HH121),"")</f>
        <v>104784.5622</v>
      </c>
      <c r="HL121" s="409">
        <f t="shared" ref="HL121:HL137" si="811">IFERROR(+(IF(HI121="","0",HI121))-(IF(HK121="","0",HK121)),"")</f>
        <v>217882.7593</v>
      </c>
      <c r="HM121" s="411"/>
      <c r="HN121" s="412">
        <v>1.0</v>
      </c>
      <c r="HO121" s="402" t="s">
        <v>37</v>
      </c>
      <c r="HP121" s="403" t="s">
        <v>83</v>
      </c>
      <c r="HQ121" s="403" t="s">
        <v>84</v>
      </c>
      <c r="HR121" s="405">
        <f>'Produksi dan Harga'!BR5</f>
        <v>114579</v>
      </c>
      <c r="HS121" s="405">
        <f t="shared" ref="HS121:HS129" si="812">HS85</f>
        <v>3645300</v>
      </c>
      <c r="HT121" s="405">
        <f t="shared" ref="HT121:HT137" si="813">IFERROR(+HR121*HS121/1000000,"")</f>
        <v>417674.8287</v>
      </c>
      <c r="HU121" s="406">
        <v>0.06128205128205129</v>
      </c>
      <c r="HV121" s="405">
        <f t="shared" ref="HV121:HV137" si="814">IFERROR(+HT121*HU121,"")</f>
        <v>25595.97027</v>
      </c>
      <c r="HW121" s="406"/>
      <c r="HX121" s="405">
        <f>ADHB!HY121</f>
        <v>0</v>
      </c>
      <c r="HY121" s="407">
        <f t="shared" ref="HY121:HY137" si="815">IFERROR(HX121/HW121*100,0)</f>
        <v>0</v>
      </c>
      <c r="HZ121" s="408">
        <f t="shared" ref="HZ121:HZ137" si="816">IFERROR(+(IF(HT121="","0",HT121))+(IF(HV121="","0",HV121))+(IF(HY121="","0",HY121)),"")</f>
        <v>443270.799</v>
      </c>
      <c r="IA121" s="406">
        <v>0.324744884908884</v>
      </c>
      <c r="IB121" s="409">
        <f t="shared" ref="IB121:IB137" si="817">IFERROR(+IA121*(HZ121-HY121),"")</f>
        <v>143949.9246</v>
      </c>
      <c r="IC121" s="409">
        <f t="shared" ref="IC121:IC137" si="818">IFERROR(+(IF(HZ121="","0",HZ121))-(IF(IB121="","0",IB121)),"")</f>
        <v>299320.8744</v>
      </c>
      <c r="ID121" s="411"/>
      <c r="IE121" s="412">
        <v>1.0</v>
      </c>
      <c r="IF121" s="402" t="s">
        <v>37</v>
      </c>
      <c r="IG121" s="403" t="s">
        <v>83</v>
      </c>
      <c r="IH121" s="403" t="s">
        <v>84</v>
      </c>
      <c r="II121" s="405">
        <f>'Produksi dan Harga'!BW5</f>
        <v>125113.65</v>
      </c>
      <c r="IJ121" s="405">
        <f t="shared" ref="IJ121:IJ129" si="819">IJ85</f>
        <v>3645300</v>
      </c>
      <c r="IK121" s="405">
        <f t="shared" ref="IK121:IK137" si="820">IFERROR(+II121*IJ121/1000000,"")</f>
        <v>456076.7883</v>
      </c>
      <c r="IL121" s="406">
        <v>0.06128205128205129</v>
      </c>
      <c r="IM121" s="405">
        <f t="shared" ref="IM121:IM137" si="821">IFERROR(+IK121*IL121,"")</f>
        <v>27949.32113</v>
      </c>
      <c r="IN121" s="406"/>
      <c r="IO121" s="405">
        <f>ADHB!IP121</f>
        <v>0</v>
      </c>
      <c r="IP121" s="407">
        <f t="shared" ref="IP121:IP137" si="822">IFERROR(IO121/IN121*100,0)</f>
        <v>0</v>
      </c>
      <c r="IQ121" s="408">
        <f t="shared" ref="IQ121:IQ137" si="823">IFERROR(+(IF(IK121="","0",IK121))+(IF(IM121="","0",IM121))+(IF(IP121="","0",IP121)),"")</f>
        <v>484026.1095</v>
      </c>
      <c r="IR121" s="406">
        <v>0.324744884908884</v>
      </c>
      <c r="IS121" s="409">
        <f t="shared" ref="IS121:IS137" si="824">IFERROR(+IR121*(IQ121-IP121),"")</f>
        <v>157185.0032</v>
      </c>
      <c r="IT121" s="409">
        <f t="shared" ref="IT121:IT137" si="825">IFERROR(+(IF(IQ121="","0",IQ121))-(IF(IS121="","0",IS121)),"")</f>
        <v>326841.1063</v>
      </c>
      <c r="IU121" s="411"/>
      <c r="IV121" s="412">
        <v>1.0</v>
      </c>
      <c r="IW121" s="402" t="s">
        <v>37</v>
      </c>
      <c r="IX121" s="403" t="s">
        <v>83</v>
      </c>
      <c r="IY121" s="403" t="s">
        <v>84</v>
      </c>
      <c r="IZ121" s="405">
        <f>'Produksi dan Harga'!CB5</f>
        <v>140977.19</v>
      </c>
      <c r="JA121" s="405">
        <f t="shared" ref="JA121:JA129" si="826">JA85</f>
        <v>3645300</v>
      </c>
      <c r="JB121" s="405">
        <f t="shared" ref="JB121:JB137" si="827">IFERROR(+IZ121*JA121/1000000,"")</f>
        <v>513904.1507</v>
      </c>
      <c r="JC121" s="406">
        <v>0.06128205128205129</v>
      </c>
      <c r="JD121" s="405">
        <f t="shared" ref="JD121:JD137" si="828">IFERROR(+JB121*JC121,"")</f>
        <v>31493.10052</v>
      </c>
      <c r="JE121" s="406"/>
      <c r="JF121" s="405">
        <f>ADHB!JG121</f>
        <v>0</v>
      </c>
      <c r="JG121" s="407">
        <f t="shared" ref="JG121:JG137" si="829">IFERROR(JF121/JE121*100,0)</f>
        <v>0</v>
      </c>
      <c r="JH121" s="408">
        <f t="shared" ref="JH121:JH137" si="830">IFERROR(+(IF(JB121="","0",JB121))+(IF(JD121="","0",JD121))+(IF(JG121="","0",JG121)),"")</f>
        <v>545397.2512</v>
      </c>
      <c r="JI121" s="406">
        <v>0.324744884908884</v>
      </c>
      <c r="JJ121" s="409">
        <f t="shared" ref="JJ121:JJ137" si="831">IFERROR(+JI121*(JH121-JG121),"")</f>
        <v>177114.9676</v>
      </c>
      <c r="JK121" s="409">
        <f t="shared" ref="JK121:JK137" si="832">IFERROR(+(IF(JH121="","0",JH121))-(IF(JJ121="","0",JJ121)),"")</f>
        <v>368282.2836</v>
      </c>
      <c r="JL121" s="411"/>
      <c r="JM121" s="412">
        <v>1.0</v>
      </c>
      <c r="JN121" s="402" t="s">
        <v>37</v>
      </c>
      <c r="JO121" s="403" t="s">
        <v>83</v>
      </c>
      <c r="JP121" s="403" t="s">
        <v>84</v>
      </c>
      <c r="JQ121" s="408"/>
      <c r="JR121" s="405">
        <f t="shared" ref="JR121:JR129" si="833">JR85</f>
        <v>3645300</v>
      </c>
      <c r="JS121" s="405">
        <f t="shared" ref="JS121:JS137" si="834">IFERROR(+JQ121*JR121/1000000,"")</f>
        <v>0</v>
      </c>
      <c r="JT121" s="406">
        <v>0.06128205128205129</v>
      </c>
      <c r="JU121" s="405">
        <f t="shared" ref="JU121:JU137" si="835">IFERROR(+JS121*JT121,"")</f>
        <v>0</v>
      </c>
      <c r="JV121" s="406"/>
      <c r="JW121" s="405" t="str">
        <f>ADHB!LD121</f>
        <v/>
      </c>
      <c r="JX121" s="407">
        <f t="shared" ref="JX121:JX137" si="836">IFERROR(JW121/JV121*100,0)</f>
        <v>0</v>
      </c>
      <c r="JY121" s="408">
        <f t="shared" ref="JY121:JY137" si="837">IFERROR(+(IF(JS121="","0",JS121))+(IF(JU121="","0",JU121))+(IF(JX121="","0",JX121)),"")</f>
        <v>0</v>
      </c>
      <c r="JZ121" s="406">
        <v>0.324744884908884</v>
      </c>
      <c r="KA121" s="409">
        <f t="shared" ref="KA121:KA137" si="838">IFERROR(+JZ121*(JY121-JX121),"")</f>
        <v>0</v>
      </c>
      <c r="KB121" s="409">
        <f t="shared" ref="KB121:KB137" si="839">IFERROR(+(IF(JY121="","0",JY121))-(IF(KA121="","0",KA121)),"")</f>
        <v>0</v>
      </c>
      <c r="KC121" s="411"/>
      <c r="KD121" s="412">
        <v>1.0</v>
      </c>
      <c r="KE121" s="402" t="s">
        <v>37</v>
      </c>
      <c r="KF121" s="403" t="s">
        <v>83</v>
      </c>
      <c r="KG121" s="403" t="s">
        <v>84</v>
      </c>
      <c r="KH121" s="408"/>
      <c r="KI121" s="405">
        <f t="shared" ref="KI121:KI129" si="840">KI85</f>
        <v>3645300</v>
      </c>
      <c r="KJ121" s="405">
        <f t="shared" ref="KJ121:KJ137" si="841">IFERROR(+KH121*KI121/1000000,"")</f>
        <v>0</v>
      </c>
      <c r="KK121" s="406">
        <v>0.06128205128205129</v>
      </c>
      <c r="KL121" s="405">
        <f t="shared" ref="KL121:KL137" si="842">IFERROR(+KJ121*KK121,"")</f>
        <v>0</v>
      </c>
      <c r="KM121" s="406"/>
      <c r="KN121" s="405" t="str">
        <f>ADHB!LU121</f>
        <v/>
      </c>
      <c r="KO121" s="407">
        <f t="shared" ref="KO121:KO137" si="843">IFERROR(KN121/KM121*100,0)</f>
        <v>0</v>
      </c>
      <c r="KP121" s="408">
        <f t="shared" ref="KP121:KP137" si="844">IFERROR(+(IF(KJ121="","0",KJ121))+(IF(KL121="","0",KL121))+(IF(KO121="","0",KO121)),"")</f>
        <v>0</v>
      </c>
      <c r="KQ121" s="406">
        <v>0.324744884908884</v>
      </c>
      <c r="KR121" s="409">
        <f t="shared" ref="KR121:KR137" si="845">IFERROR(+KQ121*(KP121-KO121),"")</f>
        <v>0</v>
      </c>
      <c r="KS121" s="409">
        <f t="shared" ref="KS121:KS137" si="846">IFERROR(+(IF(KP121="","0",KP121))-(IF(KR121="","0",KR121)),"")</f>
        <v>0</v>
      </c>
    </row>
    <row r="122" ht="15.75" customHeight="1">
      <c r="A122" s="415">
        <f t="shared" ref="A122:A137" si="847">A121+1</f>
        <v>2</v>
      </c>
      <c r="B122" s="416" t="s">
        <v>38</v>
      </c>
      <c r="C122" s="417" t="s">
        <v>85</v>
      </c>
      <c r="D122" s="417" t="s">
        <v>84</v>
      </c>
      <c r="E122" s="418">
        <f>'Produksi dan Harga'!E6</f>
        <v>12821</v>
      </c>
      <c r="F122" s="408">
        <f t="shared" si="721"/>
        <v>2135342.224</v>
      </c>
      <c r="G122" s="408">
        <f t="shared" si="722"/>
        <v>27377.22265</v>
      </c>
      <c r="H122" s="419">
        <v>0.08730825414146284</v>
      </c>
      <c r="I122" s="408">
        <f t="shared" si="723"/>
        <v>2390.257513</v>
      </c>
      <c r="J122" s="419"/>
      <c r="K122" s="408">
        <f>ADHB!L122</f>
        <v>0</v>
      </c>
      <c r="L122" s="420">
        <f t="shared" si="724"/>
        <v>0</v>
      </c>
      <c r="M122" s="408">
        <f t="shared" si="725"/>
        <v>29767.48016</v>
      </c>
      <c r="N122" s="419">
        <v>0.28165806261811</v>
      </c>
      <c r="O122" s="421">
        <f t="shared" si="726"/>
        <v>8384.250792</v>
      </c>
      <c r="P122" s="422">
        <f t="shared" si="727"/>
        <v>21383.22937</v>
      </c>
      <c r="Q122" s="411"/>
      <c r="R122" s="423">
        <f t="shared" ref="R122:R137" si="848">R121+1</f>
        <v>2</v>
      </c>
      <c r="S122" s="416" t="s">
        <v>38</v>
      </c>
      <c r="T122" s="417" t="s">
        <v>85</v>
      </c>
      <c r="U122" s="417" t="s">
        <v>84</v>
      </c>
      <c r="V122" s="418">
        <f>'Produksi dan Harga'!J6</f>
        <v>13916</v>
      </c>
      <c r="W122" s="408">
        <f t="shared" si="728"/>
        <v>2135342.224</v>
      </c>
      <c r="X122" s="408">
        <f t="shared" si="729"/>
        <v>29715.42239</v>
      </c>
      <c r="Y122" s="419">
        <v>0.08730825414146284</v>
      </c>
      <c r="Z122" s="408">
        <f t="shared" si="730"/>
        <v>2594.40165</v>
      </c>
      <c r="AA122" s="419"/>
      <c r="AB122" s="408">
        <f>ADHB!AC122</f>
        <v>0</v>
      </c>
      <c r="AC122" s="420">
        <f t="shared" si="731"/>
        <v>0</v>
      </c>
      <c r="AD122" s="408">
        <f t="shared" si="732"/>
        <v>32309.82404</v>
      </c>
      <c r="AE122" s="419">
        <v>0.28165806261811</v>
      </c>
      <c r="AF122" s="421">
        <f t="shared" si="733"/>
        <v>9100.322442</v>
      </c>
      <c r="AG122" s="421">
        <f t="shared" si="734"/>
        <v>23209.5016</v>
      </c>
      <c r="AH122" s="411"/>
      <c r="AI122" s="423">
        <f t="shared" ref="AI122:AI137" si="849">AI121+1</f>
        <v>2</v>
      </c>
      <c r="AJ122" s="416" t="s">
        <v>38</v>
      </c>
      <c r="AK122" s="417" t="s">
        <v>85</v>
      </c>
      <c r="AL122" s="417" t="s">
        <v>84</v>
      </c>
      <c r="AM122" s="418">
        <f>'Produksi dan Harga'!O6</f>
        <v>14357</v>
      </c>
      <c r="AN122" s="408">
        <f t="shared" si="735"/>
        <v>2135342.224</v>
      </c>
      <c r="AO122" s="408">
        <f t="shared" si="736"/>
        <v>30657.10831</v>
      </c>
      <c r="AP122" s="419">
        <v>0.08730825414146284</v>
      </c>
      <c r="AQ122" s="408">
        <f t="shared" si="737"/>
        <v>2676.618603</v>
      </c>
      <c r="AR122" s="419"/>
      <c r="AS122" s="408">
        <f>ADHB!AT122</f>
        <v>0</v>
      </c>
      <c r="AT122" s="420">
        <f t="shared" si="738"/>
        <v>0</v>
      </c>
      <c r="AU122" s="408">
        <f t="shared" si="739"/>
        <v>33333.72691</v>
      </c>
      <c r="AV122" s="419">
        <v>0.28165806261811</v>
      </c>
      <c r="AW122" s="421">
        <f t="shared" si="740"/>
        <v>9388.712942</v>
      </c>
      <c r="AX122" s="421">
        <f t="shared" si="741"/>
        <v>23945.01397</v>
      </c>
      <c r="AY122" s="411"/>
      <c r="AZ122" s="423">
        <f t="shared" ref="AZ122:AZ137" si="850">AZ121+1</f>
        <v>2</v>
      </c>
      <c r="BA122" s="416" t="s">
        <v>38</v>
      </c>
      <c r="BB122" s="417" t="s">
        <v>85</v>
      </c>
      <c r="BC122" s="417" t="s">
        <v>84</v>
      </c>
      <c r="BD122" s="418">
        <f>'Produksi dan Harga'!T6</f>
        <v>13240</v>
      </c>
      <c r="BE122" s="408">
        <f t="shared" si="742"/>
        <v>2135342.224</v>
      </c>
      <c r="BF122" s="408">
        <f t="shared" si="743"/>
        <v>28271.93104</v>
      </c>
      <c r="BG122" s="419">
        <v>0.08730825414146284</v>
      </c>
      <c r="BH122" s="408">
        <f t="shared" si="744"/>
        <v>2468.372941</v>
      </c>
      <c r="BI122" s="419"/>
      <c r="BJ122" s="408">
        <f>ADHB!BK122</f>
        <v>0</v>
      </c>
      <c r="BK122" s="420">
        <f t="shared" si="745"/>
        <v>0</v>
      </c>
      <c r="BL122" s="408">
        <f t="shared" si="746"/>
        <v>30740.30398</v>
      </c>
      <c r="BM122" s="419">
        <v>0.28165806261811</v>
      </c>
      <c r="BN122" s="421">
        <f t="shared" si="747"/>
        <v>8658.254465</v>
      </c>
      <c r="BO122" s="421">
        <f t="shared" si="748"/>
        <v>22082.04952</v>
      </c>
      <c r="BP122" s="411"/>
      <c r="BQ122" s="423">
        <f t="shared" ref="BQ122:BQ137" si="851">BQ121+1</f>
        <v>2</v>
      </c>
      <c r="BR122" s="416" t="s">
        <v>38</v>
      </c>
      <c r="BS122" s="417" t="s">
        <v>85</v>
      </c>
      <c r="BT122" s="417" t="s">
        <v>84</v>
      </c>
      <c r="BU122" s="418">
        <f>'Produksi dan Harga'!Y6</f>
        <v>11746</v>
      </c>
      <c r="BV122" s="408">
        <f t="shared" si="749"/>
        <v>2135342.224</v>
      </c>
      <c r="BW122" s="408">
        <f t="shared" si="750"/>
        <v>25081.72976</v>
      </c>
      <c r="BX122" s="419">
        <v>0.08730825414146284</v>
      </c>
      <c r="BY122" s="408">
        <f t="shared" si="751"/>
        <v>2189.842036</v>
      </c>
      <c r="BZ122" s="419"/>
      <c r="CA122" s="408">
        <f>ADHB!CB122</f>
        <v>0</v>
      </c>
      <c r="CB122" s="420">
        <f t="shared" si="752"/>
        <v>0</v>
      </c>
      <c r="CC122" s="408">
        <f t="shared" si="753"/>
        <v>27271.5718</v>
      </c>
      <c r="CD122" s="419">
        <v>0.28165806261811</v>
      </c>
      <c r="CE122" s="421">
        <f t="shared" si="754"/>
        <v>7681.258077</v>
      </c>
      <c r="CF122" s="421">
        <f t="shared" si="755"/>
        <v>19590.31372</v>
      </c>
      <c r="CG122" s="411"/>
      <c r="CH122" s="423">
        <f t="shared" ref="CH122:CH137" si="852">CH121+1</f>
        <v>2</v>
      </c>
      <c r="CI122" s="416" t="s">
        <v>38</v>
      </c>
      <c r="CJ122" s="417" t="s">
        <v>85</v>
      </c>
      <c r="CK122" s="417" t="s">
        <v>84</v>
      </c>
      <c r="CL122" s="418">
        <f>'Produksi dan Harga'!AD6</f>
        <v>16923</v>
      </c>
      <c r="CM122" s="408">
        <f t="shared" si="756"/>
        <v>2135342.224</v>
      </c>
      <c r="CN122" s="408">
        <f t="shared" si="757"/>
        <v>36136.39645</v>
      </c>
      <c r="CO122" s="419">
        <v>0.08730825414146284</v>
      </c>
      <c r="CP122" s="408">
        <f t="shared" si="758"/>
        <v>3155.005685</v>
      </c>
      <c r="CQ122" s="419"/>
      <c r="CR122" s="408">
        <f>ADHB!CS122</f>
        <v>0</v>
      </c>
      <c r="CS122" s="420">
        <f t="shared" si="759"/>
        <v>0</v>
      </c>
      <c r="CT122" s="408">
        <f t="shared" si="760"/>
        <v>39291.40214</v>
      </c>
      <c r="CU122" s="419">
        <v>0.28165806261811</v>
      </c>
      <c r="CV122" s="421">
        <f t="shared" si="761"/>
        <v>11066.7402</v>
      </c>
      <c r="CW122" s="421">
        <f t="shared" si="762"/>
        <v>28224.66194</v>
      </c>
      <c r="CX122" s="411"/>
      <c r="CY122" s="423">
        <f t="shared" ref="CY122:CY137" si="853">CY121+1</f>
        <v>2</v>
      </c>
      <c r="CZ122" s="416" t="s">
        <v>38</v>
      </c>
      <c r="DA122" s="417" t="s">
        <v>85</v>
      </c>
      <c r="DB122" s="417" t="s">
        <v>84</v>
      </c>
      <c r="DC122" s="418">
        <f>'Produksi dan Harga'!AI6</f>
        <v>14888</v>
      </c>
      <c r="DD122" s="408">
        <f t="shared" si="763"/>
        <v>2135342.224</v>
      </c>
      <c r="DE122" s="408">
        <f t="shared" si="764"/>
        <v>31790.97503</v>
      </c>
      <c r="DF122" s="419">
        <v>0.08730825414146284</v>
      </c>
      <c r="DG122" s="408">
        <f t="shared" si="765"/>
        <v>2775.614527</v>
      </c>
      <c r="DH122" s="419"/>
      <c r="DI122" s="408">
        <f>ADHB!DJ122</f>
        <v>0</v>
      </c>
      <c r="DJ122" s="420">
        <f t="shared" si="766"/>
        <v>0</v>
      </c>
      <c r="DK122" s="408">
        <f t="shared" si="767"/>
        <v>34566.58956</v>
      </c>
      <c r="DL122" s="419">
        <v>0.28165806261811</v>
      </c>
      <c r="DM122" s="421">
        <f t="shared" si="768"/>
        <v>9735.958646</v>
      </c>
      <c r="DN122" s="421">
        <f t="shared" si="769"/>
        <v>24830.63091</v>
      </c>
      <c r="DO122" s="411"/>
      <c r="DP122" s="423">
        <f t="shared" ref="DP122:DP137" si="854">DP121+1</f>
        <v>2</v>
      </c>
      <c r="DQ122" s="416" t="s">
        <v>38</v>
      </c>
      <c r="DR122" s="417" t="s">
        <v>85</v>
      </c>
      <c r="DS122" s="417" t="s">
        <v>84</v>
      </c>
      <c r="DT122" s="418">
        <f>'Produksi dan Harga'!AN6</f>
        <v>21562</v>
      </c>
      <c r="DU122" s="408">
        <f t="shared" si="770"/>
        <v>2135342.224</v>
      </c>
      <c r="DV122" s="408">
        <f t="shared" si="771"/>
        <v>46042.24903</v>
      </c>
      <c r="DW122" s="419">
        <v>0.08730825414146284</v>
      </c>
      <c r="DX122" s="408">
        <f t="shared" si="772"/>
        <v>4019.86838</v>
      </c>
      <c r="DY122" s="419"/>
      <c r="DZ122" s="408">
        <f>ADHB!EA122</f>
        <v>0</v>
      </c>
      <c r="EA122" s="420">
        <f t="shared" si="773"/>
        <v>0</v>
      </c>
      <c r="EB122" s="408">
        <f t="shared" si="774"/>
        <v>50062.11741</v>
      </c>
      <c r="EC122" s="419">
        <v>0.28165806261811</v>
      </c>
      <c r="ED122" s="421">
        <f t="shared" si="775"/>
        <v>14100.399</v>
      </c>
      <c r="EE122" s="421">
        <f t="shared" si="776"/>
        <v>35961.71841</v>
      </c>
      <c r="EF122" s="411"/>
      <c r="EG122" s="423">
        <f t="shared" ref="EG122:EG137" si="855">EG121+1</f>
        <v>2</v>
      </c>
      <c r="EH122" s="416" t="s">
        <v>38</v>
      </c>
      <c r="EI122" s="417" t="s">
        <v>85</v>
      </c>
      <c r="EJ122" s="417" t="s">
        <v>84</v>
      </c>
      <c r="EK122" s="418">
        <f>'Produksi dan Harga'!AS6</f>
        <v>46541</v>
      </c>
      <c r="EL122" s="408">
        <f t="shared" si="777"/>
        <v>2135342.224</v>
      </c>
      <c r="EM122" s="408">
        <f t="shared" si="778"/>
        <v>99380.96244</v>
      </c>
      <c r="EN122" s="419">
        <v>0.08730825414146284</v>
      </c>
      <c r="EO122" s="408">
        <f t="shared" si="779"/>
        <v>8676.778326</v>
      </c>
      <c r="EP122" s="419"/>
      <c r="EQ122" s="408">
        <f>ADHB!ER122</f>
        <v>0</v>
      </c>
      <c r="ER122" s="420">
        <f t="shared" si="780"/>
        <v>0</v>
      </c>
      <c r="ES122" s="408">
        <f t="shared" si="781"/>
        <v>108057.7408</v>
      </c>
      <c r="ET122" s="419">
        <v>0.28165806261811</v>
      </c>
      <c r="EU122" s="421">
        <f t="shared" si="782"/>
        <v>30435.33391</v>
      </c>
      <c r="EV122" s="421">
        <f t="shared" si="783"/>
        <v>77622.40685</v>
      </c>
      <c r="EW122" s="411"/>
      <c r="EX122" s="423">
        <f t="shared" ref="EX122:EX137" si="856">EX121+1</f>
        <v>2</v>
      </c>
      <c r="EY122" s="416" t="s">
        <v>38</v>
      </c>
      <c r="EZ122" s="417" t="s">
        <v>85</v>
      </c>
      <c r="FA122" s="417" t="s">
        <v>84</v>
      </c>
      <c r="FB122" s="418">
        <f>'Produksi dan Harga'!AX6</f>
        <v>48633.4</v>
      </c>
      <c r="FC122" s="408">
        <f t="shared" si="784"/>
        <v>2135342.224</v>
      </c>
      <c r="FD122" s="408">
        <f t="shared" si="785"/>
        <v>103848.9525</v>
      </c>
      <c r="FE122" s="419">
        <v>0.08730825414146284</v>
      </c>
      <c r="FF122" s="408">
        <f t="shared" si="786"/>
        <v>9066.870738</v>
      </c>
      <c r="FG122" s="419"/>
      <c r="FH122" s="408">
        <f>ADHB!FI122</f>
        <v>0</v>
      </c>
      <c r="FI122" s="420">
        <f t="shared" si="787"/>
        <v>0</v>
      </c>
      <c r="FJ122" s="408">
        <f t="shared" si="788"/>
        <v>112915.8232</v>
      </c>
      <c r="FK122" s="419">
        <v>0.28165806261811</v>
      </c>
      <c r="FL122" s="421">
        <f t="shared" si="789"/>
        <v>31803.65201</v>
      </c>
      <c r="FM122" s="421">
        <f t="shared" si="790"/>
        <v>81112.17123</v>
      </c>
      <c r="FN122" s="411"/>
      <c r="FO122" s="423">
        <f t="shared" ref="FO122:FO137" si="857">FO121+1</f>
        <v>2</v>
      </c>
      <c r="FP122" s="416" t="s">
        <v>38</v>
      </c>
      <c r="FQ122" s="417" t="s">
        <v>85</v>
      </c>
      <c r="FR122" s="417" t="s">
        <v>84</v>
      </c>
      <c r="FS122" s="418">
        <f>'Produksi dan Harga'!BC6</f>
        <v>34757</v>
      </c>
      <c r="FT122" s="408">
        <f t="shared" si="791"/>
        <v>2135342.224</v>
      </c>
      <c r="FU122" s="408">
        <f t="shared" si="792"/>
        <v>74218.08967</v>
      </c>
      <c r="FV122" s="419">
        <v>0.08730825414146284</v>
      </c>
      <c r="FW122" s="408">
        <f t="shared" si="793"/>
        <v>6479.851835</v>
      </c>
      <c r="FX122" s="419"/>
      <c r="FY122" s="408">
        <f>ADHB!FZ122</f>
        <v>0</v>
      </c>
      <c r="FZ122" s="420">
        <f t="shared" si="794"/>
        <v>0</v>
      </c>
      <c r="GA122" s="408">
        <f t="shared" si="795"/>
        <v>80697.94151</v>
      </c>
      <c r="GB122" s="419">
        <v>0.28165806261811</v>
      </c>
      <c r="GC122" s="421">
        <f t="shared" si="796"/>
        <v>22729.22586</v>
      </c>
      <c r="GD122" s="421">
        <f t="shared" si="797"/>
        <v>57968.71565</v>
      </c>
      <c r="GE122" s="411"/>
      <c r="GF122" s="423">
        <f t="shared" ref="GF122:GF137" si="858">GF121+1</f>
        <v>2</v>
      </c>
      <c r="GG122" s="416" t="s">
        <v>38</v>
      </c>
      <c r="GH122" s="417" t="s">
        <v>85</v>
      </c>
      <c r="GI122" s="417" t="s">
        <v>84</v>
      </c>
      <c r="GJ122" s="408">
        <f>'Produksi dan Harga'!BH6</f>
        <v>33050</v>
      </c>
      <c r="GK122" s="408">
        <f t="shared" si="798"/>
        <v>2135342.224</v>
      </c>
      <c r="GL122" s="408">
        <f t="shared" si="799"/>
        <v>70573.0605</v>
      </c>
      <c r="GM122" s="419">
        <v>0.08730825414146284</v>
      </c>
      <c r="GN122" s="408">
        <f t="shared" si="800"/>
        <v>6161.610702</v>
      </c>
      <c r="GO122" s="419"/>
      <c r="GP122" s="408">
        <f>ADHB!GQ122</f>
        <v>0</v>
      </c>
      <c r="GQ122" s="420">
        <f t="shared" si="801"/>
        <v>0</v>
      </c>
      <c r="GR122" s="408">
        <f t="shared" si="802"/>
        <v>76734.6712</v>
      </c>
      <c r="GS122" s="419">
        <v>0.28165806261811</v>
      </c>
      <c r="GT122" s="421">
        <f t="shared" si="803"/>
        <v>21612.93883</v>
      </c>
      <c r="GU122" s="421">
        <f t="shared" si="804"/>
        <v>55121.73237</v>
      </c>
      <c r="GV122" s="411"/>
      <c r="GW122" s="423">
        <f t="shared" ref="GW122:GW137" si="859">GW121+1</f>
        <v>2</v>
      </c>
      <c r="GX122" s="416" t="s">
        <v>38</v>
      </c>
      <c r="GY122" s="417" t="s">
        <v>85</v>
      </c>
      <c r="GZ122" s="424" t="s">
        <v>84</v>
      </c>
      <c r="HA122" s="408">
        <f>'Produksi dan Harga'!BM6</f>
        <v>17617</v>
      </c>
      <c r="HB122" s="425">
        <f t="shared" si="805"/>
        <v>2135342.224</v>
      </c>
      <c r="HC122" s="408">
        <f t="shared" si="806"/>
        <v>37618.32396</v>
      </c>
      <c r="HD122" s="419">
        <v>0.08730825414146284</v>
      </c>
      <c r="HE122" s="408">
        <f t="shared" si="807"/>
        <v>3284.390188</v>
      </c>
      <c r="HF122" s="419"/>
      <c r="HG122" s="408">
        <f>ADHB!HH122</f>
        <v>0</v>
      </c>
      <c r="HH122" s="420">
        <f t="shared" si="808"/>
        <v>0</v>
      </c>
      <c r="HI122" s="408">
        <f t="shared" si="809"/>
        <v>40902.71415</v>
      </c>
      <c r="HJ122" s="419">
        <v>0.28165806261811</v>
      </c>
      <c r="HK122" s="421">
        <f t="shared" si="810"/>
        <v>11520.57922</v>
      </c>
      <c r="HL122" s="421">
        <f t="shared" si="811"/>
        <v>29382.13492</v>
      </c>
      <c r="HM122" s="411"/>
      <c r="HN122" s="423">
        <f t="shared" ref="HN122:HN137" si="860">HN121+1</f>
        <v>2</v>
      </c>
      <c r="HO122" s="416" t="s">
        <v>38</v>
      </c>
      <c r="HP122" s="417" t="s">
        <v>85</v>
      </c>
      <c r="HQ122" s="417" t="s">
        <v>84</v>
      </c>
      <c r="HR122" s="405">
        <f>'Produksi dan Harga'!BR6</f>
        <v>15337</v>
      </c>
      <c r="HS122" s="408">
        <f t="shared" si="812"/>
        <v>2135342.224</v>
      </c>
      <c r="HT122" s="408">
        <f t="shared" si="813"/>
        <v>32749.74369</v>
      </c>
      <c r="HU122" s="419">
        <v>0.08730825414146284</v>
      </c>
      <c r="HV122" s="408">
        <f t="shared" si="814"/>
        <v>2859.322945</v>
      </c>
      <c r="HW122" s="419"/>
      <c r="HX122" s="408">
        <f>ADHB!HY122</f>
        <v>0</v>
      </c>
      <c r="HY122" s="420">
        <f t="shared" si="815"/>
        <v>0</v>
      </c>
      <c r="HZ122" s="408">
        <f t="shared" si="816"/>
        <v>35609.06663</v>
      </c>
      <c r="IA122" s="419">
        <v>0.28165806261811</v>
      </c>
      <c r="IB122" s="421">
        <f t="shared" si="817"/>
        <v>10029.58072</v>
      </c>
      <c r="IC122" s="421">
        <f t="shared" si="818"/>
        <v>25579.48591</v>
      </c>
      <c r="ID122" s="411"/>
      <c r="IE122" s="423">
        <f t="shared" ref="IE122:IE137" si="861">IE121+1</f>
        <v>2</v>
      </c>
      <c r="IF122" s="416" t="s">
        <v>38</v>
      </c>
      <c r="IG122" s="417" t="s">
        <v>85</v>
      </c>
      <c r="IH122" s="417" t="s">
        <v>84</v>
      </c>
      <c r="II122" s="405">
        <f>'Produksi dan Harga'!BW6</f>
        <v>30655.56</v>
      </c>
      <c r="IJ122" s="408">
        <f t="shared" si="819"/>
        <v>2135342.224</v>
      </c>
      <c r="IK122" s="408">
        <f t="shared" si="820"/>
        <v>65460.11166</v>
      </c>
      <c r="IL122" s="419">
        <v>0.08730825414146284</v>
      </c>
      <c r="IM122" s="408">
        <f t="shared" si="821"/>
        <v>5715.208065</v>
      </c>
      <c r="IN122" s="419"/>
      <c r="IO122" s="408">
        <f>ADHB!IP122</f>
        <v>0</v>
      </c>
      <c r="IP122" s="420">
        <f t="shared" si="822"/>
        <v>0</v>
      </c>
      <c r="IQ122" s="408">
        <f t="shared" si="823"/>
        <v>71175.31973</v>
      </c>
      <c r="IR122" s="419">
        <v>0.28165806261811</v>
      </c>
      <c r="IS122" s="421">
        <f t="shared" si="824"/>
        <v>20047.10266</v>
      </c>
      <c r="IT122" s="421">
        <f t="shared" si="825"/>
        <v>51128.21707</v>
      </c>
      <c r="IU122" s="411"/>
      <c r="IV122" s="423">
        <f t="shared" ref="IV122:IV137" si="862">IV121+1</f>
        <v>2</v>
      </c>
      <c r="IW122" s="416" t="s">
        <v>38</v>
      </c>
      <c r="IX122" s="417" t="s">
        <v>85</v>
      </c>
      <c r="IY122" s="417" t="s">
        <v>84</v>
      </c>
      <c r="IZ122" s="405">
        <f>'Produksi dan Harga'!CB6</f>
        <v>16205.92</v>
      </c>
      <c r="JA122" s="408">
        <f t="shared" si="826"/>
        <v>2135342.224</v>
      </c>
      <c r="JB122" s="408">
        <f t="shared" si="827"/>
        <v>34605.18525</v>
      </c>
      <c r="JC122" s="419">
        <v>0.08730825414146284</v>
      </c>
      <c r="JD122" s="408">
        <f t="shared" si="828"/>
        <v>3021.318309</v>
      </c>
      <c r="JE122" s="419"/>
      <c r="JF122" s="408">
        <f>ADHB!JG122</f>
        <v>0</v>
      </c>
      <c r="JG122" s="420">
        <f t="shared" si="829"/>
        <v>0</v>
      </c>
      <c r="JH122" s="408">
        <f t="shared" si="830"/>
        <v>37626.50356</v>
      </c>
      <c r="JI122" s="419">
        <v>0.28165806261811</v>
      </c>
      <c r="JJ122" s="421">
        <f t="shared" si="831"/>
        <v>10597.8081</v>
      </c>
      <c r="JK122" s="421">
        <f t="shared" si="832"/>
        <v>27028.69546</v>
      </c>
      <c r="JL122" s="411"/>
      <c r="JM122" s="423">
        <f t="shared" ref="JM122:JM137" si="863">JM121+1</f>
        <v>2</v>
      </c>
      <c r="JN122" s="416" t="s">
        <v>38</v>
      </c>
      <c r="JO122" s="417" t="s">
        <v>85</v>
      </c>
      <c r="JP122" s="417" t="s">
        <v>84</v>
      </c>
      <c r="JQ122" s="408"/>
      <c r="JR122" s="408">
        <f t="shared" si="833"/>
        <v>2135342.224</v>
      </c>
      <c r="JS122" s="408">
        <f t="shared" si="834"/>
        <v>0</v>
      </c>
      <c r="JT122" s="419">
        <v>0.08730825414146284</v>
      </c>
      <c r="JU122" s="408">
        <f t="shared" si="835"/>
        <v>0</v>
      </c>
      <c r="JV122" s="419"/>
      <c r="JW122" s="408" t="str">
        <f>ADHB!LD122</f>
        <v/>
      </c>
      <c r="JX122" s="420">
        <f t="shared" si="836"/>
        <v>0</v>
      </c>
      <c r="JY122" s="408">
        <f t="shared" si="837"/>
        <v>0</v>
      </c>
      <c r="JZ122" s="419">
        <v>0.28165806261811</v>
      </c>
      <c r="KA122" s="421">
        <f t="shared" si="838"/>
        <v>0</v>
      </c>
      <c r="KB122" s="421">
        <f t="shared" si="839"/>
        <v>0</v>
      </c>
      <c r="KC122" s="411"/>
      <c r="KD122" s="423">
        <f t="shared" ref="KD122:KD137" si="864">KD121+1</f>
        <v>2</v>
      </c>
      <c r="KE122" s="416" t="s">
        <v>38</v>
      </c>
      <c r="KF122" s="417" t="s">
        <v>85</v>
      </c>
      <c r="KG122" s="417" t="s">
        <v>84</v>
      </c>
      <c r="KH122" s="408"/>
      <c r="KI122" s="408">
        <f t="shared" si="840"/>
        <v>2135342.224</v>
      </c>
      <c r="KJ122" s="408">
        <f t="shared" si="841"/>
        <v>0</v>
      </c>
      <c r="KK122" s="419">
        <v>0.08730825414146284</v>
      </c>
      <c r="KL122" s="408">
        <f t="shared" si="842"/>
        <v>0</v>
      </c>
      <c r="KM122" s="419"/>
      <c r="KN122" s="408" t="str">
        <f>ADHB!LU122</f>
        <v/>
      </c>
      <c r="KO122" s="420">
        <f t="shared" si="843"/>
        <v>0</v>
      </c>
      <c r="KP122" s="408">
        <f t="shared" si="844"/>
        <v>0</v>
      </c>
      <c r="KQ122" s="419">
        <v>0.28165806261811</v>
      </c>
      <c r="KR122" s="421">
        <f t="shared" si="845"/>
        <v>0</v>
      </c>
      <c r="KS122" s="421">
        <f t="shared" si="846"/>
        <v>0</v>
      </c>
    </row>
    <row r="123" ht="15.75" customHeight="1">
      <c r="A123" s="415">
        <f t="shared" si="847"/>
        <v>3</v>
      </c>
      <c r="B123" s="416" t="s">
        <v>39</v>
      </c>
      <c r="C123" s="417" t="s">
        <v>86</v>
      </c>
      <c r="D123" s="417" t="s">
        <v>84</v>
      </c>
      <c r="E123" s="418">
        <f>'Produksi dan Harga'!E7</f>
        <v>47222</v>
      </c>
      <c r="F123" s="408">
        <f t="shared" si="721"/>
        <v>1009000</v>
      </c>
      <c r="G123" s="408">
        <f t="shared" si="722"/>
        <v>47646.998</v>
      </c>
      <c r="H123" s="419">
        <v>0.032</v>
      </c>
      <c r="I123" s="408">
        <f t="shared" si="723"/>
        <v>1524.703936</v>
      </c>
      <c r="J123" s="419"/>
      <c r="K123" s="408">
        <f>ADHB!L123</f>
        <v>0</v>
      </c>
      <c r="L123" s="420">
        <f t="shared" si="724"/>
        <v>0</v>
      </c>
      <c r="M123" s="408">
        <f t="shared" si="725"/>
        <v>49171.70194</v>
      </c>
      <c r="N123" s="419">
        <v>0.27429935250298</v>
      </c>
      <c r="O123" s="421">
        <f t="shared" si="726"/>
        <v>13487.766</v>
      </c>
      <c r="P123" s="422">
        <f t="shared" si="727"/>
        <v>35683.93593</v>
      </c>
      <c r="Q123" s="411"/>
      <c r="R123" s="423">
        <f t="shared" si="848"/>
        <v>3</v>
      </c>
      <c r="S123" s="416" t="s">
        <v>39</v>
      </c>
      <c r="T123" s="417" t="s">
        <v>86</v>
      </c>
      <c r="U123" s="417" t="s">
        <v>84</v>
      </c>
      <c r="V123" s="418">
        <f>'Produksi dan Harga'!J7</f>
        <v>53530</v>
      </c>
      <c r="W123" s="408">
        <f t="shared" si="728"/>
        <v>1009000</v>
      </c>
      <c r="X123" s="408">
        <f t="shared" si="729"/>
        <v>54011.77</v>
      </c>
      <c r="Y123" s="419">
        <v>0.032</v>
      </c>
      <c r="Z123" s="408">
        <f t="shared" si="730"/>
        <v>1728.37664</v>
      </c>
      <c r="AA123" s="419"/>
      <c r="AB123" s="408">
        <f>ADHB!AC123</f>
        <v>0</v>
      </c>
      <c r="AC123" s="420">
        <f t="shared" si="731"/>
        <v>0</v>
      </c>
      <c r="AD123" s="408">
        <f t="shared" si="732"/>
        <v>55740.14664</v>
      </c>
      <c r="AE123" s="419">
        <v>0.27429935250298</v>
      </c>
      <c r="AF123" s="421">
        <f t="shared" si="733"/>
        <v>15289.48613</v>
      </c>
      <c r="AG123" s="421">
        <f t="shared" si="734"/>
        <v>40450.66051</v>
      </c>
      <c r="AH123" s="411"/>
      <c r="AI123" s="423">
        <f t="shared" si="849"/>
        <v>3</v>
      </c>
      <c r="AJ123" s="416" t="s">
        <v>39</v>
      </c>
      <c r="AK123" s="417" t="s">
        <v>86</v>
      </c>
      <c r="AL123" s="417" t="s">
        <v>84</v>
      </c>
      <c r="AM123" s="418">
        <f>'Produksi dan Harga'!O7</f>
        <v>56658</v>
      </c>
      <c r="AN123" s="408">
        <f t="shared" si="735"/>
        <v>1009000</v>
      </c>
      <c r="AO123" s="408">
        <f t="shared" si="736"/>
        <v>57167.922</v>
      </c>
      <c r="AP123" s="419">
        <v>0.032</v>
      </c>
      <c r="AQ123" s="408">
        <f t="shared" si="737"/>
        <v>1829.373504</v>
      </c>
      <c r="AR123" s="419"/>
      <c r="AS123" s="408">
        <f>ADHB!AT123</f>
        <v>0</v>
      </c>
      <c r="AT123" s="420">
        <f t="shared" si="738"/>
        <v>0</v>
      </c>
      <c r="AU123" s="408">
        <f t="shared" si="739"/>
        <v>58997.2955</v>
      </c>
      <c r="AV123" s="419">
        <v>0.27429935250298</v>
      </c>
      <c r="AW123" s="421">
        <f t="shared" si="740"/>
        <v>16182.91996</v>
      </c>
      <c r="AX123" s="421">
        <f t="shared" si="741"/>
        <v>42814.37555</v>
      </c>
      <c r="AY123" s="411"/>
      <c r="AZ123" s="423">
        <f t="shared" si="850"/>
        <v>3</v>
      </c>
      <c r="BA123" s="416" t="s">
        <v>39</v>
      </c>
      <c r="BB123" s="417" t="s">
        <v>86</v>
      </c>
      <c r="BC123" s="417" t="s">
        <v>84</v>
      </c>
      <c r="BD123" s="418">
        <f>'Produksi dan Harga'!T7</f>
        <v>56616</v>
      </c>
      <c r="BE123" s="408">
        <f t="shared" si="742"/>
        <v>1009000</v>
      </c>
      <c r="BF123" s="408">
        <f t="shared" si="743"/>
        <v>57125.544</v>
      </c>
      <c r="BG123" s="419">
        <v>0.032</v>
      </c>
      <c r="BH123" s="408">
        <f t="shared" si="744"/>
        <v>1828.017408</v>
      </c>
      <c r="BI123" s="419"/>
      <c r="BJ123" s="408">
        <f>ADHB!BK123</f>
        <v>0</v>
      </c>
      <c r="BK123" s="420">
        <f t="shared" si="745"/>
        <v>0</v>
      </c>
      <c r="BL123" s="408">
        <f t="shared" si="746"/>
        <v>58953.56141</v>
      </c>
      <c r="BM123" s="419">
        <v>0.27429935250298</v>
      </c>
      <c r="BN123" s="421">
        <f t="shared" si="747"/>
        <v>16170.92372</v>
      </c>
      <c r="BO123" s="421">
        <f t="shared" si="748"/>
        <v>42782.63769</v>
      </c>
      <c r="BP123" s="411"/>
      <c r="BQ123" s="423">
        <f t="shared" si="851"/>
        <v>3</v>
      </c>
      <c r="BR123" s="416" t="s">
        <v>39</v>
      </c>
      <c r="BS123" s="417" t="s">
        <v>86</v>
      </c>
      <c r="BT123" s="417" t="s">
        <v>84</v>
      </c>
      <c r="BU123" s="418">
        <f>'Produksi dan Harga'!Y7</f>
        <v>64255</v>
      </c>
      <c r="BV123" s="408">
        <f t="shared" si="749"/>
        <v>1009000</v>
      </c>
      <c r="BW123" s="408">
        <f t="shared" si="750"/>
        <v>64833.295</v>
      </c>
      <c r="BX123" s="419">
        <v>0.032</v>
      </c>
      <c r="BY123" s="408">
        <f t="shared" si="751"/>
        <v>2074.66544</v>
      </c>
      <c r="BZ123" s="419"/>
      <c r="CA123" s="408">
        <f>ADHB!CB123</f>
        <v>0</v>
      </c>
      <c r="CB123" s="420">
        <f t="shared" si="752"/>
        <v>0</v>
      </c>
      <c r="CC123" s="408">
        <f t="shared" si="753"/>
        <v>66907.96044</v>
      </c>
      <c r="CD123" s="419">
        <v>0.27429935250298</v>
      </c>
      <c r="CE123" s="421">
        <f t="shared" si="754"/>
        <v>18352.81023</v>
      </c>
      <c r="CF123" s="421">
        <f t="shared" si="755"/>
        <v>48555.15021</v>
      </c>
      <c r="CG123" s="411"/>
      <c r="CH123" s="423">
        <f t="shared" si="852"/>
        <v>3</v>
      </c>
      <c r="CI123" s="416" t="s">
        <v>39</v>
      </c>
      <c r="CJ123" s="417" t="s">
        <v>86</v>
      </c>
      <c r="CK123" s="417" t="s">
        <v>84</v>
      </c>
      <c r="CL123" s="418">
        <f>'Produksi dan Harga'!AD7</f>
        <v>61011</v>
      </c>
      <c r="CM123" s="408">
        <f t="shared" si="756"/>
        <v>1009000</v>
      </c>
      <c r="CN123" s="408">
        <f t="shared" si="757"/>
        <v>61560.099</v>
      </c>
      <c r="CO123" s="419">
        <v>0.032</v>
      </c>
      <c r="CP123" s="408">
        <f t="shared" si="758"/>
        <v>1969.923168</v>
      </c>
      <c r="CQ123" s="419"/>
      <c r="CR123" s="408">
        <f>ADHB!CS123</f>
        <v>0</v>
      </c>
      <c r="CS123" s="420">
        <f t="shared" si="759"/>
        <v>0</v>
      </c>
      <c r="CT123" s="408">
        <f t="shared" si="760"/>
        <v>63530.02217</v>
      </c>
      <c r="CU123" s="419">
        <v>0.27429935250298</v>
      </c>
      <c r="CV123" s="421">
        <f t="shared" si="761"/>
        <v>17426.24395</v>
      </c>
      <c r="CW123" s="421">
        <f t="shared" si="762"/>
        <v>46103.77822</v>
      </c>
      <c r="CX123" s="411"/>
      <c r="CY123" s="423">
        <f t="shared" si="853"/>
        <v>3</v>
      </c>
      <c r="CZ123" s="416" t="s">
        <v>39</v>
      </c>
      <c r="DA123" s="417" t="s">
        <v>86</v>
      </c>
      <c r="DB123" s="417" t="s">
        <v>84</v>
      </c>
      <c r="DC123" s="418">
        <f>'Produksi dan Harga'!AI7</f>
        <v>53586</v>
      </c>
      <c r="DD123" s="408">
        <f t="shared" si="763"/>
        <v>1009000</v>
      </c>
      <c r="DE123" s="408">
        <f t="shared" si="764"/>
        <v>54068.274</v>
      </c>
      <c r="DF123" s="419">
        <v>0.032</v>
      </c>
      <c r="DG123" s="408">
        <f t="shared" si="765"/>
        <v>1730.184768</v>
      </c>
      <c r="DH123" s="419"/>
      <c r="DI123" s="408">
        <f>ADHB!DJ123</f>
        <v>0</v>
      </c>
      <c r="DJ123" s="420">
        <f t="shared" si="766"/>
        <v>0</v>
      </c>
      <c r="DK123" s="408">
        <f t="shared" si="767"/>
        <v>55798.45877</v>
      </c>
      <c r="DL123" s="419">
        <v>0.27429935250298</v>
      </c>
      <c r="DM123" s="421">
        <f t="shared" si="768"/>
        <v>15305.48111</v>
      </c>
      <c r="DN123" s="421">
        <f t="shared" si="769"/>
        <v>40492.97766</v>
      </c>
      <c r="DO123" s="411"/>
      <c r="DP123" s="423">
        <f t="shared" si="854"/>
        <v>3</v>
      </c>
      <c r="DQ123" s="416" t="s">
        <v>39</v>
      </c>
      <c r="DR123" s="417" t="s">
        <v>86</v>
      </c>
      <c r="DS123" s="417" t="s">
        <v>84</v>
      </c>
      <c r="DT123" s="418">
        <f>'Produksi dan Harga'!AN7</f>
        <v>63857</v>
      </c>
      <c r="DU123" s="408">
        <f t="shared" si="770"/>
        <v>1009000</v>
      </c>
      <c r="DV123" s="408">
        <f t="shared" si="771"/>
        <v>64431.713</v>
      </c>
      <c r="DW123" s="419">
        <v>0.032</v>
      </c>
      <c r="DX123" s="408">
        <f t="shared" si="772"/>
        <v>2061.814816</v>
      </c>
      <c r="DY123" s="419"/>
      <c r="DZ123" s="408">
        <f>ADHB!EA123</f>
        <v>0</v>
      </c>
      <c r="EA123" s="420">
        <f t="shared" si="773"/>
        <v>0</v>
      </c>
      <c r="EB123" s="408">
        <f t="shared" si="774"/>
        <v>66493.52782</v>
      </c>
      <c r="EC123" s="419">
        <v>0.27429935250298</v>
      </c>
      <c r="ED123" s="421">
        <f t="shared" si="775"/>
        <v>18239.13163</v>
      </c>
      <c r="EE123" s="421">
        <f t="shared" si="776"/>
        <v>48254.39619</v>
      </c>
      <c r="EF123" s="411"/>
      <c r="EG123" s="423">
        <f t="shared" si="855"/>
        <v>3</v>
      </c>
      <c r="EH123" s="416" t="s">
        <v>39</v>
      </c>
      <c r="EI123" s="417" t="s">
        <v>86</v>
      </c>
      <c r="EJ123" s="417" t="s">
        <v>84</v>
      </c>
      <c r="EK123" s="418">
        <f>'Produksi dan Harga'!AS7</f>
        <v>55336</v>
      </c>
      <c r="EL123" s="408">
        <f t="shared" si="777"/>
        <v>1009000</v>
      </c>
      <c r="EM123" s="408">
        <f t="shared" si="778"/>
        <v>55834.024</v>
      </c>
      <c r="EN123" s="419">
        <v>0.032</v>
      </c>
      <c r="EO123" s="408">
        <f t="shared" si="779"/>
        <v>1786.688768</v>
      </c>
      <c r="EP123" s="419"/>
      <c r="EQ123" s="408">
        <f>ADHB!ER123</f>
        <v>0</v>
      </c>
      <c r="ER123" s="420">
        <f t="shared" si="780"/>
        <v>0</v>
      </c>
      <c r="ES123" s="408">
        <f t="shared" si="781"/>
        <v>57620.71277</v>
      </c>
      <c r="ET123" s="419">
        <v>0.27429935250298</v>
      </c>
      <c r="EU123" s="421">
        <f t="shared" si="782"/>
        <v>15805.3242</v>
      </c>
      <c r="EV123" s="421">
        <f t="shared" si="783"/>
        <v>41815.38856</v>
      </c>
      <c r="EW123" s="411"/>
      <c r="EX123" s="423">
        <f t="shared" si="856"/>
        <v>3</v>
      </c>
      <c r="EY123" s="416" t="s">
        <v>39</v>
      </c>
      <c r="EZ123" s="417" t="s">
        <v>86</v>
      </c>
      <c r="FA123" s="417" t="s">
        <v>84</v>
      </c>
      <c r="FB123" s="418">
        <f>'Produksi dan Harga'!AX7</f>
        <v>51597.1</v>
      </c>
      <c r="FC123" s="408">
        <f t="shared" si="784"/>
        <v>1009000</v>
      </c>
      <c r="FD123" s="408">
        <f t="shared" si="785"/>
        <v>52061.4739</v>
      </c>
      <c r="FE123" s="419">
        <v>0.032</v>
      </c>
      <c r="FF123" s="408">
        <f t="shared" si="786"/>
        <v>1665.967165</v>
      </c>
      <c r="FG123" s="419"/>
      <c r="FH123" s="408">
        <f>ADHB!FI123</f>
        <v>0</v>
      </c>
      <c r="FI123" s="420">
        <f t="shared" si="787"/>
        <v>0</v>
      </c>
      <c r="FJ123" s="408">
        <f t="shared" si="788"/>
        <v>53727.44106</v>
      </c>
      <c r="FK123" s="419">
        <v>0.27429935250298</v>
      </c>
      <c r="FL123" s="421">
        <f t="shared" si="789"/>
        <v>14737.4023</v>
      </c>
      <c r="FM123" s="421">
        <f t="shared" si="790"/>
        <v>38990.03877</v>
      </c>
      <c r="FN123" s="411"/>
      <c r="FO123" s="423">
        <f t="shared" si="857"/>
        <v>3</v>
      </c>
      <c r="FP123" s="416" t="s">
        <v>39</v>
      </c>
      <c r="FQ123" s="417" t="s">
        <v>86</v>
      </c>
      <c r="FR123" s="417" t="s">
        <v>84</v>
      </c>
      <c r="FS123" s="418">
        <f>'Produksi dan Harga'!BC7</f>
        <v>59633</v>
      </c>
      <c r="FT123" s="408">
        <f t="shared" si="791"/>
        <v>1009000</v>
      </c>
      <c r="FU123" s="408">
        <f t="shared" si="792"/>
        <v>60169.697</v>
      </c>
      <c r="FV123" s="419">
        <v>0.032</v>
      </c>
      <c r="FW123" s="408">
        <f t="shared" si="793"/>
        <v>1925.430304</v>
      </c>
      <c r="FX123" s="419"/>
      <c r="FY123" s="408">
        <f>ADHB!FZ123</f>
        <v>0</v>
      </c>
      <c r="FZ123" s="420">
        <f t="shared" si="794"/>
        <v>0</v>
      </c>
      <c r="GA123" s="408">
        <f t="shared" si="795"/>
        <v>62095.1273</v>
      </c>
      <c r="GB123" s="419">
        <v>0.27429935250298</v>
      </c>
      <c r="GC123" s="421">
        <f t="shared" si="796"/>
        <v>17032.65321</v>
      </c>
      <c r="GD123" s="421">
        <f t="shared" si="797"/>
        <v>45062.47409</v>
      </c>
      <c r="GE123" s="411"/>
      <c r="GF123" s="423">
        <f t="shared" si="858"/>
        <v>3</v>
      </c>
      <c r="GG123" s="416" t="s">
        <v>39</v>
      </c>
      <c r="GH123" s="417" t="s">
        <v>86</v>
      </c>
      <c r="GI123" s="417" t="s">
        <v>84</v>
      </c>
      <c r="GJ123" s="408">
        <f>'Produksi dan Harga'!BH7</f>
        <v>37274</v>
      </c>
      <c r="GK123" s="408">
        <f t="shared" si="798"/>
        <v>1009000</v>
      </c>
      <c r="GL123" s="408">
        <f t="shared" si="799"/>
        <v>37609.466</v>
      </c>
      <c r="GM123" s="419">
        <v>0.032</v>
      </c>
      <c r="GN123" s="408">
        <f t="shared" si="800"/>
        <v>1203.502912</v>
      </c>
      <c r="GO123" s="419"/>
      <c r="GP123" s="408">
        <f>ADHB!GQ123</f>
        <v>0</v>
      </c>
      <c r="GQ123" s="420">
        <f t="shared" si="801"/>
        <v>0</v>
      </c>
      <c r="GR123" s="408">
        <f t="shared" si="802"/>
        <v>38812.96891</v>
      </c>
      <c r="GS123" s="419">
        <v>0.27429935250298</v>
      </c>
      <c r="GT123" s="421">
        <f t="shared" si="803"/>
        <v>10646.37224</v>
      </c>
      <c r="GU123" s="421">
        <f t="shared" si="804"/>
        <v>28166.59667</v>
      </c>
      <c r="GV123" s="411"/>
      <c r="GW123" s="423">
        <f t="shared" si="859"/>
        <v>3</v>
      </c>
      <c r="GX123" s="416" t="s">
        <v>39</v>
      </c>
      <c r="GY123" s="417" t="s">
        <v>86</v>
      </c>
      <c r="GZ123" s="424" t="s">
        <v>84</v>
      </c>
      <c r="HA123" s="408">
        <f>'Produksi dan Harga'!BM7</f>
        <v>33609</v>
      </c>
      <c r="HB123" s="425">
        <f t="shared" si="805"/>
        <v>1009000</v>
      </c>
      <c r="HC123" s="408">
        <f t="shared" si="806"/>
        <v>33911.481</v>
      </c>
      <c r="HD123" s="419">
        <v>0.032</v>
      </c>
      <c r="HE123" s="408">
        <f t="shared" si="807"/>
        <v>1085.167392</v>
      </c>
      <c r="HF123" s="419"/>
      <c r="HG123" s="408">
        <f>ADHB!HH123</f>
        <v>0</v>
      </c>
      <c r="HH123" s="420">
        <f t="shared" si="808"/>
        <v>0</v>
      </c>
      <c r="HI123" s="408">
        <f t="shared" si="809"/>
        <v>34996.64839</v>
      </c>
      <c r="HJ123" s="419">
        <v>0.27429935250298</v>
      </c>
      <c r="HK123" s="421">
        <f t="shared" si="810"/>
        <v>9599.557994</v>
      </c>
      <c r="HL123" s="421">
        <f t="shared" si="811"/>
        <v>25397.0904</v>
      </c>
      <c r="HM123" s="411"/>
      <c r="HN123" s="423">
        <f t="shared" si="860"/>
        <v>3</v>
      </c>
      <c r="HO123" s="416" t="s">
        <v>39</v>
      </c>
      <c r="HP123" s="417" t="s">
        <v>86</v>
      </c>
      <c r="HQ123" s="417" t="s">
        <v>84</v>
      </c>
      <c r="HR123" s="405">
        <f>'Produksi dan Harga'!BR7</f>
        <v>32592</v>
      </c>
      <c r="HS123" s="408">
        <f t="shared" si="812"/>
        <v>1009000</v>
      </c>
      <c r="HT123" s="408">
        <f t="shared" si="813"/>
        <v>32885.328</v>
      </c>
      <c r="HU123" s="419">
        <v>0.032</v>
      </c>
      <c r="HV123" s="408">
        <f t="shared" si="814"/>
        <v>1052.330496</v>
      </c>
      <c r="HW123" s="419"/>
      <c r="HX123" s="408">
        <f>ADHB!HY123</f>
        <v>0</v>
      </c>
      <c r="HY123" s="420">
        <f t="shared" si="815"/>
        <v>0</v>
      </c>
      <c r="HZ123" s="408">
        <f t="shared" si="816"/>
        <v>33937.6585</v>
      </c>
      <c r="IA123" s="419">
        <v>0.27429935250298</v>
      </c>
      <c r="IB123" s="421">
        <f t="shared" si="817"/>
        <v>9309.077751</v>
      </c>
      <c r="IC123" s="421">
        <f t="shared" si="818"/>
        <v>24628.58075</v>
      </c>
      <c r="ID123" s="411"/>
      <c r="IE123" s="423">
        <f t="shared" si="861"/>
        <v>3</v>
      </c>
      <c r="IF123" s="416" t="s">
        <v>39</v>
      </c>
      <c r="IG123" s="417" t="s">
        <v>86</v>
      </c>
      <c r="IH123" s="417" t="s">
        <v>84</v>
      </c>
      <c r="II123" s="405">
        <f>'Produksi dan Harga'!BW7</f>
        <v>37069.48012</v>
      </c>
      <c r="IJ123" s="408">
        <f t="shared" si="819"/>
        <v>1009000</v>
      </c>
      <c r="IK123" s="408">
        <f t="shared" si="820"/>
        <v>37403.10544</v>
      </c>
      <c r="IL123" s="419">
        <v>0.032</v>
      </c>
      <c r="IM123" s="408">
        <f t="shared" si="821"/>
        <v>1196.899374</v>
      </c>
      <c r="IN123" s="419"/>
      <c r="IO123" s="408">
        <f>ADHB!IP123</f>
        <v>0</v>
      </c>
      <c r="IP123" s="420">
        <f t="shared" si="822"/>
        <v>0</v>
      </c>
      <c r="IQ123" s="408">
        <f t="shared" si="823"/>
        <v>38600.00481</v>
      </c>
      <c r="IR123" s="419">
        <v>0.27429935250298</v>
      </c>
      <c r="IS123" s="421">
        <f t="shared" si="824"/>
        <v>10587.95633</v>
      </c>
      <c r="IT123" s="421">
        <f t="shared" si="825"/>
        <v>28012.04849</v>
      </c>
      <c r="IU123" s="411"/>
      <c r="IV123" s="423">
        <f t="shared" si="862"/>
        <v>3</v>
      </c>
      <c r="IW123" s="416" t="s">
        <v>39</v>
      </c>
      <c r="IX123" s="417" t="s">
        <v>86</v>
      </c>
      <c r="IY123" s="417" t="s">
        <v>84</v>
      </c>
      <c r="IZ123" s="405">
        <f>'Produksi dan Harga'!CB7</f>
        <v>36997.78976</v>
      </c>
      <c r="JA123" s="408">
        <f t="shared" si="826"/>
        <v>1009000</v>
      </c>
      <c r="JB123" s="408">
        <f t="shared" si="827"/>
        <v>37330.76986</v>
      </c>
      <c r="JC123" s="419">
        <v>0.032</v>
      </c>
      <c r="JD123" s="408">
        <f t="shared" si="828"/>
        <v>1194.584636</v>
      </c>
      <c r="JE123" s="419"/>
      <c r="JF123" s="408">
        <f>ADHB!JG123</f>
        <v>0</v>
      </c>
      <c r="JG123" s="420">
        <f t="shared" si="829"/>
        <v>0</v>
      </c>
      <c r="JH123" s="408">
        <f t="shared" si="830"/>
        <v>38525.3545</v>
      </c>
      <c r="JI123" s="419">
        <v>0.27429935250298</v>
      </c>
      <c r="JJ123" s="421">
        <f t="shared" si="831"/>
        <v>10567.47979</v>
      </c>
      <c r="JK123" s="421">
        <f t="shared" si="832"/>
        <v>27957.87471</v>
      </c>
      <c r="JL123" s="411"/>
      <c r="JM123" s="423">
        <f t="shared" si="863"/>
        <v>3</v>
      </c>
      <c r="JN123" s="416" t="s">
        <v>39</v>
      </c>
      <c r="JO123" s="417" t="s">
        <v>86</v>
      </c>
      <c r="JP123" s="417" t="s">
        <v>84</v>
      </c>
      <c r="JQ123" s="408"/>
      <c r="JR123" s="408">
        <f t="shared" si="833"/>
        <v>1009000</v>
      </c>
      <c r="JS123" s="408">
        <f t="shared" si="834"/>
        <v>0</v>
      </c>
      <c r="JT123" s="419">
        <v>0.032</v>
      </c>
      <c r="JU123" s="408">
        <f t="shared" si="835"/>
        <v>0</v>
      </c>
      <c r="JV123" s="419"/>
      <c r="JW123" s="408" t="str">
        <f>ADHB!LD123</f>
        <v/>
      </c>
      <c r="JX123" s="420">
        <f t="shared" si="836"/>
        <v>0</v>
      </c>
      <c r="JY123" s="408">
        <f t="shared" si="837"/>
        <v>0</v>
      </c>
      <c r="JZ123" s="419">
        <v>0.27429935250298</v>
      </c>
      <c r="KA123" s="421">
        <f t="shared" si="838"/>
        <v>0</v>
      </c>
      <c r="KB123" s="421">
        <f t="shared" si="839"/>
        <v>0</v>
      </c>
      <c r="KC123" s="411"/>
      <c r="KD123" s="423">
        <f t="shared" si="864"/>
        <v>3</v>
      </c>
      <c r="KE123" s="416" t="s">
        <v>39</v>
      </c>
      <c r="KF123" s="417" t="s">
        <v>86</v>
      </c>
      <c r="KG123" s="417" t="s">
        <v>84</v>
      </c>
      <c r="KH123" s="408"/>
      <c r="KI123" s="408">
        <f t="shared" si="840"/>
        <v>1009000</v>
      </c>
      <c r="KJ123" s="408">
        <f t="shared" si="841"/>
        <v>0</v>
      </c>
      <c r="KK123" s="419">
        <v>0.032</v>
      </c>
      <c r="KL123" s="408">
        <f t="shared" si="842"/>
        <v>0</v>
      </c>
      <c r="KM123" s="419"/>
      <c r="KN123" s="408" t="str">
        <f>ADHB!LU123</f>
        <v/>
      </c>
      <c r="KO123" s="420">
        <f t="shared" si="843"/>
        <v>0</v>
      </c>
      <c r="KP123" s="408">
        <f t="shared" si="844"/>
        <v>0</v>
      </c>
      <c r="KQ123" s="419">
        <v>0.27429935250298</v>
      </c>
      <c r="KR123" s="421">
        <f t="shared" si="845"/>
        <v>0</v>
      </c>
      <c r="KS123" s="421">
        <f t="shared" si="846"/>
        <v>0</v>
      </c>
    </row>
    <row r="124" ht="15.75" customHeight="1">
      <c r="A124" s="415">
        <f t="shared" si="847"/>
        <v>4</v>
      </c>
      <c r="B124" s="416" t="s">
        <v>40</v>
      </c>
      <c r="C124" s="417" t="s">
        <v>86</v>
      </c>
      <c r="D124" s="417" t="s">
        <v>84</v>
      </c>
      <c r="E124" s="418">
        <f>'Produksi dan Harga'!E8</f>
        <v>8236</v>
      </c>
      <c r="F124" s="408">
        <f t="shared" si="721"/>
        <v>1405000</v>
      </c>
      <c r="G124" s="408">
        <f t="shared" si="722"/>
        <v>11571.58</v>
      </c>
      <c r="H124" s="419">
        <v>0.022</v>
      </c>
      <c r="I124" s="408">
        <f t="shared" si="723"/>
        <v>254.57476</v>
      </c>
      <c r="J124" s="419"/>
      <c r="K124" s="408">
        <f>ADHB!L124</f>
        <v>0</v>
      </c>
      <c r="L124" s="420">
        <f t="shared" si="724"/>
        <v>0</v>
      </c>
      <c r="M124" s="408">
        <f t="shared" si="725"/>
        <v>11826.15476</v>
      </c>
      <c r="N124" s="419">
        <v>0.27429935250298</v>
      </c>
      <c r="O124" s="421">
        <f t="shared" si="726"/>
        <v>3243.906593</v>
      </c>
      <c r="P124" s="422">
        <f t="shared" si="727"/>
        <v>8582.248167</v>
      </c>
      <c r="Q124" s="411"/>
      <c r="R124" s="423">
        <f t="shared" si="848"/>
        <v>4</v>
      </c>
      <c r="S124" s="416" t="s">
        <v>40</v>
      </c>
      <c r="T124" s="417" t="s">
        <v>86</v>
      </c>
      <c r="U124" s="417" t="s">
        <v>84</v>
      </c>
      <c r="V124" s="418">
        <f>'Produksi dan Harga'!J8</f>
        <v>8036</v>
      </c>
      <c r="W124" s="408">
        <f t="shared" si="728"/>
        <v>1405000</v>
      </c>
      <c r="X124" s="408">
        <f t="shared" si="729"/>
        <v>11290.58</v>
      </c>
      <c r="Y124" s="419">
        <v>0.022</v>
      </c>
      <c r="Z124" s="408">
        <f t="shared" si="730"/>
        <v>248.39276</v>
      </c>
      <c r="AA124" s="419"/>
      <c r="AB124" s="408">
        <f>ADHB!AC124</f>
        <v>0</v>
      </c>
      <c r="AC124" s="420">
        <f t="shared" si="731"/>
        <v>0</v>
      </c>
      <c r="AD124" s="408">
        <f t="shared" si="732"/>
        <v>11538.97276</v>
      </c>
      <c r="AE124" s="419">
        <v>0.27429935250298</v>
      </c>
      <c r="AF124" s="421">
        <f t="shared" si="733"/>
        <v>3165.132757</v>
      </c>
      <c r="AG124" s="421">
        <f t="shared" si="734"/>
        <v>8373.840003</v>
      </c>
      <c r="AH124" s="411"/>
      <c r="AI124" s="423">
        <f t="shared" si="849"/>
        <v>4</v>
      </c>
      <c r="AJ124" s="416" t="s">
        <v>40</v>
      </c>
      <c r="AK124" s="417" t="s">
        <v>86</v>
      </c>
      <c r="AL124" s="417" t="s">
        <v>84</v>
      </c>
      <c r="AM124" s="418">
        <f>'Produksi dan Harga'!O8</f>
        <v>8637</v>
      </c>
      <c r="AN124" s="408">
        <f t="shared" si="735"/>
        <v>1405000</v>
      </c>
      <c r="AO124" s="408">
        <f t="shared" si="736"/>
        <v>12134.985</v>
      </c>
      <c r="AP124" s="419">
        <v>0.022</v>
      </c>
      <c r="AQ124" s="408">
        <f t="shared" si="737"/>
        <v>266.96967</v>
      </c>
      <c r="AR124" s="419"/>
      <c r="AS124" s="408">
        <f>ADHB!AT124</f>
        <v>0</v>
      </c>
      <c r="AT124" s="420">
        <f t="shared" si="738"/>
        <v>0</v>
      </c>
      <c r="AU124" s="408">
        <f t="shared" si="739"/>
        <v>12401.95467</v>
      </c>
      <c r="AV124" s="419">
        <v>0.27429935250298</v>
      </c>
      <c r="AW124" s="421">
        <f t="shared" si="740"/>
        <v>3401.848136</v>
      </c>
      <c r="AX124" s="421">
        <f t="shared" si="741"/>
        <v>9000.106534</v>
      </c>
      <c r="AY124" s="411"/>
      <c r="AZ124" s="423">
        <f t="shared" si="850"/>
        <v>4</v>
      </c>
      <c r="BA124" s="416" t="s">
        <v>40</v>
      </c>
      <c r="BB124" s="417" t="s">
        <v>86</v>
      </c>
      <c r="BC124" s="417" t="s">
        <v>84</v>
      </c>
      <c r="BD124" s="418">
        <f>'Produksi dan Harga'!T8</f>
        <v>8951</v>
      </c>
      <c r="BE124" s="408">
        <f t="shared" si="742"/>
        <v>1405000</v>
      </c>
      <c r="BF124" s="408">
        <f t="shared" si="743"/>
        <v>12576.155</v>
      </c>
      <c r="BG124" s="419">
        <v>0.022</v>
      </c>
      <c r="BH124" s="408">
        <f t="shared" si="744"/>
        <v>276.67541</v>
      </c>
      <c r="BI124" s="419"/>
      <c r="BJ124" s="408">
        <f>ADHB!BK124</f>
        <v>0</v>
      </c>
      <c r="BK124" s="420">
        <f t="shared" si="745"/>
        <v>0</v>
      </c>
      <c r="BL124" s="408">
        <f t="shared" si="746"/>
        <v>12852.83041</v>
      </c>
      <c r="BM124" s="419">
        <v>0.27429935250298</v>
      </c>
      <c r="BN124" s="421">
        <f t="shared" si="747"/>
        <v>3525.523059</v>
      </c>
      <c r="BO124" s="421">
        <f t="shared" si="748"/>
        <v>9327.307351</v>
      </c>
      <c r="BP124" s="411"/>
      <c r="BQ124" s="423">
        <f t="shared" si="851"/>
        <v>4</v>
      </c>
      <c r="BR124" s="416" t="s">
        <v>40</v>
      </c>
      <c r="BS124" s="417" t="s">
        <v>86</v>
      </c>
      <c r="BT124" s="417" t="s">
        <v>84</v>
      </c>
      <c r="BU124" s="418">
        <f>'Produksi dan Harga'!Y8</f>
        <v>9476</v>
      </c>
      <c r="BV124" s="408">
        <f t="shared" si="749"/>
        <v>1405000</v>
      </c>
      <c r="BW124" s="408">
        <f t="shared" si="750"/>
        <v>13313.78</v>
      </c>
      <c r="BX124" s="419">
        <v>0.022</v>
      </c>
      <c r="BY124" s="408">
        <f t="shared" si="751"/>
        <v>292.90316</v>
      </c>
      <c r="BZ124" s="419"/>
      <c r="CA124" s="408">
        <f>ADHB!CB124</f>
        <v>0</v>
      </c>
      <c r="CB124" s="420">
        <f t="shared" si="752"/>
        <v>0</v>
      </c>
      <c r="CC124" s="408">
        <f t="shared" si="753"/>
        <v>13606.68316</v>
      </c>
      <c r="CD124" s="419">
        <v>0.27429935250298</v>
      </c>
      <c r="CE124" s="421">
        <f t="shared" si="754"/>
        <v>3732.304381</v>
      </c>
      <c r="CF124" s="421">
        <f t="shared" si="755"/>
        <v>9874.378779</v>
      </c>
      <c r="CG124" s="411"/>
      <c r="CH124" s="423">
        <f t="shared" si="852"/>
        <v>4</v>
      </c>
      <c r="CI124" s="416" t="s">
        <v>40</v>
      </c>
      <c r="CJ124" s="417" t="s">
        <v>86</v>
      </c>
      <c r="CK124" s="417" t="s">
        <v>84</v>
      </c>
      <c r="CL124" s="418">
        <f>'Produksi dan Harga'!AD8</f>
        <v>9881</v>
      </c>
      <c r="CM124" s="408">
        <f t="shared" si="756"/>
        <v>1405000</v>
      </c>
      <c r="CN124" s="408">
        <f t="shared" si="757"/>
        <v>13882.805</v>
      </c>
      <c r="CO124" s="419">
        <v>0.022</v>
      </c>
      <c r="CP124" s="408">
        <f t="shared" si="758"/>
        <v>305.42171</v>
      </c>
      <c r="CQ124" s="419"/>
      <c r="CR124" s="408">
        <f>ADHB!CS124</f>
        <v>0</v>
      </c>
      <c r="CS124" s="420">
        <f t="shared" si="759"/>
        <v>0</v>
      </c>
      <c r="CT124" s="408">
        <f t="shared" si="760"/>
        <v>14188.22671</v>
      </c>
      <c r="CU124" s="419">
        <v>0.27429935250298</v>
      </c>
      <c r="CV124" s="421">
        <f t="shared" si="761"/>
        <v>3891.8214</v>
      </c>
      <c r="CW124" s="421">
        <f t="shared" si="762"/>
        <v>10296.40531</v>
      </c>
      <c r="CX124" s="411"/>
      <c r="CY124" s="423">
        <f t="shared" si="853"/>
        <v>4</v>
      </c>
      <c r="CZ124" s="416" t="s">
        <v>40</v>
      </c>
      <c r="DA124" s="417" t="s">
        <v>86</v>
      </c>
      <c r="DB124" s="417" t="s">
        <v>84</v>
      </c>
      <c r="DC124" s="418">
        <f>'Produksi dan Harga'!AI8</f>
        <v>9447</v>
      </c>
      <c r="DD124" s="408">
        <f t="shared" si="763"/>
        <v>1405000</v>
      </c>
      <c r="DE124" s="408">
        <f t="shared" si="764"/>
        <v>13273.035</v>
      </c>
      <c r="DF124" s="419">
        <v>0.022</v>
      </c>
      <c r="DG124" s="408">
        <f t="shared" si="765"/>
        <v>292.00677</v>
      </c>
      <c r="DH124" s="419"/>
      <c r="DI124" s="408">
        <f>ADHB!DJ124</f>
        <v>0</v>
      </c>
      <c r="DJ124" s="420">
        <f t="shared" si="766"/>
        <v>0</v>
      </c>
      <c r="DK124" s="408">
        <f t="shared" si="767"/>
        <v>13565.04177</v>
      </c>
      <c r="DL124" s="419">
        <v>0.27429935250298</v>
      </c>
      <c r="DM124" s="421">
        <f t="shared" si="768"/>
        <v>3720.882174</v>
      </c>
      <c r="DN124" s="421">
        <f t="shared" si="769"/>
        <v>9844.159596</v>
      </c>
      <c r="DO124" s="411"/>
      <c r="DP124" s="423">
        <f t="shared" si="854"/>
        <v>4</v>
      </c>
      <c r="DQ124" s="416" t="s">
        <v>40</v>
      </c>
      <c r="DR124" s="417" t="s">
        <v>86</v>
      </c>
      <c r="DS124" s="417" t="s">
        <v>84</v>
      </c>
      <c r="DT124" s="418">
        <f>'Produksi dan Harga'!AN8</f>
        <v>7505</v>
      </c>
      <c r="DU124" s="408">
        <f t="shared" si="770"/>
        <v>1405000</v>
      </c>
      <c r="DV124" s="408">
        <f t="shared" si="771"/>
        <v>10544.525</v>
      </c>
      <c r="DW124" s="419">
        <v>0.022</v>
      </c>
      <c r="DX124" s="408">
        <f t="shared" si="772"/>
        <v>231.97955</v>
      </c>
      <c r="DY124" s="419"/>
      <c r="DZ124" s="408">
        <f>ADHB!EA124</f>
        <v>0</v>
      </c>
      <c r="EA124" s="420">
        <f t="shared" si="773"/>
        <v>0</v>
      </c>
      <c r="EB124" s="408">
        <f t="shared" si="774"/>
        <v>10776.50455</v>
      </c>
      <c r="EC124" s="419">
        <v>0.27429935250298</v>
      </c>
      <c r="ED124" s="421">
        <f t="shared" si="775"/>
        <v>2955.98822</v>
      </c>
      <c r="EE124" s="421">
        <f t="shared" si="776"/>
        <v>7820.51633</v>
      </c>
      <c r="EF124" s="411"/>
      <c r="EG124" s="423">
        <f t="shared" si="855"/>
        <v>4</v>
      </c>
      <c r="EH124" s="416" t="s">
        <v>40</v>
      </c>
      <c r="EI124" s="417" t="s">
        <v>86</v>
      </c>
      <c r="EJ124" s="417" t="s">
        <v>84</v>
      </c>
      <c r="EK124" s="418">
        <f>'Produksi dan Harga'!AS8</f>
        <v>6763</v>
      </c>
      <c r="EL124" s="408">
        <f t="shared" si="777"/>
        <v>1405000</v>
      </c>
      <c r="EM124" s="408">
        <f t="shared" si="778"/>
        <v>9502.015</v>
      </c>
      <c r="EN124" s="419">
        <v>0.022</v>
      </c>
      <c r="EO124" s="408">
        <f t="shared" si="779"/>
        <v>209.04433</v>
      </c>
      <c r="EP124" s="419"/>
      <c r="EQ124" s="408">
        <f>ADHB!ER124</f>
        <v>0</v>
      </c>
      <c r="ER124" s="420">
        <f t="shared" si="780"/>
        <v>0</v>
      </c>
      <c r="ES124" s="408">
        <f t="shared" si="781"/>
        <v>9711.05933</v>
      </c>
      <c r="ET124" s="419">
        <v>0.27429935250298</v>
      </c>
      <c r="EU124" s="421">
        <f t="shared" si="782"/>
        <v>2663.737286</v>
      </c>
      <c r="EV124" s="421">
        <f t="shared" si="783"/>
        <v>7047.322044</v>
      </c>
      <c r="EW124" s="411"/>
      <c r="EX124" s="423">
        <f t="shared" si="856"/>
        <v>4</v>
      </c>
      <c r="EY124" s="416" t="s">
        <v>40</v>
      </c>
      <c r="EZ124" s="417" t="s">
        <v>86</v>
      </c>
      <c r="FA124" s="417" t="s">
        <v>84</v>
      </c>
      <c r="FB124" s="418">
        <f>'Produksi dan Harga'!AX8</f>
        <v>5762.2</v>
      </c>
      <c r="FC124" s="408">
        <f t="shared" si="784"/>
        <v>1405000</v>
      </c>
      <c r="FD124" s="408">
        <f t="shared" si="785"/>
        <v>8095.891</v>
      </c>
      <c r="FE124" s="419">
        <v>0.022</v>
      </c>
      <c r="FF124" s="408">
        <f t="shared" si="786"/>
        <v>178.109602</v>
      </c>
      <c r="FG124" s="419"/>
      <c r="FH124" s="408">
        <f>ADHB!FI124</f>
        <v>0</v>
      </c>
      <c r="FI124" s="420">
        <f t="shared" si="787"/>
        <v>0</v>
      </c>
      <c r="FJ124" s="408">
        <f t="shared" si="788"/>
        <v>8274.000602</v>
      </c>
      <c r="FK124" s="419">
        <v>0.27429935250298</v>
      </c>
      <c r="FL124" s="421">
        <f t="shared" si="789"/>
        <v>2269.553008</v>
      </c>
      <c r="FM124" s="421">
        <f t="shared" si="790"/>
        <v>6004.447594</v>
      </c>
      <c r="FN124" s="411"/>
      <c r="FO124" s="423">
        <f t="shared" si="857"/>
        <v>4</v>
      </c>
      <c r="FP124" s="416" t="s">
        <v>40</v>
      </c>
      <c r="FQ124" s="417" t="s">
        <v>86</v>
      </c>
      <c r="FR124" s="417" t="s">
        <v>84</v>
      </c>
      <c r="FS124" s="418">
        <f>'Produksi dan Harga'!BC8</f>
        <v>7123</v>
      </c>
      <c r="FT124" s="408">
        <f t="shared" si="791"/>
        <v>1405000</v>
      </c>
      <c r="FU124" s="408">
        <f t="shared" si="792"/>
        <v>10007.815</v>
      </c>
      <c r="FV124" s="419">
        <v>0.022</v>
      </c>
      <c r="FW124" s="408">
        <f t="shared" si="793"/>
        <v>220.17193</v>
      </c>
      <c r="FX124" s="419"/>
      <c r="FY124" s="408">
        <f>ADHB!FZ124</f>
        <v>0</v>
      </c>
      <c r="FZ124" s="420">
        <f t="shared" si="794"/>
        <v>0</v>
      </c>
      <c r="GA124" s="408">
        <f t="shared" si="795"/>
        <v>10227.98693</v>
      </c>
      <c r="GB124" s="419">
        <v>0.27429935250298</v>
      </c>
      <c r="GC124" s="421">
        <f t="shared" si="796"/>
        <v>2805.530192</v>
      </c>
      <c r="GD124" s="421">
        <f t="shared" si="797"/>
        <v>7422.456738</v>
      </c>
      <c r="GE124" s="411"/>
      <c r="GF124" s="423">
        <f t="shared" si="858"/>
        <v>4</v>
      </c>
      <c r="GG124" s="416" t="s">
        <v>40</v>
      </c>
      <c r="GH124" s="417" t="s">
        <v>86</v>
      </c>
      <c r="GI124" s="417" t="s">
        <v>84</v>
      </c>
      <c r="GJ124" s="408">
        <f>'Produksi dan Harga'!BH8</f>
        <v>6073</v>
      </c>
      <c r="GK124" s="408">
        <f t="shared" si="798"/>
        <v>1405000</v>
      </c>
      <c r="GL124" s="408">
        <f t="shared" si="799"/>
        <v>8532.565</v>
      </c>
      <c r="GM124" s="419">
        <v>0.022</v>
      </c>
      <c r="GN124" s="408">
        <f t="shared" si="800"/>
        <v>187.71643</v>
      </c>
      <c r="GO124" s="419"/>
      <c r="GP124" s="408">
        <f>ADHB!GQ124</f>
        <v>0</v>
      </c>
      <c r="GQ124" s="420">
        <f t="shared" si="801"/>
        <v>0</v>
      </c>
      <c r="GR124" s="408">
        <f t="shared" si="802"/>
        <v>8720.28143</v>
      </c>
      <c r="GS124" s="419">
        <v>0.27429935250298</v>
      </c>
      <c r="GT124" s="421">
        <f t="shared" si="803"/>
        <v>2391.96755</v>
      </c>
      <c r="GU124" s="421">
        <f t="shared" si="804"/>
        <v>6328.31388</v>
      </c>
      <c r="GV124" s="411"/>
      <c r="GW124" s="423">
        <f t="shared" si="859"/>
        <v>4</v>
      </c>
      <c r="GX124" s="416" t="s">
        <v>40</v>
      </c>
      <c r="GY124" s="417" t="s">
        <v>86</v>
      </c>
      <c r="GZ124" s="424" t="s">
        <v>84</v>
      </c>
      <c r="HA124" s="408">
        <f>'Produksi dan Harga'!BM8</f>
        <v>4122</v>
      </c>
      <c r="HB124" s="425">
        <f t="shared" si="805"/>
        <v>1405000</v>
      </c>
      <c r="HC124" s="408">
        <f t="shared" si="806"/>
        <v>5791.41</v>
      </c>
      <c r="HD124" s="419">
        <v>0.022</v>
      </c>
      <c r="HE124" s="408">
        <f t="shared" si="807"/>
        <v>127.41102</v>
      </c>
      <c r="HF124" s="419"/>
      <c r="HG124" s="408">
        <f>ADHB!HH124</f>
        <v>0</v>
      </c>
      <c r="HH124" s="420">
        <f t="shared" si="808"/>
        <v>0</v>
      </c>
      <c r="HI124" s="408">
        <f t="shared" si="809"/>
        <v>5918.82102</v>
      </c>
      <c r="HJ124" s="419">
        <v>0.27429935250298</v>
      </c>
      <c r="HK124" s="421">
        <f t="shared" si="810"/>
        <v>1623.528773</v>
      </c>
      <c r="HL124" s="421">
        <f t="shared" si="811"/>
        <v>4295.292247</v>
      </c>
      <c r="HM124" s="411"/>
      <c r="HN124" s="423">
        <f t="shared" si="860"/>
        <v>4</v>
      </c>
      <c r="HO124" s="416" t="s">
        <v>40</v>
      </c>
      <c r="HP124" s="417" t="s">
        <v>86</v>
      </c>
      <c r="HQ124" s="417" t="s">
        <v>84</v>
      </c>
      <c r="HR124" s="405">
        <f>'Produksi dan Harga'!BR8</f>
        <v>7421</v>
      </c>
      <c r="HS124" s="408">
        <f t="shared" si="812"/>
        <v>1405000</v>
      </c>
      <c r="HT124" s="408">
        <f t="shared" si="813"/>
        <v>10426.505</v>
      </c>
      <c r="HU124" s="419">
        <v>0.022</v>
      </c>
      <c r="HV124" s="408">
        <f t="shared" si="814"/>
        <v>229.38311</v>
      </c>
      <c r="HW124" s="419"/>
      <c r="HX124" s="408">
        <f>ADHB!HY124</f>
        <v>0</v>
      </c>
      <c r="HY124" s="420">
        <f t="shared" si="815"/>
        <v>0</v>
      </c>
      <c r="HZ124" s="408">
        <f t="shared" si="816"/>
        <v>10655.88811</v>
      </c>
      <c r="IA124" s="419">
        <v>0.27429935250298</v>
      </c>
      <c r="IB124" s="421">
        <f t="shared" si="817"/>
        <v>2922.903209</v>
      </c>
      <c r="IC124" s="421">
        <f t="shared" si="818"/>
        <v>7732.984901</v>
      </c>
      <c r="ID124" s="411"/>
      <c r="IE124" s="423">
        <f t="shared" si="861"/>
        <v>4</v>
      </c>
      <c r="IF124" s="416" t="s">
        <v>40</v>
      </c>
      <c r="IG124" s="417" t="s">
        <v>86</v>
      </c>
      <c r="IH124" s="417" t="s">
        <v>84</v>
      </c>
      <c r="II124" s="405">
        <f>'Produksi dan Harga'!BW8</f>
        <v>3319.56512</v>
      </c>
      <c r="IJ124" s="408">
        <f t="shared" si="819"/>
        <v>1405000</v>
      </c>
      <c r="IK124" s="408">
        <f t="shared" si="820"/>
        <v>4663.988994</v>
      </c>
      <c r="IL124" s="419">
        <v>0.022</v>
      </c>
      <c r="IM124" s="408">
        <f t="shared" si="821"/>
        <v>102.6077579</v>
      </c>
      <c r="IN124" s="419"/>
      <c r="IO124" s="408">
        <f>ADHB!IP124</f>
        <v>0</v>
      </c>
      <c r="IP124" s="420">
        <f t="shared" si="822"/>
        <v>0</v>
      </c>
      <c r="IQ124" s="408">
        <f t="shared" si="823"/>
        <v>4766.596752</v>
      </c>
      <c r="IR124" s="419">
        <v>0.27429935250298</v>
      </c>
      <c r="IS124" s="421">
        <f t="shared" si="824"/>
        <v>1307.474403</v>
      </c>
      <c r="IT124" s="421">
        <f t="shared" si="825"/>
        <v>3459.122349</v>
      </c>
      <c r="IU124" s="411"/>
      <c r="IV124" s="423">
        <f t="shared" si="862"/>
        <v>4</v>
      </c>
      <c r="IW124" s="416" t="s">
        <v>40</v>
      </c>
      <c r="IX124" s="417" t="s">
        <v>86</v>
      </c>
      <c r="IY124" s="417" t="s">
        <v>84</v>
      </c>
      <c r="IZ124" s="405">
        <f>'Produksi dan Harga'!CB8</f>
        <v>2802.837223</v>
      </c>
      <c r="JA124" s="408">
        <f t="shared" si="826"/>
        <v>1405000</v>
      </c>
      <c r="JB124" s="408">
        <f t="shared" si="827"/>
        <v>3937.986298</v>
      </c>
      <c r="JC124" s="419">
        <v>0.022</v>
      </c>
      <c r="JD124" s="408">
        <f t="shared" si="828"/>
        <v>86.63569856</v>
      </c>
      <c r="JE124" s="419"/>
      <c r="JF124" s="408">
        <f>ADHB!JG124</f>
        <v>0</v>
      </c>
      <c r="JG124" s="420">
        <f t="shared" si="829"/>
        <v>0</v>
      </c>
      <c r="JH124" s="408">
        <f t="shared" si="830"/>
        <v>4024.621997</v>
      </c>
      <c r="JI124" s="419">
        <v>0.27429935250298</v>
      </c>
      <c r="JJ124" s="421">
        <f t="shared" si="831"/>
        <v>1103.951208</v>
      </c>
      <c r="JK124" s="421">
        <f t="shared" si="832"/>
        <v>2920.670789</v>
      </c>
      <c r="JL124" s="411"/>
      <c r="JM124" s="423">
        <f t="shared" si="863"/>
        <v>4</v>
      </c>
      <c r="JN124" s="416" t="s">
        <v>40</v>
      </c>
      <c r="JO124" s="417" t="s">
        <v>86</v>
      </c>
      <c r="JP124" s="417" t="s">
        <v>84</v>
      </c>
      <c r="JQ124" s="408"/>
      <c r="JR124" s="408">
        <f t="shared" si="833"/>
        <v>1405000</v>
      </c>
      <c r="JS124" s="408">
        <f t="shared" si="834"/>
        <v>0</v>
      </c>
      <c r="JT124" s="419">
        <v>0.022</v>
      </c>
      <c r="JU124" s="408">
        <f t="shared" si="835"/>
        <v>0</v>
      </c>
      <c r="JV124" s="419"/>
      <c r="JW124" s="408" t="str">
        <f>ADHB!LD124</f>
        <v/>
      </c>
      <c r="JX124" s="420">
        <f t="shared" si="836"/>
        <v>0</v>
      </c>
      <c r="JY124" s="408">
        <f t="shared" si="837"/>
        <v>0</v>
      </c>
      <c r="JZ124" s="419">
        <v>0.27429935250298</v>
      </c>
      <c r="KA124" s="421">
        <f t="shared" si="838"/>
        <v>0</v>
      </c>
      <c r="KB124" s="421">
        <f t="shared" si="839"/>
        <v>0</v>
      </c>
      <c r="KC124" s="411"/>
      <c r="KD124" s="423">
        <f t="shared" si="864"/>
        <v>4</v>
      </c>
      <c r="KE124" s="416" t="s">
        <v>40</v>
      </c>
      <c r="KF124" s="417" t="s">
        <v>86</v>
      </c>
      <c r="KG124" s="417" t="s">
        <v>84</v>
      </c>
      <c r="KH124" s="408"/>
      <c r="KI124" s="408">
        <f t="shared" si="840"/>
        <v>1405000</v>
      </c>
      <c r="KJ124" s="408">
        <f t="shared" si="841"/>
        <v>0</v>
      </c>
      <c r="KK124" s="419">
        <v>0.022</v>
      </c>
      <c r="KL124" s="408">
        <f t="shared" si="842"/>
        <v>0</v>
      </c>
      <c r="KM124" s="419"/>
      <c r="KN124" s="408" t="str">
        <f>ADHB!LU124</f>
        <v/>
      </c>
      <c r="KO124" s="420">
        <f t="shared" si="843"/>
        <v>0</v>
      </c>
      <c r="KP124" s="408">
        <f t="shared" si="844"/>
        <v>0</v>
      </c>
      <c r="KQ124" s="419">
        <v>0.27429935250298</v>
      </c>
      <c r="KR124" s="421">
        <f t="shared" si="845"/>
        <v>0</v>
      </c>
      <c r="KS124" s="421">
        <f t="shared" si="846"/>
        <v>0</v>
      </c>
    </row>
    <row r="125" ht="15.75" customHeight="1">
      <c r="A125" s="415">
        <f t="shared" si="847"/>
        <v>5</v>
      </c>
      <c r="B125" s="416" t="s">
        <v>41</v>
      </c>
      <c r="C125" s="417" t="s">
        <v>85</v>
      </c>
      <c r="D125" s="417" t="s">
        <v>84</v>
      </c>
      <c r="E125" s="418">
        <f>'Produksi dan Harga'!E9</f>
        <v>1523</v>
      </c>
      <c r="F125" s="408">
        <f t="shared" si="721"/>
        <v>7695000</v>
      </c>
      <c r="G125" s="408">
        <f t="shared" si="722"/>
        <v>11719.485</v>
      </c>
      <c r="H125" s="419">
        <v>0.0250312</v>
      </c>
      <c r="I125" s="408">
        <f t="shared" si="723"/>
        <v>293.3527729</v>
      </c>
      <c r="J125" s="419"/>
      <c r="K125" s="408">
        <f>ADHB!L125</f>
        <v>0</v>
      </c>
      <c r="L125" s="420">
        <f t="shared" si="724"/>
        <v>0</v>
      </c>
      <c r="M125" s="408">
        <f t="shared" si="725"/>
        <v>12012.83777</v>
      </c>
      <c r="N125" s="419">
        <v>0.266850837524511</v>
      </c>
      <c r="O125" s="421">
        <f t="shared" si="726"/>
        <v>3205.635821</v>
      </c>
      <c r="P125" s="422">
        <f t="shared" si="727"/>
        <v>8807.201952</v>
      </c>
      <c r="Q125" s="411"/>
      <c r="R125" s="423">
        <f t="shared" si="848"/>
        <v>5</v>
      </c>
      <c r="S125" s="416" t="s">
        <v>41</v>
      </c>
      <c r="T125" s="417" t="s">
        <v>85</v>
      </c>
      <c r="U125" s="417" t="s">
        <v>84</v>
      </c>
      <c r="V125" s="418">
        <f>'Produksi dan Harga'!J9</f>
        <v>1408</v>
      </c>
      <c r="W125" s="408">
        <f t="shared" si="728"/>
        <v>7695000</v>
      </c>
      <c r="X125" s="408">
        <f t="shared" si="729"/>
        <v>10834.56</v>
      </c>
      <c r="Y125" s="419">
        <v>0.0250312</v>
      </c>
      <c r="Z125" s="408">
        <f t="shared" si="730"/>
        <v>271.2020383</v>
      </c>
      <c r="AA125" s="419"/>
      <c r="AB125" s="408">
        <f>ADHB!AC125</f>
        <v>0</v>
      </c>
      <c r="AC125" s="420">
        <f t="shared" si="731"/>
        <v>0</v>
      </c>
      <c r="AD125" s="408">
        <f t="shared" si="732"/>
        <v>11105.76204</v>
      </c>
      <c r="AE125" s="419">
        <v>0.266850837524511</v>
      </c>
      <c r="AF125" s="421">
        <f t="shared" si="733"/>
        <v>2963.581901</v>
      </c>
      <c r="AG125" s="421">
        <f t="shared" si="734"/>
        <v>8142.180137</v>
      </c>
      <c r="AH125" s="411"/>
      <c r="AI125" s="423">
        <f t="shared" si="849"/>
        <v>5</v>
      </c>
      <c r="AJ125" s="416" t="s">
        <v>41</v>
      </c>
      <c r="AK125" s="417" t="s">
        <v>85</v>
      </c>
      <c r="AL125" s="417" t="s">
        <v>84</v>
      </c>
      <c r="AM125" s="418">
        <f>'Produksi dan Harga'!O9</f>
        <v>1790</v>
      </c>
      <c r="AN125" s="408">
        <f t="shared" si="735"/>
        <v>7695000</v>
      </c>
      <c r="AO125" s="408">
        <f t="shared" si="736"/>
        <v>13774.05</v>
      </c>
      <c r="AP125" s="419">
        <v>0.0250312</v>
      </c>
      <c r="AQ125" s="408">
        <f t="shared" si="737"/>
        <v>344.7810004</v>
      </c>
      <c r="AR125" s="419"/>
      <c r="AS125" s="408">
        <f>ADHB!AT125</f>
        <v>0</v>
      </c>
      <c r="AT125" s="420">
        <f t="shared" si="738"/>
        <v>0</v>
      </c>
      <c r="AU125" s="408">
        <f t="shared" si="739"/>
        <v>14118.831</v>
      </c>
      <c r="AV125" s="419">
        <v>0.266850837524511</v>
      </c>
      <c r="AW125" s="421">
        <f t="shared" si="740"/>
        <v>3767.621877</v>
      </c>
      <c r="AX125" s="421">
        <f t="shared" si="741"/>
        <v>10351.20912</v>
      </c>
      <c r="AY125" s="411"/>
      <c r="AZ125" s="423">
        <f t="shared" si="850"/>
        <v>5</v>
      </c>
      <c r="BA125" s="416" t="s">
        <v>41</v>
      </c>
      <c r="BB125" s="417" t="s">
        <v>85</v>
      </c>
      <c r="BC125" s="417" t="s">
        <v>84</v>
      </c>
      <c r="BD125" s="418">
        <f>'Produksi dan Harga'!T9</f>
        <v>1195</v>
      </c>
      <c r="BE125" s="408">
        <f t="shared" si="742"/>
        <v>7695000</v>
      </c>
      <c r="BF125" s="408">
        <f t="shared" si="743"/>
        <v>9195.525</v>
      </c>
      <c r="BG125" s="419">
        <v>0.0250312</v>
      </c>
      <c r="BH125" s="408">
        <f t="shared" si="744"/>
        <v>230.1750254</v>
      </c>
      <c r="BI125" s="419"/>
      <c r="BJ125" s="408">
        <f>ADHB!BK125</f>
        <v>0</v>
      </c>
      <c r="BK125" s="420">
        <f t="shared" si="745"/>
        <v>0</v>
      </c>
      <c r="BL125" s="408">
        <f t="shared" si="746"/>
        <v>9425.700025</v>
      </c>
      <c r="BM125" s="419">
        <v>0.266850837524511</v>
      </c>
      <c r="BN125" s="421">
        <f t="shared" si="747"/>
        <v>2515.255946</v>
      </c>
      <c r="BO125" s="421">
        <f t="shared" si="748"/>
        <v>6910.444079</v>
      </c>
      <c r="BP125" s="411"/>
      <c r="BQ125" s="423">
        <f t="shared" si="851"/>
        <v>5</v>
      </c>
      <c r="BR125" s="416" t="s">
        <v>41</v>
      </c>
      <c r="BS125" s="417" t="s">
        <v>85</v>
      </c>
      <c r="BT125" s="417" t="s">
        <v>84</v>
      </c>
      <c r="BU125" s="418">
        <f>'Produksi dan Harga'!Y9</f>
        <v>1083</v>
      </c>
      <c r="BV125" s="408">
        <f t="shared" si="749"/>
        <v>7695000</v>
      </c>
      <c r="BW125" s="408">
        <f t="shared" si="750"/>
        <v>8333.685</v>
      </c>
      <c r="BX125" s="419">
        <v>0.0250312</v>
      </c>
      <c r="BY125" s="408">
        <f t="shared" si="751"/>
        <v>208.602136</v>
      </c>
      <c r="BZ125" s="419"/>
      <c r="CA125" s="408">
        <f>ADHB!CB125</f>
        <v>0</v>
      </c>
      <c r="CB125" s="420">
        <f t="shared" si="752"/>
        <v>0</v>
      </c>
      <c r="CC125" s="408">
        <f t="shared" si="753"/>
        <v>8542.287136</v>
      </c>
      <c r="CD125" s="419">
        <v>0.266850837524511</v>
      </c>
      <c r="CE125" s="421">
        <f t="shared" si="754"/>
        <v>2279.516477</v>
      </c>
      <c r="CF125" s="421">
        <f t="shared" si="755"/>
        <v>6262.770659</v>
      </c>
      <c r="CG125" s="411"/>
      <c r="CH125" s="423">
        <f t="shared" si="852"/>
        <v>5</v>
      </c>
      <c r="CI125" s="416" t="s">
        <v>41</v>
      </c>
      <c r="CJ125" s="417" t="s">
        <v>85</v>
      </c>
      <c r="CK125" s="417" t="s">
        <v>84</v>
      </c>
      <c r="CL125" s="418">
        <f>'Produksi dan Harga'!AD9</f>
        <v>813</v>
      </c>
      <c r="CM125" s="408">
        <f t="shared" si="756"/>
        <v>7695000</v>
      </c>
      <c r="CN125" s="408">
        <f t="shared" si="757"/>
        <v>6256.035</v>
      </c>
      <c r="CO125" s="419">
        <v>0.0250312</v>
      </c>
      <c r="CP125" s="408">
        <f t="shared" si="758"/>
        <v>156.5960633</v>
      </c>
      <c r="CQ125" s="419"/>
      <c r="CR125" s="408">
        <f>ADHB!CS125</f>
        <v>0</v>
      </c>
      <c r="CS125" s="420">
        <f t="shared" si="759"/>
        <v>0</v>
      </c>
      <c r="CT125" s="408">
        <f t="shared" si="760"/>
        <v>6412.631063</v>
      </c>
      <c r="CU125" s="419">
        <v>0.266850837524511</v>
      </c>
      <c r="CV125" s="421">
        <f t="shared" si="761"/>
        <v>1711.21597</v>
      </c>
      <c r="CW125" s="421">
        <f t="shared" si="762"/>
        <v>4701.415093</v>
      </c>
      <c r="CX125" s="411"/>
      <c r="CY125" s="423">
        <f t="shared" si="853"/>
        <v>5</v>
      </c>
      <c r="CZ125" s="416" t="s">
        <v>41</v>
      </c>
      <c r="DA125" s="417" t="s">
        <v>85</v>
      </c>
      <c r="DB125" s="417" t="s">
        <v>84</v>
      </c>
      <c r="DC125" s="418">
        <f>'Produksi dan Harga'!AI9</f>
        <v>1005</v>
      </c>
      <c r="DD125" s="408">
        <f t="shared" si="763"/>
        <v>7695000</v>
      </c>
      <c r="DE125" s="408">
        <f t="shared" si="764"/>
        <v>7733.475</v>
      </c>
      <c r="DF125" s="419">
        <v>0.0250312</v>
      </c>
      <c r="DG125" s="408">
        <f t="shared" si="765"/>
        <v>193.5781594</v>
      </c>
      <c r="DH125" s="419"/>
      <c r="DI125" s="408">
        <f>ADHB!DJ125</f>
        <v>0</v>
      </c>
      <c r="DJ125" s="420">
        <f t="shared" si="766"/>
        <v>0</v>
      </c>
      <c r="DK125" s="408">
        <f t="shared" si="767"/>
        <v>7927.053159</v>
      </c>
      <c r="DL125" s="419">
        <v>0.266850837524511</v>
      </c>
      <c r="DM125" s="421">
        <f t="shared" si="768"/>
        <v>2115.340775</v>
      </c>
      <c r="DN125" s="421">
        <f t="shared" si="769"/>
        <v>5811.712385</v>
      </c>
      <c r="DO125" s="411"/>
      <c r="DP125" s="423">
        <f t="shared" si="854"/>
        <v>5</v>
      </c>
      <c r="DQ125" s="416" t="s">
        <v>41</v>
      </c>
      <c r="DR125" s="417" t="s">
        <v>85</v>
      </c>
      <c r="DS125" s="417" t="s">
        <v>84</v>
      </c>
      <c r="DT125" s="418">
        <f>'Produksi dan Harga'!AN9</f>
        <v>919</v>
      </c>
      <c r="DU125" s="408">
        <f t="shared" si="770"/>
        <v>7695000</v>
      </c>
      <c r="DV125" s="408">
        <f t="shared" si="771"/>
        <v>7071.705</v>
      </c>
      <c r="DW125" s="419">
        <v>0.0250312</v>
      </c>
      <c r="DX125" s="408">
        <f t="shared" si="772"/>
        <v>177.0132622</v>
      </c>
      <c r="DY125" s="419"/>
      <c r="DZ125" s="408">
        <f>ADHB!EA125</f>
        <v>0</v>
      </c>
      <c r="EA125" s="420">
        <f t="shared" si="773"/>
        <v>0</v>
      </c>
      <c r="EB125" s="408">
        <f t="shared" si="774"/>
        <v>7248.718262</v>
      </c>
      <c r="EC125" s="419">
        <v>0.266850837524511</v>
      </c>
      <c r="ED125" s="421">
        <f t="shared" si="775"/>
        <v>1934.326539</v>
      </c>
      <c r="EE125" s="421">
        <f t="shared" si="776"/>
        <v>5314.391723</v>
      </c>
      <c r="EF125" s="411"/>
      <c r="EG125" s="423">
        <f t="shared" si="855"/>
        <v>5</v>
      </c>
      <c r="EH125" s="416" t="s">
        <v>41</v>
      </c>
      <c r="EI125" s="417" t="s">
        <v>85</v>
      </c>
      <c r="EJ125" s="417" t="s">
        <v>84</v>
      </c>
      <c r="EK125" s="418">
        <f>'Produksi dan Harga'!AS9</f>
        <v>436</v>
      </c>
      <c r="EL125" s="408">
        <f t="shared" si="777"/>
        <v>7695000</v>
      </c>
      <c r="EM125" s="408">
        <f t="shared" si="778"/>
        <v>3355.02</v>
      </c>
      <c r="EN125" s="419">
        <v>0.0250312</v>
      </c>
      <c r="EO125" s="408">
        <f t="shared" si="779"/>
        <v>83.98017662</v>
      </c>
      <c r="EP125" s="419"/>
      <c r="EQ125" s="408">
        <f>ADHB!ER125</f>
        <v>0</v>
      </c>
      <c r="ER125" s="420">
        <f t="shared" si="780"/>
        <v>0</v>
      </c>
      <c r="ES125" s="408">
        <f t="shared" si="781"/>
        <v>3439.000177</v>
      </c>
      <c r="ET125" s="419">
        <v>0.266850837524511</v>
      </c>
      <c r="EU125" s="421">
        <f t="shared" si="782"/>
        <v>917.7000774</v>
      </c>
      <c r="EV125" s="421">
        <f t="shared" si="783"/>
        <v>2521.300099</v>
      </c>
      <c r="EW125" s="411"/>
      <c r="EX125" s="423">
        <f t="shared" si="856"/>
        <v>5</v>
      </c>
      <c r="EY125" s="416" t="s">
        <v>41</v>
      </c>
      <c r="EZ125" s="417" t="s">
        <v>85</v>
      </c>
      <c r="FA125" s="417" t="s">
        <v>84</v>
      </c>
      <c r="FB125" s="418">
        <f>'Produksi dan Harga'!AX9</f>
        <v>759.2</v>
      </c>
      <c r="FC125" s="408">
        <f t="shared" si="784"/>
        <v>7695000</v>
      </c>
      <c r="FD125" s="408">
        <f t="shared" si="785"/>
        <v>5842.044</v>
      </c>
      <c r="FE125" s="419">
        <v>0.0250312</v>
      </c>
      <c r="FF125" s="408">
        <f t="shared" si="786"/>
        <v>146.2333718</v>
      </c>
      <c r="FG125" s="419"/>
      <c r="FH125" s="408">
        <f>ADHB!FI125</f>
        <v>0</v>
      </c>
      <c r="FI125" s="420">
        <f t="shared" si="787"/>
        <v>0</v>
      </c>
      <c r="FJ125" s="408">
        <f t="shared" si="788"/>
        <v>5988.277372</v>
      </c>
      <c r="FK125" s="419">
        <v>0.266850837524511</v>
      </c>
      <c r="FL125" s="421">
        <f t="shared" si="789"/>
        <v>1597.976832</v>
      </c>
      <c r="FM125" s="421">
        <f t="shared" si="790"/>
        <v>4390.30054</v>
      </c>
      <c r="FN125" s="411"/>
      <c r="FO125" s="423">
        <f t="shared" si="857"/>
        <v>5</v>
      </c>
      <c r="FP125" s="416" t="s">
        <v>41</v>
      </c>
      <c r="FQ125" s="417" t="s">
        <v>85</v>
      </c>
      <c r="FR125" s="417" t="s">
        <v>84</v>
      </c>
      <c r="FS125" s="418">
        <f>'Produksi dan Harga'!BC9</f>
        <v>1449</v>
      </c>
      <c r="FT125" s="408">
        <f t="shared" si="791"/>
        <v>7695000</v>
      </c>
      <c r="FU125" s="408">
        <f t="shared" si="792"/>
        <v>11150.055</v>
      </c>
      <c r="FV125" s="419">
        <v>0.0250312</v>
      </c>
      <c r="FW125" s="408">
        <f t="shared" si="793"/>
        <v>279.0992567</v>
      </c>
      <c r="FX125" s="419"/>
      <c r="FY125" s="408">
        <f>ADHB!FZ125</f>
        <v>0</v>
      </c>
      <c r="FZ125" s="420">
        <f t="shared" si="794"/>
        <v>0</v>
      </c>
      <c r="GA125" s="408">
        <f t="shared" si="795"/>
        <v>11429.15426</v>
      </c>
      <c r="GB125" s="419">
        <v>0.266850837524511</v>
      </c>
      <c r="GC125" s="421">
        <f t="shared" si="796"/>
        <v>3049.879386</v>
      </c>
      <c r="GD125" s="421">
        <f t="shared" si="797"/>
        <v>8379.274871</v>
      </c>
      <c r="GE125" s="411"/>
      <c r="GF125" s="423">
        <f t="shared" si="858"/>
        <v>5</v>
      </c>
      <c r="GG125" s="416" t="s">
        <v>41</v>
      </c>
      <c r="GH125" s="417" t="s">
        <v>85</v>
      </c>
      <c r="GI125" s="417" t="s">
        <v>84</v>
      </c>
      <c r="GJ125" s="408">
        <f>'Produksi dan Harga'!BH9</f>
        <v>1113</v>
      </c>
      <c r="GK125" s="408">
        <f t="shared" si="798"/>
        <v>7695000</v>
      </c>
      <c r="GL125" s="408">
        <f t="shared" si="799"/>
        <v>8564.535</v>
      </c>
      <c r="GM125" s="419">
        <v>0.0250312</v>
      </c>
      <c r="GN125" s="408">
        <f t="shared" si="800"/>
        <v>214.3805885</v>
      </c>
      <c r="GO125" s="419"/>
      <c r="GP125" s="408">
        <f>ADHB!GQ125</f>
        <v>0</v>
      </c>
      <c r="GQ125" s="420">
        <f t="shared" si="801"/>
        <v>0</v>
      </c>
      <c r="GR125" s="408">
        <f t="shared" si="802"/>
        <v>8778.915588</v>
      </c>
      <c r="GS125" s="419">
        <v>0.266850837524511</v>
      </c>
      <c r="GT125" s="421">
        <f t="shared" si="803"/>
        <v>2342.660977</v>
      </c>
      <c r="GU125" s="421">
        <f t="shared" si="804"/>
        <v>6436.254611</v>
      </c>
      <c r="GV125" s="411"/>
      <c r="GW125" s="423">
        <f t="shared" si="859"/>
        <v>5</v>
      </c>
      <c r="GX125" s="416" t="s">
        <v>41</v>
      </c>
      <c r="GY125" s="417" t="s">
        <v>85</v>
      </c>
      <c r="GZ125" s="424" t="s">
        <v>84</v>
      </c>
      <c r="HA125" s="408">
        <f>'Produksi dan Harga'!BM9</f>
        <v>604</v>
      </c>
      <c r="HB125" s="425">
        <f t="shared" si="805"/>
        <v>7695000</v>
      </c>
      <c r="HC125" s="408">
        <f t="shared" si="806"/>
        <v>4647.78</v>
      </c>
      <c r="HD125" s="419">
        <v>0.0250312</v>
      </c>
      <c r="HE125" s="408">
        <f t="shared" si="807"/>
        <v>116.3395107</v>
      </c>
      <c r="HF125" s="419"/>
      <c r="HG125" s="408">
        <f>ADHB!HH125</f>
        <v>0</v>
      </c>
      <c r="HH125" s="420">
        <f t="shared" si="808"/>
        <v>0</v>
      </c>
      <c r="HI125" s="408">
        <f t="shared" si="809"/>
        <v>4764.119511</v>
      </c>
      <c r="HJ125" s="419">
        <v>0.266850837524511</v>
      </c>
      <c r="HK125" s="421">
        <f t="shared" si="810"/>
        <v>1271.309282</v>
      </c>
      <c r="HL125" s="421">
        <f t="shared" si="811"/>
        <v>3492.810229</v>
      </c>
      <c r="HM125" s="411"/>
      <c r="HN125" s="423">
        <f t="shared" si="860"/>
        <v>5</v>
      </c>
      <c r="HO125" s="416" t="s">
        <v>41</v>
      </c>
      <c r="HP125" s="417" t="s">
        <v>85</v>
      </c>
      <c r="HQ125" s="417" t="s">
        <v>84</v>
      </c>
      <c r="HR125" s="405">
        <f>'Produksi dan Harga'!BR9</f>
        <v>493</v>
      </c>
      <c r="HS125" s="408">
        <f t="shared" si="812"/>
        <v>7695000</v>
      </c>
      <c r="HT125" s="408">
        <f t="shared" si="813"/>
        <v>3793.635</v>
      </c>
      <c r="HU125" s="419">
        <v>0.0250312</v>
      </c>
      <c r="HV125" s="408">
        <f t="shared" si="814"/>
        <v>94.95923641</v>
      </c>
      <c r="HW125" s="419"/>
      <c r="HX125" s="408">
        <f>ADHB!HY125</f>
        <v>0</v>
      </c>
      <c r="HY125" s="420">
        <f t="shared" si="815"/>
        <v>0</v>
      </c>
      <c r="HZ125" s="408">
        <f t="shared" si="816"/>
        <v>3888.594236</v>
      </c>
      <c r="IA125" s="419">
        <v>0.266850837524511</v>
      </c>
      <c r="IB125" s="421">
        <f t="shared" si="817"/>
        <v>1037.674629</v>
      </c>
      <c r="IC125" s="421">
        <f t="shared" si="818"/>
        <v>2850.919608</v>
      </c>
      <c r="ID125" s="411"/>
      <c r="IE125" s="423">
        <f t="shared" si="861"/>
        <v>5</v>
      </c>
      <c r="IF125" s="416" t="s">
        <v>41</v>
      </c>
      <c r="IG125" s="417" t="s">
        <v>85</v>
      </c>
      <c r="IH125" s="417" t="s">
        <v>84</v>
      </c>
      <c r="II125" s="405">
        <f>'Produksi dan Harga'!BW9</f>
        <v>730.0275473</v>
      </c>
      <c r="IJ125" s="408">
        <f t="shared" si="819"/>
        <v>7695000</v>
      </c>
      <c r="IK125" s="408">
        <f t="shared" si="820"/>
        <v>5617.561976</v>
      </c>
      <c r="IL125" s="419">
        <v>0.0250312</v>
      </c>
      <c r="IM125" s="408">
        <f t="shared" si="821"/>
        <v>140.6143173</v>
      </c>
      <c r="IN125" s="419"/>
      <c r="IO125" s="408">
        <f>ADHB!IP125</f>
        <v>0</v>
      </c>
      <c r="IP125" s="420">
        <f t="shared" si="822"/>
        <v>0</v>
      </c>
      <c r="IQ125" s="408">
        <f t="shared" si="823"/>
        <v>5758.176293</v>
      </c>
      <c r="IR125" s="419">
        <v>0.266850837524511</v>
      </c>
      <c r="IS125" s="421">
        <f t="shared" si="824"/>
        <v>1536.574167</v>
      </c>
      <c r="IT125" s="421">
        <f t="shared" si="825"/>
        <v>4221.602127</v>
      </c>
      <c r="IU125" s="411"/>
      <c r="IV125" s="423">
        <f t="shared" si="862"/>
        <v>5</v>
      </c>
      <c r="IW125" s="416" t="s">
        <v>41</v>
      </c>
      <c r="IX125" s="417" t="s">
        <v>85</v>
      </c>
      <c r="IY125" s="417" t="s">
        <v>84</v>
      </c>
      <c r="IZ125" s="405">
        <f>'Produksi dan Harga'!CB9</f>
        <v>453.1989174</v>
      </c>
      <c r="JA125" s="408">
        <f t="shared" si="826"/>
        <v>7695000</v>
      </c>
      <c r="JB125" s="408">
        <f t="shared" si="827"/>
        <v>3487.365669</v>
      </c>
      <c r="JC125" s="419">
        <v>0.0250312</v>
      </c>
      <c r="JD125" s="408">
        <f t="shared" si="828"/>
        <v>87.29294754</v>
      </c>
      <c r="JE125" s="419"/>
      <c r="JF125" s="408">
        <f>ADHB!JG125</f>
        <v>0</v>
      </c>
      <c r="JG125" s="420">
        <f t="shared" si="829"/>
        <v>0</v>
      </c>
      <c r="JH125" s="408">
        <f t="shared" si="830"/>
        <v>3574.658617</v>
      </c>
      <c r="JI125" s="419">
        <v>0.266850837524511</v>
      </c>
      <c r="JJ125" s="421">
        <f t="shared" si="831"/>
        <v>953.9006458</v>
      </c>
      <c r="JK125" s="421">
        <f t="shared" si="832"/>
        <v>2620.757971</v>
      </c>
      <c r="JL125" s="411"/>
      <c r="JM125" s="423">
        <f t="shared" si="863"/>
        <v>5</v>
      </c>
      <c r="JN125" s="416" t="s">
        <v>41</v>
      </c>
      <c r="JO125" s="417" t="s">
        <v>85</v>
      </c>
      <c r="JP125" s="417" t="s">
        <v>84</v>
      </c>
      <c r="JQ125" s="408"/>
      <c r="JR125" s="408">
        <f t="shared" si="833"/>
        <v>7695000</v>
      </c>
      <c r="JS125" s="408">
        <f t="shared" si="834"/>
        <v>0</v>
      </c>
      <c r="JT125" s="419">
        <v>0.0250312</v>
      </c>
      <c r="JU125" s="408">
        <f t="shared" si="835"/>
        <v>0</v>
      </c>
      <c r="JV125" s="419"/>
      <c r="JW125" s="408" t="str">
        <f>ADHB!LD125</f>
        <v/>
      </c>
      <c r="JX125" s="420">
        <f t="shared" si="836"/>
        <v>0</v>
      </c>
      <c r="JY125" s="408">
        <f t="shared" si="837"/>
        <v>0</v>
      </c>
      <c r="JZ125" s="419">
        <v>0.266850837524511</v>
      </c>
      <c r="KA125" s="421">
        <f t="shared" si="838"/>
        <v>0</v>
      </c>
      <c r="KB125" s="421">
        <f t="shared" si="839"/>
        <v>0</v>
      </c>
      <c r="KC125" s="411"/>
      <c r="KD125" s="423">
        <f t="shared" si="864"/>
        <v>5</v>
      </c>
      <c r="KE125" s="416" t="s">
        <v>41</v>
      </c>
      <c r="KF125" s="417" t="s">
        <v>85</v>
      </c>
      <c r="KG125" s="417" t="s">
        <v>84</v>
      </c>
      <c r="KH125" s="408"/>
      <c r="KI125" s="408">
        <f t="shared" si="840"/>
        <v>7695000</v>
      </c>
      <c r="KJ125" s="408">
        <f t="shared" si="841"/>
        <v>0</v>
      </c>
      <c r="KK125" s="419">
        <v>0.0250312</v>
      </c>
      <c r="KL125" s="408">
        <f t="shared" si="842"/>
        <v>0</v>
      </c>
      <c r="KM125" s="419"/>
      <c r="KN125" s="408" t="str">
        <f>ADHB!LU125</f>
        <v/>
      </c>
      <c r="KO125" s="420">
        <f t="shared" si="843"/>
        <v>0</v>
      </c>
      <c r="KP125" s="408">
        <f t="shared" si="844"/>
        <v>0</v>
      </c>
      <c r="KQ125" s="419">
        <v>0.266850837524511</v>
      </c>
      <c r="KR125" s="421">
        <f t="shared" si="845"/>
        <v>0</v>
      </c>
      <c r="KS125" s="421">
        <f t="shared" si="846"/>
        <v>0</v>
      </c>
    </row>
    <row r="126" ht="15.75" customHeight="1">
      <c r="A126" s="415">
        <f t="shared" si="847"/>
        <v>6</v>
      </c>
      <c r="B126" s="416" t="s">
        <v>42</v>
      </c>
      <c r="C126" s="417" t="s">
        <v>85</v>
      </c>
      <c r="D126" s="417" t="s">
        <v>84</v>
      </c>
      <c r="E126" s="418">
        <f>'Produksi dan Harga'!E10</f>
        <v>822</v>
      </c>
      <c r="F126" s="408">
        <f t="shared" si="721"/>
        <v>5645000</v>
      </c>
      <c r="G126" s="408">
        <f t="shared" si="722"/>
        <v>4640.19</v>
      </c>
      <c r="H126" s="419">
        <v>0.0598</v>
      </c>
      <c r="I126" s="408">
        <f t="shared" si="723"/>
        <v>277.483362</v>
      </c>
      <c r="J126" s="419"/>
      <c r="K126" s="408">
        <f>ADHB!L126</f>
        <v>0</v>
      </c>
      <c r="L126" s="420">
        <f t="shared" si="724"/>
        <v>0</v>
      </c>
      <c r="M126" s="408">
        <f t="shared" si="725"/>
        <v>4917.673362</v>
      </c>
      <c r="N126" s="419">
        <v>0.290701617767116</v>
      </c>
      <c r="O126" s="421">
        <f t="shared" si="726"/>
        <v>1429.575602</v>
      </c>
      <c r="P126" s="422">
        <f t="shared" si="727"/>
        <v>3488.09776</v>
      </c>
      <c r="Q126" s="411"/>
      <c r="R126" s="423">
        <f t="shared" si="848"/>
        <v>6</v>
      </c>
      <c r="S126" s="416" t="s">
        <v>42</v>
      </c>
      <c r="T126" s="417" t="s">
        <v>85</v>
      </c>
      <c r="U126" s="417" t="s">
        <v>84</v>
      </c>
      <c r="V126" s="418">
        <f>'Produksi dan Harga'!J10</f>
        <v>2449</v>
      </c>
      <c r="W126" s="408">
        <f t="shared" si="728"/>
        <v>5645000</v>
      </c>
      <c r="X126" s="408">
        <f t="shared" si="729"/>
        <v>13824.605</v>
      </c>
      <c r="Y126" s="419">
        <v>0.0598</v>
      </c>
      <c r="Z126" s="408">
        <f t="shared" si="730"/>
        <v>826.711379</v>
      </c>
      <c r="AA126" s="419"/>
      <c r="AB126" s="408">
        <f>ADHB!AC126</f>
        <v>0</v>
      </c>
      <c r="AC126" s="420">
        <f t="shared" si="731"/>
        <v>0</v>
      </c>
      <c r="AD126" s="408">
        <f t="shared" si="732"/>
        <v>14651.31638</v>
      </c>
      <c r="AE126" s="419">
        <v>0.290701617767116</v>
      </c>
      <c r="AF126" s="421">
        <f t="shared" si="733"/>
        <v>4259.161374</v>
      </c>
      <c r="AG126" s="421">
        <f t="shared" si="734"/>
        <v>10392.15501</v>
      </c>
      <c r="AH126" s="411"/>
      <c r="AI126" s="423">
        <f t="shared" si="849"/>
        <v>6</v>
      </c>
      <c r="AJ126" s="416" t="s">
        <v>42</v>
      </c>
      <c r="AK126" s="417" t="s">
        <v>85</v>
      </c>
      <c r="AL126" s="417" t="s">
        <v>84</v>
      </c>
      <c r="AM126" s="418">
        <f>'Produksi dan Harga'!O10</f>
        <v>487</v>
      </c>
      <c r="AN126" s="408">
        <f t="shared" si="735"/>
        <v>5645000</v>
      </c>
      <c r="AO126" s="408">
        <f t="shared" si="736"/>
        <v>2749.115</v>
      </c>
      <c r="AP126" s="419">
        <v>0.0598</v>
      </c>
      <c r="AQ126" s="408">
        <f t="shared" si="737"/>
        <v>164.397077</v>
      </c>
      <c r="AR126" s="419"/>
      <c r="AS126" s="408">
        <f>ADHB!AT126</f>
        <v>0</v>
      </c>
      <c r="AT126" s="420">
        <f t="shared" si="738"/>
        <v>0</v>
      </c>
      <c r="AU126" s="408">
        <f t="shared" si="739"/>
        <v>2913.512077</v>
      </c>
      <c r="AV126" s="419">
        <v>0.290701617767116</v>
      </c>
      <c r="AW126" s="421">
        <f t="shared" si="740"/>
        <v>846.9626742</v>
      </c>
      <c r="AX126" s="421">
        <f t="shared" si="741"/>
        <v>2066.549403</v>
      </c>
      <c r="AY126" s="411"/>
      <c r="AZ126" s="423">
        <f t="shared" si="850"/>
        <v>6</v>
      </c>
      <c r="BA126" s="416" t="s">
        <v>42</v>
      </c>
      <c r="BB126" s="417" t="s">
        <v>85</v>
      </c>
      <c r="BC126" s="417" t="s">
        <v>84</v>
      </c>
      <c r="BD126" s="418">
        <f>'Produksi dan Harga'!T10</f>
        <v>557</v>
      </c>
      <c r="BE126" s="408">
        <f t="shared" si="742"/>
        <v>5645000</v>
      </c>
      <c r="BF126" s="408">
        <f t="shared" si="743"/>
        <v>3144.265</v>
      </c>
      <c r="BG126" s="419">
        <v>0.0598</v>
      </c>
      <c r="BH126" s="408">
        <f t="shared" si="744"/>
        <v>188.027047</v>
      </c>
      <c r="BI126" s="419"/>
      <c r="BJ126" s="408">
        <f>ADHB!BK126</f>
        <v>0</v>
      </c>
      <c r="BK126" s="420">
        <f t="shared" si="745"/>
        <v>0</v>
      </c>
      <c r="BL126" s="408">
        <f t="shared" si="746"/>
        <v>3332.292047</v>
      </c>
      <c r="BM126" s="419">
        <v>0.290701617767116</v>
      </c>
      <c r="BN126" s="421">
        <f t="shared" si="747"/>
        <v>968.7026889</v>
      </c>
      <c r="BO126" s="421">
        <f t="shared" si="748"/>
        <v>2363.589358</v>
      </c>
      <c r="BP126" s="411"/>
      <c r="BQ126" s="423">
        <f t="shared" si="851"/>
        <v>6</v>
      </c>
      <c r="BR126" s="416" t="s">
        <v>42</v>
      </c>
      <c r="BS126" s="417" t="s">
        <v>85</v>
      </c>
      <c r="BT126" s="417" t="s">
        <v>84</v>
      </c>
      <c r="BU126" s="418">
        <f>'Produksi dan Harga'!Y10</f>
        <v>1057</v>
      </c>
      <c r="BV126" s="408">
        <f t="shared" si="749"/>
        <v>5645000</v>
      </c>
      <c r="BW126" s="408">
        <f t="shared" si="750"/>
        <v>5966.765</v>
      </c>
      <c r="BX126" s="419">
        <v>0.0598</v>
      </c>
      <c r="BY126" s="408">
        <f t="shared" si="751"/>
        <v>356.812547</v>
      </c>
      <c r="BZ126" s="419"/>
      <c r="CA126" s="408">
        <f>ADHB!CB126</f>
        <v>0</v>
      </c>
      <c r="CB126" s="420">
        <f t="shared" si="752"/>
        <v>0</v>
      </c>
      <c r="CC126" s="408">
        <f t="shared" si="753"/>
        <v>6323.577547</v>
      </c>
      <c r="CD126" s="419">
        <v>0.290701617767116</v>
      </c>
      <c r="CE126" s="421">
        <f t="shared" si="754"/>
        <v>1838.274223</v>
      </c>
      <c r="CF126" s="421">
        <f t="shared" si="755"/>
        <v>4485.303324</v>
      </c>
      <c r="CG126" s="411"/>
      <c r="CH126" s="423">
        <f t="shared" si="852"/>
        <v>6</v>
      </c>
      <c r="CI126" s="416" t="s">
        <v>42</v>
      </c>
      <c r="CJ126" s="417" t="s">
        <v>85</v>
      </c>
      <c r="CK126" s="417" t="s">
        <v>84</v>
      </c>
      <c r="CL126" s="418">
        <f>'Produksi dan Harga'!AD10</f>
        <v>2763</v>
      </c>
      <c r="CM126" s="408">
        <f t="shared" si="756"/>
        <v>5645000</v>
      </c>
      <c r="CN126" s="408">
        <f t="shared" si="757"/>
        <v>15597.135</v>
      </c>
      <c r="CO126" s="419">
        <v>0.0598</v>
      </c>
      <c r="CP126" s="408">
        <f t="shared" si="758"/>
        <v>932.708673</v>
      </c>
      <c r="CQ126" s="419"/>
      <c r="CR126" s="408">
        <f>ADHB!CS126</f>
        <v>0</v>
      </c>
      <c r="CS126" s="420">
        <f t="shared" si="759"/>
        <v>0</v>
      </c>
      <c r="CT126" s="408">
        <f t="shared" si="760"/>
        <v>16529.84367</v>
      </c>
      <c r="CU126" s="419">
        <v>0.290701617767116</v>
      </c>
      <c r="CV126" s="421">
        <f t="shared" si="761"/>
        <v>4805.252297</v>
      </c>
      <c r="CW126" s="421">
        <f t="shared" si="762"/>
        <v>11724.59138</v>
      </c>
      <c r="CX126" s="411"/>
      <c r="CY126" s="423">
        <f t="shared" si="853"/>
        <v>6</v>
      </c>
      <c r="CZ126" s="416" t="s">
        <v>42</v>
      </c>
      <c r="DA126" s="417" t="s">
        <v>85</v>
      </c>
      <c r="DB126" s="417" t="s">
        <v>84</v>
      </c>
      <c r="DC126" s="418">
        <f>'Produksi dan Harga'!AI10</f>
        <v>1983</v>
      </c>
      <c r="DD126" s="408">
        <f t="shared" si="763"/>
        <v>5645000</v>
      </c>
      <c r="DE126" s="408">
        <f t="shared" si="764"/>
        <v>11194.035</v>
      </c>
      <c r="DF126" s="419">
        <v>0.0598</v>
      </c>
      <c r="DG126" s="408">
        <f t="shared" si="765"/>
        <v>669.403293</v>
      </c>
      <c r="DH126" s="419"/>
      <c r="DI126" s="408">
        <f>ADHB!DJ126</f>
        <v>0</v>
      </c>
      <c r="DJ126" s="420">
        <f t="shared" si="766"/>
        <v>0</v>
      </c>
      <c r="DK126" s="408">
        <f t="shared" si="767"/>
        <v>11863.43829</v>
      </c>
      <c r="DL126" s="419">
        <v>0.290701617767116</v>
      </c>
      <c r="DM126" s="421">
        <f t="shared" si="768"/>
        <v>3448.720704</v>
      </c>
      <c r="DN126" s="421">
        <f t="shared" si="769"/>
        <v>8414.717589</v>
      </c>
      <c r="DO126" s="411"/>
      <c r="DP126" s="423">
        <f t="shared" si="854"/>
        <v>6</v>
      </c>
      <c r="DQ126" s="416" t="s">
        <v>42</v>
      </c>
      <c r="DR126" s="417" t="s">
        <v>85</v>
      </c>
      <c r="DS126" s="417" t="s">
        <v>84</v>
      </c>
      <c r="DT126" s="418">
        <f>'Produksi dan Harga'!AN10</f>
        <v>450</v>
      </c>
      <c r="DU126" s="408">
        <f t="shared" si="770"/>
        <v>5645000</v>
      </c>
      <c r="DV126" s="408">
        <f t="shared" si="771"/>
        <v>2540.25</v>
      </c>
      <c r="DW126" s="419">
        <v>0.0598</v>
      </c>
      <c r="DX126" s="408">
        <f t="shared" si="772"/>
        <v>151.90695</v>
      </c>
      <c r="DY126" s="419"/>
      <c r="DZ126" s="408">
        <f>ADHB!EA126</f>
        <v>0</v>
      </c>
      <c r="EA126" s="420">
        <f t="shared" si="773"/>
        <v>0</v>
      </c>
      <c r="EB126" s="408">
        <f t="shared" si="774"/>
        <v>2692.15695</v>
      </c>
      <c r="EC126" s="419">
        <v>0.290701617767116</v>
      </c>
      <c r="ED126" s="421">
        <f t="shared" si="775"/>
        <v>782.6143806</v>
      </c>
      <c r="EE126" s="421">
        <f t="shared" si="776"/>
        <v>1909.542569</v>
      </c>
      <c r="EF126" s="411"/>
      <c r="EG126" s="423">
        <f t="shared" si="855"/>
        <v>6</v>
      </c>
      <c r="EH126" s="416" t="s">
        <v>42</v>
      </c>
      <c r="EI126" s="417" t="s">
        <v>85</v>
      </c>
      <c r="EJ126" s="417" t="s">
        <v>84</v>
      </c>
      <c r="EK126" s="418">
        <f>'Produksi dan Harga'!AS10</f>
        <v>730</v>
      </c>
      <c r="EL126" s="408">
        <f t="shared" si="777"/>
        <v>5645000</v>
      </c>
      <c r="EM126" s="408">
        <f t="shared" si="778"/>
        <v>4120.85</v>
      </c>
      <c r="EN126" s="419">
        <v>0.0598</v>
      </c>
      <c r="EO126" s="408">
        <f t="shared" si="779"/>
        <v>246.42683</v>
      </c>
      <c r="EP126" s="419"/>
      <c r="EQ126" s="408">
        <f>ADHB!ER126</f>
        <v>0</v>
      </c>
      <c r="ER126" s="420">
        <f t="shared" si="780"/>
        <v>0</v>
      </c>
      <c r="ES126" s="408">
        <f t="shared" si="781"/>
        <v>4367.27683</v>
      </c>
      <c r="ET126" s="419">
        <v>0.290701617767116</v>
      </c>
      <c r="EU126" s="421">
        <f t="shared" si="782"/>
        <v>1269.57444</v>
      </c>
      <c r="EV126" s="421">
        <f t="shared" si="783"/>
        <v>3097.70239</v>
      </c>
      <c r="EW126" s="411"/>
      <c r="EX126" s="423">
        <f t="shared" si="856"/>
        <v>6</v>
      </c>
      <c r="EY126" s="416" t="s">
        <v>42</v>
      </c>
      <c r="EZ126" s="417" t="s">
        <v>85</v>
      </c>
      <c r="FA126" s="417" t="s">
        <v>84</v>
      </c>
      <c r="FB126" s="418">
        <f>'Produksi dan Harga'!AX10</f>
        <v>115</v>
      </c>
      <c r="FC126" s="408">
        <f t="shared" si="784"/>
        <v>5645000</v>
      </c>
      <c r="FD126" s="408">
        <f t="shared" si="785"/>
        <v>649.175</v>
      </c>
      <c r="FE126" s="419">
        <v>0.0598</v>
      </c>
      <c r="FF126" s="408">
        <f t="shared" si="786"/>
        <v>38.820665</v>
      </c>
      <c r="FG126" s="419"/>
      <c r="FH126" s="408">
        <f>ADHB!FI126</f>
        <v>0</v>
      </c>
      <c r="FI126" s="420">
        <f t="shared" si="787"/>
        <v>0</v>
      </c>
      <c r="FJ126" s="408">
        <f t="shared" si="788"/>
        <v>687.995665</v>
      </c>
      <c r="FK126" s="419">
        <v>0.290701617767116</v>
      </c>
      <c r="FL126" s="421">
        <f t="shared" si="789"/>
        <v>200.0014528</v>
      </c>
      <c r="FM126" s="421">
        <f t="shared" si="790"/>
        <v>487.9942122</v>
      </c>
      <c r="FN126" s="411"/>
      <c r="FO126" s="423">
        <f t="shared" si="857"/>
        <v>6</v>
      </c>
      <c r="FP126" s="416" t="s">
        <v>42</v>
      </c>
      <c r="FQ126" s="417" t="s">
        <v>85</v>
      </c>
      <c r="FR126" s="417" t="s">
        <v>84</v>
      </c>
      <c r="FS126" s="418">
        <f>'Produksi dan Harga'!BC10</f>
        <v>74</v>
      </c>
      <c r="FT126" s="408">
        <f t="shared" si="791"/>
        <v>5645000</v>
      </c>
      <c r="FU126" s="408">
        <f t="shared" si="792"/>
        <v>417.73</v>
      </c>
      <c r="FV126" s="419">
        <v>0.0598</v>
      </c>
      <c r="FW126" s="408">
        <f t="shared" si="793"/>
        <v>24.980254</v>
      </c>
      <c r="FX126" s="419"/>
      <c r="FY126" s="408">
        <f>ADHB!FZ126</f>
        <v>0</v>
      </c>
      <c r="FZ126" s="420">
        <f t="shared" si="794"/>
        <v>0</v>
      </c>
      <c r="GA126" s="408">
        <f t="shared" si="795"/>
        <v>442.710254</v>
      </c>
      <c r="GB126" s="419">
        <v>0.290701617767116</v>
      </c>
      <c r="GC126" s="421">
        <f t="shared" si="796"/>
        <v>128.696587</v>
      </c>
      <c r="GD126" s="421">
        <f t="shared" si="797"/>
        <v>314.013667</v>
      </c>
      <c r="GE126" s="411"/>
      <c r="GF126" s="423">
        <f t="shared" si="858"/>
        <v>6</v>
      </c>
      <c r="GG126" s="416" t="s">
        <v>42</v>
      </c>
      <c r="GH126" s="417" t="s">
        <v>85</v>
      </c>
      <c r="GI126" s="417" t="s">
        <v>84</v>
      </c>
      <c r="GJ126" s="408">
        <f>'Produksi dan Harga'!BH10</f>
        <v>81</v>
      </c>
      <c r="GK126" s="408">
        <f t="shared" si="798"/>
        <v>5645000</v>
      </c>
      <c r="GL126" s="408">
        <f t="shared" si="799"/>
        <v>457.245</v>
      </c>
      <c r="GM126" s="419">
        <v>0.0598</v>
      </c>
      <c r="GN126" s="408">
        <f t="shared" si="800"/>
        <v>27.343251</v>
      </c>
      <c r="GO126" s="419"/>
      <c r="GP126" s="408">
        <f>ADHB!GQ126</f>
        <v>0</v>
      </c>
      <c r="GQ126" s="420">
        <f t="shared" si="801"/>
        <v>0</v>
      </c>
      <c r="GR126" s="408">
        <f t="shared" si="802"/>
        <v>484.588251</v>
      </c>
      <c r="GS126" s="419">
        <v>0.290701617767116</v>
      </c>
      <c r="GT126" s="421">
        <f t="shared" si="803"/>
        <v>140.8705885</v>
      </c>
      <c r="GU126" s="421">
        <f t="shared" si="804"/>
        <v>343.7176625</v>
      </c>
      <c r="GV126" s="411"/>
      <c r="GW126" s="423">
        <f t="shared" si="859"/>
        <v>6</v>
      </c>
      <c r="GX126" s="416" t="s">
        <v>42</v>
      </c>
      <c r="GY126" s="417" t="s">
        <v>85</v>
      </c>
      <c r="GZ126" s="424" t="s">
        <v>84</v>
      </c>
      <c r="HA126" s="408">
        <f>'Produksi dan Harga'!BM10</f>
        <v>672</v>
      </c>
      <c r="HB126" s="425">
        <f t="shared" si="805"/>
        <v>5645000</v>
      </c>
      <c r="HC126" s="408">
        <f t="shared" si="806"/>
        <v>3793.44</v>
      </c>
      <c r="HD126" s="419">
        <v>0.0598</v>
      </c>
      <c r="HE126" s="408">
        <f t="shared" si="807"/>
        <v>226.847712</v>
      </c>
      <c r="HF126" s="419"/>
      <c r="HG126" s="408">
        <f>ADHB!HH126</f>
        <v>0</v>
      </c>
      <c r="HH126" s="420">
        <f t="shared" si="808"/>
        <v>0</v>
      </c>
      <c r="HI126" s="408">
        <f t="shared" si="809"/>
        <v>4020.287712</v>
      </c>
      <c r="HJ126" s="419">
        <v>0.290701617767116</v>
      </c>
      <c r="HK126" s="421">
        <f t="shared" si="810"/>
        <v>1168.704142</v>
      </c>
      <c r="HL126" s="421">
        <f t="shared" si="811"/>
        <v>2851.58357</v>
      </c>
      <c r="HM126" s="411"/>
      <c r="HN126" s="423">
        <f t="shared" si="860"/>
        <v>6</v>
      </c>
      <c r="HO126" s="416" t="s">
        <v>42</v>
      </c>
      <c r="HP126" s="417" t="s">
        <v>85</v>
      </c>
      <c r="HQ126" s="417" t="s">
        <v>84</v>
      </c>
      <c r="HR126" s="405">
        <f>'Produksi dan Harga'!BR10</f>
        <v>538</v>
      </c>
      <c r="HS126" s="408">
        <f t="shared" si="812"/>
        <v>5645000</v>
      </c>
      <c r="HT126" s="408">
        <f t="shared" si="813"/>
        <v>3037.01</v>
      </c>
      <c r="HU126" s="419">
        <v>0.0598</v>
      </c>
      <c r="HV126" s="408">
        <f t="shared" si="814"/>
        <v>181.613198</v>
      </c>
      <c r="HW126" s="419"/>
      <c r="HX126" s="408">
        <f>ADHB!HY126</f>
        <v>0</v>
      </c>
      <c r="HY126" s="420">
        <f t="shared" si="815"/>
        <v>0</v>
      </c>
      <c r="HZ126" s="408">
        <f t="shared" si="816"/>
        <v>3218.623198</v>
      </c>
      <c r="IA126" s="419">
        <v>0.290701617767116</v>
      </c>
      <c r="IB126" s="421">
        <f t="shared" si="817"/>
        <v>935.6589706</v>
      </c>
      <c r="IC126" s="421">
        <f t="shared" si="818"/>
        <v>2282.964227</v>
      </c>
      <c r="ID126" s="411"/>
      <c r="IE126" s="423">
        <f t="shared" si="861"/>
        <v>6</v>
      </c>
      <c r="IF126" s="416" t="s">
        <v>42</v>
      </c>
      <c r="IG126" s="417" t="s">
        <v>85</v>
      </c>
      <c r="IH126" s="417" t="s">
        <v>84</v>
      </c>
      <c r="II126" s="405">
        <f>'Produksi dan Harga'!BW10</f>
        <v>37.8647136</v>
      </c>
      <c r="IJ126" s="408">
        <f t="shared" si="819"/>
        <v>5645000</v>
      </c>
      <c r="IK126" s="408">
        <f t="shared" si="820"/>
        <v>213.7463083</v>
      </c>
      <c r="IL126" s="419">
        <v>0.0598</v>
      </c>
      <c r="IM126" s="408">
        <f t="shared" si="821"/>
        <v>12.78202923</v>
      </c>
      <c r="IN126" s="419"/>
      <c r="IO126" s="408">
        <f>ADHB!IP126</f>
        <v>0</v>
      </c>
      <c r="IP126" s="420">
        <f t="shared" si="822"/>
        <v>0</v>
      </c>
      <c r="IQ126" s="408">
        <f t="shared" si="823"/>
        <v>226.5283375</v>
      </c>
      <c r="IR126" s="419">
        <v>0.290701617767116</v>
      </c>
      <c r="IS126" s="421">
        <f t="shared" si="824"/>
        <v>65.85215418</v>
      </c>
      <c r="IT126" s="421">
        <f t="shared" si="825"/>
        <v>160.6761833</v>
      </c>
      <c r="IU126" s="411"/>
      <c r="IV126" s="423">
        <f t="shared" si="862"/>
        <v>6</v>
      </c>
      <c r="IW126" s="416" t="s">
        <v>42</v>
      </c>
      <c r="IX126" s="417" t="s">
        <v>85</v>
      </c>
      <c r="IY126" s="417" t="s">
        <v>84</v>
      </c>
      <c r="IZ126" s="405">
        <f>'Produksi dan Harga'!CB10</f>
        <v>25.5018216</v>
      </c>
      <c r="JA126" s="408">
        <f t="shared" si="826"/>
        <v>5645000</v>
      </c>
      <c r="JB126" s="408">
        <f t="shared" si="827"/>
        <v>143.9577829</v>
      </c>
      <c r="JC126" s="419">
        <v>0.0598</v>
      </c>
      <c r="JD126" s="408">
        <f t="shared" si="828"/>
        <v>8.60867542</v>
      </c>
      <c r="JE126" s="419"/>
      <c r="JF126" s="408">
        <f>ADHB!JG126</f>
        <v>0</v>
      </c>
      <c r="JG126" s="420">
        <f t="shared" si="829"/>
        <v>0</v>
      </c>
      <c r="JH126" s="408">
        <f t="shared" si="830"/>
        <v>152.5664584</v>
      </c>
      <c r="JI126" s="419">
        <v>0.290701617767116</v>
      </c>
      <c r="JJ126" s="421">
        <f t="shared" si="831"/>
        <v>44.35131626</v>
      </c>
      <c r="JK126" s="421">
        <f t="shared" si="832"/>
        <v>108.2151421</v>
      </c>
      <c r="JL126" s="411"/>
      <c r="JM126" s="423">
        <f t="shared" si="863"/>
        <v>6</v>
      </c>
      <c r="JN126" s="416" t="s">
        <v>42</v>
      </c>
      <c r="JO126" s="417" t="s">
        <v>85</v>
      </c>
      <c r="JP126" s="417" t="s">
        <v>84</v>
      </c>
      <c r="JQ126" s="408"/>
      <c r="JR126" s="408">
        <f t="shared" si="833"/>
        <v>5645000</v>
      </c>
      <c r="JS126" s="408">
        <f t="shared" si="834"/>
        <v>0</v>
      </c>
      <c r="JT126" s="419">
        <v>0.0598</v>
      </c>
      <c r="JU126" s="408">
        <f t="shared" si="835"/>
        <v>0</v>
      </c>
      <c r="JV126" s="419"/>
      <c r="JW126" s="408" t="str">
        <f>ADHB!LD126</f>
        <v/>
      </c>
      <c r="JX126" s="420">
        <f t="shared" si="836"/>
        <v>0</v>
      </c>
      <c r="JY126" s="408">
        <f t="shared" si="837"/>
        <v>0</v>
      </c>
      <c r="JZ126" s="419">
        <v>0.290701617767116</v>
      </c>
      <c r="KA126" s="421">
        <f t="shared" si="838"/>
        <v>0</v>
      </c>
      <c r="KB126" s="421">
        <f t="shared" si="839"/>
        <v>0</v>
      </c>
      <c r="KC126" s="411"/>
      <c r="KD126" s="423">
        <f t="shared" si="864"/>
        <v>6</v>
      </c>
      <c r="KE126" s="416" t="s">
        <v>42</v>
      </c>
      <c r="KF126" s="417" t="s">
        <v>85</v>
      </c>
      <c r="KG126" s="417" t="s">
        <v>84</v>
      </c>
      <c r="KH126" s="408"/>
      <c r="KI126" s="408">
        <f t="shared" si="840"/>
        <v>5645000</v>
      </c>
      <c r="KJ126" s="408">
        <f t="shared" si="841"/>
        <v>0</v>
      </c>
      <c r="KK126" s="419">
        <v>0.0598</v>
      </c>
      <c r="KL126" s="408">
        <f t="shared" si="842"/>
        <v>0</v>
      </c>
      <c r="KM126" s="419"/>
      <c r="KN126" s="408" t="str">
        <f>ADHB!LU126</f>
        <v/>
      </c>
      <c r="KO126" s="420">
        <f t="shared" si="843"/>
        <v>0</v>
      </c>
      <c r="KP126" s="408">
        <f t="shared" si="844"/>
        <v>0</v>
      </c>
      <c r="KQ126" s="419">
        <v>0.290701617767116</v>
      </c>
      <c r="KR126" s="421">
        <f t="shared" si="845"/>
        <v>0</v>
      </c>
      <c r="KS126" s="421">
        <f t="shared" si="846"/>
        <v>0</v>
      </c>
    </row>
    <row r="127" ht="15.75" customHeight="1">
      <c r="A127" s="415">
        <f t="shared" si="847"/>
        <v>7</v>
      </c>
      <c r="B127" s="416" t="s">
        <v>43</v>
      </c>
      <c r="C127" s="417" t="s">
        <v>85</v>
      </c>
      <c r="D127" s="417" t="s">
        <v>84</v>
      </c>
      <c r="E127" s="426">
        <f>'Produksi dan Harga'!E11</f>
        <v>185</v>
      </c>
      <c r="F127" s="408">
        <f t="shared" si="721"/>
        <v>8947000</v>
      </c>
      <c r="G127" s="408">
        <f t="shared" si="722"/>
        <v>1655.195</v>
      </c>
      <c r="H127" s="419">
        <v>0.022</v>
      </c>
      <c r="I127" s="408">
        <f t="shared" si="723"/>
        <v>36.41429</v>
      </c>
      <c r="J127" s="419"/>
      <c r="K127" s="408">
        <f>ADHB!L127</f>
        <v>0</v>
      </c>
      <c r="L127" s="420">
        <f t="shared" si="724"/>
        <v>0</v>
      </c>
      <c r="M127" s="408">
        <f t="shared" si="725"/>
        <v>1691.60929</v>
      </c>
      <c r="N127" s="419">
        <v>0.21087817</v>
      </c>
      <c r="O127" s="421">
        <f t="shared" si="726"/>
        <v>356.7234714</v>
      </c>
      <c r="P127" s="422">
        <f t="shared" si="727"/>
        <v>1334.885819</v>
      </c>
      <c r="Q127" s="411"/>
      <c r="R127" s="423">
        <f t="shared" si="848"/>
        <v>7</v>
      </c>
      <c r="S127" s="416" t="s">
        <v>43</v>
      </c>
      <c r="T127" s="417" t="s">
        <v>85</v>
      </c>
      <c r="U127" s="417" t="s">
        <v>84</v>
      </c>
      <c r="V127" s="426">
        <f>'Produksi dan Harga'!J11</f>
        <v>443</v>
      </c>
      <c r="W127" s="408">
        <f t="shared" si="728"/>
        <v>8947000</v>
      </c>
      <c r="X127" s="408">
        <f t="shared" si="729"/>
        <v>3963.521</v>
      </c>
      <c r="Y127" s="419">
        <v>0.022</v>
      </c>
      <c r="Z127" s="408">
        <f t="shared" si="730"/>
        <v>87.197462</v>
      </c>
      <c r="AA127" s="419"/>
      <c r="AB127" s="408">
        <f>ADHB!AC127</f>
        <v>0</v>
      </c>
      <c r="AC127" s="420">
        <f t="shared" si="731"/>
        <v>0</v>
      </c>
      <c r="AD127" s="408">
        <f t="shared" si="732"/>
        <v>4050.718462</v>
      </c>
      <c r="AE127" s="419">
        <v>0.21087817</v>
      </c>
      <c r="AF127" s="421">
        <f t="shared" si="733"/>
        <v>854.2080965</v>
      </c>
      <c r="AG127" s="421">
        <f t="shared" si="734"/>
        <v>3196.510366</v>
      </c>
      <c r="AH127" s="411"/>
      <c r="AI127" s="423">
        <f t="shared" si="849"/>
        <v>7</v>
      </c>
      <c r="AJ127" s="416" t="s">
        <v>43</v>
      </c>
      <c r="AK127" s="417" t="s">
        <v>85</v>
      </c>
      <c r="AL127" s="417" t="s">
        <v>84</v>
      </c>
      <c r="AM127" s="426">
        <f>'Produksi dan Harga'!O11</f>
        <v>283</v>
      </c>
      <c r="AN127" s="408">
        <f t="shared" si="735"/>
        <v>8947000</v>
      </c>
      <c r="AO127" s="408">
        <f t="shared" si="736"/>
        <v>2532.001</v>
      </c>
      <c r="AP127" s="419">
        <v>0.022</v>
      </c>
      <c r="AQ127" s="408">
        <f t="shared" si="737"/>
        <v>55.704022</v>
      </c>
      <c r="AR127" s="419"/>
      <c r="AS127" s="408">
        <f>ADHB!AT127</f>
        <v>0</v>
      </c>
      <c r="AT127" s="420">
        <f t="shared" si="738"/>
        <v>0</v>
      </c>
      <c r="AU127" s="408">
        <f t="shared" si="739"/>
        <v>2587.705022</v>
      </c>
      <c r="AV127" s="419">
        <v>0.21087817</v>
      </c>
      <c r="AW127" s="421">
        <f t="shared" si="740"/>
        <v>545.6904995</v>
      </c>
      <c r="AX127" s="421">
        <f t="shared" si="741"/>
        <v>2042.014522</v>
      </c>
      <c r="AY127" s="411"/>
      <c r="AZ127" s="423">
        <f t="shared" si="850"/>
        <v>7</v>
      </c>
      <c r="BA127" s="416" t="s">
        <v>43</v>
      </c>
      <c r="BB127" s="417" t="s">
        <v>85</v>
      </c>
      <c r="BC127" s="417" t="s">
        <v>84</v>
      </c>
      <c r="BD127" s="426">
        <f>'Produksi dan Harga'!T11</f>
        <v>264</v>
      </c>
      <c r="BE127" s="408">
        <f t="shared" si="742"/>
        <v>8947000</v>
      </c>
      <c r="BF127" s="408">
        <f t="shared" si="743"/>
        <v>2362.008</v>
      </c>
      <c r="BG127" s="419">
        <v>0.022</v>
      </c>
      <c r="BH127" s="408">
        <f t="shared" si="744"/>
        <v>51.964176</v>
      </c>
      <c r="BI127" s="419"/>
      <c r="BJ127" s="408">
        <f>ADHB!BK127</f>
        <v>0</v>
      </c>
      <c r="BK127" s="420">
        <f t="shared" si="745"/>
        <v>0</v>
      </c>
      <c r="BL127" s="408">
        <f t="shared" si="746"/>
        <v>2413.972176</v>
      </c>
      <c r="BM127" s="419">
        <v>0.21087817</v>
      </c>
      <c r="BN127" s="421">
        <f t="shared" si="747"/>
        <v>509.0540349</v>
      </c>
      <c r="BO127" s="421">
        <f t="shared" si="748"/>
        <v>1904.918141</v>
      </c>
      <c r="BP127" s="411"/>
      <c r="BQ127" s="423">
        <f t="shared" si="851"/>
        <v>7</v>
      </c>
      <c r="BR127" s="416" t="s">
        <v>43</v>
      </c>
      <c r="BS127" s="417" t="s">
        <v>85</v>
      </c>
      <c r="BT127" s="417" t="s">
        <v>84</v>
      </c>
      <c r="BU127" s="426">
        <f>'Produksi dan Harga'!Y11</f>
        <v>256</v>
      </c>
      <c r="BV127" s="408">
        <f t="shared" si="749"/>
        <v>8947000</v>
      </c>
      <c r="BW127" s="408">
        <f t="shared" si="750"/>
        <v>2290.432</v>
      </c>
      <c r="BX127" s="419">
        <v>0.022</v>
      </c>
      <c r="BY127" s="408">
        <f t="shared" si="751"/>
        <v>50.389504</v>
      </c>
      <c r="BZ127" s="419"/>
      <c r="CA127" s="408">
        <f>ADHB!CB127</f>
        <v>0</v>
      </c>
      <c r="CB127" s="420">
        <f t="shared" si="752"/>
        <v>0</v>
      </c>
      <c r="CC127" s="408">
        <f t="shared" si="753"/>
        <v>2340.821504</v>
      </c>
      <c r="CD127" s="419">
        <v>0.21087817</v>
      </c>
      <c r="CE127" s="421">
        <f t="shared" si="754"/>
        <v>493.6281551</v>
      </c>
      <c r="CF127" s="421">
        <f t="shared" si="755"/>
        <v>1847.193349</v>
      </c>
      <c r="CG127" s="411"/>
      <c r="CH127" s="423">
        <f t="shared" si="852"/>
        <v>7</v>
      </c>
      <c r="CI127" s="416" t="s">
        <v>43</v>
      </c>
      <c r="CJ127" s="417" t="s">
        <v>85</v>
      </c>
      <c r="CK127" s="417" t="s">
        <v>84</v>
      </c>
      <c r="CL127" s="426">
        <f>'Produksi dan Harga'!AD11</f>
        <v>314</v>
      </c>
      <c r="CM127" s="408">
        <f t="shared" si="756"/>
        <v>8947000</v>
      </c>
      <c r="CN127" s="408">
        <f t="shared" si="757"/>
        <v>2809.358</v>
      </c>
      <c r="CO127" s="419">
        <v>0.022</v>
      </c>
      <c r="CP127" s="408">
        <f t="shared" si="758"/>
        <v>61.805876</v>
      </c>
      <c r="CQ127" s="419"/>
      <c r="CR127" s="408">
        <f>ADHB!CS127</f>
        <v>0</v>
      </c>
      <c r="CS127" s="420">
        <f t="shared" si="759"/>
        <v>0</v>
      </c>
      <c r="CT127" s="408">
        <f t="shared" si="760"/>
        <v>2871.163876</v>
      </c>
      <c r="CU127" s="419">
        <v>0.21087817</v>
      </c>
      <c r="CV127" s="421">
        <f t="shared" si="761"/>
        <v>605.4657839</v>
      </c>
      <c r="CW127" s="421">
        <f t="shared" si="762"/>
        <v>2265.698092</v>
      </c>
      <c r="CX127" s="411"/>
      <c r="CY127" s="423">
        <f t="shared" si="853"/>
        <v>7</v>
      </c>
      <c r="CZ127" s="416" t="s">
        <v>43</v>
      </c>
      <c r="DA127" s="417" t="s">
        <v>85</v>
      </c>
      <c r="DB127" s="417" t="s">
        <v>84</v>
      </c>
      <c r="DC127" s="426">
        <f>'Produksi dan Harga'!AI11</f>
        <v>287</v>
      </c>
      <c r="DD127" s="408">
        <f t="shared" si="763"/>
        <v>8947000</v>
      </c>
      <c r="DE127" s="408">
        <f t="shared" si="764"/>
        <v>2567.789</v>
      </c>
      <c r="DF127" s="419">
        <v>0.022</v>
      </c>
      <c r="DG127" s="408">
        <f t="shared" si="765"/>
        <v>56.491358</v>
      </c>
      <c r="DH127" s="419"/>
      <c r="DI127" s="408">
        <f>ADHB!DJ127</f>
        <v>0</v>
      </c>
      <c r="DJ127" s="420">
        <f t="shared" si="766"/>
        <v>0</v>
      </c>
      <c r="DK127" s="408">
        <f t="shared" si="767"/>
        <v>2624.280358</v>
      </c>
      <c r="DL127" s="419">
        <v>0.21087817</v>
      </c>
      <c r="DM127" s="421">
        <f t="shared" si="768"/>
        <v>553.4034395</v>
      </c>
      <c r="DN127" s="421">
        <f t="shared" si="769"/>
        <v>2070.876919</v>
      </c>
      <c r="DO127" s="411"/>
      <c r="DP127" s="423">
        <f t="shared" si="854"/>
        <v>7</v>
      </c>
      <c r="DQ127" s="416" t="s">
        <v>43</v>
      </c>
      <c r="DR127" s="417" t="s">
        <v>85</v>
      </c>
      <c r="DS127" s="417" t="s">
        <v>84</v>
      </c>
      <c r="DT127" s="426">
        <f>'Produksi dan Harga'!AN11</f>
        <v>179</v>
      </c>
      <c r="DU127" s="408">
        <f t="shared" si="770"/>
        <v>8947000</v>
      </c>
      <c r="DV127" s="408">
        <f t="shared" si="771"/>
        <v>1601.513</v>
      </c>
      <c r="DW127" s="419">
        <v>0.022</v>
      </c>
      <c r="DX127" s="408">
        <f t="shared" si="772"/>
        <v>35.233286</v>
      </c>
      <c r="DY127" s="419"/>
      <c r="DZ127" s="408">
        <f>ADHB!EA127</f>
        <v>0</v>
      </c>
      <c r="EA127" s="420">
        <f t="shared" si="773"/>
        <v>0</v>
      </c>
      <c r="EB127" s="408">
        <f t="shared" si="774"/>
        <v>1636.746286</v>
      </c>
      <c r="EC127" s="419">
        <v>0.21087817</v>
      </c>
      <c r="ED127" s="421">
        <f t="shared" si="775"/>
        <v>345.1540615</v>
      </c>
      <c r="EE127" s="421">
        <f t="shared" si="776"/>
        <v>1291.592224</v>
      </c>
      <c r="EF127" s="411"/>
      <c r="EG127" s="423">
        <f t="shared" si="855"/>
        <v>7</v>
      </c>
      <c r="EH127" s="416" t="s">
        <v>43</v>
      </c>
      <c r="EI127" s="417" t="s">
        <v>85</v>
      </c>
      <c r="EJ127" s="417" t="s">
        <v>84</v>
      </c>
      <c r="EK127" s="426">
        <f>'Produksi dan Harga'!AS11</f>
        <v>120</v>
      </c>
      <c r="EL127" s="408">
        <f t="shared" si="777"/>
        <v>8947000</v>
      </c>
      <c r="EM127" s="408">
        <f t="shared" si="778"/>
        <v>1073.64</v>
      </c>
      <c r="EN127" s="419">
        <v>0.022</v>
      </c>
      <c r="EO127" s="408">
        <f t="shared" si="779"/>
        <v>23.62008</v>
      </c>
      <c r="EP127" s="419"/>
      <c r="EQ127" s="408">
        <f>ADHB!ER127</f>
        <v>0</v>
      </c>
      <c r="ER127" s="420">
        <f t="shared" si="780"/>
        <v>0</v>
      </c>
      <c r="ES127" s="408">
        <f t="shared" si="781"/>
        <v>1097.26008</v>
      </c>
      <c r="ET127" s="419">
        <v>0.21087817</v>
      </c>
      <c r="EU127" s="421">
        <f t="shared" si="782"/>
        <v>231.3881977</v>
      </c>
      <c r="EV127" s="421">
        <f t="shared" si="783"/>
        <v>865.8718823</v>
      </c>
      <c r="EW127" s="411"/>
      <c r="EX127" s="423">
        <f t="shared" si="856"/>
        <v>7</v>
      </c>
      <c r="EY127" s="416" t="s">
        <v>43</v>
      </c>
      <c r="EZ127" s="417" t="s">
        <v>85</v>
      </c>
      <c r="FA127" s="417" t="s">
        <v>84</v>
      </c>
      <c r="FB127" s="426">
        <f>'Produksi dan Harga'!AX11</f>
        <v>84.4</v>
      </c>
      <c r="FC127" s="408">
        <f t="shared" si="784"/>
        <v>8947000</v>
      </c>
      <c r="FD127" s="408">
        <f t="shared" si="785"/>
        <v>755.1268</v>
      </c>
      <c r="FE127" s="419">
        <v>0.022</v>
      </c>
      <c r="FF127" s="408">
        <f t="shared" si="786"/>
        <v>16.6127896</v>
      </c>
      <c r="FG127" s="419"/>
      <c r="FH127" s="408">
        <f>ADHB!FI127</f>
        <v>0</v>
      </c>
      <c r="FI127" s="420">
        <f t="shared" si="787"/>
        <v>0</v>
      </c>
      <c r="FJ127" s="408">
        <f t="shared" si="788"/>
        <v>771.7395896</v>
      </c>
      <c r="FK127" s="419">
        <v>0.21087817</v>
      </c>
      <c r="FL127" s="421">
        <f t="shared" si="789"/>
        <v>162.7430324</v>
      </c>
      <c r="FM127" s="421">
        <f t="shared" si="790"/>
        <v>608.9965572</v>
      </c>
      <c r="FN127" s="411"/>
      <c r="FO127" s="423">
        <f t="shared" si="857"/>
        <v>7</v>
      </c>
      <c r="FP127" s="416" t="s">
        <v>43</v>
      </c>
      <c r="FQ127" s="417" t="s">
        <v>85</v>
      </c>
      <c r="FR127" s="417" t="s">
        <v>84</v>
      </c>
      <c r="FS127" s="426">
        <f>'Produksi dan Harga'!BC11</f>
        <v>155</v>
      </c>
      <c r="FT127" s="408">
        <f t="shared" si="791"/>
        <v>8947000</v>
      </c>
      <c r="FU127" s="408">
        <f t="shared" si="792"/>
        <v>1386.785</v>
      </c>
      <c r="FV127" s="419">
        <v>0.022</v>
      </c>
      <c r="FW127" s="408">
        <f t="shared" si="793"/>
        <v>30.50927</v>
      </c>
      <c r="FX127" s="419"/>
      <c r="FY127" s="408">
        <f>ADHB!FZ127</f>
        <v>0</v>
      </c>
      <c r="FZ127" s="420">
        <f t="shared" si="794"/>
        <v>0</v>
      </c>
      <c r="GA127" s="408">
        <f t="shared" si="795"/>
        <v>1417.29427</v>
      </c>
      <c r="GB127" s="419">
        <v>0.21087817</v>
      </c>
      <c r="GC127" s="421">
        <f t="shared" si="796"/>
        <v>298.876422</v>
      </c>
      <c r="GD127" s="421">
        <f t="shared" si="797"/>
        <v>1118.417848</v>
      </c>
      <c r="GE127" s="411"/>
      <c r="GF127" s="423">
        <f t="shared" si="858"/>
        <v>7</v>
      </c>
      <c r="GG127" s="416" t="s">
        <v>43</v>
      </c>
      <c r="GH127" s="417" t="s">
        <v>85</v>
      </c>
      <c r="GI127" s="417" t="s">
        <v>84</v>
      </c>
      <c r="GJ127" s="408">
        <f>'Produksi dan Harga'!BH11</f>
        <v>50</v>
      </c>
      <c r="GK127" s="408">
        <f t="shared" si="798"/>
        <v>8947000</v>
      </c>
      <c r="GL127" s="408">
        <f t="shared" si="799"/>
        <v>447.35</v>
      </c>
      <c r="GM127" s="419">
        <v>0.022</v>
      </c>
      <c r="GN127" s="408">
        <f t="shared" si="800"/>
        <v>9.8417</v>
      </c>
      <c r="GO127" s="419"/>
      <c r="GP127" s="408">
        <f>ADHB!GQ127</f>
        <v>0</v>
      </c>
      <c r="GQ127" s="420">
        <f t="shared" si="801"/>
        <v>0</v>
      </c>
      <c r="GR127" s="408">
        <f t="shared" si="802"/>
        <v>457.1917</v>
      </c>
      <c r="GS127" s="419">
        <v>0.21087817</v>
      </c>
      <c r="GT127" s="421">
        <f t="shared" si="803"/>
        <v>96.41174904</v>
      </c>
      <c r="GU127" s="421">
        <f t="shared" si="804"/>
        <v>360.779951</v>
      </c>
      <c r="GV127" s="411"/>
      <c r="GW127" s="423">
        <f t="shared" si="859"/>
        <v>7</v>
      </c>
      <c r="GX127" s="416" t="s">
        <v>43</v>
      </c>
      <c r="GY127" s="417" t="s">
        <v>85</v>
      </c>
      <c r="GZ127" s="424" t="s">
        <v>84</v>
      </c>
      <c r="HA127" s="408">
        <f>'Produksi dan Harga'!BM11</f>
        <v>65</v>
      </c>
      <c r="HB127" s="425">
        <f t="shared" si="805"/>
        <v>8947000</v>
      </c>
      <c r="HC127" s="408">
        <f t="shared" si="806"/>
        <v>581.555</v>
      </c>
      <c r="HD127" s="419">
        <v>0.022</v>
      </c>
      <c r="HE127" s="408">
        <f t="shared" si="807"/>
        <v>12.79421</v>
      </c>
      <c r="HF127" s="419"/>
      <c r="HG127" s="408">
        <f>ADHB!HH127</f>
        <v>0</v>
      </c>
      <c r="HH127" s="420">
        <f t="shared" si="808"/>
        <v>0</v>
      </c>
      <c r="HI127" s="408">
        <f t="shared" si="809"/>
        <v>594.34921</v>
      </c>
      <c r="HJ127" s="419">
        <v>0.21087817</v>
      </c>
      <c r="HK127" s="421">
        <f t="shared" si="810"/>
        <v>125.3352737</v>
      </c>
      <c r="HL127" s="421">
        <f t="shared" si="811"/>
        <v>469.0139363</v>
      </c>
      <c r="HM127" s="411"/>
      <c r="HN127" s="423">
        <f t="shared" si="860"/>
        <v>7</v>
      </c>
      <c r="HO127" s="416" t="s">
        <v>43</v>
      </c>
      <c r="HP127" s="417" t="s">
        <v>85</v>
      </c>
      <c r="HQ127" s="417" t="s">
        <v>84</v>
      </c>
      <c r="HR127" s="405">
        <f>'Produksi dan Harga'!BR11</f>
        <v>163</v>
      </c>
      <c r="HS127" s="408">
        <f t="shared" si="812"/>
        <v>8947000</v>
      </c>
      <c r="HT127" s="408">
        <f t="shared" si="813"/>
        <v>1458.361</v>
      </c>
      <c r="HU127" s="419">
        <v>0.022</v>
      </c>
      <c r="HV127" s="408">
        <f t="shared" si="814"/>
        <v>32.083942</v>
      </c>
      <c r="HW127" s="419"/>
      <c r="HX127" s="408">
        <f>ADHB!HY127</f>
        <v>0</v>
      </c>
      <c r="HY127" s="420">
        <f t="shared" si="815"/>
        <v>0</v>
      </c>
      <c r="HZ127" s="408">
        <f t="shared" si="816"/>
        <v>1490.444942</v>
      </c>
      <c r="IA127" s="419">
        <v>0.21087817</v>
      </c>
      <c r="IB127" s="421">
        <f t="shared" si="817"/>
        <v>314.3023019</v>
      </c>
      <c r="IC127" s="421">
        <f t="shared" si="818"/>
        <v>1176.14264</v>
      </c>
      <c r="ID127" s="411"/>
      <c r="IE127" s="423">
        <f t="shared" si="861"/>
        <v>7</v>
      </c>
      <c r="IF127" s="416" t="s">
        <v>43</v>
      </c>
      <c r="IG127" s="417" t="s">
        <v>85</v>
      </c>
      <c r="IH127" s="417" t="s">
        <v>84</v>
      </c>
      <c r="II127" s="405">
        <f>'Produksi dan Harga'!BW11</f>
        <v>77.1</v>
      </c>
      <c r="IJ127" s="408">
        <f t="shared" si="819"/>
        <v>8947000</v>
      </c>
      <c r="IK127" s="408">
        <f t="shared" si="820"/>
        <v>689.8137</v>
      </c>
      <c r="IL127" s="419">
        <v>0.022</v>
      </c>
      <c r="IM127" s="408">
        <f t="shared" si="821"/>
        <v>15.1759014</v>
      </c>
      <c r="IN127" s="419"/>
      <c r="IO127" s="408">
        <f>ADHB!IP127</f>
        <v>0</v>
      </c>
      <c r="IP127" s="420">
        <f t="shared" si="822"/>
        <v>0</v>
      </c>
      <c r="IQ127" s="408">
        <f t="shared" si="823"/>
        <v>704.9896014</v>
      </c>
      <c r="IR127" s="419">
        <v>0.21087817</v>
      </c>
      <c r="IS127" s="421">
        <f t="shared" si="824"/>
        <v>148.666917</v>
      </c>
      <c r="IT127" s="421">
        <f t="shared" si="825"/>
        <v>556.3226844</v>
      </c>
      <c r="IU127" s="411"/>
      <c r="IV127" s="423">
        <f t="shared" si="862"/>
        <v>7</v>
      </c>
      <c r="IW127" s="416" t="s">
        <v>43</v>
      </c>
      <c r="IX127" s="417" t="s">
        <v>85</v>
      </c>
      <c r="IY127" s="417" t="s">
        <v>84</v>
      </c>
      <c r="IZ127" s="405">
        <f>'Produksi dan Harga'!CB11</f>
        <v>35.9</v>
      </c>
      <c r="JA127" s="408">
        <f t="shared" si="826"/>
        <v>8947000</v>
      </c>
      <c r="JB127" s="408">
        <f t="shared" si="827"/>
        <v>321.1973</v>
      </c>
      <c r="JC127" s="419">
        <v>0.022</v>
      </c>
      <c r="JD127" s="408">
        <f t="shared" si="828"/>
        <v>7.0663406</v>
      </c>
      <c r="JE127" s="419"/>
      <c r="JF127" s="408">
        <f>ADHB!JG127</f>
        <v>0</v>
      </c>
      <c r="JG127" s="420">
        <f t="shared" si="829"/>
        <v>0</v>
      </c>
      <c r="JH127" s="408">
        <f t="shared" si="830"/>
        <v>328.2636406</v>
      </c>
      <c r="JI127" s="419">
        <v>0.21087817</v>
      </c>
      <c r="JJ127" s="421">
        <f t="shared" si="831"/>
        <v>69.22363581</v>
      </c>
      <c r="JK127" s="421">
        <f t="shared" si="832"/>
        <v>259.0400048</v>
      </c>
      <c r="JL127" s="411"/>
      <c r="JM127" s="423">
        <f t="shared" si="863"/>
        <v>7</v>
      </c>
      <c r="JN127" s="416" t="s">
        <v>43</v>
      </c>
      <c r="JO127" s="417" t="s">
        <v>85</v>
      </c>
      <c r="JP127" s="417" t="s">
        <v>84</v>
      </c>
      <c r="JQ127" s="408"/>
      <c r="JR127" s="408">
        <f t="shared" si="833"/>
        <v>8947000</v>
      </c>
      <c r="JS127" s="408">
        <f t="shared" si="834"/>
        <v>0</v>
      </c>
      <c r="JT127" s="419">
        <v>0.022</v>
      </c>
      <c r="JU127" s="408">
        <f t="shared" si="835"/>
        <v>0</v>
      </c>
      <c r="JV127" s="419"/>
      <c r="JW127" s="408" t="str">
        <f>ADHB!LD127</f>
        <v/>
      </c>
      <c r="JX127" s="420">
        <f t="shared" si="836"/>
        <v>0</v>
      </c>
      <c r="JY127" s="408">
        <f t="shared" si="837"/>
        <v>0</v>
      </c>
      <c r="JZ127" s="419">
        <v>0.21087817</v>
      </c>
      <c r="KA127" s="421">
        <f t="shared" si="838"/>
        <v>0</v>
      </c>
      <c r="KB127" s="421">
        <f t="shared" si="839"/>
        <v>0</v>
      </c>
      <c r="KC127" s="411"/>
      <c r="KD127" s="423">
        <f t="shared" si="864"/>
        <v>7</v>
      </c>
      <c r="KE127" s="416" t="s">
        <v>43</v>
      </c>
      <c r="KF127" s="417" t="s">
        <v>85</v>
      </c>
      <c r="KG127" s="417" t="s">
        <v>84</v>
      </c>
      <c r="KH127" s="408"/>
      <c r="KI127" s="408">
        <f t="shared" si="840"/>
        <v>8947000</v>
      </c>
      <c r="KJ127" s="408">
        <f t="shared" si="841"/>
        <v>0</v>
      </c>
      <c r="KK127" s="419">
        <v>0.022</v>
      </c>
      <c r="KL127" s="408">
        <f t="shared" si="842"/>
        <v>0</v>
      </c>
      <c r="KM127" s="419"/>
      <c r="KN127" s="408" t="str">
        <f>ADHB!LU127</f>
        <v/>
      </c>
      <c r="KO127" s="420">
        <f t="shared" si="843"/>
        <v>0</v>
      </c>
      <c r="KP127" s="408">
        <f t="shared" si="844"/>
        <v>0</v>
      </c>
      <c r="KQ127" s="419">
        <v>0.21087817</v>
      </c>
      <c r="KR127" s="421">
        <f t="shared" si="845"/>
        <v>0</v>
      </c>
      <c r="KS127" s="421">
        <f t="shared" si="846"/>
        <v>0</v>
      </c>
    </row>
    <row r="128" ht="15.75" customHeight="1">
      <c r="A128" s="415">
        <f t="shared" si="847"/>
        <v>8</v>
      </c>
      <c r="B128" s="416" t="s">
        <v>87</v>
      </c>
      <c r="C128" s="417" t="s">
        <v>85</v>
      </c>
      <c r="D128" s="417" t="s">
        <v>84</v>
      </c>
      <c r="E128" s="408"/>
      <c r="F128" s="408">
        <f t="shared" si="721"/>
        <v>1009000</v>
      </c>
      <c r="G128" s="408">
        <f t="shared" si="722"/>
        <v>0</v>
      </c>
      <c r="H128" s="419">
        <v>0.022</v>
      </c>
      <c r="I128" s="408">
        <f t="shared" si="723"/>
        <v>0</v>
      </c>
      <c r="J128" s="419"/>
      <c r="K128" s="408">
        <f>ADHB!L128</f>
        <v>0</v>
      </c>
      <c r="L128" s="420">
        <f t="shared" si="724"/>
        <v>0</v>
      </c>
      <c r="M128" s="408">
        <f t="shared" si="725"/>
        <v>0</v>
      </c>
      <c r="N128" s="419">
        <v>0.27429935250298</v>
      </c>
      <c r="O128" s="421">
        <f t="shared" si="726"/>
        <v>0</v>
      </c>
      <c r="P128" s="422">
        <f t="shared" si="727"/>
        <v>0</v>
      </c>
      <c r="Q128" s="411"/>
      <c r="R128" s="423">
        <f t="shared" si="848"/>
        <v>8</v>
      </c>
      <c r="S128" s="416" t="s">
        <v>87</v>
      </c>
      <c r="T128" s="417" t="s">
        <v>85</v>
      </c>
      <c r="U128" s="417" t="s">
        <v>84</v>
      </c>
      <c r="V128" s="408"/>
      <c r="W128" s="408">
        <f t="shared" si="728"/>
        <v>1009000</v>
      </c>
      <c r="X128" s="408">
        <f t="shared" si="729"/>
        <v>0</v>
      </c>
      <c r="Y128" s="419">
        <v>0.022</v>
      </c>
      <c r="Z128" s="408">
        <f t="shared" si="730"/>
        <v>0</v>
      </c>
      <c r="AA128" s="419"/>
      <c r="AB128" s="408">
        <f>ADHB!AC128</f>
        <v>0</v>
      </c>
      <c r="AC128" s="420">
        <f t="shared" si="731"/>
        <v>0</v>
      </c>
      <c r="AD128" s="408">
        <f t="shared" si="732"/>
        <v>0</v>
      </c>
      <c r="AE128" s="419">
        <v>0.27429935250298</v>
      </c>
      <c r="AF128" s="421">
        <f t="shared" si="733"/>
        <v>0</v>
      </c>
      <c r="AG128" s="421">
        <f t="shared" si="734"/>
        <v>0</v>
      </c>
      <c r="AH128" s="411"/>
      <c r="AI128" s="423">
        <f t="shared" si="849"/>
        <v>8</v>
      </c>
      <c r="AJ128" s="416" t="s">
        <v>87</v>
      </c>
      <c r="AK128" s="417" t="s">
        <v>85</v>
      </c>
      <c r="AL128" s="417" t="s">
        <v>84</v>
      </c>
      <c r="AM128" s="408"/>
      <c r="AN128" s="408">
        <f t="shared" si="735"/>
        <v>1009000</v>
      </c>
      <c r="AO128" s="408">
        <f t="shared" si="736"/>
        <v>0</v>
      </c>
      <c r="AP128" s="419">
        <v>0.022</v>
      </c>
      <c r="AQ128" s="408">
        <f t="shared" si="737"/>
        <v>0</v>
      </c>
      <c r="AR128" s="419"/>
      <c r="AS128" s="408">
        <f>ADHB!AT128</f>
        <v>0</v>
      </c>
      <c r="AT128" s="420">
        <f t="shared" si="738"/>
        <v>0</v>
      </c>
      <c r="AU128" s="408">
        <f t="shared" si="739"/>
        <v>0</v>
      </c>
      <c r="AV128" s="419">
        <v>0.27429935250298</v>
      </c>
      <c r="AW128" s="421">
        <f t="shared" si="740"/>
        <v>0</v>
      </c>
      <c r="AX128" s="421">
        <f t="shared" si="741"/>
        <v>0</v>
      </c>
      <c r="AY128" s="411"/>
      <c r="AZ128" s="423">
        <f t="shared" si="850"/>
        <v>8</v>
      </c>
      <c r="BA128" s="416" t="s">
        <v>87</v>
      </c>
      <c r="BB128" s="417" t="s">
        <v>85</v>
      </c>
      <c r="BC128" s="417" t="s">
        <v>84</v>
      </c>
      <c r="BD128" s="408"/>
      <c r="BE128" s="408">
        <f t="shared" si="742"/>
        <v>1009000</v>
      </c>
      <c r="BF128" s="408">
        <f t="shared" si="743"/>
        <v>0</v>
      </c>
      <c r="BG128" s="419">
        <v>0.022</v>
      </c>
      <c r="BH128" s="408">
        <f t="shared" si="744"/>
        <v>0</v>
      </c>
      <c r="BI128" s="419"/>
      <c r="BJ128" s="408">
        <f>ADHB!BK128</f>
        <v>0</v>
      </c>
      <c r="BK128" s="420">
        <f t="shared" si="745"/>
        <v>0</v>
      </c>
      <c r="BL128" s="408">
        <f t="shared" si="746"/>
        <v>0</v>
      </c>
      <c r="BM128" s="419">
        <v>0.27429935250298</v>
      </c>
      <c r="BN128" s="421">
        <f t="shared" si="747"/>
        <v>0</v>
      </c>
      <c r="BO128" s="421">
        <f t="shared" si="748"/>
        <v>0</v>
      </c>
      <c r="BP128" s="411"/>
      <c r="BQ128" s="423">
        <f t="shared" si="851"/>
        <v>8</v>
      </c>
      <c r="BR128" s="416" t="s">
        <v>87</v>
      </c>
      <c r="BS128" s="417" t="s">
        <v>85</v>
      </c>
      <c r="BT128" s="417" t="s">
        <v>84</v>
      </c>
      <c r="BU128" s="408"/>
      <c r="BV128" s="408">
        <f t="shared" si="749"/>
        <v>1009000</v>
      </c>
      <c r="BW128" s="408">
        <f t="shared" si="750"/>
        <v>0</v>
      </c>
      <c r="BX128" s="419">
        <v>0.022</v>
      </c>
      <c r="BY128" s="408">
        <f t="shared" si="751"/>
        <v>0</v>
      </c>
      <c r="BZ128" s="419"/>
      <c r="CA128" s="408">
        <f>ADHB!CB128</f>
        <v>0</v>
      </c>
      <c r="CB128" s="420">
        <f t="shared" si="752"/>
        <v>0</v>
      </c>
      <c r="CC128" s="408">
        <f t="shared" si="753"/>
        <v>0</v>
      </c>
      <c r="CD128" s="419">
        <v>0.27429935250298</v>
      </c>
      <c r="CE128" s="421">
        <f t="shared" si="754"/>
        <v>0</v>
      </c>
      <c r="CF128" s="421">
        <f t="shared" si="755"/>
        <v>0</v>
      </c>
      <c r="CG128" s="411"/>
      <c r="CH128" s="423">
        <f t="shared" si="852"/>
        <v>8</v>
      </c>
      <c r="CI128" s="416" t="s">
        <v>87</v>
      </c>
      <c r="CJ128" s="417" t="s">
        <v>85</v>
      </c>
      <c r="CK128" s="417" t="s">
        <v>84</v>
      </c>
      <c r="CL128" s="408"/>
      <c r="CM128" s="408">
        <f t="shared" si="756"/>
        <v>1009000</v>
      </c>
      <c r="CN128" s="408">
        <f t="shared" si="757"/>
        <v>0</v>
      </c>
      <c r="CO128" s="419">
        <v>0.022</v>
      </c>
      <c r="CP128" s="408">
        <f t="shared" si="758"/>
        <v>0</v>
      </c>
      <c r="CQ128" s="419"/>
      <c r="CR128" s="408">
        <f>ADHB!CS128</f>
        <v>0</v>
      </c>
      <c r="CS128" s="420">
        <f t="shared" si="759"/>
        <v>0</v>
      </c>
      <c r="CT128" s="408">
        <f t="shared" si="760"/>
        <v>0</v>
      </c>
      <c r="CU128" s="419">
        <v>0.27429935250298</v>
      </c>
      <c r="CV128" s="421">
        <f t="shared" si="761"/>
        <v>0</v>
      </c>
      <c r="CW128" s="421">
        <f t="shared" si="762"/>
        <v>0</v>
      </c>
      <c r="CX128" s="411"/>
      <c r="CY128" s="423">
        <f t="shared" si="853"/>
        <v>8</v>
      </c>
      <c r="CZ128" s="416" t="s">
        <v>87</v>
      </c>
      <c r="DA128" s="417" t="s">
        <v>85</v>
      </c>
      <c r="DB128" s="417" t="s">
        <v>84</v>
      </c>
      <c r="DC128" s="408"/>
      <c r="DD128" s="408">
        <f t="shared" si="763"/>
        <v>1009000</v>
      </c>
      <c r="DE128" s="408">
        <f t="shared" si="764"/>
        <v>0</v>
      </c>
      <c r="DF128" s="419">
        <v>0.022</v>
      </c>
      <c r="DG128" s="408">
        <f t="shared" si="765"/>
        <v>0</v>
      </c>
      <c r="DH128" s="419"/>
      <c r="DI128" s="408">
        <f>ADHB!DJ128</f>
        <v>0</v>
      </c>
      <c r="DJ128" s="420">
        <f t="shared" si="766"/>
        <v>0</v>
      </c>
      <c r="DK128" s="408">
        <f t="shared" si="767"/>
        <v>0</v>
      </c>
      <c r="DL128" s="419">
        <v>0.27429935250298</v>
      </c>
      <c r="DM128" s="421">
        <f t="shared" si="768"/>
        <v>0</v>
      </c>
      <c r="DN128" s="421">
        <f t="shared" si="769"/>
        <v>0</v>
      </c>
      <c r="DO128" s="411"/>
      <c r="DP128" s="423">
        <f t="shared" si="854"/>
        <v>8</v>
      </c>
      <c r="DQ128" s="416" t="s">
        <v>87</v>
      </c>
      <c r="DR128" s="417" t="s">
        <v>85</v>
      </c>
      <c r="DS128" s="417" t="s">
        <v>84</v>
      </c>
      <c r="DT128" s="408"/>
      <c r="DU128" s="408">
        <f t="shared" si="770"/>
        <v>1009000</v>
      </c>
      <c r="DV128" s="408">
        <f t="shared" si="771"/>
        <v>0</v>
      </c>
      <c r="DW128" s="419">
        <v>0.022</v>
      </c>
      <c r="DX128" s="408">
        <f t="shared" si="772"/>
        <v>0</v>
      </c>
      <c r="DY128" s="419"/>
      <c r="DZ128" s="408">
        <f>ADHB!EA128</f>
        <v>0</v>
      </c>
      <c r="EA128" s="420">
        <f t="shared" si="773"/>
        <v>0</v>
      </c>
      <c r="EB128" s="408">
        <f t="shared" si="774"/>
        <v>0</v>
      </c>
      <c r="EC128" s="419">
        <v>0.27429935250298</v>
      </c>
      <c r="ED128" s="421">
        <f t="shared" si="775"/>
        <v>0</v>
      </c>
      <c r="EE128" s="421">
        <f t="shared" si="776"/>
        <v>0</v>
      </c>
      <c r="EF128" s="411"/>
      <c r="EG128" s="423">
        <f t="shared" si="855"/>
        <v>8</v>
      </c>
      <c r="EH128" s="416" t="s">
        <v>87</v>
      </c>
      <c r="EI128" s="417" t="s">
        <v>85</v>
      </c>
      <c r="EJ128" s="417" t="s">
        <v>84</v>
      </c>
      <c r="EK128" s="408"/>
      <c r="EL128" s="408">
        <f t="shared" si="777"/>
        <v>1009000</v>
      </c>
      <c r="EM128" s="408">
        <f t="shared" si="778"/>
        <v>0</v>
      </c>
      <c r="EN128" s="419">
        <v>0.022</v>
      </c>
      <c r="EO128" s="408">
        <f t="shared" si="779"/>
        <v>0</v>
      </c>
      <c r="EP128" s="419"/>
      <c r="EQ128" s="408">
        <f>ADHB!ER128</f>
        <v>0</v>
      </c>
      <c r="ER128" s="420">
        <f t="shared" si="780"/>
        <v>0</v>
      </c>
      <c r="ES128" s="408">
        <f t="shared" si="781"/>
        <v>0</v>
      </c>
      <c r="ET128" s="419">
        <v>0.27429935250298</v>
      </c>
      <c r="EU128" s="421">
        <f t="shared" si="782"/>
        <v>0</v>
      </c>
      <c r="EV128" s="421">
        <f t="shared" si="783"/>
        <v>0</v>
      </c>
      <c r="EW128" s="411"/>
      <c r="EX128" s="423">
        <f t="shared" si="856"/>
        <v>8</v>
      </c>
      <c r="EY128" s="416" t="s">
        <v>87</v>
      </c>
      <c r="EZ128" s="417" t="s">
        <v>85</v>
      </c>
      <c r="FA128" s="417" t="s">
        <v>84</v>
      </c>
      <c r="FB128" s="408"/>
      <c r="FC128" s="408">
        <f t="shared" si="784"/>
        <v>1009000</v>
      </c>
      <c r="FD128" s="408">
        <f t="shared" si="785"/>
        <v>0</v>
      </c>
      <c r="FE128" s="419">
        <v>0.022</v>
      </c>
      <c r="FF128" s="408">
        <f t="shared" si="786"/>
        <v>0</v>
      </c>
      <c r="FG128" s="419"/>
      <c r="FH128" s="408">
        <f>ADHB!FI128</f>
        <v>0</v>
      </c>
      <c r="FI128" s="420">
        <f t="shared" si="787"/>
        <v>0</v>
      </c>
      <c r="FJ128" s="408">
        <f t="shared" si="788"/>
        <v>0</v>
      </c>
      <c r="FK128" s="419">
        <v>0.27429935250298</v>
      </c>
      <c r="FL128" s="421">
        <f t="shared" si="789"/>
        <v>0</v>
      </c>
      <c r="FM128" s="421">
        <f t="shared" si="790"/>
        <v>0</v>
      </c>
      <c r="FN128" s="411"/>
      <c r="FO128" s="423">
        <f t="shared" si="857"/>
        <v>8</v>
      </c>
      <c r="FP128" s="416" t="s">
        <v>87</v>
      </c>
      <c r="FQ128" s="417" t="s">
        <v>85</v>
      </c>
      <c r="FR128" s="417" t="s">
        <v>84</v>
      </c>
      <c r="FS128" s="408"/>
      <c r="FT128" s="408">
        <f t="shared" si="791"/>
        <v>1009000</v>
      </c>
      <c r="FU128" s="408">
        <f t="shared" si="792"/>
        <v>0</v>
      </c>
      <c r="FV128" s="419">
        <v>0.022</v>
      </c>
      <c r="FW128" s="408">
        <f t="shared" si="793"/>
        <v>0</v>
      </c>
      <c r="FX128" s="419"/>
      <c r="FY128" s="408">
        <f>ADHB!FZ128</f>
        <v>0</v>
      </c>
      <c r="FZ128" s="420">
        <f t="shared" si="794"/>
        <v>0</v>
      </c>
      <c r="GA128" s="408">
        <f t="shared" si="795"/>
        <v>0</v>
      </c>
      <c r="GB128" s="419">
        <v>0.27429935250298</v>
      </c>
      <c r="GC128" s="421">
        <f t="shared" si="796"/>
        <v>0</v>
      </c>
      <c r="GD128" s="421">
        <f t="shared" si="797"/>
        <v>0</v>
      </c>
      <c r="GE128" s="411"/>
      <c r="GF128" s="423">
        <f t="shared" si="858"/>
        <v>8</v>
      </c>
      <c r="GG128" s="416" t="s">
        <v>87</v>
      </c>
      <c r="GH128" s="417" t="s">
        <v>85</v>
      </c>
      <c r="GI128" s="417" t="s">
        <v>84</v>
      </c>
      <c r="GJ128" s="408"/>
      <c r="GK128" s="408">
        <f t="shared" si="798"/>
        <v>1009000</v>
      </c>
      <c r="GL128" s="408">
        <f t="shared" si="799"/>
        <v>0</v>
      </c>
      <c r="GM128" s="419">
        <v>0.022</v>
      </c>
      <c r="GN128" s="408">
        <f t="shared" si="800"/>
        <v>0</v>
      </c>
      <c r="GO128" s="419"/>
      <c r="GP128" s="408">
        <f>ADHB!GQ128</f>
        <v>0</v>
      </c>
      <c r="GQ128" s="420">
        <f t="shared" si="801"/>
        <v>0</v>
      </c>
      <c r="GR128" s="408">
        <f t="shared" si="802"/>
        <v>0</v>
      </c>
      <c r="GS128" s="419">
        <v>0.27429935250298</v>
      </c>
      <c r="GT128" s="421">
        <f t="shared" si="803"/>
        <v>0</v>
      </c>
      <c r="GU128" s="421">
        <f t="shared" si="804"/>
        <v>0</v>
      </c>
      <c r="GV128" s="411"/>
      <c r="GW128" s="423">
        <f t="shared" si="859"/>
        <v>8</v>
      </c>
      <c r="GX128" s="416" t="s">
        <v>87</v>
      </c>
      <c r="GY128" s="417" t="s">
        <v>85</v>
      </c>
      <c r="GZ128" s="424" t="s">
        <v>84</v>
      </c>
      <c r="HA128" s="408"/>
      <c r="HB128" s="425">
        <f t="shared" si="805"/>
        <v>1009000</v>
      </c>
      <c r="HC128" s="408">
        <f t="shared" si="806"/>
        <v>0</v>
      </c>
      <c r="HD128" s="419">
        <v>0.022</v>
      </c>
      <c r="HE128" s="408">
        <f t="shared" si="807"/>
        <v>0</v>
      </c>
      <c r="HF128" s="419"/>
      <c r="HG128" s="408">
        <f>ADHB!HH128</f>
        <v>0</v>
      </c>
      <c r="HH128" s="420">
        <f t="shared" si="808"/>
        <v>0</v>
      </c>
      <c r="HI128" s="408">
        <f t="shared" si="809"/>
        <v>0</v>
      </c>
      <c r="HJ128" s="419">
        <v>0.27429935250298</v>
      </c>
      <c r="HK128" s="421">
        <f t="shared" si="810"/>
        <v>0</v>
      </c>
      <c r="HL128" s="421">
        <f t="shared" si="811"/>
        <v>0</v>
      </c>
      <c r="HM128" s="411"/>
      <c r="HN128" s="423">
        <f t="shared" si="860"/>
        <v>8</v>
      </c>
      <c r="HO128" s="416" t="s">
        <v>87</v>
      </c>
      <c r="HP128" s="417" t="s">
        <v>85</v>
      </c>
      <c r="HQ128" s="417" t="s">
        <v>84</v>
      </c>
      <c r="HR128" s="408"/>
      <c r="HS128" s="408">
        <f t="shared" si="812"/>
        <v>1009000</v>
      </c>
      <c r="HT128" s="408">
        <f t="shared" si="813"/>
        <v>0</v>
      </c>
      <c r="HU128" s="419">
        <v>0.022</v>
      </c>
      <c r="HV128" s="408">
        <f t="shared" si="814"/>
        <v>0</v>
      </c>
      <c r="HW128" s="419"/>
      <c r="HX128" s="408">
        <f>ADHB!HY128</f>
        <v>0</v>
      </c>
      <c r="HY128" s="420">
        <f t="shared" si="815"/>
        <v>0</v>
      </c>
      <c r="HZ128" s="408">
        <f t="shared" si="816"/>
        <v>0</v>
      </c>
      <c r="IA128" s="419">
        <v>0.27429935250298</v>
      </c>
      <c r="IB128" s="421">
        <f t="shared" si="817"/>
        <v>0</v>
      </c>
      <c r="IC128" s="421">
        <f t="shared" si="818"/>
        <v>0</v>
      </c>
      <c r="ID128" s="411"/>
      <c r="IE128" s="423">
        <f t="shared" si="861"/>
        <v>8</v>
      </c>
      <c r="IF128" s="416" t="s">
        <v>87</v>
      </c>
      <c r="IG128" s="417" t="s">
        <v>85</v>
      </c>
      <c r="IH128" s="417" t="s">
        <v>84</v>
      </c>
      <c r="II128" s="405">
        <f>'Produksi dan Harga'!BW12</f>
        <v>197003.2475</v>
      </c>
      <c r="IJ128" s="408">
        <f t="shared" si="819"/>
        <v>1009000</v>
      </c>
      <c r="IK128" s="408">
        <f t="shared" si="820"/>
        <v>198776.2767</v>
      </c>
      <c r="IL128" s="419">
        <v>0.022</v>
      </c>
      <c r="IM128" s="408">
        <f t="shared" si="821"/>
        <v>4373.078088</v>
      </c>
      <c r="IN128" s="419"/>
      <c r="IO128" s="408">
        <f>ADHB!IP128</f>
        <v>0</v>
      </c>
      <c r="IP128" s="420">
        <f t="shared" si="822"/>
        <v>0</v>
      </c>
      <c r="IQ128" s="408">
        <f t="shared" si="823"/>
        <v>203149.3548</v>
      </c>
      <c r="IR128" s="419">
        <v>0.27429935250298</v>
      </c>
      <c r="IS128" s="421">
        <f t="shared" si="824"/>
        <v>55723.73649</v>
      </c>
      <c r="IT128" s="421">
        <f t="shared" si="825"/>
        <v>147425.6183</v>
      </c>
      <c r="IU128" s="411"/>
      <c r="IV128" s="423">
        <f t="shared" si="862"/>
        <v>8</v>
      </c>
      <c r="IW128" s="416" t="s">
        <v>87</v>
      </c>
      <c r="IX128" s="417" t="s">
        <v>85</v>
      </c>
      <c r="IY128" s="417" t="s">
        <v>84</v>
      </c>
      <c r="IZ128" s="408"/>
      <c r="JA128" s="408">
        <f t="shared" si="826"/>
        <v>1009000</v>
      </c>
      <c r="JB128" s="408">
        <f t="shared" si="827"/>
        <v>0</v>
      </c>
      <c r="JC128" s="419">
        <v>0.022</v>
      </c>
      <c r="JD128" s="408">
        <f t="shared" si="828"/>
        <v>0</v>
      </c>
      <c r="JE128" s="419"/>
      <c r="JF128" s="408">
        <f>ADHB!JG128</f>
        <v>0</v>
      </c>
      <c r="JG128" s="420">
        <f t="shared" si="829"/>
        <v>0</v>
      </c>
      <c r="JH128" s="408">
        <f t="shared" si="830"/>
        <v>0</v>
      </c>
      <c r="JI128" s="419">
        <v>0.27429935250298</v>
      </c>
      <c r="JJ128" s="421">
        <f t="shared" si="831"/>
        <v>0</v>
      </c>
      <c r="JK128" s="421">
        <f t="shared" si="832"/>
        <v>0</v>
      </c>
      <c r="JL128" s="411"/>
      <c r="JM128" s="423">
        <f t="shared" si="863"/>
        <v>8</v>
      </c>
      <c r="JN128" s="416" t="s">
        <v>87</v>
      </c>
      <c r="JO128" s="417" t="s">
        <v>85</v>
      </c>
      <c r="JP128" s="417" t="s">
        <v>84</v>
      </c>
      <c r="JQ128" s="408"/>
      <c r="JR128" s="408">
        <f t="shared" si="833"/>
        <v>1009000</v>
      </c>
      <c r="JS128" s="408">
        <f t="shared" si="834"/>
        <v>0</v>
      </c>
      <c r="JT128" s="419">
        <v>0.022</v>
      </c>
      <c r="JU128" s="408">
        <f t="shared" si="835"/>
        <v>0</v>
      </c>
      <c r="JV128" s="419"/>
      <c r="JW128" s="408" t="str">
        <f>ADHB!LD128</f>
        <v/>
      </c>
      <c r="JX128" s="420">
        <f t="shared" si="836"/>
        <v>0</v>
      </c>
      <c r="JY128" s="408">
        <f t="shared" si="837"/>
        <v>0</v>
      </c>
      <c r="JZ128" s="419">
        <v>0.27429935250298</v>
      </c>
      <c r="KA128" s="421">
        <f t="shared" si="838"/>
        <v>0</v>
      </c>
      <c r="KB128" s="421">
        <f t="shared" si="839"/>
        <v>0</v>
      </c>
      <c r="KC128" s="411"/>
      <c r="KD128" s="423">
        <f t="shared" si="864"/>
        <v>8</v>
      </c>
      <c r="KE128" s="416" t="s">
        <v>87</v>
      </c>
      <c r="KF128" s="417" t="s">
        <v>85</v>
      </c>
      <c r="KG128" s="417" t="s">
        <v>84</v>
      </c>
      <c r="KH128" s="408"/>
      <c r="KI128" s="408">
        <f t="shared" si="840"/>
        <v>1009000</v>
      </c>
      <c r="KJ128" s="408">
        <f t="shared" si="841"/>
        <v>0</v>
      </c>
      <c r="KK128" s="419">
        <v>0.022</v>
      </c>
      <c r="KL128" s="408">
        <f t="shared" si="842"/>
        <v>0</v>
      </c>
      <c r="KM128" s="419"/>
      <c r="KN128" s="408" t="str">
        <f>ADHB!LU128</f>
        <v/>
      </c>
      <c r="KO128" s="420">
        <f t="shared" si="843"/>
        <v>0</v>
      </c>
      <c r="KP128" s="408">
        <f t="shared" si="844"/>
        <v>0</v>
      </c>
      <c r="KQ128" s="419">
        <v>0.27429935250298</v>
      </c>
      <c r="KR128" s="421">
        <f t="shared" si="845"/>
        <v>0</v>
      </c>
      <c r="KS128" s="421">
        <f t="shared" si="846"/>
        <v>0</v>
      </c>
    </row>
    <row r="129" ht="15.75" customHeight="1">
      <c r="A129" s="415">
        <f t="shared" si="847"/>
        <v>9</v>
      </c>
      <c r="B129" s="416" t="s">
        <v>88</v>
      </c>
      <c r="C129" s="417" t="s">
        <v>86</v>
      </c>
      <c r="D129" s="417" t="s">
        <v>84</v>
      </c>
      <c r="E129" s="408"/>
      <c r="F129" s="408">
        <f t="shared" si="721"/>
        <v>1009000</v>
      </c>
      <c r="G129" s="408">
        <f t="shared" si="722"/>
        <v>0</v>
      </c>
      <c r="H129" s="419">
        <v>0.022</v>
      </c>
      <c r="I129" s="408">
        <f t="shared" si="723"/>
        <v>0</v>
      </c>
      <c r="J129" s="419"/>
      <c r="K129" s="408">
        <f>ADHB!L129</f>
        <v>0</v>
      </c>
      <c r="L129" s="420">
        <f t="shared" si="724"/>
        <v>0</v>
      </c>
      <c r="M129" s="408">
        <f t="shared" si="725"/>
        <v>0</v>
      </c>
      <c r="N129" s="419">
        <v>0.27429935250298</v>
      </c>
      <c r="O129" s="421">
        <f t="shared" si="726"/>
        <v>0</v>
      </c>
      <c r="P129" s="422">
        <f t="shared" si="727"/>
        <v>0</v>
      </c>
      <c r="Q129" s="411"/>
      <c r="R129" s="423">
        <f t="shared" si="848"/>
        <v>9</v>
      </c>
      <c r="S129" s="416" t="s">
        <v>88</v>
      </c>
      <c r="T129" s="417" t="s">
        <v>86</v>
      </c>
      <c r="U129" s="417" t="s">
        <v>84</v>
      </c>
      <c r="V129" s="408"/>
      <c r="W129" s="408">
        <f t="shared" si="728"/>
        <v>1009000</v>
      </c>
      <c r="X129" s="408">
        <f t="shared" si="729"/>
        <v>0</v>
      </c>
      <c r="Y129" s="419">
        <v>0.022</v>
      </c>
      <c r="Z129" s="408">
        <f t="shared" si="730"/>
        <v>0</v>
      </c>
      <c r="AA129" s="419"/>
      <c r="AB129" s="408">
        <f>ADHB!AC129</f>
        <v>0</v>
      </c>
      <c r="AC129" s="420">
        <f t="shared" si="731"/>
        <v>0</v>
      </c>
      <c r="AD129" s="408">
        <f t="shared" si="732"/>
        <v>0</v>
      </c>
      <c r="AE129" s="419">
        <v>0.27429935250298</v>
      </c>
      <c r="AF129" s="421">
        <f t="shared" si="733"/>
        <v>0</v>
      </c>
      <c r="AG129" s="421">
        <f t="shared" si="734"/>
        <v>0</v>
      </c>
      <c r="AH129" s="411"/>
      <c r="AI129" s="423">
        <f t="shared" si="849"/>
        <v>9</v>
      </c>
      <c r="AJ129" s="416" t="s">
        <v>88</v>
      </c>
      <c r="AK129" s="417" t="s">
        <v>86</v>
      </c>
      <c r="AL129" s="417" t="s">
        <v>84</v>
      </c>
      <c r="AM129" s="408"/>
      <c r="AN129" s="408">
        <f t="shared" si="735"/>
        <v>1009000</v>
      </c>
      <c r="AO129" s="408">
        <f t="shared" si="736"/>
        <v>0</v>
      </c>
      <c r="AP129" s="419">
        <v>0.022</v>
      </c>
      <c r="AQ129" s="408">
        <f t="shared" si="737"/>
        <v>0</v>
      </c>
      <c r="AR129" s="419"/>
      <c r="AS129" s="408">
        <f>ADHB!AT129</f>
        <v>0</v>
      </c>
      <c r="AT129" s="420">
        <f t="shared" si="738"/>
        <v>0</v>
      </c>
      <c r="AU129" s="408">
        <f t="shared" si="739"/>
        <v>0</v>
      </c>
      <c r="AV129" s="419">
        <v>0.27429935250298</v>
      </c>
      <c r="AW129" s="421">
        <f t="shared" si="740"/>
        <v>0</v>
      </c>
      <c r="AX129" s="421">
        <f t="shared" si="741"/>
        <v>0</v>
      </c>
      <c r="AY129" s="411"/>
      <c r="AZ129" s="423">
        <f t="shared" si="850"/>
        <v>9</v>
      </c>
      <c r="BA129" s="416" t="s">
        <v>88</v>
      </c>
      <c r="BB129" s="417" t="s">
        <v>86</v>
      </c>
      <c r="BC129" s="417" t="s">
        <v>84</v>
      </c>
      <c r="BD129" s="408"/>
      <c r="BE129" s="408">
        <f t="shared" si="742"/>
        <v>1009000</v>
      </c>
      <c r="BF129" s="408">
        <f t="shared" si="743"/>
        <v>0</v>
      </c>
      <c r="BG129" s="419">
        <v>0.022</v>
      </c>
      <c r="BH129" s="408">
        <f t="shared" si="744"/>
        <v>0</v>
      </c>
      <c r="BI129" s="419"/>
      <c r="BJ129" s="408">
        <f>ADHB!BK129</f>
        <v>0</v>
      </c>
      <c r="BK129" s="420">
        <f t="shared" si="745"/>
        <v>0</v>
      </c>
      <c r="BL129" s="408">
        <f t="shared" si="746"/>
        <v>0</v>
      </c>
      <c r="BM129" s="419">
        <v>0.27429935250298</v>
      </c>
      <c r="BN129" s="421">
        <f t="shared" si="747"/>
        <v>0</v>
      </c>
      <c r="BO129" s="421">
        <f t="shared" si="748"/>
        <v>0</v>
      </c>
      <c r="BP129" s="411"/>
      <c r="BQ129" s="423">
        <f t="shared" si="851"/>
        <v>9</v>
      </c>
      <c r="BR129" s="416" t="s">
        <v>88</v>
      </c>
      <c r="BS129" s="417" t="s">
        <v>86</v>
      </c>
      <c r="BT129" s="417" t="s">
        <v>84</v>
      </c>
      <c r="BU129" s="408"/>
      <c r="BV129" s="408">
        <f t="shared" si="749"/>
        <v>1009000</v>
      </c>
      <c r="BW129" s="408">
        <f t="shared" si="750"/>
        <v>0</v>
      </c>
      <c r="BX129" s="419">
        <v>0.022</v>
      </c>
      <c r="BY129" s="408">
        <f t="shared" si="751"/>
        <v>0</v>
      </c>
      <c r="BZ129" s="419"/>
      <c r="CA129" s="408">
        <f>ADHB!CB129</f>
        <v>0</v>
      </c>
      <c r="CB129" s="420">
        <f t="shared" si="752"/>
        <v>0</v>
      </c>
      <c r="CC129" s="408">
        <f t="shared" si="753"/>
        <v>0</v>
      </c>
      <c r="CD129" s="419">
        <v>0.27429935250298</v>
      </c>
      <c r="CE129" s="421">
        <f t="shared" si="754"/>
        <v>0</v>
      </c>
      <c r="CF129" s="421">
        <f t="shared" si="755"/>
        <v>0</v>
      </c>
      <c r="CG129" s="411"/>
      <c r="CH129" s="423">
        <f t="shared" si="852"/>
        <v>9</v>
      </c>
      <c r="CI129" s="416" t="s">
        <v>88</v>
      </c>
      <c r="CJ129" s="417" t="s">
        <v>86</v>
      </c>
      <c r="CK129" s="417" t="s">
        <v>84</v>
      </c>
      <c r="CL129" s="408"/>
      <c r="CM129" s="408">
        <f t="shared" si="756"/>
        <v>1009000</v>
      </c>
      <c r="CN129" s="408">
        <f t="shared" si="757"/>
        <v>0</v>
      </c>
      <c r="CO129" s="419">
        <v>0.022</v>
      </c>
      <c r="CP129" s="408">
        <f t="shared" si="758"/>
        <v>0</v>
      </c>
      <c r="CQ129" s="419"/>
      <c r="CR129" s="408">
        <f>ADHB!CS129</f>
        <v>0</v>
      </c>
      <c r="CS129" s="420">
        <f t="shared" si="759"/>
        <v>0</v>
      </c>
      <c r="CT129" s="408">
        <f t="shared" si="760"/>
        <v>0</v>
      </c>
      <c r="CU129" s="419">
        <v>0.27429935250298</v>
      </c>
      <c r="CV129" s="421">
        <f t="shared" si="761"/>
        <v>0</v>
      </c>
      <c r="CW129" s="421">
        <f t="shared" si="762"/>
        <v>0</v>
      </c>
      <c r="CX129" s="411"/>
      <c r="CY129" s="423">
        <f t="shared" si="853"/>
        <v>9</v>
      </c>
      <c r="CZ129" s="416" t="s">
        <v>88</v>
      </c>
      <c r="DA129" s="417" t="s">
        <v>86</v>
      </c>
      <c r="DB129" s="417" t="s">
        <v>84</v>
      </c>
      <c r="DC129" s="408"/>
      <c r="DD129" s="408">
        <f t="shared" si="763"/>
        <v>1009000</v>
      </c>
      <c r="DE129" s="408">
        <f t="shared" si="764"/>
        <v>0</v>
      </c>
      <c r="DF129" s="419">
        <v>0.022</v>
      </c>
      <c r="DG129" s="408">
        <f t="shared" si="765"/>
        <v>0</v>
      </c>
      <c r="DH129" s="419"/>
      <c r="DI129" s="408">
        <f>ADHB!DJ129</f>
        <v>0</v>
      </c>
      <c r="DJ129" s="420">
        <f t="shared" si="766"/>
        <v>0</v>
      </c>
      <c r="DK129" s="408">
        <f t="shared" si="767"/>
        <v>0</v>
      </c>
      <c r="DL129" s="419">
        <v>0.27429935250298</v>
      </c>
      <c r="DM129" s="421">
        <f t="shared" si="768"/>
        <v>0</v>
      </c>
      <c r="DN129" s="421">
        <f t="shared" si="769"/>
        <v>0</v>
      </c>
      <c r="DO129" s="411"/>
      <c r="DP129" s="423">
        <f t="shared" si="854"/>
        <v>9</v>
      </c>
      <c r="DQ129" s="416" t="s">
        <v>88</v>
      </c>
      <c r="DR129" s="417" t="s">
        <v>86</v>
      </c>
      <c r="DS129" s="417" t="s">
        <v>84</v>
      </c>
      <c r="DT129" s="408"/>
      <c r="DU129" s="408">
        <f t="shared" si="770"/>
        <v>1009000</v>
      </c>
      <c r="DV129" s="408">
        <f t="shared" si="771"/>
        <v>0</v>
      </c>
      <c r="DW129" s="419">
        <v>0.022</v>
      </c>
      <c r="DX129" s="408">
        <f t="shared" si="772"/>
        <v>0</v>
      </c>
      <c r="DY129" s="419"/>
      <c r="DZ129" s="408">
        <f>ADHB!EA129</f>
        <v>0</v>
      </c>
      <c r="EA129" s="420">
        <f t="shared" si="773"/>
        <v>0</v>
      </c>
      <c r="EB129" s="408">
        <f t="shared" si="774"/>
        <v>0</v>
      </c>
      <c r="EC129" s="419">
        <v>0.27429935250298</v>
      </c>
      <c r="ED129" s="421">
        <f t="shared" si="775"/>
        <v>0</v>
      </c>
      <c r="EE129" s="421">
        <f t="shared" si="776"/>
        <v>0</v>
      </c>
      <c r="EF129" s="411"/>
      <c r="EG129" s="423">
        <f t="shared" si="855"/>
        <v>9</v>
      </c>
      <c r="EH129" s="416" t="s">
        <v>88</v>
      </c>
      <c r="EI129" s="417" t="s">
        <v>86</v>
      </c>
      <c r="EJ129" s="417" t="s">
        <v>84</v>
      </c>
      <c r="EK129" s="408"/>
      <c r="EL129" s="408">
        <f t="shared" si="777"/>
        <v>1009000</v>
      </c>
      <c r="EM129" s="408">
        <f t="shared" si="778"/>
        <v>0</v>
      </c>
      <c r="EN129" s="419">
        <v>0.022</v>
      </c>
      <c r="EO129" s="408">
        <f t="shared" si="779"/>
        <v>0</v>
      </c>
      <c r="EP129" s="419"/>
      <c r="EQ129" s="408">
        <f>ADHB!ER129</f>
        <v>0</v>
      </c>
      <c r="ER129" s="420">
        <f t="shared" si="780"/>
        <v>0</v>
      </c>
      <c r="ES129" s="408">
        <f t="shared" si="781"/>
        <v>0</v>
      </c>
      <c r="ET129" s="419">
        <v>0.27429935250298</v>
      </c>
      <c r="EU129" s="421">
        <f t="shared" si="782"/>
        <v>0</v>
      </c>
      <c r="EV129" s="421">
        <f t="shared" si="783"/>
        <v>0</v>
      </c>
      <c r="EW129" s="411"/>
      <c r="EX129" s="423">
        <f t="shared" si="856"/>
        <v>9</v>
      </c>
      <c r="EY129" s="416" t="s">
        <v>88</v>
      </c>
      <c r="EZ129" s="417" t="s">
        <v>86</v>
      </c>
      <c r="FA129" s="417" t="s">
        <v>84</v>
      </c>
      <c r="FB129" s="408"/>
      <c r="FC129" s="408">
        <f t="shared" si="784"/>
        <v>1009000</v>
      </c>
      <c r="FD129" s="408">
        <f t="shared" si="785"/>
        <v>0</v>
      </c>
      <c r="FE129" s="419">
        <v>0.022</v>
      </c>
      <c r="FF129" s="408">
        <f t="shared" si="786"/>
        <v>0</v>
      </c>
      <c r="FG129" s="419"/>
      <c r="FH129" s="408">
        <f>ADHB!FI129</f>
        <v>0</v>
      </c>
      <c r="FI129" s="420">
        <f t="shared" si="787"/>
        <v>0</v>
      </c>
      <c r="FJ129" s="408">
        <f t="shared" si="788"/>
        <v>0</v>
      </c>
      <c r="FK129" s="419">
        <v>0.27429935250298</v>
      </c>
      <c r="FL129" s="421">
        <f t="shared" si="789"/>
        <v>0</v>
      </c>
      <c r="FM129" s="421">
        <f t="shared" si="790"/>
        <v>0</v>
      </c>
      <c r="FN129" s="411"/>
      <c r="FO129" s="423">
        <f t="shared" si="857"/>
        <v>9</v>
      </c>
      <c r="FP129" s="416" t="s">
        <v>88</v>
      </c>
      <c r="FQ129" s="417" t="s">
        <v>86</v>
      </c>
      <c r="FR129" s="417" t="s">
        <v>84</v>
      </c>
      <c r="FS129" s="408"/>
      <c r="FT129" s="408">
        <f t="shared" si="791"/>
        <v>1009000</v>
      </c>
      <c r="FU129" s="408">
        <f t="shared" si="792"/>
        <v>0</v>
      </c>
      <c r="FV129" s="419">
        <v>0.022</v>
      </c>
      <c r="FW129" s="408">
        <f t="shared" si="793"/>
        <v>0</v>
      </c>
      <c r="FX129" s="419"/>
      <c r="FY129" s="408">
        <f>ADHB!FZ129</f>
        <v>0</v>
      </c>
      <c r="FZ129" s="420">
        <f t="shared" si="794"/>
        <v>0</v>
      </c>
      <c r="GA129" s="408">
        <f t="shared" si="795"/>
        <v>0</v>
      </c>
      <c r="GB129" s="419">
        <v>0.27429935250298</v>
      </c>
      <c r="GC129" s="421">
        <f t="shared" si="796"/>
        <v>0</v>
      </c>
      <c r="GD129" s="421">
        <f t="shared" si="797"/>
        <v>0</v>
      </c>
      <c r="GE129" s="411"/>
      <c r="GF129" s="423">
        <f t="shared" si="858"/>
        <v>9</v>
      </c>
      <c r="GG129" s="416" t="s">
        <v>88</v>
      </c>
      <c r="GH129" s="417" t="s">
        <v>86</v>
      </c>
      <c r="GI129" s="417" t="s">
        <v>84</v>
      </c>
      <c r="GJ129" s="408"/>
      <c r="GK129" s="408">
        <f t="shared" si="798"/>
        <v>1009000</v>
      </c>
      <c r="GL129" s="408">
        <f t="shared" si="799"/>
        <v>0</v>
      </c>
      <c r="GM129" s="419">
        <v>0.022</v>
      </c>
      <c r="GN129" s="408">
        <f t="shared" si="800"/>
        <v>0</v>
      </c>
      <c r="GO129" s="419"/>
      <c r="GP129" s="408">
        <f>ADHB!GQ129</f>
        <v>0</v>
      </c>
      <c r="GQ129" s="420">
        <f t="shared" si="801"/>
        <v>0</v>
      </c>
      <c r="GR129" s="408">
        <f t="shared" si="802"/>
        <v>0</v>
      </c>
      <c r="GS129" s="419">
        <v>0.27429935250298</v>
      </c>
      <c r="GT129" s="421">
        <f t="shared" si="803"/>
        <v>0</v>
      </c>
      <c r="GU129" s="421">
        <f t="shared" si="804"/>
        <v>0</v>
      </c>
      <c r="GV129" s="411"/>
      <c r="GW129" s="423">
        <f t="shared" si="859"/>
        <v>9</v>
      </c>
      <c r="GX129" s="416" t="s">
        <v>88</v>
      </c>
      <c r="GY129" s="417" t="s">
        <v>86</v>
      </c>
      <c r="GZ129" s="424" t="s">
        <v>84</v>
      </c>
      <c r="HA129" s="408" t="str">
        <f>'Produksi dan Harga'!BM13</f>
        <v/>
      </c>
      <c r="HB129" s="425">
        <f t="shared" si="805"/>
        <v>1009000</v>
      </c>
      <c r="HC129" s="408">
        <f t="shared" si="806"/>
        <v>0</v>
      </c>
      <c r="HD129" s="419">
        <v>0.022</v>
      </c>
      <c r="HE129" s="408">
        <f t="shared" si="807"/>
        <v>0</v>
      </c>
      <c r="HF129" s="419"/>
      <c r="HG129" s="408">
        <f>ADHB!HH129</f>
        <v>0</v>
      </c>
      <c r="HH129" s="420">
        <f t="shared" si="808"/>
        <v>0</v>
      </c>
      <c r="HI129" s="408">
        <f t="shared" si="809"/>
        <v>0</v>
      </c>
      <c r="HJ129" s="419">
        <v>0.27429935250298</v>
      </c>
      <c r="HK129" s="421">
        <f t="shared" si="810"/>
        <v>0</v>
      </c>
      <c r="HL129" s="421">
        <f t="shared" si="811"/>
        <v>0</v>
      </c>
      <c r="HM129" s="411"/>
      <c r="HN129" s="423">
        <f t="shared" si="860"/>
        <v>9</v>
      </c>
      <c r="HO129" s="416" t="s">
        <v>88</v>
      </c>
      <c r="HP129" s="417" t="s">
        <v>86</v>
      </c>
      <c r="HQ129" s="417" t="s">
        <v>84</v>
      </c>
      <c r="HR129" s="408"/>
      <c r="HS129" s="408">
        <f t="shared" si="812"/>
        <v>1009000</v>
      </c>
      <c r="HT129" s="408">
        <f t="shared" si="813"/>
        <v>0</v>
      </c>
      <c r="HU129" s="419">
        <v>0.022</v>
      </c>
      <c r="HV129" s="408">
        <f t="shared" si="814"/>
        <v>0</v>
      </c>
      <c r="HW129" s="419"/>
      <c r="HX129" s="408">
        <f>ADHB!HY129</f>
        <v>0</v>
      </c>
      <c r="HY129" s="420">
        <f t="shared" si="815"/>
        <v>0</v>
      </c>
      <c r="HZ129" s="408">
        <f t="shared" si="816"/>
        <v>0</v>
      </c>
      <c r="IA129" s="419">
        <v>0.27429935250298</v>
      </c>
      <c r="IB129" s="421">
        <f t="shared" si="817"/>
        <v>0</v>
      </c>
      <c r="IC129" s="421">
        <f t="shared" si="818"/>
        <v>0</v>
      </c>
      <c r="ID129" s="411"/>
      <c r="IE129" s="423">
        <f t="shared" si="861"/>
        <v>9</v>
      </c>
      <c r="IF129" s="416" t="s">
        <v>88</v>
      </c>
      <c r="IG129" s="417" t="s">
        <v>86</v>
      </c>
      <c r="IH129" s="417" t="s">
        <v>84</v>
      </c>
      <c r="II129" s="405" t="str">
        <f>'Produksi dan Harga'!BW13</f>
        <v/>
      </c>
      <c r="IJ129" s="408">
        <f t="shared" si="819"/>
        <v>1009000</v>
      </c>
      <c r="IK129" s="408">
        <f t="shared" si="820"/>
        <v>0</v>
      </c>
      <c r="IL129" s="419">
        <v>0.022</v>
      </c>
      <c r="IM129" s="408">
        <f t="shared" si="821"/>
        <v>0</v>
      </c>
      <c r="IN129" s="419"/>
      <c r="IO129" s="408">
        <f>ADHB!IP129</f>
        <v>0</v>
      </c>
      <c r="IP129" s="420">
        <f t="shared" si="822"/>
        <v>0</v>
      </c>
      <c r="IQ129" s="408">
        <f t="shared" si="823"/>
        <v>0</v>
      </c>
      <c r="IR129" s="419">
        <v>0.27429935250298</v>
      </c>
      <c r="IS129" s="421">
        <f t="shared" si="824"/>
        <v>0</v>
      </c>
      <c r="IT129" s="421">
        <f t="shared" si="825"/>
        <v>0</v>
      </c>
      <c r="IU129" s="411"/>
      <c r="IV129" s="423">
        <f t="shared" si="862"/>
        <v>9</v>
      </c>
      <c r="IW129" s="416" t="s">
        <v>88</v>
      </c>
      <c r="IX129" s="417" t="s">
        <v>86</v>
      </c>
      <c r="IY129" s="417" t="s">
        <v>84</v>
      </c>
      <c r="IZ129" s="408"/>
      <c r="JA129" s="408">
        <f t="shared" si="826"/>
        <v>1009000</v>
      </c>
      <c r="JB129" s="408">
        <f t="shared" si="827"/>
        <v>0</v>
      </c>
      <c r="JC129" s="419">
        <v>0.022</v>
      </c>
      <c r="JD129" s="408">
        <f t="shared" si="828"/>
        <v>0</v>
      </c>
      <c r="JE129" s="419"/>
      <c r="JF129" s="408">
        <f>ADHB!JG129</f>
        <v>0</v>
      </c>
      <c r="JG129" s="420">
        <f t="shared" si="829"/>
        <v>0</v>
      </c>
      <c r="JH129" s="408">
        <f t="shared" si="830"/>
        <v>0</v>
      </c>
      <c r="JI129" s="419">
        <v>0.27429935250298</v>
      </c>
      <c r="JJ129" s="421">
        <f t="shared" si="831"/>
        <v>0</v>
      </c>
      <c r="JK129" s="421">
        <f t="shared" si="832"/>
        <v>0</v>
      </c>
      <c r="JL129" s="411"/>
      <c r="JM129" s="423">
        <f t="shared" si="863"/>
        <v>9</v>
      </c>
      <c r="JN129" s="416" t="s">
        <v>88</v>
      </c>
      <c r="JO129" s="417" t="s">
        <v>86</v>
      </c>
      <c r="JP129" s="417" t="s">
        <v>84</v>
      </c>
      <c r="JQ129" s="408"/>
      <c r="JR129" s="408">
        <f t="shared" si="833"/>
        <v>1009000</v>
      </c>
      <c r="JS129" s="408">
        <f t="shared" si="834"/>
        <v>0</v>
      </c>
      <c r="JT129" s="419">
        <v>0.022</v>
      </c>
      <c r="JU129" s="408">
        <f t="shared" si="835"/>
        <v>0</v>
      </c>
      <c r="JV129" s="419"/>
      <c r="JW129" s="408" t="str">
        <f>ADHB!LD129</f>
        <v/>
      </c>
      <c r="JX129" s="420">
        <f t="shared" si="836"/>
        <v>0</v>
      </c>
      <c r="JY129" s="408">
        <f t="shared" si="837"/>
        <v>0</v>
      </c>
      <c r="JZ129" s="419">
        <v>0.27429935250298</v>
      </c>
      <c r="KA129" s="421">
        <f t="shared" si="838"/>
        <v>0</v>
      </c>
      <c r="KB129" s="421">
        <f t="shared" si="839"/>
        <v>0</v>
      </c>
      <c r="KC129" s="411"/>
      <c r="KD129" s="423">
        <f t="shared" si="864"/>
        <v>9</v>
      </c>
      <c r="KE129" s="416" t="s">
        <v>88</v>
      </c>
      <c r="KF129" s="417" t="s">
        <v>86</v>
      </c>
      <c r="KG129" s="417" t="s">
        <v>84</v>
      </c>
      <c r="KH129" s="408"/>
      <c r="KI129" s="408">
        <f t="shared" si="840"/>
        <v>1009000</v>
      </c>
      <c r="KJ129" s="408">
        <f t="shared" si="841"/>
        <v>0</v>
      </c>
      <c r="KK129" s="419">
        <v>0.022</v>
      </c>
      <c r="KL129" s="408">
        <f t="shared" si="842"/>
        <v>0</v>
      </c>
      <c r="KM129" s="419"/>
      <c r="KN129" s="408" t="str">
        <f>ADHB!LU129</f>
        <v/>
      </c>
      <c r="KO129" s="420">
        <f t="shared" si="843"/>
        <v>0</v>
      </c>
      <c r="KP129" s="408">
        <f t="shared" si="844"/>
        <v>0</v>
      </c>
      <c r="KQ129" s="419">
        <v>0.27429935250298</v>
      </c>
      <c r="KR129" s="421">
        <f t="shared" si="845"/>
        <v>0</v>
      </c>
      <c r="KS129" s="421">
        <f t="shared" si="846"/>
        <v>0</v>
      </c>
    </row>
    <row r="130" ht="15.75" customHeight="1">
      <c r="A130" s="415">
        <f t="shared" si="847"/>
        <v>10</v>
      </c>
      <c r="B130" s="416" t="s">
        <v>89</v>
      </c>
      <c r="C130" s="417"/>
      <c r="D130" s="417" t="s">
        <v>84</v>
      </c>
      <c r="E130" s="408"/>
      <c r="F130" s="408">
        <f t="shared" si="721"/>
        <v>1009000</v>
      </c>
      <c r="G130" s="408">
        <f t="shared" si="722"/>
        <v>0</v>
      </c>
      <c r="H130" s="419">
        <v>0.022</v>
      </c>
      <c r="I130" s="408">
        <f t="shared" si="723"/>
        <v>0</v>
      </c>
      <c r="J130" s="419"/>
      <c r="K130" s="408">
        <f>ADHB!L130</f>
        <v>0</v>
      </c>
      <c r="L130" s="420">
        <f t="shared" si="724"/>
        <v>0</v>
      </c>
      <c r="M130" s="408">
        <f t="shared" si="725"/>
        <v>0</v>
      </c>
      <c r="N130" s="419">
        <v>0.27429935250298</v>
      </c>
      <c r="O130" s="421">
        <f t="shared" si="726"/>
        <v>0</v>
      </c>
      <c r="P130" s="422">
        <f t="shared" si="727"/>
        <v>0</v>
      </c>
      <c r="Q130" s="411"/>
      <c r="R130" s="423">
        <f t="shared" si="848"/>
        <v>10</v>
      </c>
      <c r="S130" s="416" t="s">
        <v>89</v>
      </c>
      <c r="T130" s="417"/>
      <c r="U130" s="417" t="s">
        <v>84</v>
      </c>
      <c r="V130" s="408"/>
      <c r="W130" s="408">
        <v>1009000.0</v>
      </c>
      <c r="X130" s="408">
        <f t="shared" si="729"/>
        <v>0</v>
      </c>
      <c r="Y130" s="419">
        <v>0.022</v>
      </c>
      <c r="Z130" s="408">
        <f t="shared" si="730"/>
        <v>0</v>
      </c>
      <c r="AA130" s="419"/>
      <c r="AB130" s="408">
        <f>ADHB!AC130</f>
        <v>0</v>
      </c>
      <c r="AC130" s="420">
        <f t="shared" si="731"/>
        <v>0</v>
      </c>
      <c r="AD130" s="408">
        <f t="shared" si="732"/>
        <v>0</v>
      </c>
      <c r="AE130" s="419">
        <v>0.27429935250298</v>
      </c>
      <c r="AF130" s="421">
        <f t="shared" si="733"/>
        <v>0</v>
      </c>
      <c r="AG130" s="421">
        <f t="shared" si="734"/>
        <v>0</v>
      </c>
      <c r="AH130" s="411"/>
      <c r="AI130" s="423">
        <f t="shared" si="849"/>
        <v>10</v>
      </c>
      <c r="AJ130" s="416" t="s">
        <v>89</v>
      </c>
      <c r="AK130" s="417"/>
      <c r="AL130" s="417" t="s">
        <v>84</v>
      </c>
      <c r="AM130" s="408"/>
      <c r="AN130" s="408">
        <v>1009000.0</v>
      </c>
      <c r="AO130" s="408">
        <f t="shared" si="736"/>
        <v>0</v>
      </c>
      <c r="AP130" s="419">
        <v>0.022</v>
      </c>
      <c r="AQ130" s="408">
        <f t="shared" si="737"/>
        <v>0</v>
      </c>
      <c r="AR130" s="419"/>
      <c r="AS130" s="408">
        <f>ADHB!AT130</f>
        <v>0</v>
      </c>
      <c r="AT130" s="420">
        <f t="shared" si="738"/>
        <v>0</v>
      </c>
      <c r="AU130" s="408">
        <f t="shared" si="739"/>
        <v>0</v>
      </c>
      <c r="AV130" s="419">
        <v>0.27429935250298</v>
      </c>
      <c r="AW130" s="421">
        <f t="shared" si="740"/>
        <v>0</v>
      </c>
      <c r="AX130" s="421">
        <f t="shared" si="741"/>
        <v>0</v>
      </c>
      <c r="AY130" s="411"/>
      <c r="AZ130" s="423">
        <f t="shared" si="850"/>
        <v>10</v>
      </c>
      <c r="BA130" s="416" t="s">
        <v>89</v>
      </c>
      <c r="BB130" s="417"/>
      <c r="BC130" s="417" t="s">
        <v>84</v>
      </c>
      <c r="BD130" s="408"/>
      <c r="BE130" s="408">
        <v>1009000.0</v>
      </c>
      <c r="BF130" s="408">
        <f t="shared" si="743"/>
        <v>0</v>
      </c>
      <c r="BG130" s="419">
        <v>0.022</v>
      </c>
      <c r="BH130" s="408">
        <f t="shared" si="744"/>
        <v>0</v>
      </c>
      <c r="BI130" s="419"/>
      <c r="BJ130" s="408">
        <f>ADHB!BK130</f>
        <v>0</v>
      </c>
      <c r="BK130" s="420">
        <f t="shared" si="745"/>
        <v>0</v>
      </c>
      <c r="BL130" s="408">
        <f t="shared" si="746"/>
        <v>0</v>
      </c>
      <c r="BM130" s="419">
        <v>0.27429935250298</v>
      </c>
      <c r="BN130" s="421">
        <f t="shared" si="747"/>
        <v>0</v>
      </c>
      <c r="BO130" s="421">
        <f t="shared" si="748"/>
        <v>0</v>
      </c>
      <c r="BP130" s="411"/>
      <c r="BQ130" s="423">
        <f t="shared" si="851"/>
        <v>10</v>
      </c>
      <c r="BR130" s="416" t="s">
        <v>89</v>
      </c>
      <c r="BS130" s="417"/>
      <c r="BT130" s="417" t="s">
        <v>84</v>
      </c>
      <c r="BU130" s="408"/>
      <c r="BV130" s="408">
        <v>1009000.0</v>
      </c>
      <c r="BW130" s="408">
        <f t="shared" si="750"/>
        <v>0</v>
      </c>
      <c r="BX130" s="419">
        <v>0.022</v>
      </c>
      <c r="BY130" s="408">
        <f t="shared" si="751"/>
        <v>0</v>
      </c>
      <c r="BZ130" s="419"/>
      <c r="CA130" s="408">
        <f>ADHB!CB130</f>
        <v>0</v>
      </c>
      <c r="CB130" s="420">
        <f t="shared" si="752"/>
        <v>0</v>
      </c>
      <c r="CC130" s="408">
        <f t="shared" si="753"/>
        <v>0</v>
      </c>
      <c r="CD130" s="419">
        <v>0.27429935250298</v>
      </c>
      <c r="CE130" s="421">
        <f t="shared" si="754"/>
        <v>0</v>
      </c>
      <c r="CF130" s="421">
        <f t="shared" si="755"/>
        <v>0</v>
      </c>
      <c r="CG130" s="411"/>
      <c r="CH130" s="423">
        <f t="shared" si="852"/>
        <v>10</v>
      </c>
      <c r="CI130" s="416" t="s">
        <v>89</v>
      </c>
      <c r="CJ130" s="417"/>
      <c r="CK130" s="417" t="s">
        <v>84</v>
      </c>
      <c r="CL130" s="408"/>
      <c r="CM130" s="408">
        <v>1009000.0</v>
      </c>
      <c r="CN130" s="408">
        <f t="shared" si="757"/>
        <v>0</v>
      </c>
      <c r="CO130" s="419">
        <v>0.022</v>
      </c>
      <c r="CP130" s="408">
        <f t="shared" si="758"/>
        <v>0</v>
      </c>
      <c r="CQ130" s="419"/>
      <c r="CR130" s="408">
        <f>ADHB!CS130</f>
        <v>0</v>
      </c>
      <c r="CS130" s="420">
        <f t="shared" si="759"/>
        <v>0</v>
      </c>
      <c r="CT130" s="408">
        <f t="shared" si="760"/>
        <v>0</v>
      </c>
      <c r="CU130" s="419">
        <v>0.27429935250298</v>
      </c>
      <c r="CV130" s="421">
        <f t="shared" si="761"/>
        <v>0</v>
      </c>
      <c r="CW130" s="421">
        <f t="shared" si="762"/>
        <v>0</v>
      </c>
      <c r="CX130" s="411"/>
      <c r="CY130" s="423">
        <f t="shared" si="853"/>
        <v>10</v>
      </c>
      <c r="CZ130" s="416" t="s">
        <v>89</v>
      </c>
      <c r="DA130" s="417"/>
      <c r="DB130" s="417" t="s">
        <v>84</v>
      </c>
      <c r="DC130" s="408"/>
      <c r="DD130" s="408">
        <v>1009000.0</v>
      </c>
      <c r="DE130" s="408">
        <f t="shared" si="764"/>
        <v>0</v>
      </c>
      <c r="DF130" s="419">
        <v>0.022</v>
      </c>
      <c r="DG130" s="408">
        <f t="shared" si="765"/>
        <v>0</v>
      </c>
      <c r="DH130" s="419"/>
      <c r="DI130" s="408">
        <f>ADHB!DJ130</f>
        <v>0</v>
      </c>
      <c r="DJ130" s="420">
        <f t="shared" si="766"/>
        <v>0</v>
      </c>
      <c r="DK130" s="408">
        <f t="shared" si="767"/>
        <v>0</v>
      </c>
      <c r="DL130" s="419">
        <v>0.27429935250298</v>
      </c>
      <c r="DM130" s="421">
        <f t="shared" si="768"/>
        <v>0</v>
      </c>
      <c r="DN130" s="421">
        <f t="shared" si="769"/>
        <v>0</v>
      </c>
      <c r="DO130" s="411"/>
      <c r="DP130" s="423">
        <f t="shared" si="854"/>
        <v>10</v>
      </c>
      <c r="DQ130" s="416" t="s">
        <v>89</v>
      </c>
      <c r="DR130" s="417"/>
      <c r="DS130" s="417" t="s">
        <v>84</v>
      </c>
      <c r="DT130" s="408"/>
      <c r="DU130" s="408">
        <v>1009000.0</v>
      </c>
      <c r="DV130" s="408">
        <f t="shared" si="771"/>
        <v>0</v>
      </c>
      <c r="DW130" s="419">
        <v>0.022</v>
      </c>
      <c r="DX130" s="408">
        <f t="shared" si="772"/>
        <v>0</v>
      </c>
      <c r="DY130" s="419"/>
      <c r="DZ130" s="408">
        <f>ADHB!EA130</f>
        <v>0</v>
      </c>
      <c r="EA130" s="420">
        <f t="shared" si="773"/>
        <v>0</v>
      </c>
      <c r="EB130" s="408">
        <f t="shared" si="774"/>
        <v>0</v>
      </c>
      <c r="EC130" s="419">
        <v>0.27429935250298</v>
      </c>
      <c r="ED130" s="421">
        <f t="shared" si="775"/>
        <v>0</v>
      </c>
      <c r="EE130" s="421">
        <f t="shared" si="776"/>
        <v>0</v>
      </c>
      <c r="EF130" s="411"/>
      <c r="EG130" s="423">
        <f t="shared" si="855"/>
        <v>10</v>
      </c>
      <c r="EH130" s="416" t="s">
        <v>89</v>
      </c>
      <c r="EI130" s="417"/>
      <c r="EJ130" s="417" t="s">
        <v>84</v>
      </c>
      <c r="EK130" s="408"/>
      <c r="EL130" s="408">
        <v>1009000.0</v>
      </c>
      <c r="EM130" s="408">
        <f t="shared" si="778"/>
        <v>0</v>
      </c>
      <c r="EN130" s="419">
        <v>0.022</v>
      </c>
      <c r="EO130" s="408">
        <f t="shared" si="779"/>
        <v>0</v>
      </c>
      <c r="EP130" s="419"/>
      <c r="EQ130" s="408">
        <f>ADHB!ER130</f>
        <v>0</v>
      </c>
      <c r="ER130" s="420">
        <f t="shared" si="780"/>
        <v>0</v>
      </c>
      <c r="ES130" s="408">
        <f t="shared" si="781"/>
        <v>0</v>
      </c>
      <c r="ET130" s="419">
        <v>0.27429935250298</v>
      </c>
      <c r="EU130" s="421">
        <f t="shared" si="782"/>
        <v>0</v>
      </c>
      <c r="EV130" s="421">
        <f t="shared" si="783"/>
        <v>0</v>
      </c>
      <c r="EW130" s="411"/>
      <c r="EX130" s="423">
        <f t="shared" si="856"/>
        <v>10</v>
      </c>
      <c r="EY130" s="416" t="s">
        <v>89</v>
      </c>
      <c r="EZ130" s="417"/>
      <c r="FA130" s="417" t="s">
        <v>84</v>
      </c>
      <c r="FB130" s="408"/>
      <c r="FC130" s="408">
        <v>1009000.0</v>
      </c>
      <c r="FD130" s="408">
        <f t="shared" si="785"/>
        <v>0</v>
      </c>
      <c r="FE130" s="419">
        <v>0.022</v>
      </c>
      <c r="FF130" s="408">
        <f t="shared" si="786"/>
        <v>0</v>
      </c>
      <c r="FG130" s="419"/>
      <c r="FH130" s="408">
        <f>ADHB!FI130</f>
        <v>0</v>
      </c>
      <c r="FI130" s="420">
        <f t="shared" si="787"/>
        <v>0</v>
      </c>
      <c r="FJ130" s="408">
        <f t="shared" si="788"/>
        <v>0</v>
      </c>
      <c r="FK130" s="419">
        <v>0.27429935250298</v>
      </c>
      <c r="FL130" s="421">
        <f t="shared" si="789"/>
        <v>0</v>
      </c>
      <c r="FM130" s="421">
        <f t="shared" si="790"/>
        <v>0</v>
      </c>
      <c r="FN130" s="411"/>
      <c r="FO130" s="423">
        <f t="shared" si="857"/>
        <v>10</v>
      </c>
      <c r="FP130" s="416" t="s">
        <v>89</v>
      </c>
      <c r="FQ130" s="417"/>
      <c r="FR130" s="417" t="s">
        <v>84</v>
      </c>
      <c r="FS130" s="408"/>
      <c r="FT130" s="408">
        <v>1009000.0</v>
      </c>
      <c r="FU130" s="408">
        <f t="shared" si="792"/>
        <v>0</v>
      </c>
      <c r="FV130" s="419">
        <v>0.022</v>
      </c>
      <c r="FW130" s="408">
        <f t="shared" si="793"/>
        <v>0</v>
      </c>
      <c r="FX130" s="419"/>
      <c r="FY130" s="408">
        <f>ADHB!FZ130</f>
        <v>0</v>
      </c>
      <c r="FZ130" s="420">
        <f t="shared" si="794"/>
        <v>0</v>
      </c>
      <c r="GA130" s="408">
        <f t="shared" si="795"/>
        <v>0</v>
      </c>
      <c r="GB130" s="419">
        <v>0.27429935250298</v>
      </c>
      <c r="GC130" s="421">
        <f t="shared" si="796"/>
        <v>0</v>
      </c>
      <c r="GD130" s="421">
        <f t="shared" si="797"/>
        <v>0</v>
      </c>
      <c r="GE130" s="411"/>
      <c r="GF130" s="423">
        <f t="shared" si="858"/>
        <v>10</v>
      </c>
      <c r="GG130" s="416" t="s">
        <v>89</v>
      </c>
      <c r="GH130" s="417"/>
      <c r="GI130" s="417" t="s">
        <v>84</v>
      </c>
      <c r="GJ130" s="408"/>
      <c r="GK130" s="408">
        <v>1009000.0</v>
      </c>
      <c r="GL130" s="408">
        <f t="shared" si="799"/>
        <v>0</v>
      </c>
      <c r="GM130" s="419">
        <v>0.022</v>
      </c>
      <c r="GN130" s="408">
        <f t="shared" si="800"/>
        <v>0</v>
      </c>
      <c r="GO130" s="419"/>
      <c r="GP130" s="408">
        <f>ADHB!GQ130</f>
        <v>0</v>
      </c>
      <c r="GQ130" s="420">
        <f t="shared" si="801"/>
        <v>0</v>
      </c>
      <c r="GR130" s="408">
        <f t="shared" si="802"/>
        <v>0</v>
      </c>
      <c r="GS130" s="419">
        <v>0.27429935250298</v>
      </c>
      <c r="GT130" s="421">
        <f t="shared" si="803"/>
        <v>0</v>
      </c>
      <c r="GU130" s="421">
        <f t="shared" si="804"/>
        <v>0</v>
      </c>
      <c r="GV130" s="411"/>
      <c r="GW130" s="423">
        <f t="shared" si="859"/>
        <v>10</v>
      </c>
      <c r="GX130" s="416" t="s">
        <v>89</v>
      </c>
      <c r="GY130" s="417"/>
      <c r="GZ130" s="424" t="s">
        <v>84</v>
      </c>
      <c r="HA130" s="408"/>
      <c r="HB130" s="425">
        <v>1009000.0</v>
      </c>
      <c r="HC130" s="408">
        <f t="shared" si="806"/>
        <v>0</v>
      </c>
      <c r="HD130" s="419">
        <v>0.022</v>
      </c>
      <c r="HE130" s="408">
        <f t="shared" si="807"/>
        <v>0</v>
      </c>
      <c r="HF130" s="419"/>
      <c r="HG130" s="408">
        <f>ADHB!HH130</f>
        <v>0</v>
      </c>
      <c r="HH130" s="420">
        <f t="shared" si="808"/>
        <v>0</v>
      </c>
      <c r="HI130" s="408">
        <f t="shared" si="809"/>
        <v>0</v>
      </c>
      <c r="HJ130" s="419">
        <v>0.27429935250298</v>
      </c>
      <c r="HK130" s="421">
        <f t="shared" si="810"/>
        <v>0</v>
      </c>
      <c r="HL130" s="421">
        <f t="shared" si="811"/>
        <v>0</v>
      </c>
      <c r="HM130" s="411"/>
      <c r="HN130" s="423">
        <f t="shared" si="860"/>
        <v>10</v>
      </c>
      <c r="HO130" s="416" t="s">
        <v>89</v>
      </c>
      <c r="HP130" s="417"/>
      <c r="HQ130" s="417" t="s">
        <v>84</v>
      </c>
      <c r="HR130" s="408"/>
      <c r="HS130" s="408">
        <v>1009000.0</v>
      </c>
      <c r="HT130" s="408">
        <f t="shared" si="813"/>
        <v>0</v>
      </c>
      <c r="HU130" s="419">
        <v>0.022</v>
      </c>
      <c r="HV130" s="408">
        <f t="shared" si="814"/>
        <v>0</v>
      </c>
      <c r="HW130" s="419"/>
      <c r="HX130" s="408">
        <f>ADHB!HY130</f>
        <v>0</v>
      </c>
      <c r="HY130" s="420">
        <f t="shared" si="815"/>
        <v>0</v>
      </c>
      <c r="HZ130" s="408">
        <f t="shared" si="816"/>
        <v>0</v>
      </c>
      <c r="IA130" s="419">
        <v>0.27429935250298</v>
      </c>
      <c r="IB130" s="421">
        <f t="shared" si="817"/>
        <v>0</v>
      </c>
      <c r="IC130" s="421">
        <f t="shared" si="818"/>
        <v>0</v>
      </c>
      <c r="ID130" s="411"/>
      <c r="IE130" s="423">
        <f t="shared" si="861"/>
        <v>10</v>
      </c>
      <c r="IF130" s="416" t="s">
        <v>89</v>
      </c>
      <c r="IG130" s="417"/>
      <c r="IH130" s="417" t="s">
        <v>84</v>
      </c>
      <c r="II130" s="405" t="str">
        <f>'Produksi dan Harga'!BW14</f>
        <v/>
      </c>
      <c r="IJ130" s="408">
        <v>1009000.0</v>
      </c>
      <c r="IK130" s="408">
        <f t="shared" si="820"/>
        <v>0</v>
      </c>
      <c r="IL130" s="419">
        <v>0.022</v>
      </c>
      <c r="IM130" s="408">
        <f t="shared" si="821"/>
        <v>0</v>
      </c>
      <c r="IN130" s="419"/>
      <c r="IO130" s="408">
        <f>ADHB!IP130</f>
        <v>0</v>
      </c>
      <c r="IP130" s="420">
        <f t="shared" si="822"/>
        <v>0</v>
      </c>
      <c r="IQ130" s="408">
        <f t="shared" si="823"/>
        <v>0</v>
      </c>
      <c r="IR130" s="419">
        <v>0.27429935250298</v>
      </c>
      <c r="IS130" s="421">
        <f t="shared" si="824"/>
        <v>0</v>
      </c>
      <c r="IT130" s="421">
        <f t="shared" si="825"/>
        <v>0</v>
      </c>
      <c r="IU130" s="411"/>
      <c r="IV130" s="423">
        <f t="shared" si="862"/>
        <v>10</v>
      </c>
      <c r="IW130" s="416" t="s">
        <v>89</v>
      </c>
      <c r="IX130" s="417"/>
      <c r="IY130" s="417" t="s">
        <v>84</v>
      </c>
      <c r="IZ130" s="408"/>
      <c r="JA130" s="408">
        <v>1009000.0</v>
      </c>
      <c r="JB130" s="408">
        <f t="shared" si="827"/>
        <v>0</v>
      </c>
      <c r="JC130" s="419">
        <v>0.022</v>
      </c>
      <c r="JD130" s="408">
        <f t="shared" si="828"/>
        <v>0</v>
      </c>
      <c r="JE130" s="419"/>
      <c r="JF130" s="408">
        <f>ADHB!JG130</f>
        <v>0</v>
      </c>
      <c r="JG130" s="420">
        <f t="shared" si="829"/>
        <v>0</v>
      </c>
      <c r="JH130" s="408">
        <f t="shared" si="830"/>
        <v>0</v>
      </c>
      <c r="JI130" s="419">
        <v>0.27429935250298</v>
      </c>
      <c r="JJ130" s="421">
        <f t="shared" si="831"/>
        <v>0</v>
      </c>
      <c r="JK130" s="421">
        <f t="shared" si="832"/>
        <v>0</v>
      </c>
      <c r="JL130" s="411"/>
      <c r="JM130" s="423">
        <f t="shared" si="863"/>
        <v>10</v>
      </c>
      <c r="JN130" s="416" t="s">
        <v>89</v>
      </c>
      <c r="JO130" s="417"/>
      <c r="JP130" s="417" t="s">
        <v>84</v>
      </c>
      <c r="JQ130" s="408"/>
      <c r="JR130" s="408">
        <v>1009000.0</v>
      </c>
      <c r="JS130" s="408">
        <f t="shared" si="834"/>
        <v>0</v>
      </c>
      <c r="JT130" s="419">
        <v>0.022</v>
      </c>
      <c r="JU130" s="408">
        <f t="shared" si="835"/>
        <v>0</v>
      </c>
      <c r="JV130" s="419"/>
      <c r="JW130" s="408" t="str">
        <f>ADHB!LD130</f>
        <v/>
      </c>
      <c r="JX130" s="420">
        <f t="shared" si="836"/>
        <v>0</v>
      </c>
      <c r="JY130" s="408">
        <f t="shared" si="837"/>
        <v>0</v>
      </c>
      <c r="JZ130" s="419">
        <v>0.27429935250298</v>
      </c>
      <c r="KA130" s="421">
        <f t="shared" si="838"/>
        <v>0</v>
      </c>
      <c r="KB130" s="421">
        <f t="shared" si="839"/>
        <v>0</v>
      </c>
      <c r="KC130" s="411"/>
      <c r="KD130" s="423">
        <f t="shared" si="864"/>
        <v>10</v>
      </c>
      <c r="KE130" s="416" t="s">
        <v>89</v>
      </c>
      <c r="KF130" s="417"/>
      <c r="KG130" s="417" t="s">
        <v>84</v>
      </c>
      <c r="KH130" s="408"/>
      <c r="KI130" s="408">
        <v>1009000.0</v>
      </c>
      <c r="KJ130" s="408">
        <f t="shared" si="841"/>
        <v>0</v>
      </c>
      <c r="KK130" s="419">
        <v>0.022</v>
      </c>
      <c r="KL130" s="408">
        <f t="shared" si="842"/>
        <v>0</v>
      </c>
      <c r="KM130" s="419"/>
      <c r="KN130" s="408" t="str">
        <f>ADHB!LU130</f>
        <v/>
      </c>
      <c r="KO130" s="420">
        <f t="shared" si="843"/>
        <v>0</v>
      </c>
      <c r="KP130" s="408">
        <f t="shared" si="844"/>
        <v>0</v>
      </c>
      <c r="KQ130" s="419">
        <v>0.27429935250298</v>
      </c>
      <c r="KR130" s="421">
        <f t="shared" si="845"/>
        <v>0</v>
      </c>
      <c r="KS130" s="421">
        <f t="shared" si="846"/>
        <v>0</v>
      </c>
    </row>
    <row r="131" ht="15.75" customHeight="1">
      <c r="A131" s="415">
        <f t="shared" si="847"/>
        <v>11</v>
      </c>
      <c r="B131" s="416" t="s">
        <v>90</v>
      </c>
      <c r="C131" s="417"/>
      <c r="D131" s="417"/>
      <c r="E131" s="408"/>
      <c r="F131" s="408" t="str">
        <f t="shared" si="721"/>
        <v/>
      </c>
      <c r="G131" s="408">
        <f t="shared" si="722"/>
        <v>0</v>
      </c>
      <c r="H131" s="419"/>
      <c r="I131" s="408">
        <f t="shared" si="723"/>
        <v>0</v>
      </c>
      <c r="J131" s="419"/>
      <c r="K131" s="408">
        <f>ADHB!L131</f>
        <v>0</v>
      </c>
      <c r="L131" s="420">
        <f t="shared" si="724"/>
        <v>0</v>
      </c>
      <c r="M131" s="408">
        <f t="shared" si="725"/>
        <v>0</v>
      </c>
      <c r="N131" s="419"/>
      <c r="O131" s="421">
        <f t="shared" si="726"/>
        <v>0</v>
      </c>
      <c r="P131" s="422">
        <f t="shared" si="727"/>
        <v>0</v>
      </c>
      <c r="Q131" s="411"/>
      <c r="R131" s="423">
        <f t="shared" si="848"/>
        <v>11</v>
      </c>
      <c r="S131" s="416" t="s">
        <v>90</v>
      </c>
      <c r="T131" s="417"/>
      <c r="U131" s="417"/>
      <c r="V131" s="408"/>
      <c r="W131" s="408"/>
      <c r="X131" s="408">
        <f t="shared" si="729"/>
        <v>0</v>
      </c>
      <c r="Y131" s="419"/>
      <c r="Z131" s="408">
        <f t="shared" si="730"/>
        <v>0</v>
      </c>
      <c r="AA131" s="419"/>
      <c r="AB131" s="408">
        <f>ADHB!AC131</f>
        <v>0</v>
      </c>
      <c r="AC131" s="420">
        <f t="shared" si="731"/>
        <v>0</v>
      </c>
      <c r="AD131" s="408">
        <f t="shared" si="732"/>
        <v>0</v>
      </c>
      <c r="AE131" s="419"/>
      <c r="AF131" s="421">
        <f t="shared" si="733"/>
        <v>0</v>
      </c>
      <c r="AG131" s="421">
        <f t="shared" si="734"/>
        <v>0</v>
      </c>
      <c r="AH131" s="411"/>
      <c r="AI131" s="423">
        <f t="shared" si="849"/>
        <v>11</v>
      </c>
      <c r="AJ131" s="416" t="s">
        <v>90</v>
      </c>
      <c r="AK131" s="417"/>
      <c r="AL131" s="417"/>
      <c r="AM131" s="408"/>
      <c r="AN131" s="408"/>
      <c r="AO131" s="408">
        <f t="shared" si="736"/>
        <v>0</v>
      </c>
      <c r="AP131" s="419"/>
      <c r="AQ131" s="408">
        <f t="shared" si="737"/>
        <v>0</v>
      </c>
      <c r="AR131" s="419"/>
      <c r="AS131" s="408">
        <f>ADHB!AT131</f>
        <v>0</v>
      </c>
      <c r="AT131" s="420">
        <f t="shared" si="738"/>
        <v>0</v>
      </c>
      <c r="AU131" s="408">
        <f t="shared" si="739"/>
        <v>0</v>
      </c>
      <c r="AV131" s="419"/>
      <c r="AW131" s="421">
        <f t="shared" si="740"/>
        <v>0</v>
      </c>
      <c r="AX131" s="421">
        <f t="shared" si="741"/>
        <v>0</v>
      </c>
      <c r="AY131" s="411"/>
      <c r="AZ131" s="423">
        <f t="shared" si="850"/>
        <v>11</v>
      </c>
      <c r="BA131" s="416" t="s">
        <v>90</v>
      </c>
      <c r="BB131" s="417"/>
      <c r="BC131" s="417"/>
      <c r="BD131" s="408"/>
      <c r="BE131" s="408"/>
      <c r="BF131" s="408">
        <f t="shared" si="743"/>
        <v>0</v>
      </c>
      <c r="BG131" s="419"/>
      <c r="BH131" s="408">
        <f t="shared" si="744"/>
        <v>0</v>
      </c>
      <c r="BI131" s="419"/>
      <c r="BJ131" s="408">
        <f>ADHB!BK131</f>
        <v>0</v>
      </c>
      <c r="BK131" s="420">
        <f t="shared" si="745"/>
        <v>0</v>
      </c>
      <c r="BL131" s="408">
        <f t="shared" si="746"/>
        <v>0</v>
      </c>
      <c r="BM131" s="419"/>
      <c r="BN131" s="421">
        <f t="shared" si="747"/>
        <v>0</v>
      </c>
      <c r="BO131" s="421">
        <f t="shared" si="748"/>
        <v>0</v>
      </c>
      <c r="BP131" s="411"/>
      <c r="BQ131" s="423">
        <f t="shared" si="851"/>
        <v>11</v>
      </c>
      <c r="BR131" s="416" t="s">
        <v>90</v>
      </c>
      <c r="BS131" s="417"/>
      <c r="BT131" s="417"/>
      <c r="BU131" s="408"/>
      <c r="BV131" s="408"/>
      <c r="BW131" s="408">
        <f t="shared" si="750"/>
        <v>0</v>
      </c>
      <c r="BX131" s="419"/>
      <c r="BY131" s="408">
        <f t="shared" si="751"/>
        <v>0</v>
      </c>
      <c r="BZ131" s="419"/>
      <c r="CA131" s="408">
        <f>ADHB!CB131</f>
        <v>0</v>
      </c>
      <c r="CB131" s="420">
        <f t="shared" si="752"/>
        <v>0</v>
      </c>
      <c r="CC131" s="408">
        <f t="shared" si="753"/>
        <v>0</v>
      </c>
      <c r="CD131" s="419"/>
      <c r="CE131" s="421">
        <f t="shared" si="754"/>
        <v>0</v>
      </c>
      <c r="CF131" s="421">
        <f t="shared" si="755"/>
        <v>0</v>
      </c>
      <c r="CG131" s="411"/>
      <c r="CH131" s="423">
        <f t="shared" si="852"/>
        <v>11</v>
      </c>
      <c r="CI131" s="416" t="s">
        <v>90</v>
      </c>
      <c r="CJ131" s="417"/>
      <c r="CK131" s="417"/>
      <c r="CL131" s="408"/>
      <c r="CM131" s="408"/>
      <c r="CN131" s="408">
        <f t="shared" si="757"/>
        <v>0</v>
      </c>
      <c r="CO131" s="419"/>
      <c r="CP131" s="408">
        <f t="shared" si="758"/>
        <v>0</v>
      </c>
      <c r="CQ131" s="419"/>
      <c r="CR131" s="408">
        <f>ADHB!CS131</f>
        <v>0</v>
      </c>
      <c r="CS131" s="420">
        <f t="shared" si="759"/>
        <v>0</v>
      </c>
      <c r="CT131" s="408">
        <f t="shared" si="760"/>
        <v>0</v>
      </c>
      <c r="CU131" s="419"/>
      <c r="CV131" s="421">
        <f t="shared" si="761"/>
        <v>0</v>
      </c>
      <c r="CW131" s="421">
        <f t="shared" si="762"/>
        <v>0</v>
      </c>
      <c r="CX131" s="411"/>
      <c r="CY131" s="423">
        <f t="shared" si="853"/>
        <v>11</v>
      </c>
      <c r="CZ131" s="416" t="s">
        <v>90</v>
      </c>
      <c r="DA131" s="417"/>
      <c r="DB131" s="417"/>
      <c r="DC131" s="408"/>
      <c r="DD131" s="408"/>
      <c r="DE131" s="408">
        <f t="shared" si="764"/>
        <v>0</v>
      </c>
      <c r="DF131" s="419"/>
      <c r="DG131" s="408">
        <f t="shared" si="765"/>
        <v>0</v>
      </c>
      <c r="DH131" s="419"/>
      <c r="DI131" s="408">
        <f>ADHB!DJ131</f>
        <v>0</v>
      </c>
      <c r="DJ131" s="420">
        <f t="shared" si="766"/>
        <v>0</v>
      </c>
      <c r="DK131" s="408">
        <f t="shared" si="767"/>
        <v>0</v>
      </c>
      <c r="DL131" s="419"/>
      <c r="DM131" s="421">
        <f t="shared" si="768"/>
        <v>0</v>
      </c>
      <c r="DN131" s="421">
        <f t="shared" si="769"/>
        <v>0</v>
      </c>
      <c r="DO131" s="411"/>
      <c r="DP131" s="423">
        <f t="shared" si="854"/>
        <v>11</v>
      </c>
      <c r="DQ131" s="416" t="s">
        <v>90</v>
      </c>
      <c r="DR131" s="417"/>
      <c r="DS131" s="417"/>
      <c r="DT131" s="408"/>
      <c r="DU131" s="408"/>
      <c r="DV131" s="408">
        <f t="shared" si="771"/>
        <v>0</v>
      </c>
      <c r="DW131" s="419"/>
      <c r="DX131" s="408">
        <f t="shared" si="772"/>
        <v>0</v>
      </c>
      <c r="DY131" s="419"/>
      <c r="DZ131" s="408">
        <f>ADHB!EA131</f>
        <v>0</v>
      </c>
      <c r="EA131" s="420">
        <f t="shared" si="773"/>
        <v>0</v>
      </c>
      <c r="EB131" s="408">
        <f t="shared" si="774"/>
        <v>0</v>
      </c>
      <c r="EC131" s="419"/>
      <c r="ED131" s="421">
        <f t="shared" si="775"/>
        <v>0</v>
      </c>
      <c r="EE131" s="421">
        <f t="shared" si="776"/>
        <v>0</v>
      </c>
      <c r="EF131" s="411"/>
      <c r="EG131" s="423">
        <f t="shared" si="855"/>
        <v>11</v>
      </c>
      <c r="EH131" s="416" t="s">
        <v>90</v>
      </c>
      <c r="EI131" s="417"/>
      <c r="EJ131" s="417"/>
      <c r="EK131" s="408"/>
      <c r="EL131" s="408"/>
      <c r="EM131" s="408">
        <f t="shared" si="778"/>
        <v>0</v>
      </c>
      <c r="EN131" s="419"/>
      <c r="EO131" s="408">
        <f t="shared" si="779"/>
        <v>0</v>
      </c>
      <c r="EP131" s="419"/>
      <c r="EQ131" s="408">
        <f>ADHB!ER131</f>
        <v>0</v>
      </c>
      <c r="ER131" s="420">
        <f t="shared" si="780"/>
        <v>0</v>
      </c>
      <c r="ES131" s="408">
        <f t="shared" si="781"/>
        <v>0</v>
      </c>
      <c r="ET131" s="419"/>
      <c r="EU131" s="421">
        <f t="shared" si="782"/>
        <v>0</v>
      </c>
      <c r="EV131" s="421">
        <f t="shared" si="783"/>
        <v>0</v>
      </c>
      <c r="EW131" s="411"/>
      <c r="EX131" s="423">
        <f t="shared" si="856"/>
        <v>11</v>
      </c>
      <c r="EY131" s="416" t="s">
        <v>90</v>
      </c>
      <c r="EZ131" s="417"/>
      <c r="FA131" s="417"/>
      <c r="FB131" s="408"/>
      <c r="FC131" s="408"/>
      <c r="FD131" s="408">
        <f t="shared" si="785"/>
        <v>0</v>
      </c>
      <c r="FE131" s="419"/>
      <c r="FF131" s="408">
        <f t="shared" si="786"/>
        <v>0</v>
      </c>
      <c r="FG131" s="419"/>
      <c r="FH131" s="408">
        <f>ADHB!FI131</f>
        <v>0</v>
      </c>
      <c r="FI131" s="420">
        <f t="shared" si="787"/>
        <v>0</v>
      </c>
      <c r="FJ131" s="408">
        <f t="shared" si="788"/>
        <v>0</v>
      </c>
      <c r="FK131" s="419"/>
      <c r="FL131" s="421">
        <f t="shared" si="789"/>
        <v>0</v>
      </c>
      <c r="FM131" s="421">
        <f t="shared" si="790"/>
        <v>0</v>
      </c>
      <c r="FN131" s="411"/>
      <c r="FO131" s="423">
        <f t="shared" si="857"/>
        <v>11</v>
      </c>
      <c r="FP131" s="416" t="s">
        <v>90</v>
      </c>
      <c r="FQ131" s="417"/>
      <c r="FR131" s="417"/>
      <c r="FS131" s="408"/>
      <c r="FT131" s="408"/>
      <c r="FU131" s="408">
        <f t="shared" si="792"/>
        <v>0</v>
      </c>
      <c r="FV131" s="419"/>
      <c r="FW131" s="408">
        <f t="shared" si="793"/>
        <v>0</v>
      </c>
      <c r="FX131" s="419"/>
      <c r="FY131" s="408">
        <f>ADHB!FZ131</f>
        <v>0</v>
      </c>
      <c r="FZ131" s="420">
        <f t="shared" si="794"/>
        <v>0</v>
      </c>
      <c r="GA131" s="408">
        <f t="shared" si="795"/>
        <v>0</v>
      </c>
      <c r="GB131" s="419"/>
      <c r="GC131" s="421">
        <f t="shared" si="796"/>
        <v>0</v>
      </c>
      <c r="GD131" s="421">
        <f t="shared" si="797"/>
        <v>0</v>
      </c>
      <c r="GE131" s="411"/>
      <c r="GF131" s="423">
        <f t="shared" si="858"/>
        <v>11</v>
      </c>
      <c r="GG131" s="416" t="s">
        <v>90</v>
      </c>
      <c r="GH131" s="417"/>
      <c r="GI131" s="417"/>
      <c r="GJ131" s="408"/>
      <c r="GK131" s="408"/>
      <c r="GL131" s="408">
        <f t="shared" si="799"/>
        <v>0</v>
      </c>
      <c r="GM131" s="419"/>
      <c r="GN131" s="408">
        <f t="shared" si="800"/>
        <v>0</v>
      </c>
      <c r="GO131" s="419"/>
      <c r="GP131" s="408">
        <f>ADHB!GQ131</f>
        <v>0</v>
      </c>
      <c r="GQ131" s="420">
        <f t="shared" si="801"/>
        <v>0</v>
      </c>
      <c r="GR131" s="408">
        <f t="shared" si="802"/>
        <v>0</v>
      </c>
      <c r="GS131" s="419"/>
      <c r="GT131" s="421">
        <f t="shared" si="803"/>
        <v>0</v>
      </c>
      <c r="GU131" s="421">
        <f t="shared" si="804"/>
        <v>0</v>
      </c>
      <c r="GV131" s="411"/>
      <c r="GW131" s="423">
        <f t="shared" si="859"/>
        <v>11</v>
      </c>
      <c r="GX131" s="416" t="s">
        <v>90</v>
      </c>
      <c r="GY131" s="417"/>
      <c r="GZ131" s="417"/>
      <c r="HA131" s="408"/>
      <c r="HB131" s="408"/>
      <c r="HC131" s="408">
        <f t="shared" si="806"/>
        <v>0</v>
      </c>
      <c r="HD131" s="419"/>
      <c r="HE131" s="408">
        <f t="shared" si="807"/>
        <v>0</v>
      </c>
      <c r="HF131" s="419"/>
      <c r="HG131" s="408">
        <f>ADHB!HH131</f>
        <v>0</v>
      </c>
      <c r="HH131" s="420">
        <f t="shared" si="808"/>
        <v>0</v>
      </c>
      <c r="HI131" s="408">
        <f t="shared" si="809"/>
        <v>0</v>
      </c>
      <c r="HJ131" s="419"/>
      <c r="HK131" s="421">
        <f t="shared" si="810"/>
        <v>0</v>
      </c>
      <c r="HL131" s="421">
        <f t="shared" si="811"/>
        <v>0</v>
      </c>
      <c r="HM131" s="411"/>
      <c r="HN131" s="423">
        <f t="shared" si="860"/>
        <v>11</v>
      </c>
      <c r="HO131" s="416" t="s">
        <v>90</v>
      </c>
      <c r="HP131" s="417"/>
      <c r="HQ131" s="417"/>
      <c r="HR131" s="408"/>
      <c r="HS131" s="408"/>
      <c r="HT131" s="408">
        <f t="shared" si="813"/>
        <v>0</v>
      </c>
      <c r="HU131" s="419"/>
      <c r="HV131" s="408">
        <f t="shared" si="814"/>
        <v>0</v>
      </c>
      <c r="HW131" s="419"/>
      <c r="HX131" s="408">
        <f>ADHB!HY131</f>
        <v>0</v>
      </c>
      <c r="HY131" s="420">
        <f t="shared" si="815"/>
        <v>0</v>
      </c>
      <c r="HZ131" s="408">
        <f t="shared" si="816"/>
        <v>0</v>
      </c>
      <c r="IA131" s="419"/>
      <c r="IB131" s="421">
        <f t="shared" si="817"/>
        <v>0</v>
      </c>
      <c r="IC131" s="421">
        <f t="shared" si="818"/>
        <v>0</v>
      </c>
      <c r="ID131" s="411"/>
      <c r="IE131" s="423">
        <f t="shared" si="861"/>
        <v>11</v>
      </c>
      <c r="IF131" s="416" t="s">
        <v>90</v>
      </c>
      <c r="IG131" s="417"/>
      <c r="IH131" s="417"/>
      <c r="II131" s="405" t="str">
        <f>'Produksi dan Harga'!BW15</f>
        <v/>
      </c>
      <c r="IJ131" s="408"/>
      <c r="IK131" s="408">
        <f t="shared" si="820"/>
        <v>0</v>
      </c>
      <c r="IL131" s="419"/>
      <c r="IM131" s="408">
        <f t="shared" si="821"/>
        <v>0</v>
      </c>
      <c r="IN131" s="419"/>
      <c r="IO131" s="408">
        <f>ADHB!IP131</f>
        <v>0</v>
      </c>
      <c r="IP131" s="420">
        <f t="shared" si="822"/>
        <v>0</v>
      </c>
      <c r="IQ131" s="408">
        <f t="shared" si="823"/>
        <v>0</v>
      </c>
      <c r="IR131" s="419"/>
      <c r="IS131" s="421">
        <f t="shared" si="824"/>
        <v>0</v>
      </c>
      <c r="IT131" s="421">
        <f t="shared" si="825"/>
        <v>0</v>
      </c>
      <c r="IU131" s="411"/>
      <c r="IV131" s="423">
        <f t="shared" si="862"/>
        <v>11</v>
      </c>
      <c r="IW131" s="416" t="s">
        <v>90</v>
      </c>
      <c r="IX131" s="417"/>
      <c r="IY131" s="417"/>
      <c r="IZ131" s="408"/>
      <c r="JA131" s="408"/>
      <c r="JB131" s="408">
        <f t="shared" si="827"/>
        <v>0</v>
      </c>
      <c r="JC131" s="419"/>
      <c r="JD131" s="408">
        <f t="shared" si="828"/>
        <v>0</v>
      </c>
      <c r="JE131" s="419"/>
      <c r="JF131" s="408">
        <f>ADHB!JG131</f>
        <v>0</v>
      </c>
      <c r="JG131" s="420">
        <f t="shared" si="829"/>
        <v>0</v>
      </c>
      <c r="JH131" s="408">
        <f t="shared" si="830"/>
        <v>0</v>
      </c>
      <c r="JI131" s="419"/>
      <c r="JJ131" s="421">
        <f t="shared" si="831"/>
        <v>0</v>
      </c>
      <c r="JK131" s="421">
        <f t="shared" si="832"/>
        <v>0</v>
      </c>
      <c r="JL131" s="411"/>
      <c r="JM131" s="423">
        <f t="shared" si="863"/>
        <v>11</v>
      </c>
      <c r="JN131" s="416" t="s">
        <v>90</v>
      </c>
      <c r="JO131" s="417"/>
      <c r="JP131" s="417"/>
      <c r="JQ131" s="408"/>
      <c r="JR131" s="408"/>
      <c r="JS131" s="408">
        <f t="shared" si="834"/>
        <v>0</v>
      </c>
      <c r="JT131" s="419"/>
      <c r="JU131" s="408">
        <f t="shared" si="835"/>
        <v>0</v>
      </c>
      <c r="JV131" s="419"/>
      <c r="JW131" s="408" t="str">
        <f>ADHB!LD131</f>
        <v/>
      </c>
      <c r="JX131" s="420">
        <f t="shared" si="836"/>
        <v>0</v>
      </c>
      <c r="JY131" s="408">
        <f t="shared" si="837"/>
        <v>0</v>
      </c>
      <c r="JZ131" s="419"/>
      <c r="KA131" s="421">
        <f t="shared" si="838"/>
        <v>0</v>
      </c>
      <c r="KB131" s="421">
        <f t="shared" si="839"/>
        <v>0</v>
      </c>
      <c r="KC131" s="411"/>
      <c r="KD131" s="423">
        <f t="shared" si="864"/>
        <v>11</v>
      </c>
      <c r="KE131" s="416" t="s">
        <v>90</v>
      </c>
      <c r="KF131" s="417"/>
      <c r="KG131" s="417"/>
      <c r="KH131" s="408"/>
      <c r="KI131" s="408"/>
      <c r="KJ131" s="408">
        <f t="shared" si="841"/>
        <v>0</v>
      </c>
      <c r="KK131" s="419"/>
      <c r="KL131" s="408">
        <f t="shared" si="842"/>
        <v>0</v>
      </c>
      <c r="KM131" s="419"/>
      <c r="KN131" s="408" t="str">
        <f>ADHB!LU131</f>
        <v/>
      </c>
      <c r="KO131" s="420">
        <f t="shared" si="843"/>
        <v>0</v>
      </c>
      <c r="KP131" s="408">
        <f t="shared" si="844"/>
        <v>0</v>
      </c>
      <c r="KQ131" s="419"/>
      <c r="KR131" s="421">
        <f t="shared" si="845"/>
        <v>0</v>
      </c>
      <c r="KS131" s="421">
        <f t="shared" si="846"/>
        <v>0</v>
      </c>
    </row>
    <row r="132" ht="15.75" customHeight="1">
      <c r="A132" s="415">
        <f t="shared" si="847"/>
        <v>12</v>
      </c>
      <c r="B132" s="416" t="s">
        <v>91</v>
      </c>
      <c r="C132" s="417"/>
      <c r="D132" s="417"/>
      <c r="E132" s="408"/>
      <c r="F132" s="408" t="str">
        <f t="shared" si="721"/>
        <v/>
      </c>
      <c r="G132" s="408">
        <f t="shared" si="722"/>
        <v>0</v>
      </c>
      <c r="H132" s="419"/>
      <c r="I132" s="408">
        <f t="shared" si="723"/>
        <v>0</v>
      </c>
      <c r="J132" s="419"/>
      <c r="K132" s="408">
        <f>ADHB!L132</f>
        <v>0</v>
      </c>
      <c r="L132" s="420">
        <f t="shared" si="724"/>
        <v>0</v>
      </c>
      <c r="M132" s="408">
        <f t="shared" si="725"/>
        <v>0</v>
      </c>
      <c r="N132" s="419"/>
      <c r="O132" s="421">
        <f t="shared" si="726"/>
        <v>0</v>
      </c>
      <c r="P132" s="422">
        <f t="shared" si="727"/>
        <v>0</v>
      </c>
      <c r="Q132" s="411"/>
      <c r="R132" s="423">
        <f t="shared" si="848"/>
        <v>12</v>
      </c>
      <c r="S132" s="416" t="s">
        <v>91</v>
      </c>
      <c r="T132" s="417"/>
      <c r="U132" s="417"/>
      <c r="V132" s="408"/>
      <c r="W132" s="408"/>
      <c r="X132" s="408">
        <f t="shared" si="729"/>
        <v>0</v>
      </c>
      <c r="Y132" s="419"/>
      <c r="Z132" s="408">
        <f t="shared" si="730"/>
        <v>0</v>
      </c>
      <c r="AA132" s="419"/>
      <c r="AB132" s="408">
        <f>ADHB!AC132</f>
        <v>0</v>
      </c>
      <c r="AC132" s="420">
        <f t="shared" si="731"/>
        <v>0</v>
      </c>
      <c r="AD132" s="408">
        <f t="shared" si="732"/>
        <v>0</v>
      </c>
      <c r="AE132" s="419"/>
      <c r="AF132" s="421">
        <f t="shared" si="733"/>
        <v>0</v>
      </c>
      <c r="AG132" s="421">
        <f t="shared" si="734"/>
        <v>0</v>
      </c>
      <c r="AH132" s="411"/>
      <c r="AI132" s="423">
        <f t="shared" si="849"/>
        <v>12</v>
      </c>
      <c r="AJ132" s="416" t="s">
        <v>91</v>
      </c>
      <c r="AK132" s="417"/>
      <c r="AL132" s="417"/>
      <c r="AM132" s="408"/>
      <c r="AN132" s="408"/>
      <c r="AO132" s="408">
        <f t="shared" si="736"/>
        <v>0</v>
      </c>
      <c r="AP132" s="419"/>
      <c r="AQ132" s="408">
        <f t="shared" si="737"/>
        <v>0</v>
      </c>
      <c r="AR132" s="419"/>
      <c r="AS132" s="408">
        <f>ADHB!AT132</f>
        <v>0</v>
      </c>
      <c r="AT132" s="420">
        <f t="shared" si="738"/>
        <v>0</v>
      </c>
      <c r="AU132" s="408">
        <f t="shared" si="739"/>
        <v>0</v>
      </c>
      <c r="AV132" s="419"/>
      <c r="AW132" s="421">
        <f t="shared" si="740"/>
        <v>0</v>
      </c>
      <c r="AX132" s="421">
        <f t="shared" si="741"/>
        <v>0</v>
      </c>
      <c r="AY132" s="411"/>
      <c r="AZ132" s="423">
        <f t="shared" si="850"/>
        <v>12</v>
      </c>
      <c r="BA132" s="416" t="s">
        <v>91</v>
      </c>
      <c r="BB132" s="417"/>
      <c r="BC132" s="417"/>
      <c r="BD132" s="408"/>
      <c r="BE132" s="408"/>
      <c r="BF132" s="408">
        <f t="shared" si="743"/>
        <v>0</v>
      </c>
      <c r="BG132" s="419"/>
      <c r="BH132" s="408">
        <f t="shared" si="744"/>
        <v>0</v>
      </c>
      <c r="BI132" s="419"/>
      <c r="BJ132" s="408">
        <f>ADHB!BK132</f>
        <v>0</v>
      </c>
      <c r="BK132" s="420">
        <f t="shared" si="745"/>
        <v>0</v>
      </c>
      <c r="BL132" s="408">
        <f t="shared" si="746"/>
        <v>0</v>
      </c>
      <c r="BM132" s="419"/>
      <c r="BN132" s="421">
        <f t="shared" si="747"/>
        <v>0</v>
      </c>
      <c r="BO132" s="421">
        <f t="shared" si="748"/>
        <v>0</v>
      </c>
      <c r="BP132" s="411"/>
      <c r="BQ132" s="423">
        <f t="shared" si="851"/>
        <v>12</v>
      </c>
      <c r="BR132" s="416" t="s">
        <v>91</v>
      </c>
      <c r="BS132" s="417"/>
      <c r="BT132" s="417"/>
      <c r="BU132" s="408"/>
      <c r="BV132" s="408"/>
      <c r="BW132" s="408">
        <f t="shared" si="750"/>
        <v>0</v>
      </c>
      <c r="BX132" s="419"/>
      <c r="BY132" s="408">
        <f t="shared" si="751"/>
        <v>0</v>
      </c>
      <c r="BZ132" s="419"/>
      <c r="CA132" s="408">
        <f>ADHB!CB132</f>
        <v>0</v>
      </c>
      <c r="CB132" s="420">
        <f t="shared" si="752"/>
        <v>0</v>
      </c>
      <c r="CC132" s="408">
        <f t="shared" si="753"/>
        <v>0</v>
      </c>
      <c r="CD132" s="419"/>
      <c r="CE132" s="421">
        <f t="shared" si="754"/>
        <v>0</v>
      </c>
      <c r="CF132" s="421">
        <f t="shared" si="755"/>
        <v>0</v>
      </c>
      <c r="CG132" s="411"/>
      <c r="CH132" s="423">
        <f t="shared" si="852"/>
        <v>12</v>
      </c>
      <c r="CI132" s="416" t="s">
        <v>91</v>
      </c>
      <c r="CJ132" s="417"/>
      <c r="CK132" s="417"/>
      <c r="CL132" s="408"/>
      <c r="CM132" s="408"/>
      <c r="CN132" s="408">
        <f t="shared" si="757"/>
        <v>0</v>
      </c>
      <c r="CO132" s="419"/>
      <c r="CP132" s="408">
        <f t="shared" si="758"/>
        <v>0</v>
      </c>
      <c r="CQ132" s="419"/>
      <c r="CR132" s="408">
        <f>ADHB!CS132</f>
        <v>0</v>
      </c>
      <c r="CS132" s="420">
        <f t="shared" si="759"/>
        <v>0</v>
      </c>
      <c r="CT132" s="408">
        <f t="shared" si="760"/>
        <v>0</v>
      </c>
      <c r="CU132" s="419"/>
      <c r="CV132" s="421">
        <f t="shared" si="761"/>
        <v>0</v>
      </c>
      <c r="CW132" s="421">
        <f t="shared" si="762"/>
        <v>0</v>
      </c>
      <c r="CX132" s="411"/>
      <c r="CY132" s="423">
        <f t="shared" si="853"/>
        <v>12</v>
      </c>
      <c r="CZ132" s="416" t="s">
        <v>91</v>
      </c>
      <c r="DA132" s="417"/>
      <c r="DB132" s="417"/>
      <c r="DC132" s="408"/>
      <c r="DD132" s="408"/>
      <c r="DE132" s="408">
        <f t="shared" si="764"/>
        <v>0</v>
      </c>
      <c r="DF132" s="419"/>
      <c r="DG132" s="408">
        <f t="shared" si="765"/>
        <v>0</v>
      </c>
      <c r="DH132" s="419"/>
      <c r="DI132" s="408">
        <f>ADHB!DJ132</f>
        <v>0</v>
      </c>
      <c r="DJ132" s="420">
        <f t="shared" si="766"/>
        <v>0</v>
      </c>
      <c r="DK132" s="408">
        <f t="shared" si="767"/>
        <v>0</v>
      </c>
      <c r="DL132" s="419"/>
      <c r="DM132" s="421">
        <f t="shared" si="768"/>
        <v>0</v>
      </c>
      <c r="DN132" s="421">
        <f t="shared" si="769"/>
        <v>0</v>
      </c>
      <c r="DO132" s="411"/>
      <c r="DP132" s="423">
        <f t="shared" si="854"/>
        <v>12</v>
      </c>
      <c r="DQ132" s="416" t="s">
        <v>91</v>
      </c>
      <c r="DR132" s="417"/>
      <c r="DS132" s="417"/>
      <c r="DT132" s="408"/>
      <c r="DU132" s="408"/>
      <c r="DV132" s="408">
        <f t="shared" si="771"/>
        <v>0</v>
      </c>
      <c r="DW132" s="419"/>
      <c r="DX132" s="408">
        <f t="shared" si="772"/>
        <v>0</v>
      </c>
      <c r="DY132" s="419"/>
      <c r="DZ132" s="408">
        <f>ADHB!EA132</f>
        <v>0</v>
      </c>
      <c r="EA132" s="420">
        <f t="shared" si="773"/>
        <v>0</v>
      </c>
      <c r="EB132" s="408">
        <f t="shared" si="774"/>
        <v>0</v>
      </c>
      <c r="EC132" s="419"/>
      <c r="ED132" s="421">
        <f t="shared" si="775"/>
        <v>0</v>
      </c>
      <c r="EE132" s="421">
        <f t="shared" si="776"/>
        <v>0</v>
      </c>
      <c r="EF132" s="411"/>
      <c r="EG132" s="423">
        <f t="shared" si="855"/>
        <v>12</v>
      </c>
      <c r="EH132" s="416" t="s">
        <v>91</v>
      </c>
      <c r="EI132" s="417"/>
      <c r="EJ132" s="417"/>
      <c r="EK132" s="408"/>
      <c r="EL132" s="408"/>
      <c r="EM132" s="408">
        <f t="shared" si="778"/>
        <v>0</v>
      </c>
      <c r="EN132" s="419"/>
      <c r="EO132" s="408">
        <f t="shared" si="779"/>
        <v>0</v>
      </c>
      <c r="EP132" s="419"/>
      <c r="EQ132" s="408">
        <f>ADHB!ER132</f>
        <v>0</v>
      </c>
      <c r="ER132" s="420">
        <f t="shared" si="780"/>
        <v>0</v>
      </c>
      <c r="ES132" s="408">
        <f t="shared" si="781"/>
        <v>0</v>
      </c>
      <c r="ET132" s="419"/>
      <c r="EU132" s="421">
        <f t="shared" si="782"/>
        <v>0</v>
      </c>
      <c r="EV132" s="421">
        <f t="shared" si="783"/>
        <v>0</v>
      </c>
      <c r="EW132" s="411"/>
      <c r="EX132" s="423">
        <f t="shared" si="856"/>
        <v>12</v>
      </c>
      <c r="EY132" s="416" t="s">
        <v>91</v>
      </c>
      <c r="EZ132" s="417"/>
      <c r="FA132" s="417"/>
      <c r="FB132" s="408"/>
      <c r="FC132" s="408"/>
      <c r="FD132" s="408">
        <f t="shared" si="785"/>
        <v>0</v>
      </c>
      <c r="FE132" s="419"/>
      <c r="FF132" s="408">
        <f t="shared" si="786"/>
        <v>0</v>
      </c>
      <c r="FG132" s="419"/>
      <c r="FH132" s="408">
        <f>ADHB!FI132</f>
        <v>0</v>
      </c>
      <c r="FI132" s="420">
        <f t="shared" si="787"/>
        <v>0</v>
      </c>
      <c r="FJ132" s="408">
        <f t="shared" si="788"/>
        <v>0</v>
      </c>
      <c r="FK132" s="419"/>
      <c r="FL132" s="421">
        <f t="shared" si="789"/>
        <v>0</v>
      </c>
      <c r="FM132" s="421">
        <f t="shared" si="790"/>
        <v>0</v>
      </c>
      <c r="FN132" s="411"/>
      <c r="FO132" s="423">
        <f t="shared" si="857"/>
        <v>12</v>
      </c>
      <c r="FP132" s="416" t="s">
        <v>91</v>
      </c>
      <c r="FQ132" s="417"/>
      <c r="FR132" s="417"/>
      <c r="FS132" s="408"/>
      <c r="FT132" s="408"/>
      <c r="FU132" s="408">
        <f t="shared" si="792"/>
        <v>0</v>
      </c>
      <c r="FV132" s="419"/>
      <c r="FW132" s="408">
        <f t="shared" si="793"/>
        <v>0</v>
      </c>
      <c r="FX132" s="419"/>
      <c r="FY132" s="408">
        <f>ADHB!FZ132</f>
        <v>0</v>
      </c>
      <c r="FZ132" s="420">
        <f t="shared" si="794"/>
        <v>0</v>
      </c>
      <c r="GA132" s="408">
        <f t="shared" si="795"/>
        <v>0</v>
      </c>
      <c r="GB132" s="419"/>
      <c r="GC132" s="421">
        <f t="shared" si="796"/>
        <v>0</v>
      </c>
      <c r="GD132" s="421">
        <f t="shared" si="797"/>
        <v>0</v>
      </c>
      <c r="GE132" s="411"/>
      <c r="GF132" s="423">
        <f t="shared" si="858"/>
        <v>12</v>
      </c>
      <c r="GG132" s="416" t="s">
        <v>91</v>
      </c>
      <c r="GH132" s="417"/>
      <c r="GI132" s="417"/>
      <c r="GJ132" s="408"/>
      <c r="GK132" s="408"/>
      <c r="GL132" s="408">
        <f t="shared" si="799"/>
        <v>0</v>
      </c>
      <c r="GM132" s="419"/>
      <c r="GN132" s="408">
        <f t="shared" si="800"/>
        <v>0</v>
      </c>
      <c r="GO132" s="419"/>
      <c r="GP132" s="408">
        <f>ADHB!GQ132</f>
        <v>0</v>
      </c>
      <c r="GQ132" s="420">
        <f t="shared" si="801"/>
        <v>0</v>
      </c>
      <c r="GR132" s="408">
        <f t="shared" si="802"/>
        <v>0</v>
      </c>
      <c r="GS132" s="419"/>
      <c r="GT132" s="421">
        <f t="shared" si="803"/>
        <v>0</v>
      </c>
      <c r="GU132" s="421">
        <f t="shared" si="804"/>
        <v>0</v>
      </c>
      <c r="GV132" s="411"/>
      <c r="GW132" s="423">
        <f t="shared" si="859"/>
        <v>12</v>
      </c>
      <c r="GX132" s="416" t="s">
        <v>91</v>
      </c>
      <c r="GY132" s="417"/>
      <c r="GZ132" s="417"/>
      <c r="HA132" s="408"/>
      <c r="HB132" s="408"/>
      <c r="HC132" s="408">
        <f t="shared" si="806"/>
        <v>0</v>
      </c>
      <c r="HD132" s="419"/>
      <c r="HE132" s="408">
        <f t="shared" si="807"/>
        <v>0</v>
      </c>
      <c r="HF132" s="419"/>
      <c r="HG132" s="408">
        <f>ADHB!HH132</f>
        <v>0</v>
      </c>
      <c r="HH132" s="420">
        <f t="shared" si="808"/>
        <v>0</v>
      </c>
      <c r="HI132" s="408">
        <f t="shared" si="809"/>
        <v>0</v>
      </c>
      <c r="HJ132" s="419"/>
      <c r="HK132" s="421">
        <f t="shared" si="810"/>
        <v>0</v>
      </c>
      <c r="HL132" s="421">
        <f t="shared" si="811"/>
        <v>0</v>
      </c>
      <c r="HM132" s="411"/>
      <c r="HN132" s="423">
        <f t="shared" si="860"/>
        <v>12</v>
      </c>
      <c r="HO132" s="416" t="s">
        <v>91</v>
      </c>
      <c r="HP132" s="417"/>
      <c r="HQ132" s="417"/>
      <c r="HR132" s="408"/>
      <c r="HS132" s="408"/>
      <c r="HT132" s="408">
        <f t="shared" si="813"/>
        <v>0</v>
      </c>
      <c r="HU132" s="419"/>
      <c r="HV132" s="408">
        <f t="shared" si="814"/>
        <v>0</v>
      </c>
      <c r="HW132" s="419"/>
      <c r="HX132" s="408">
        <f>ADHB!HY132</f>
        <v>0</v>
      </c>
      <c r="HY132" s="420">
        <f t="shared" si="815"/>
        <v>0</v>
      </c>
      <c r="HZ132" s="408">
        <f t="shared" si="816"/>
        <v>0</v>
      </c>
      <c r="IA132" s="419"/>
      <c r="IB132" s="421">
        <f t="shared" si="817"/>
        <v>0</v>
      </c>
      <c r="IC132" s="421">
        <f t="shared" si="818"/>
        <v>0</v>
      </c>
      <c r="ID132" s="411"/>
      <c r="IE132" s="423">
        <f t="shared" si="861"/>
        <v>12</v>
      </c>
      <c r="IF132" s="416" t="s">
        <v>91</v>
      </c>
      <c r="IG132" s="417"/>
      <c r="IH132" s="417"/>
      <c r="II132" s="405" t="str">
        <f>'Produksi dan Harga'!BW16</f>
        <v/>
      </c>
      <c r="IJ132" s="408"/>
      <c r="IK132" s="408">
        <f t="shared" si="820"/>
        <v>0</v>
      </c>
      <c r="IL132" s="419"/>
      <c r="IM132" s="408">
        <f t="shared" si="821"/>
        <v>0</v>
      </c>
      <c r="IN132" s="419"/>
      <c r="IO132" s="408">
        <f>ADHB!IP132</f>
        <v>0</v>
      </c>
      <c r="IP132" s="420">
        <f t="shared" si="822"/>
        <v>0</v>
      </c>
      <c r="IQ132" s="408">
        <f t="shared" si="823"/>
        <v>0</v>
      </c>
      <c r="IR132" s="419"/>
      <c r="IS132" s="421">
        <f t="shared" si="824"/>
        <v>0</v>
      </c>
      <c r="IT132" s="421">
        <f t="shared" si="825"/>
        <v>0</v>
      </c>
      <c r="IU132" s="411"/>
      <c r="IV132" s="423">
        <f t="shared" si="862"/>
        <v>12</v>
      </c>
      <c r="IW132" s="416" t="s">
        <v>91</v>
      </c>
      <c r="IX132" s="417"/>
      <c r="IY132" s="417"/>
      <c r="IZ132" s="408"/>
      <c r="JA132" s="408"/>
      <c r="JB132" s="408">
        <f t="shared" si="827"/>
        <v>0</v>
      </c>
      <c r="JC132" s="419"/>
      <c r="JD132" s="408">
        <f t="shared" si="828"/>
        <v>0</v>
      </c>
      <c r="JE132" s="419"/>
      <c r="JF132" s="408">
        <f>ADHB!JG132</f>
        <v>0</v>
      </c>
      <c r="JG132" s="420">
        <f t="shared" si="829"/>
        <v>0</v>
      </c>
      <c r="JH132" s="408">
        <f t="shared" si="830"/>
        <v>0</v>
      </c>
      <c r="JI132" s="419"/>
      <c r="JJ132" s="421">
        <f t="shared" si="831"/>
        <v>0</v>
      </c>
      <c r="JK132" s="421">
        <f t="shared" si="832"/>
        <v>0</v>
      </c>
      <c r="JL132" s="411"/>
      <c r="JM132" s="423">
        <f t="shared" si="863"/>
        <v>12</v>
      </c>
      <c r="JN132" s="416" t="s">
        <v>91</v>
      </c>
      <c r="JO132" s="417"/>
      <c r="JP132" s="417"/>
      <c r="JQ132" s="408"/>
      <c r="JR132" s="408"/>
      <c r="JS132" s="408">
        <f t="shared" si="834"/>
        <v>0</v>
      </c>
      <c r="JT132" s="419"/>
      <c r="JU132" s="408">
        <f t="shared" si="835"/>
        <v>0</v>
      </c>
      <c r="JV132" s="419"/>
      <c r="JW132" s="408" t="str">
        <f>ADHB!LD132</f>
        <v/>
      </c>
      <c r="JX132" s="420">
        <f t="shared" si="836"/>
        <v>0</v>
      </c>
      <c r="JY132" s="408">
        <f t="shared" si="837"/>
        <v>0</v>
      </c>
      <c r="JZ132" s="419"/>
      <c r="KA132" s="421">
        <f t="shared" si="838"/>
        <v>0</v>
      </c>
      <c r="KB132" s="421">
        <f t="shared" si="839"/>
        <v>0</v>
      </c>
      <c r="KC132" s="411"/>
      <c r="KD132" s="423">
        <f t="shared" si="864"/>
        <v>12</v>
      </c>
      <c r="KE132" s="416" t="s">
        <v>91</v>
      </c>
      <c r="KF132" s="417"/>
      <c r="KG132" s="417"/>
      <c r="KH132" s="408"/>
      <c r="KI132" s="408"/>
      <c r="KJ132" s="408">
        <f t="shared" si="841"/>
        <v>0</v>
      </c>
      <c r="KK132" s="419"/>
      <c r="KL132" s="408">
        <f t="shared" si="842"/>
        <v>0</v>
      </c>
      <c r="KM132" s="419"/>
      <c r="KN132" s="408" t="str">
        <f>ADHB!LU132</f>
        <v/>
      </c>
      <c r="KO132" s="420">
        <f t="shared" si="843"/>
        <v>0</v>
      </c>
      <c r="KP132" s="408">
        <f t="shared" si="844"/>
        <v>0</v>
      </c>
      <c r="KQ132" s="419"/>
      <c r="KR132" s="421">
        <f t="shared" si="845"/>
        <v>0</v>
      </c>
      <c r="KS132" s="421">
        <f t="shared" si="846"/>
        <v>0</v>
      </c>
    </row>
    <row r="133" ht="15.75" customHeight="1">
      <c r="A133" s="415">
        <f t="shared" si="847"/>
        <v>13</v>
      </c>
      <c r="B133" s="416" t="s">
        <v>92</v>
      </c>
      <c r="C133" s="417"/>
      <c r="D133" s="417"/>
      <c r="E133" s="408"/>
      <c r="F133" s="408" t="str">
        <f t="shared" si="721"/>
        <v/>
      </c>
      <c r="G133" s="408">
        <f t="shared" si="722"/>
        <v>0</v>
      </c>
      <c r="H133" s="419"/>
      <c r="I133" s="408">
        <f t="shared" si="723"/>
        <v>0</v>
      </c>
      <c r="J133" s="419"/>
      <c r="K133" s="408">
        <f>ADHB!L133</f>
        <v>0</v>
      </c>
      <c r="L133" s="420">
        <f t="shared" si="724"/>
        <v>0</v>
      </c>
      <c r="M133" s="408">
        <f t="shared" si="725"/>
        <v>0</v>
      </c>
      <c r="N133" s="419"/>
      <c r="O133" s="421">
        <f t="shared" si="726"/>
        <v>0</v>
      </c>
      <c r="P133" s="422">
        <f t="shared" si="727"/>
        <v>0</v>
      </c>
      <c r="Q133" s="411"/>
      <c r="R133" s="423">
        <f t="shared" si="848"/>
        <v>13</v>
      </c>
      <c r="S133" s="416" t="s">
        <v>92</v>
      </c>
      <c r="T133" s="417"/>
      <c r="U133" s="417"/>
      <c r="V133" s="408"/>
      <c r="W133" s="408"/>
      <c r="X133" s="408">
        <f t="shared" si="729"/>
        <v>0</v>
      </c>
      <c r="Y133" s="419"/>
      <c r="Z133" s="408">
        <f t="shared" si="730"/>
        <v>0</v>
      </c>
      <c r="AA133" s="419"/>
      <c r="AB133" s="408">
        <f>ADHB!AC133</f>
        <v>0</v>
      </c>
      <c r="AC133" s="420">
        <f t="shared" si="731"/>
        <v>0</v>
      </c>
      <c r="AD133" s="408">
        <f t="shared" si="732"/>
        <v>0</v>
      </c>
      <c r="AE133" s="419"/>
      <c r="AF133" s="421">
        <f t="shared" si="733"/>
        <v>0</v>
      </c>
      <c r="AG133" s="421">
        <f t="shared" si="734"/>
        <v>0</v>
      </c>
      <c r="AH133" s="411"/>
      <c r="AI133" s="423">
        <f t="shared" si="849"/>
        <v>13</v>
      </c>
      <c r="AJ133" s="416" t="s">
        <v>92</v>
      </c>
      <c r="AK133" s="417"/>
      <c r="AL133" s="417"/>
      <c r="AM133" s="408"/>
      <c r="AN133" s="408"/>
      <c r="AO133" s="408">
        <f t="shared" si="736"/>
        <v>0</v>
      </c>
      <c r="AP133" s="419"/>
      <c r="AQ133" s="408">
        <f t="shared" si="737"/>
        <v>0</v>
      </c>
      <c r="AR133" s="419"/>
      <c r="AS133" s="408">
        <f>ADHB!AT133</f>
        <v>0</v>
      </c>
      <c r="AT133" s="420">
        <f t="shared" si="738"/>
        <v>0</v>
      </c>
      <c r="AU133" s="408">
        <f t="shared" si="739"/>
        <v>0</v>
      </c>
      <c r="AV133" s="419"/>
      <c r="AW133" s="421">
        <f t="shared" si="740"/>
        <v>0</v>
      </c>
      <c r="AX133" s="421">
        <f t="shared" si="741"/>
        <v>0</v>
      </c>
      <c r="AY133" s="411"/>
      <c r="AZ133" s="423">
        <f t="shared" si="850"/>
        <v>13</v>
      </c>
      <c r="BA133" s="416" t="s">
        <v>92</v>
      </c>
      <c r="BB133" s="417"/>
      <c r="BC133" s="417"/>
      <c r="BD133" s="408"/>
      <c r="BE133" s="408"/>
      <c r="BF133" s="408">
        <f t="shared" si="743"/>
        <v>0</v>
      </c>
      <c r="BG133" s="419"/>
      <c r="BH133" s="408">
        <f t="shared" si="744"/>
        <v>0</v>
      </c>
      <c r="BI133" s="419"/>
      <c r="BJ133" s="408">
        <f>ADHB!BK133</f>
        <v>0</v>
      </c>
      <c r="BK133" s="420">
        <f t="shared" si="745"/>
        <v>0</v>
      </c>
      <c r="BL133" s="408">
        <f t="shared" si="746"/>
        <v>0</v>
      </c>
      <c r="BM133" s="419"/>
      <c r="BN133" s="421">
        <f t="shared" si="747"/>
        <v>0</v>
      </c>
      <c r="BO133" s="421">
        <f t="shared" si="748"/>
        <v>0</v>
      </c>
      <c r="BP133" s="411"/>
      <c r="BQ133" s="423">
        <f t="shared" si="851"/>
        <v>13</v>
      </c>
      <c r="BR133" s="416" t="s">
        <v>92</v>
      </c>
      <c r="BS133" s="417"/>
      <c r="BT133" s="417"/>
      <c r="BU133" s="408"/>
      <c r="BV133" s="408"/>
      <c r="BW133" s="408">
        <f t="shared" si="750"/>
        <v>0</v>
      </c>
      <c r="BX133" s="419"/>
      <c r="BY133" s="408">
        <f t="shared" si="751"/>
        <v>0</v>
      </c>
      <c r="BZ133" s="419"/>
      <c r="CA133" s="408">
        <f>ADHB!CB133</f>
        <v>0</v>
      </c>
      <c r="CB133" s="420">
        <f t="shared" si="752"/>
        <v>0</v>
      </c>
      <c r="CC133" s="408">
        <f t="shared" si="753"/>
        <v>0</v>
      </c>
      <c r="CD133" s="419"/>
      <c r="CE133" s="421">
        <f t="shared" si="754"/>
        <v>0</v>
      </c>
      <c r="CF133" s="421">
        <f t="shared" si="755"/>
        <v>0</v>
      </c>
      <c r="CG133" s="411"/>
      <c r="CH133" s="423">
        <f t="shared" si="852"/>
        <v>13</v>
      </c>
      <c r="CI133" s="416" t="s">
        <v>92</v>
      </c>
      <c r="CJ133" s="417"/>
      <c r="CK133" s="417"/>
      <c r="CL133" s="408"/>
      <c r="CM133" s="408"/>
      <c r="CN133" s="408">
        <f t="shared" si="757"/>
        <v>0</v>
      </c>
      <c r="CO133" s="419"/>
      <c r="CP133" s="408">
        <f t="shared" si="758"/>
        <v>0</v>
      </c>
      <c r="CQ133" s="419"/>
      <c r="CR133" s="408">
        <f>ADHB!CS133</f>
        <v>0</v>
      </c>
      <c r="CS133" s="420">
        <f t="shared" si="759"/>
        <v>0</v>
      </c>
      <c r="CT133" s="408">
        <f t="shared" si="760"/>
        <v>0</v>
      </c>
      <c r="CU133" s="419"/>
      <c r="CV133" s="421">
        <f t="shared" si="761"/>
        <v>0</v>
      </c>
      <c r="CW133" s="421">
        <f t="shared" si="762"/>
        <v>0</v>
      </c>
      <c r="CX133" s="411"/>
      <c r="CY133" s="423">
        <f t="shared" si="853"/>
        <v>13</v>
      </c>
      <c r="CZ133" s="416" t="s">
        <v>92</v>
      </c>
      <c r="DA133" s="417"/>
      <c r="DB133" s="417"/>
      <c r="DC133" s="408"/>
      <c r="DD133" s="408"/>
      <c r="DE133" s="408">
        <f t="shared" si="764"/>
        <v>0</v>
      </c>
      <c r="DF133" s="419"/>
      <c r="DG133" s="408">
        <f t="shared" si="765"/>
        <v>0</v>
      </c>
      <c r="DH133" s="419"/>
      <c r="DI133" s="408">
        <f>ADHB!DJ133</f>
        <v>0</v>
      </c>
      <c r="DJ133" s="420">
        <f t="shared" si="766"/>
        <v>0</v>
      </c>
      <c r="DK133" s="408">
        <f t="shared" si="767"/>
        <v>0</v>
      </c>
      <c r="DL133" s="419"/>
      <c r="DM133" s="421">
        <f t="shared" si="768"/>
        <v>0</v>
      </c>
      <c r="DN133" s="421">
        <f t="shared" si="769"/>
        <v>0</v>
      </c>
      <c r="DO133" s="411"/>
      <c r="DP133" s="423">
        <f t="shared" si="854"/>
        <v>13</v>
      </c>
      <c r="DQ133" s="416" t="s">
        <v>92</v>
      </c>
      <c r="DR133" s="417"/>
      <c r="DS133" s="417"/>
      <c r="DT133" s="408"/>
      <c r="DU133" s="408"/>
      <c r="DV133" s="408">
        <f t="shared" si="771"/>
        <v>0</v>
      </c>
      <c r="DW133" s="419"/>
      <c r="DX133" s="408">
        <f t="shared" si="772"/>
        <v>0</v>
      </c>
      <c r="DY133" s="419"/>
      <c r="DZ133" s="408">
        <f>ADHB!EA133</f>
        <v>0</v>
      </c>
      <c r="EA133" s="420">
        <f t="shared" si="773"/>
        <v>0</v>
      </c>
      <c r="EB133" s="408">
        <f t="shared" si="774"/>
        <v>0</v>
      </c>
      <c r="EC133" s="419"/>
      <c r="ED133" s="421">
        <f t="shared" si="775"/>
        <v>0</v>
      </c>
      <c r="EE133" s="421">
        <f t="shared" si="776"/>
        <v>0</v>
      </c>
      <c r="EF133" s="411"/>
      <c r="EG133" s="423">
        <f t="shared" si="855"/>
        <v>13</v>
      </c>
      <c r="EH133" s="416" t="s">
        <v>92</v>
      </c>
      <c r="EI133" s="417"/>
      <c r="EJ133" s="417"/>
      <c r="EK133" s="408"/>
      <c r="EL133" s="408"/>
      <c r="EM133" s="408">
        <f t="shared" si="778"/>
        <v>0</v>
      </c>
      <c r="EN133" s="419"/>
      <c r="EO133" s="408">
        <f t="shared" si="779"/>
        <v>0</v>
      </c>
      <c r="EP133" s="419"/>
      <c r="EQ133" s="408">
        <f>ADHB!ER133</f>
        <v>0</v>
      </c>
      <c r="ER133" s="420">
        <f t="shared" si="780"/>
        <v>0</v>
      </c>
      <c r="ES133" s="408">
        <f t="shared" si="781"/>
        <v>0</v>
      </c>
      <c r="ET133" s="419"/>
      <c r="EU133" s="421">
        <f t="shared" si="782"/>
        <v>0</v>
      </c>
      <c r="EV133" s="421">
        <f t="shared" si="783"/>
        <v>0</v>
      </c>
      <c r="EW133" s="411"/>
      <c r="EX133" s="423">
        <f t="shared" si="856"/>
        <v>13</v>
      </c>
      <c r="EY133" s="416" t="s">
        <v>92</v>
      </c>
      <c r="EZ133" s="417"/>
      <c r="FA133" s="417"/>
      <c r="FB133" s="408"/>
      <c r="FC133" s="408"/>
      <c r="FD133" s="408">
        <f t="shared" si="785"/>
        <v>0</v>
      </c>
      <c r="FE133" s="419"/>
      <c r="FF133" s="408">
        <f t="shared" si="786"/>
        <v>0</v>
      </c>
      <c r="FG133" s="419"/>
      <c r="FH133" s="408">
        <f>ADHB!FI133</f>
        <v>0</v>
      </c>
      <c r="FI133" s="420">
        <f t="shared" si="787"/>
        <v>0</v>
      </c>
      <c r="FJ133" s="408">
        <f t="shared" si="788"/>
        <v>0</v>
      </c>
      <c r="FK133" s="419"/>
      <c r="FL133" s="421">
        <f t="shared" si="789"/>
        <v>0</v>
      </c>
      <c r="FM133" s="421">
        <f t="shared" si="790"/>
        <v>0</v>
      </c>
      <c r="FN133" s="411"/>
      <c r="FO133" s="423">
        <f t="shared" si="857"/>
        <v>13</v>
      </c>
      <c r="FP133" s="416" t="s">
        <v>92</v>
      </c>
      <c r="FQ133" s="417"/>
      <c r="FR133" s="417"/>
      <c r="FS133" s="408"/>
      <c r="FT133" s="408"/>
      <c r="FU133" s="408">
        <f t="shared" si="792"/>
        <v>0</v>
      </c>
      <c r="FV133" s="419"/>
      <c r="FW133" s="408">
        <f t="shared" si="793"/>
        <v>0</v>
      </c>
      <c r="FX133" s="419"/>
      <c r="FY133" s="408">
        <f>ADHB!FZ133</f>
        <v>0</v>
      </c>
      <c r="FZ133" s="420">
        <f t="shared" si="794"/>
        <v>0</v>
      </c>
      <c r="GA133" s="408">
        <f t="shared" si="795"/>
        <v>0</v>
      </c>
      <c r="GB133" s="419"/>
      <c r="GC133" s="421">
        <f t="shared" si="796"/>
        <v>0</v>
      </c>
      <c r="GD133" s="421">
        <f t="shared" si="797"/>
        <v>0</v>
      </c>
      <c r="GE133" s="411"/>
      <c r="GF133" s="423">
        <f t="shared" si="858"/>
        <v>13</v>
      </c>
      <c r="GG133" s="416" t="s">
        <v>92</v>
      </c>
      <c r="GH133" s="417"/>
      <c r="GI133" s="417"/>
      <c r="GJ133" s="408"/>
      <c r="GK133" s="408"/>
      <c r="GL133" s="408">
        <f t="shared" si="799"/>
        <v>0</v>
      </c>
      <c r="GM133" s="419"/>
      <c r="GN133" s="408">
        <f t="shared" si="800"/>
        <v>0</v>
      </c>
      <c r="GO133" s="419"/>
      <c r="GP133" s="408">
        <f>ADHB!GQ133</f>
        <v>0</v>
      </c>
      <c r="GQ133" s="420">
        <f t="shared" si="801"/>
        <v>0</v>
      </c>
      <c r="GR133" s="408">
        <f t="shared" si="802"/>
        <v>0</v>
      </c>
      <c r="GS133" s="419"/>
      <c r="GT133" s="421">
        <f t="shared" si="803"/>
        <v>0</v>
      </c>
      <c r="GU133" s="421">
        <f t="shared" si="804"/>
        <v>0</v>
      </c>
      <c r="GV133" s="411"/>
      <c r="GW133" s="423">
        <f t="shared" si="859"/>
        <v>13</v>
      </c>
      <c r="GX133" s="416" t="s">
        <v>92</v>
      </c>
      <c r="GY133" s="417"/>
      <c r="GZ133" s="417"/>
      <c r="HA133" s="408"/>
      <c r="HB133" s="408"/>
      <c r="HC133" s="408">
        <f t="shared" si="806"/>
        <v>0</v>
      </c>
      <c r="HD133" s="419"/>
      <c r="HE133" s="408">
        <f t="shared" si="807"/>
        <v>0</v>
      </c>
      <c r="HF133" s="419"/>
      <c r="HG133" s="408">
        <f>ADHB!HH133</f>
        <v>0</v>
      </c>
      <c r="HH133" s="420">
        <f t="shared" si="808"/>
        <v>0</v>
      </c>
      <c r="HI133" s="408">
        <f t="shared" si="809"/>
        <v>0</v>
      </c>
      <c r="HJ133" s="419"/>
      <c r="HK133" s="421">
        <f t="shared" si="810"/>
        <v>0</v>
      </c>
      <c r="HL133" s="421">
        <f t="shared" si="811"/>
        <v>0</v>
      </c>
      <c r="HM133" s="411"/>
      <c r="HN133" s="423">
        <f t="shared" si="860"/>
        <v>13</v>
      </c>
      <c r="HO133" s="416" t="s">
        <v>92</v>
      </c>
      <c r="HP133" s="417"/>
      <c r="HQ133" s="417"/>
      <c r="HR133" s="408"/>
      <c r="HS133" s="408"/>
      <c r="HT133" s="408">
        <f t="shared" si="813"/>
        <v>0</v>
      </c>
      <c r="HU133" s="419"/>
      <c r="HV133" s="408">
        <f t="shared" si="814"/>
        <v>0</v>
      </c>
      <c r="HW133" s="419"/>
      <c r="HX133" s="408">
        <f>ADHB!HY133</f>
        <v>0</v>
      </c>
      <c r="HY133" s="420">
        <f t="shared" si="815"/>
        <v>0</v>
      </c>
      <c r="HZ133" s="408">
        <f t="shared" si="816"/>
        <v>0</v>
      </c>
      <c r="IA133" s="419"/>
      <c r="IB133" s="421">
        <f t="shared" si="817"/>
        <v>0</v>
      </c>
      <c r="IC133" s="421">
        <f t="shared" si="818"/>
        <v>0</v>
      </c>
      <c r="ID133" s="411"/>
      <c r="IE133" s="423">
        <f t="shared" si="861"/>
        <v>13</v>
      </c>
      <c r="IF133" s="416" t="s">
        <v>92</v>
      </c>
      <c r="IG133" s="417"/>
      <c r="IH133" s="417"/>
      <c r="II133" s="405"/>
      <c r="IJ133" s="408"/>
      <c r="IK133" s="408">
        <f t="shared" si="820"/>
        <v>0</v>
      </c>
      <c r="IL133" s="419"/>
      <c r="IM133" s="408">
        <f t="shared" si="821"/>
        <v>0</v>
      </c>
      <c r="IN133" s="419"/>
      <c r="IO133" s="408">
        <f>ADHB!IP133</f>
        <v>0</v>
      </c>
      <c r="IP133" s="420">
        <f t="shared" si="822"/>
        <v>0</v>
      </c>
      <c r="IQ133" s="408">
        <f t="shared" si="823"/>
        <v>0</v>
      </c>
      <c r="IR133" s="419"/>
      <c r="IS133" s="421">
        <f t="shared" si="824"/>
        <v>0</v>
      </c>
      <c r="IT133" s="421">
        <f t="shared" si="825"/>
        <v>0</v>
      </c>
      <c r="IU133" s="411"/>
      <c r="IV133" s="423">
        <f t="shared" si="862"/>
        <v>13</v>
      </c>
      <c r="IW133" s="416" t="s">
        <v>92</v>
      </c>
      <c r="IX133" s="417"/>
      <c r="IY133" s="417"/>
      <c r="IZ133" s="408"/>
      <c r="JA133" s="408"/>
      <c r="JB133" s="408">
        <f t="shared" si="827"/>
        <v>0</v>
      </c>
      <c r="JC133" s="419"/>
      <c r="JD133" s="408">
        <f t="shared" si="828"/>
        <v>0</v>
      </c>
      <c r="JE133" s="419"/>
      <c r="JF133" s="408">
        <f>ADHB!JG133</f>
        <v>0</v>
      </c>
      <c r="JG133" s="420">
        <f t="shared" si="829"/>
        <v>0</v>
      </c>
      <c r="JH133" s="408">
        <f t="shared" si="830"/>
        <v>0</v>
      </c>
      <c r="JI133" s="419"/>
      <c r="JJ133" s="421">
        <f t="shared" si="831"/>
        <v>0</v>
      </c>
      <c r="JK133" s="421">
        <f t="shared" si="832"/>
        <v>0</v>
      </c>
      <c r="JL133" s="411"/>
      <c r="JM133" s="423">
        <f t="shared" si="863"/>
        <v>13</v>
      </c>
      <c r="JN133" s="416" t="s">
        <v>92</v>
      </c>
      <c r="JO133" s="417"/>
      <c r="JP133" s="417"/>
      <c r="JQ133" s="408"/>
      <c r="JR133" s="408"/>
      <c r="JS133" s="408">
        <f t="shared" si="834"/>
        <v>0</v>
      </c>
      <c r="JT133" s="419"/>
      <c r="JU133" s="408">
        <f t="shared" si="835"/>
        <v>0</v>
      </c>
      <c r="JV133" s="419"/>
      <c r="JW133" s="408" t="str">
        <f>ADHB!LD133</f>
        <v/>
      </c>
      <c r="JX133" s="420">
        <f t="shared" si="836"/>
        <v>0</v>
      </c>
      <c r="JY133" s="408">
        <f t="shared" si="837"/>
        <v>0</v>
      </c>
      <c r="JZ133" s="419"/>
      <c r="KA133" s="421">
        <f t="shared" si="838"/>
        <v>0</v>
      </c>
      <c r="KB133" s="421">
        <f t="shared" si="839"/>
        <v>0</v>
      </c>
      <c r="KC133" s="411"/>
      <c r="KD133" s="423">
        <f t="shared" si="864"/>
        <v>13</v>
      </c>
      <c r="KE133" s="416" t="s">
        <v>92</v>
      </c>
      <c r="KF133" s="417"/>
      <c r="KG133" s="417"/>
      <c r="KH133" s="408"/>
      <c r="KI133" s="408"/>
      <c r="KJ133" s="408">
        <f t="shared" si="841"/>
        <v>0</v>
      </c>
      <c r="KK133" s="419"/>
      <c r="KL133" s="408">
        <f t="shared" si="842"/>
        <v>0</v>
      </c>
      <c r="KM133" s="419"/>
      <c r="KN133" s="408" t="str">
        <f>ADHB!LU133</f>
        <v/>
      </c>
      <c r="KO133" s="420">
        <f t="shared" si="843"/>
        <v>0</v>
      </c>
      <c r="KP133" s="408">
        <f t="shared" si="844"/>
        <v>0</v>
      </c>
      <c r="KQ133" s="419"/>
      <c r="KR133" s="421">
        <f t="shared" si="845"/>
        <v>0</v>
      </c>
      <c r="KS133" s="421">
        <f t="shared" si="846"/>
        <v>0</v>
      </c>
    </row>
    <row r="134" ht="15.75" customHeight="1">
      <c r="A134" s="415">
        <f t="shared" si="847"/>
        <v>14</v>
      </c>
      <c r="B134" s="416" t="s">
        <v>93</v>
      </c>
      <c r="C134" s="417"/>
      <c r="D134" s="417"/>
      <c r="E134" s="408"/>
      <c r="F134" s="408" t="str">
        <f t="shared" si="721"/>
        <v/>
      </c>
      <c r="G134" s="408">
        <f t="shared" si="722"/>
        <v>0</v>
      </c>
      <c r="H134" s="419"/>
      <c r="I134" s="408">
        <f t="shared" si="723"/>
        <v>0</v>
      </c>
      <c r="J134" s="419"/>
      <c r="K134" s="408">
        <f>ADHB!L134</f>
        <v>0</v>
      </c>
      <c r="L134" s="420">
        <f t="shared" si="724"/>
        <v>0</v>
      </c>
      <c r="M134" s="408">
        <f t="shared" si="725"/>
        <v>0</v>
      </c>
      <c r="N134" s="419"/>
      <c r="O134" s="421">
        <f t="shared" si="726"/>
        <v>0</v>
      </c>
      <c r="P134" s="422">
        <f t="shared" si="727"/>
        <v>0</v>
      </c>
      <c r="Q134" s="411"/>
      <c r="R134" s="423">
        <f t="shared" si="848"/>
        <v>14</v>
      </c>
      <c r="S134" s="416" t="s">
        <v>93</v>
      </c>
      <c r="T134" s="417"/>
      <c r="U134" s="417"/>
      <c r="V134" s="408"/>
      <c r="W134" s="408"/>
      <c r="X134" s="408">
        <f t="shared" si="729"/>
        <v>0</v>
      </c>
      <c r="Y134" s="419"/>
      <c r="Z134" s="408">
        <f t="shared" si="730"/>
        <v>0</v>
      </c>
      <c r="AA134" s="419"/>
      <c r="AB134" s="408">
        <f>ADHB!AC134</f>
        <v>0</v>
      </c>
      <c r="AC134" s="420">
        <f t="shared" si="731"/>
        <v>0</v>
      </c>
      <c r="AD134" s="408">
        <f t="shared" si="732"/>
        <v>0</v>
      </c>
      <c r="AE134" s="419"/>
      <c r="AF134" s="421">
        <f t="shared" si="733"/>
        <v>0</v>
      </c>
      <c r="AG134" s="421">
        <f t="shared" si="734"/>
        <v>0</v>
      </c>
      <c r="AH134" s="411"/>
      <c r="AI134" s="423">
        <f t="shared" si="849"/>
        <v>14</v>
      </c>
      <c r="AJ134" s="416" t="s">
        <v>93</v>
      </c>
      <c r="AK134" s="417"/>
      <c r="AL134" s="417"/>
      <c r="AM134" s="408"/>
      <c r="AN134" s="408"/>
      <c r="AO134" s="408">
        <f t="shared" si="736"/>
        <v>0</v>
      </c>
      <c r="AP134" s="419"/>
      <c r="AQ134" s="408">
        <f t="shared" si="737"/>
        <v>0</v>
      </c>
      <c r="AR134" s="419"/>
      <c r="AS134" s="408">
        <f>ADHB!AT134</f>
        <v>0</v>
      </c>
      <c r="AT134" s="420">
        <f t="shared" si="738"/>
        <v>0</v>
      </c>
      <c r="AU134" s="408">
        <f t="shared" si="739"/>
        <v>0</v>
      </c>
      <c r="AV134" s="419"/>
      <c r="AW134" s="421">
        <f t="shared" si="740"/>
        <v>0</v>
      </c>
      <c r="AX134" s="421">
        <f t="shared" si="741"/>
        <v>0</v>
      </c>
      <c r="AY134" s="411"/>
      <c r="AZ134" s="423">
        <f t="shared" si="850"/>
        <v>14</v>
      </c>
      <c r="BA134" s="416" t="s">
        <v>93</v>
      </c>
      <c r="BB134" s="417"/>
      <c r="BC134" s="417"/>
      <c r="BD134" s="408"/>
      <c r="BE134" s="408"/>
      <c r="BF134" s="408">
        <f t="shared" si="743"/>
        <v>0</v>
      </c>
      <c r="BG134" s="419"/>
      <c r="BH134" s="408">
        <f t="shared" si="744"/>
        <v>0</v>
      </c>
      <c r="BI134" s="419"/>
      <c r="BJ134" s="408">
        <f>ADHB!BK134</f>
        <v>0</v>
      </c>
      <c r="BK134" s="420">
        <f t="shared" si="745"/>
        <v>0</v>
      </c>
      <c r="BL134" s="408">
        <f t="shared" si="746"/>
        <v>0</v>
      </c>
      <c r="BM134" s="419"/>
      <c r="BN134" s="421">
        <f t="shared" si="747"/>
        <v>0</v>
      </c>
      <c r="BO134" s="421">
        <f t="shared" si="748"/>
        <v>0</v>
      </c>
      <c r="BP134" s="411"/>
      <c r="BQ134" s="423">
        <f t="shared" si="851"/>
        <v>14</v>
      </c>
      <c r="BR134" s="416" t="s">
        <v>93</v>
      </c>
      <c r="BS134" s="417"/>
      <c r="BT134" s="417"/>
      <c r="BU134" s="408"/>
      <c r="BV134" s="408"/>
      <c r="BW134" s="408">
        <f t="shared" si="750"/>
        <v>0</v>
      </c>
      <c r="BX134" s="419"/>
      <c r="BY134" s="408">
        <f t="shared" si="751"/>
        <v>0</v>
      </c>
      <c r="BZ134" s="419"/>
      <c r="CA134" s="408">
        <f>ADHB!CB134</f>
        <v>0</v>
      </c>
      <c r="CB134" s="420">
        <f t="shared" si="752"/>
        <v>0</v>
      </c>
      <c r="CC134" s="408">
        <f t="shared" si="753"/>
        <v>0</v>
      </c>
      <c r="CD134" s="419"/>
      <c r="CE134" s="421">
        <f t="shared" si="754"/>
        <v>0</v>
      </c>
      <c r="CF134" s="421">
        <f t="shared" si="755"/>
        <v>0</v>
      </c>
      <c r="CG134" s="411"/>
      <c r="CH134" s="423">
        <f t="shared" si="852"/>
        <v>14</v>
      </c>
      <c r="CI134" s="416" t="s">
        <v>93</v>
      </c>
      <c r="CJ134" s="417"/>
      <c r="CK134" s="417"/>
      <c r="CL134" s="408"/>
      <c r="CM134" s="408"/>
      <c r="CN134" s="408">
        <f t="shared" si="757"/>
        <v>0</v>
      </c>
      <c r="CO134" s="419"/>
      <c r="CP134" s="408">
        <f t="shared" si="758"/>
        <v>0</v>
      </c>
      <c r="CQ134" s="419"/>
      <c r="CR134" s="408">
        <f>ADHB!CS134</f>
        <v>0</v>
      </c>
      <c r="CS134" s="420">
        <f t="shared" si="759"/>
        <v>0</v>
      </c>
      <c r="CT134" s="408">
        <f t="shared" si="760"/>
        <v>0</v>
      </c>
      <c r="CU134" s="419"/>
      <c r="CV134" s="421">
        <f t="shared" si="761"/>
        <v>0</v>
      </c>
      <c r="CW134" s="421">
        <f t="shared" si="762"/>
        <v>0</v>
      </c>
      <c r="CX134" s="411"/>
      <c r="CY134" s="423">
        <f t="shared" si="853"/>
        <v>14</v>
      </c>
      <c r="CZ134" s="416" t="s">
        <v>93</v>
      </c>
      <c r="DA134" s="417"/>
      <c r="DB134" s="417"/>
      <c r="DC134" s="408"/>
      <c r="DD134" s="408"/>
      <c r="DE134" s="408">
        <f t="shared" si="764"/>
        <v>0</v>
      </c>
      <c r="DF134" s="419"/>
      <c r="DG134" s="408">
        <f t="shared" si="765"/>
        <v>0</v>
      </c>
      <c r="DH134" s="419"/>
      <c r="DI134" s="408">
        <f>ADHB!DJ134</f>
        <v>0</v>
      </c>
      <c r="DJ134" s="420">
        <f t="shared" si="766"/>
        <v>0</v>
      </c>
      <c r="DK134" s="408">
        <f t="shared" si="767"/>
        <v>0</v>
      </c>
      <c r="DL134" s="419"/>
      <c r="DM134" s="421">
        <f t="shared" si="768"/>
        <v>0</v>
      </c>
      <c r="DN134" s="421">
        <f t="shared" si="769"/>
        <v>0</v>
      </c>
      <c r="DO134" s="411"/>
      <c r="DP134" s="423">
        <f t="shared" si="854"/>
        <v>14</v>
      </c>
      <c r="DQ134" s="416" t="s">
        <v>93</v>
      </c>
      <c r="DR134" s="417"/>
      <c r="DS134" s="417"/>
      <c r="DT134" s="408"/>
      <c r="DU134" s="408"/>
      <c r="DV134" s="408">
        <f t="shared" si="771"/>
        <v>0</v>
      </c>
      <c r="DW134" s="419"/>
      <c r="DX134" s="408">
        <f t="shared" si="772"/>
        <v>0</v>
      </c>
      <c r="DY134" s="419"/>
      <c r="DZ134" s="408">
        <f>ADHB!EA134</f>
        <v>0</v>
      </c>
      <c r="EA134" s="420">
        <f t="shared" si="773"/>
        <v>0</v>
      </c>
      <c r="EB134" s="408">
        <f t="shared" si="774"/>
        <v>0</v>
      </c>
      <c r="EC134" s="419"/>
      <c r="ED134" s="421">
        <f t="shared" si="775"/>
        <v>0</v>
      </c>
      <c r="EE134" s="421">
        <f t="shared" si="776"/>
        <v>0</v>
      </c>
      <c r="EF134" s="411"/>
      <c r="EG134" s="423">
        <f t="shared" si="855"/>
        <v>14</v>
      </c>
      <c r="EH134" s="416" t="s">
        <v>93</v>
      </c>
      <c r="EI134" s="417"/>
      <c r="EJ134" s="417"/>
      <c r="EK134" s="408"/>
      <c r="EL134" s="408"/>
      <c r="EM134" s="408">
        <f t="shared" si="778"/>
        <v>0</v>
      </c>
      <c r="EN134" s="419"/>
      <c r="EO134" s="408">
        <f t="shared" si="779"/>
        <v>0</v>
      </c>
      <c r="EP134" s="419"/>
      <c r="EQ134" s="408">
        <f>ADHB!ER134</f>
        <v>0</v>
      </c>
      <c r="ER134" s="420">
        <f t="shared" si="780"/>
        <v>0</v>
      </c>
      <c r="ES134" s="408">
        <f t="shared" si="781"/>
        <v>0</v>
      </c>
      <c r="ET134" s="419"/>
      <c r="EU134" s="421">
        <f t="shared" si="782"/>
        <v>0</v>
      </c>
      <c r="EV134" s="421">
        <f t="shared" si="783"/>
        <v>0</v>
      </c>
      <c r="EW134" s="411"/>
      <c r="EX134" s="423">
        <f t="shared" si="856"/>
        <v>14</v>
      </c>
      <c r="EY134" s="416" t="s">
        <v>93</v>
      </c>
      <c r="EZ134" s="417"/>
      <c r="FA134" s="417"/>
      <c r="FB134" s="408"/>
      <c r="FC134" s="408"/>
      <c r="FD134" s="408">
        <f t="shared" si="785"/>
        <v>0</v>
      </c>
      <c r="FE134" s="419"/>
      <c r="FF134" s="408">
        <f t="shared" si="786"/>
        <v>0</v>
      </c>
      <c r="FG134" s="419"/>
      <c r="FH134" s="408">
        <f>ADHB!FI134</f>
        <v>0</v>
      </c>
      <c r="FI134" s="420">
        <f t="shared" si="787"/>
        <v>0</v>
      </c>
      <c r="FJ134" s="408">
        <f t="shared" si="788"/>
        <v>0</v>
      </c>
      <c r="FK134" s="419"/>
      <c r="FL134" s="421">
        <f t="shared" si="789"/>
        <v>0</v>
      </c>
      <c r="FM134" s="421">
        <f t="shared" si="790"/>
        <v>0</v>
      </c>
      <c r="FN134" s="411"/>
      <c r="FO134" s="423">
        <f t="shared" si="857"/>
        <v>14</v>
      </c>
      <c r="FP134" s="416" t="s">
        <v>93</v>
      </c>
      <c r="FQ134" s="417"/>
      <c r="FR134" s="417"/>
      <c r="FS134" s="408"/>
      <c r="FT134" s="408"/>
      <c r="FU134" s="408">
        <f t="shared" si="792"/>
        <v>0</v>
      </c>
      <c r="FV134" s="419"/>
      <c r="FW134" s="408">
        <f t="shared" si="793"/>
        <v>0</v>
      </c>
      <c r="FX134" s="419"/>
      <c r="FY134" s="408">
        <f>ADHB!FZ134</f>
        <v>0</v>
      </c>
      <c r="FZ134" s="420">
        <f t="shared" si="794"/>
        <v>0</v>
      </c>
      <c r="GA134" s="408">
        <f t="shared" si="795"/>
        <v>0</v>
      </c>
      <c r="GB134" s="419"/>
      <c r="GC134" s="421">
        <f t="shared" si="796"/>
        <v>0</v>
      </c>
      <c r="GD134" s="421">
        <f t="shared" si="797"/>
        <v>0</v>
      </c>
      <c r="GE134" s="411"/>
      <c r="GF134" s="423">
        <f t="shared" si="858"/>
        <v>14</v>
      </c>
      <c r="GG134" s="416" t="s">
        <v>93</v>
      </c>
      <c r="GH134" s="417"/>
      <c r="GI134" s="417"/>
      <c r="GJ134" s="408"/>
      <c r="GK134" s="408"/>
      <c r="GL134" s="408">
        <f t="shared" si="799"/>
        <v>0</v>
      </c>
      <c r="GM134" s="419"/>
      <c r="GN134" s="408">
        <f t="shared" si="800"/>
        <v>0</v>
      </c>
      <c r="GO134" s="419"/>
      <c r="GP134" s="408">
        <f>ADHB!GQ134</f>
        <v>0</v>
      </c>
      <c r="GQ134" s="420">
        <f t="shared" si="801"/>
        <v>0</v>
      </c>
      <c r="GR134" s="408">
        <f t="shared" si="802"/>
        <v>0</v>
      </c>
      <c r="GS134" s="419"/>
      <c r="GT134" s="421">
        <f t="shared" si="803"/>
        <v>0</v>
      </c>
      <c r="GU134" s="421">
        <f t="shared" si="804"/>
        <v>0</v>
      </c>
      <c r="GV134" s="411"/>
      <c r="GW134" s="423">
        <f t="shared" si="859"/>
        <v>14</v>
      </c>
      <c r="GX134" s="416" t="s">
        <v>93</v>
      </c>
      <c r="GY134" s="417"/>
      <c r="GZ134" s="417"/>
      <c r="HA134" s="408"/>
      <c r="HB134" s="408"/>
      <c r="HC134" s="408">
        <f t="shared" si="806"/>
        <v>0</v>
      </c>
      <c r="HD134" s="419"/>
      <c r="HE134" s="408">
        <f t="shared" si="807"/>
        <v>0</v>
      </c>
      <c r="HF134" s="419"/>
      <c r="HG134" s="408">
        <f>ADHB!HH134</f>
        <v>0</v>
      </c>
      <c r="HH134" s="420">
        <f t="shared" si="808"/>
        <v>0</v>
      </c>
      <c r="HI134" s="408">
        <f t="shared" si="809"/>
        <v>0</v>
      </c>
      <c r="HJ134" s="419"/>
      <c r="HK134" s="421">
        <f t="shared" si="810"/>
        <v>0</v>
      </c>
      <c r="HL134" s="421">
        <f t="shared" si="811"/>
        <v>0</v>
      </c>
      <c r="HM134" s="411"/>
      <c r="HN134" s="423">
        <f t="shared" si="860"/>
        <v>14</v>
      </c>
      <c r="HO134" s="416" t="s">
        <v>93</v>
      </c>
      <c r="HP134" s="417"/>
      <c r="HQ134" s="417"/>
      <c r="HR134" s="408"/>
      <c r="HS134" s="408"/>
      <c r="HT134" s="408">
        <f t="shared" si="813"/>
        <v>0</v>
      </c>
      <c r="HU134" s="419"/>
      <c r="HV134" s="408">
        <f t="shared" si="814"/>
        <v>0</v>
      </c>
      <c r="HW134" s="419"/>
      <c r="HX134" s="408">
        <f>ADHB!HY134</f>
        <v>0</v>
      </c>
      <c r="HY134" s="420">
        <f t="shared" si="815"/>
        <v>0</v>
      </c>
      <c r="HZ134" s="408">
        <f t="shared" si="816"/>
        <v>0</v>
      </c>
      <c r="IA134" s="419"/>
      <c r="IB134" s="421">
        <f t="shared" si="817"/>
        <v>0</v>
      </c>
      <c r="IC134" s="421">
        <f t="shared" si="818"/>
        <v>0</v>
      </c>
      <c r="ID134" s="411"/>
      <c r="IE134" s="423">
        <f t="shared" si="861"/>
        <v>14</v>
      </c>
      <c r="IF134" s="416" t="s">
        <v>93</v>
      </c>
      <c r="IG134" s="417"/>
      <c r="IH134" s="417"/>
      <c r="II134" s="405"/>
      <c r="IJ134" s="408"/>
      <c r="IK134" s="408">
        <f t="shared" si="820"/>
        <v>0</v>
      </c>
      <c r="IL134" s="419"/>
      <c r="IM134" s="408">
        <f t="shared" si="821"/>
        <v>0</v>
      </c>
      <c r="IN134" s="419"/>
      <c r="IO134" s="408">
        <f>ADHB!IP134</f>
        <v>0</v>
      </c>
      <c r="IP134" s="420">
        <f t="shared" si="822"/>
        <v>0</v>
      </c>
      <c r="IQ134" s="408">
        <f t="shared" si="823"/>
        <v>0</v>
      </c>
      <c r="IR134" s="419"/>
      <c r="IS134" s="421">
        <f t="shared" si="824"/>
        <v>0</v>
      </c>
      <c r="IT134" s="421">
        <f t="shared" si="825"/>
        <v>0</v>
      </c>
      <c r="IU134" s="411"/>
      <c r="IV134" s="423">
        <f t="shared" si="862"/>
        <v>14</v>
      </c>
      <c r="IW134" s="416" t="s">
        <v>93</v>
      </c>
      <c r="IX134" s="417"/>
      <c r="IY134" s="417"/>
      <c r="IZ134" s="408"/>
      <c r="JA134" s="408"/>
      <c r="JB134" s="408">
        <f t="shared" si="827"/>
        <v>0</v>
      </c>
      <c r="JC134" s="419"/>
      <c r="JD134" s="408">
        <f t="shared" si="828"/>
        <v>0</v>
      </c>
      <c r="JE134" s="419"/>
      <c r="JF134" s="408">
        <f>ADHB!JG134</f>
        <v>0</v>
      </c>
      <c r="JG134" s="420">
        <f t="shared" si="829"/>
        <v>0</v>
      </c>
      <c r="JH134" s="408">
        <f t="shared" si="830"/>
        <v>0</v>
      </c>
      <c r="JI134" s="419"/>
      <c r="JJ134" s="421">
        <f t="shared" si="831"/>
        <v>0</v>
      </c>
      <c r="JK134" s="421">
        <f t="shared" si="832"/>
        <v>0</v>
      </c>
      <c r="JL134" s="411"/>
      <c r="JM134" s="423">
        <f t="shared" si="863"/>
        <v>14</v>
      </c>
      <c r="JN134" s="416" t="s">
        <v>93</v>
      </c>
      <c r="JO134" s="417"/>
      <c r="JP134" s="417"/>
      <c r="JQ134" s="408"/>
      <c r="JR134" s="408"/>
      <c r="JS134" s="408">
        <f t="shared" si="834"/>
        <v>0</v>
      </c>
      <c r="JT134" s="419"/>
      <c r="JU134" s="408">
        <f t="shared" si="835"/>
        <v>0</v>
      </c>
      <c r="JV134" s="419"/>
      <c r="JW134" s="408" t="str">
        <f>ADHB!LD134</f>
        <v/>
      </c>
      <c r="JX134" s="420">
        <f t="shared" si="836"/>
        <v>0</v>
      </c>
      <c r="JY134" s="408">
        <f t="shared" si="837"/>
        <v>0</v>
      </c>
      <c r="JZ134" s="419"/>
      <c r="KA134" s="421">
        <f t="shared" si="838"/>
        <v>0</v>
      </c>
      <c r="KB134" s="421">
        <f t="shared" si="839"/>
        <v>0</v>
      </c>
      <c r="KC134" s="411"/>
      <c r="KD134" s="423">
        <f t="shared" si="864"/>
        <v>14</v>
      </c>
      <c r="KE134" s="416" t="s">
        <v>93</v>
      </c>
      <c r="KF134" s="417"/>
      <c r="KG134" s="417"/>
      <c r="KH134" s="408"/>
      <c r="KI134" s="408"/>
      <c r="KJ134" s="408">
        <f t="shared" si="841"/>
        <v>0</v>
      </c>
      <c r="KK134" s="419"/>
      <c r="KL134" s="408">
        <f t="shared" si="842"/>
        <v>0</v>
      </c>
      <c r="KM134" s="419"/>
      <c r="KN134" s="408" t="str">
        <f>ADHB!LU134</f>
        <v/>
      </c>
      <c r="KO134" s="420">
        <f t="shared" si="843"/>
        <v>0</v>
      </c>
      <c r="KP134" s="408">
        <f t="shared" si="844"/>
        <v>0</v>
      </c>
      <c r="KQ134" s="419"/>
      <c r="KR134" s="421">
        <f t="shared" si="845"/>
        <v>0</v>
      </c>
      <c r="KS134" s="421">
        <f t="shared" si="846"/>
        <v>0</v>
      </c>
    </row>
    <row r="135" ht="15.75" customHeight="1">
      <c r="A135" s="415">
        <f t="shared" si="847"/>
        <v>15</v>
      </c>
      <c r="B135" s="416" t="s">
        <v>94</v>
      </c>
      <c r="C135" s="417"/>
      <c r="D135" s="417"/>
      <c r="E135" s="408"/>
      <c r="F135" s="408" t="str">
        <f t="shared" si="721"/>
        <v/>
      </c>
      <c r="G135" s="408">
        <f t="shared" si="722"/>
        <v>0</v>
      </c>
      <c r="H135" s="419"/>
      <c r="I135" s="408">
        <f t="shared" si="723"/>
        <v>0</v>
      </c>
      <c r="J135" s="419"/>
      <c r="K135" s="408">
        <f>ADHB!L135</f>
        <v>0</v>
      </c>
      <c r="L135" s="420">
        <f t="shared" si="724"/>
        <v>0</v>
      </c>
      <c r="M135" s="408">
        <f t="shared" si="725"/>
        <v>0</v>
      </c>
      <c r="N135" s="419"/>
      <c r="O135" s="421">
        <f t="shared" si="726"/>
        <v>0</v>
      </c>
      <c r="P135" s="422">
        <f t="shared" si="727"/>
        <v>0</v>
      </c>
      <c r="Q135" s="411"/>
      <c r="R135" s="423">
        <f t="shared" si="848"/>
        <v>15</v>
      </c>
      <c r="S135" s="416" t="s">
        <v>94</v>
      </c>
      <c r="T135" s="417"/>
      <c r="U135" s="417"/>
      <c r="V135" s="408"/>
      <c r="W135" s="408"/>
      <c r="X135" s="408">
        <f t="shared" si="729"/>
        <v>0</v>
      </c>
      <c r="Y135" s="419"/>
      <c r="Z135" s="408">
        <f t="shared" si="730"/>
        <v>0</v>
      </c>
      <c r="AA135" s="419"/>
      <c r="AB135" s="408">
        <f>ADHB!AC135</f>
        <v>0</v>
      </c>
      <c r="AC135" s="420">
        <f t="shared" si="731"/>
        <v>0</v>
      </c>
      <c r="AD135" s="408">
        <f t="shared" si="732"/>
        <v>0</v>
      </c>
      <c r="AE135" s="419"/>
      <c r="AF135" s="421">
        <f t="shared" si="733"/>
        <v>0</v>
      </c>
      <c r="AG135" s="421">
        <f t="shared" si="734"/>
        <v>0</v>
      </c>
      <c r="AH135" s="411"/>
      <c r="AI135" s="423">
        <f t="shared" si="849"/>
        <v>15</v>
      </c>
      <c r="AJ135" s="416" t="s">
        <v>94</v>
      </c>
      <c r="AK135" s="417"/>
      <c r="AL135" s="417"/>
      <c r="AM135" s="408"/>
      <c r="AN135" s="408"/>
      <c r="AO135" s="408">
        <f t="shared" si="736"/>
        <v>0</v>
      </c>
      <c r="AP135" s="419"/>
      <c r="AQ135" s="408">
        <f t="shared" si="737"/>
        <v>0</v>
      </c>
      <c r="AR135" s="419"/>
      <c r="AS135" s="408">
        <f>ADHB!AT135</f>
        <v>0</v>
      </c>
      <c r="AT135" s="420">
        <f t="shared" si="738"/>
        <v>0</v>
      </c>
      <c r="AU135" s="408">
        <f t="shared" si="739"/>
        <v>0</v>
      </c>
      <c r="AV135" s="419"/>
      <c r="AW135" s="421">
        <f t="shared" si="740"/>
        <v>0</v>
      </c>
      <c r="AX135" s="421">
        <f t="shared" si="741"/>
        <v>0</v>
      </c>
      <c r="AY135" s="411"/>
      <c r="AZ135" s="423">
        <f t="shared" si="850"/>
        <v>15</v>
      </c>
      <c r="BA135" s="416" t="s">
        <v>94</v>
      </c>
      <c r="BB135" s="417"/>
      <c r="BC135" s="417"/>
      <c r="BD135" s="408"/>
      <c r="BE135" s="408"/>
      <c r="BF135" s="408">
        <f t="shared" si="743"/>
        <v>0</v>
      </c>
      <c r="BG135" s="419"/>
      <c r="BH135" s="408">
        <f t="shared" si="744"/>
        <v>0</v>
      </c>
      <c r="BI135" s="419"/>
      <c r="BJ135" s="408">
        <f>ADHB!BK135</f>
        <v>0</v>
      </c>
      <c r="BK135" s="420">
        <f t="shared" si="745"/>
        <v>0</v>
      </c>
      <c r="BL135" s="408">
        <f t="shared" si="746"/>
        <v>0</v>
      </c>
      <c r="BM135" s="419"/>
      <c r="BN135" s="421">
        <f t="shared" si="747"/>
        <v>0</v>
      </c>
      <c r="BO135" s="421">
        <f t="shared" si="748"/>
        <v>0</v>
      </c>
      <c r="BP135" s="411"/>
      <c r="BQ135" s="423">
        <f t="shared" si="851"/>
        <v>15</v>
      </c>
      <c r="BR135" s="416" t="s">
        <v>94</v>
      </c>
      <c r="BS135" s="417"/>
      <c r="BT135" s="417"/>
      <c r="BU135" s="408"/>
      <c r="BV135" s="408"/>
      <c r="BW135" s="408">
        <f t="shared" si="750"/>
        <v>0</v>
      </c>
      <c r="BX135" s="419"/>
      <c r="BY135" s="408">
        <f t="shared" si="751"/>
        <v>0</v>
      </c>
      <c r="BZ135" s="419"/>
      <c r="CA135" s="408">
        <f>ADHB!CB135</f>
        <v>0</v>
      </c>
      <c r="CB135" s="420">
        <f t="shared" si="752"/>
        <v>0</v>
      </c>
      <c r="CC135" s="408">
        <f t="shared" si="753"/>
        <v>0</v>
      </c>
      <c r="CD135" s="419"/>
      <c r="CE135" s="421">
        <f t="shared" si="754"/>
        <v>0</v>
      </c>
      <c r="CF135" s="421">
        <f t="shared" si="755"/>
        <v>0</v>
      </c>
      <c r="CG135" s="411"/>
      <c r="CH135" s="423">
        <f t="shared" si="852"/>
        <v>15</v>
      </c>
      <c r="CI135" s="416" t="s">
        <v>94</v>
      </c>
      <c r="CJ135" s="417"/>
      <c r="CK135" s="417"/>
      <c r="CL135" s="408"/>
      <c r="CM135" s="408"/>
      <c r="CN135" s="408">
        <f t="shared" si="757"/>
        <v>0</v>
      </c>
      <c r="CO135" s="419"/>
      <c r="CP135" s="408">
        <f t="shared" si="758"/>
        <v>0</v>
      </c>
      <c r="CQ135" s="419"/>
      <c r="CR135" s="408">
        <f>ADHB!CS135</f>
        <v>0</v>
      </c>
      <c r="CS135" s="420">
        <f t="shared" si="759"/>
        <v>0</v>
      </c>
      <c r="CT135" s="408">
        <f t="shared" si="760"/>
        <v>0</v>
      </c>
      <c r="CU135" s="419"/>
      <c r="CV135" s="421">
        <f t="shared" si="761"/>
        <v>0</v>
      </c>
      <c r="CW135" s="421">
        <f t="shared" si="762"/>
        <v>0</v>
      </c>
      <c r="CX135" s="411"/>
      <c r="CY135" s="423">
        <f t="shared" si="853"/>
        <v>15</v>
      </c>
      <c r="CZ135" s="416" t="s">
        <v>94</v>
      </c>
      <c r="DA135" s="417"/>
      <c r="DB135" s="417"/>
      <c r="DC135" s="408"/>
      <c r="DD135" s="408"/>
      <c r="DE135" s="408">
        <f t="shared" si="764"/>
        <v>0</v>
      </c>
      <c r="DF135" s="419"/>
      <c r="DG135" s="408">
        <f t="shared" si="765"/>
        <v>0</v>
      </c>
      <c r="DH135" s="419"/>
      <c r="DI135" s="408">
        <f>ADHB!DJ135</f>
        <v>0</v>
      </c>
      <c r="DJ135" s="420">
        <f t="shared" si="766"/>
        <v>0</v>
      </c>
      <c r="DK135" s="408">
        <f t="shared" si="767"/>
        <v>0</v>
      </c>
      <c r="DL135" s="419"/>
      <c r="DM135" s="421">
        <f t="shared" si="768"/>
        <v>0</v>
      </c>
      <c r="DN135" s="421">
        <f t="shared" si="769"/>
        <v>0</v>
      </c>
      <c r="DO135" s="411"/>
      <c r="DP135" s="423">
        <f t="shared" si="854"/>
        <v>15</v>
      </c>
      <c r="DQ135" s="416" t="s">
        <v>94</v>
      </c>
      <c r="DR135" s="417"/>
      <c r="DS135" s="417"/>
      <c r="DT135" s="408"/>
      <c r="DU135" s="408"/>
      <c r="DV135" s="408">
        <f t="shared" si="771"/>
        <v>0</v>
      </c>
      <c r="DW135" s="419"/>
      <c r="DX135" s="408">
        <f t="shared" si="772"/>
        <v>0</v>
      </c>
      <c r="DY135" s="419"/>
      <c r="DZ135" s="408">
        <f>ADHB!EA135</f>
        <v>0</v>
      </c>
      <c r="EA135" s="420">
        <f t="shared" si="773"/>
        <v>0</v>
      </c>
      <c r="EB135" s="408">
        <f t="shared" si="774"/>
        <v>0</v>
      </c>
      <c r="EC135" s="419"/>
      <c r="ED135" s="421">
        <f t="shared" si="775"/>
        <v>0</v>
      </c>
      <c r="EE135" s="421">
        <f t="shared" si="776"/>
        <v>0</v>
      </c>
      <c r="EF135" s="411"/>
      <c r="EG135" s="423">
        <f t="shared" si="855"/>
        <v>15</v>
      </c>
      <c r="EH135" s="416" t="s">
        <v>94</v>
      </c>
      <c r="EI135" s="417"/>
      <c r="EJ135" s="417"/>
      <c r="EK135" s="408"/>
      <c r="EL135" s="408"/>
      <c r="EM135" s="408">
        <f t="shared" si="778"/>
        <v>0</v>
      </c>
      <c r="EN135" s="419"/>
      <c r="EO135" s="408">
        <f t="shared" si="779"/>
        <v>0</v>
      </c>
      <c r="EP135" s="419"/>
      <c r="EQ135" s="408">
        <f>ADHB!ER135</f>
        <v>0</v>
      </c>
      <c r="ER135" s="420">
        <f t="shared" si="780"/>
        <v>0</v>
      </c>
      <c r="ES135" s="408">
        <f t="shared" si="781"/>
        <v>0</v>
      </c>
      <c r="ET135" s="419"/>
      <c r="EU135" s="421">
        <f t="shared" si="782"/>
        <v>0</v>
      </c>
      <c r="EV135" s="421">
        <f t="shared" si="783"/>
        <v>0</v>
      </c>
      <c r="EW135" s="411"/>
      <c r="EX135" s="423">
        <f t="shared" si="856"/>
        <v>15</v>
      </c>
      <c r="EY135" s="416" t="s">
        <v>94</v>
      </c>
      <c r="EZ135" s="417"/>
      <c r="FA135" s="417"/>
      <c r="FB135" s="408"/>
      <c r="FC135" s="408"/>
      <c r="FD135" s="408">
        <f t="shared" si="785"/>
        <v>0</v>
      </c>
      <c r="FE135" s="419"/>
      <c r="FF135" s="408">
        <f t="shared" si="786"/>
        <v>0</v>
      </c>
      <c r="FG135" s="419"/>
      <c r="FH135" s="408">
        <f>ADHB!FI135</f>
        <v>0</v>
      </c>
      <c r="FI135" s="420">
        <f t="shared" si="787"/>
        <v>0</v>
      </c>
      <c r="FJ135" s="408">
        <f t="shared" si="788"/>
        <v>0</v>
      </c>
      <c r="FK135" s="419"/>
      <c r="FL135" s="421">
        <f t="shared" si="789"/>
        <v>0</v>
      </c>
      <c r="FM135" s="421">
        <f t="shared" si="790"/>
        <v>0</v>
      </c>
      <c r="FN135" s="411"/>
      <c r="FO135" s="423">
        <f t="shared" si="857"/>
        <v>15</v>
      </c>
      <c r="FP135" s="416" t="s">
        <v>94</v>
      </c>
      <c r="FQ135" s="417"/>
      <c r="FR135" s="417"/>
      <c r="FS135" s="408"/>
      <c r="FT135" s="408"/>
      <c r="FU135" s="408">
        <f t="shared" si="792"/>
        <v>0</v>
      </c>
      <c r="FV135" s="419"/>
      <c r="FW135" s="408">
        <f t="shared" si="793"/>
        <v>0</v>
      </c>
      <c r="FX135" s="419"/>
      <c r="FY135" s="408">
        <f>ADHB!FZ135</f>
        <v>0</v>
      </c>
      <c r="FZ135" s="420">
        <f t="shared" si="794"/>
        <v>0</v>
      </c>
      <c r="GA135" s="408">
        <f t="shared" si="795"/>
        <v>0</v>
      </c>
      <c r="GB135" s="419"/>
      <c r="GC135" s="421">
        <f t="shared" si="796"/>
        <v>0</v>
      </c>
      <c r="GD135" s="421">
        <f t="shared" si="797"/>
        <v>0</v>
      </c>
      <c r="GE135" s="411"/>
      <c r="GF135" s="423">
        <f t="shared" si="858"/>
        <v>15</v>
      </c>
      <c r="GG135" s="416" t="s">
        <v>94</v>
      </c>
      <c r="GH135" s="417"/>
      <c r="GI135" s="417"/>
      <c r="GJ135" s="408"/>
      <c r="GK135" s="408"/>
      <c r="GL135" s="408">
        <f t="shared" si="799"/>
        <v>0</v>
      </c>
      <c r="GM135" s="419"/>
      <c r="GN135" s="408">
        <f t="shared" si="800"/>
        <v>0</v>
      </c>
      <c r="GO135" s="419"/>
      <c r="GP135" s="408">
        <f>ADHB!GQ135</f>
        <v>0</v>
      </c>
      <c r="GQ135" s="420">
        <f t="shared" si="801"/>
        <v>0</v>
      </c>
      <c r="GR135" s="408">
        <f t="shared" si="802"/>
        <v>0</v>
      </c>
      <c r="GS135" s="419"/>
      <c r="GT135" s="421">
        <f t="shared" si="803"/>
        <v>0</v>
      </c>
      <c r="GU135" s="421">
        <f t="shared" si="804"/>
        <v>0</v>
      </c>
      <c r="GV135" s="411"/>
      <c r="GW135" s="423">
        <f t="shared" si="859"/>
        <v>15</v>
      </c>
      <c r="GX135" s="416" t="s">
        <v>94</v>
      </c>
      <c r="GY135" s="417"/>
      <c r="GZ135" s="417"/>
      <c r="HA135" s="408"/>
      <c r="HB135" s="408"/>
      <c r="HC135" s="408">
        <f t="shared" si="806"/>
        <v>0</v>
      </c>
      <c r="HD135" s="419"/>
      <c r="HE135" s="408">
        <f t="shared" si="807"/>
        <v>0</v>
      </c>
      <c r="HF135" s="419"/>
      <c r="HG135" s="408">
        <f>ADHB!HH135</f>
        <v>0</v>
      </c>
      <c r="HH135" s="420">
        <f t="shared" si="808"/>
        <v>0</v>
      </c>
      <c r="HI135" s="408">
        <f t="shared" si="809"/>
        <v>0</v>
      </c>
      <c r="HJ135" s="419"/>
      <c r="HK135" s="421">
        <f t="shared" si="810"/>
        <v>0</v>
      </c>
      <c r="HL135" s="421">
        <f t="shared" si="811"/>
        <v>0</v>
      </c>
      <c r="HM135" s="411"/>
      <c r="HN135" s="423">
        <f t="shared" si="860"/>
        <v>15</v>
      </c>
      <c r="HO135" s="416" t="s">
        <v>94</v>
      </c>
      <c r="HP135" s="417"/>
      <c r="HQ135" s="417"/>
      <c r="HR135" s="408"/>
      <c r="HS135" s="408"/>
      <c r="HT135" s="408">
        <f t="shared" si="813"/>
        <v>0</v>
      </c>
      <c r="HU135" s="419"/>
      <c r="HV135" s="408">
        <f t="shared" si="814"/>
        <v>0</v>
      </c>
      <c r="HW135" s="419"/>
      <c r="HX135" s="408">
        <f>ADHB!HY135</f>
        <v>0</v>
      </c>
      <c r="HY135" s="420">
        <f t="shared" si="815"/>
        <v>0</v>
      </c>
      <c r="HZ135" s="408">
        <f t="shared" si="816"/>
        <v>0</v>
      </c>
      <c r="IA135" s="419"/>
      <c r="IB135" s="421">
        <f t="shared" si="817"/>
        <v>0</v>
      </c>
      <c r="IC135" s="421">
        <f t="shared" si="818"/>
        <v>0</v>
      </c>
      <c r="ID135" s="411"/>
      <c r="IE135" s="423">
        <f t="shared" si="861"/>
        <v>15</v>
      </c>
      <c r="IF135" s="416" t="s">
        <v>94</v>
      </c>
      <c r="IG135" s="417"/>
      <c r="IH135" s="417"/>
      <c r="II135" s="405"/>
      <c r="IJ135" s="408"/>
      <c r="IK135" s="408">
        <f t="shared" si="820"/>
        <v>0</v>
      </c>
      <c r="IL135" s="419"/>
      <c r="IM135" s="408">
        <f t="shared" si="821"/>
        <v>0</v>
      </c>
      <c r="IN135" s="419"/>
      <c r="IO135" s="408">
        <f>ADHB!IP135</f>
        <v>0</v>
      </c>
      <c r="IP135" s="420">
        <f t="shared" si="822"/>
        <v>0</v>
      </c>
      <c r="IQ135" s="408">
        <f t="shared" si="823"/>
        <v>0</v>
      </c>
      <c r="IR135" s="419"/>
      <c r="IS135" s="421">
        <f t="shared" si="824"/>
        <v>0</v>
      </c>
      <c r="IT135" s="421">
        <f t="shared" si="825"/>
        <v>0</v>
      </c>
      <c r="IU135" s="411"/>
      <c r="IV135" s="423">
        <f t="shared" si="862"/>
        <v>15</v>
      </c>
      <c r="IW135" s="416" t="s">
        <v>94</v>
      </c>
      <c r="IX135" s="417"/>
      <c r="IY135" s="417"/>
      <c r="IZ135" s="408"/>
      <c r="JA135" s="408"/>
      <c r="JB135" s="408">
        <f t="shared" si="827"/>
        <v>0</v>
      </c>
      <c r="JC135" s="419"/>
      <c r="JD135" s="408">
        <f t="shared" si="828"/>
        <v>0</v>
      </c>
      <c r="JE135" s="419"/>
      <c r="JF135" s="408">
        <f>ADHB!JG135</f>
        <v>0</v>
      </c>
      <c r="JG135" s="420">
        <f t="shared" si="829"/>
        <v>0</v>
      </c>
      <c r="JH135" s="408">
        <f t="shared" si="830"/>
        <v>0</v>
      </c>
      <c r="JI135" s="419"/>
      <c r="JJ135" s="421">
        <f t="shared" si="831"/>
        <v>0</v>
      </c>
      <c r="JK135" s="421">
        <f t="shared" si="832"/>
        <v>0</v>
      </c>
      <c r="JL135" s="411"/>
      <c r="JM135" s="423">
        <f t="shared" si="863"/>
        <v>15</v>
      </c>
      <c r="JN135" s="416" t="s">
        <v>94</v>
      </c>
      <c r="JO135" s="417"/>
      <c r="JP135" s="417"/>
      <c r="JQ135" s="408"/>
      <c r="JR135" s="408"/>
      <c r="JS135" s="408">
        <f t="shared" si="834"/>
        <v>0</v>
      </c>
      <c r="JT135" s="419"/>
      <c r="JU135" s="408">
        <f t="shared" si="835"/>
        <v>0</v>
      </c>
      <c r="JV135" s="419"/>
      <c r="JW135" s="408" t="str">
        <f>ADHB!LD135</f>
        <v/>
      </c>
      <c r="JX135" s="420">
        <f t="shared" si="836"/>
        <v>0</v>
      </c>
      <c r="JY135" s="408">
        <f t="shared" si="837"/>
        <v>0</v>
      </c>
      <c r="JZ135" s="419"/>
      <c r="KA135" s="421">
        <f t="shared" si="838"/>
        <v>0</v>
      </c>
      <c r="KB135" s="421">
        <f t="shared" si="839"/>
        <v>0</v>
      </c>
      <c r="KC135" s="411"/>
      <c r="KD135" s="423">
        <f t="shared" si="864"/>
        <v>15</v>
      </c>
      <c r="KE135" s="416" t="s">
        <v>94</v>
      </c>
      <c r="KF135" s="417"/>
      <c r="KG135" s="417"/>
      <c r="KH135" s="408"/>
      <c r="KI135" s="408"/>
      <c r="KJ135" s="408">
        <f t="shared" si="841"/>
        <v>0</v>
      </c>
      <c r="KK135" s="419"/>
      <c r="KL135" s="408">
        <f t="shared" si="842"/>
        <v>0</v>
      </c>
      <c r="KM135" s="419"/>
      <c r="KN135" s="408" t="str">
        <f>ADHB!LU135</f>
        <v/>
      </c>
      <c r="KO135" s="420">
        <f t="shared" si="843"/>
        <v>0</v>
      </c>
      <c r="KP135" s="408">
        <f t="shared" si="844"/>
        <v>0</v>
      </c>
      <c r="KQ135" s="419"/>
      <c r="KR135" s="421">
        <f t="shared" si="845"/>
        <v>0</v>
      </c>
      <c r="KS135" s="421">
        <f t="shared" si="846"/>
        <v>0</v>
      </c>
    </row>
    <row r="136" ht="15.75" customHeight="1">
      <c r="A136" s="415">
        <f t="shared" si="847"/>
        <v>16</v>
      </c>
      <c r="B136" s="416" t="s">
        <v>95</v>
      </c>
      <c r="C136" s="417"/>
      <c r="D136" s="417"/>
      <c r="E136" s="408"/>
      <c r="F136" s="408" t="str">
        <f t="shared" si="721"/>
        <v/>
      </c>
      <c r="G136" s="408">
        <f t="shared" si="722"/>
        <v>0</v>
      </c>
      <c r="H136" s="419"/>
      <c r="I136" s="408">
        <f t="shared" si="723"/>
        <v>0</v>
      </c>
      <c r="J136" s="419"/>
      <c r="K136" s="408">
        <f>ADHB!L136</f>
        <v>0</v>
      </c>
      <c r="L136" s="420">
        <f t="shared" si="724"/>
        <v>0</v>
      </c>
      <c r="M136" s="408">
        <f t="shared" si="725"/>
        <v>0</v>
      </c>
      <c r="N136" s="419"/>
      <c r="O136" s="421">
        <f t="shared" si="726"/>
        <v>0</v>
      </c>
      <c r="P136" s="422">
        <f t="shared" si="727"/>
        <v>0</v>
      </c>
      <c r="Q136" s="411"/>
      <c r="R136" s="423">
        <f t="shared" si="848"/>
        <v>16</v>
      </c>
      <c r="S136" s="416" t="s">
        <v>95</v>
      </c>
      <c r="T136" s="417"/>
      <c r="U136" s="417"/>
      <c r="V136" s="408"/>
      <c r="W136" s="408"/>
      <c r="X136" s="408">
        <f t="shared" si="729"/>
        <v>0</v>
      </c>
      <c r="Y136" s="419"/>
      <c r="Z136" s="408">
        <f t="shared" si="730"/>
        <v>0</v>
      </c>
      <c r="AA136" s="419"/>
      <c r="AB136" s="408">
        <f>ADHB!AC136</f>
        <v>0</v>
      </c>
      <c r="AC136" s="420">
        <f t="shared" si="731"/>
        <v>0</v>
      </c>
      <c r="AD136" s="408">
        <f t="shared" si="732"/>
        <v>0</v>
      </c>
      <c r="AE136" s="419"/>
      <c r="AF136" s="421">
        <f t="shared" si="733"/>
        <v>0</v>
      </c>
      <c r="AG136" s="421">
        <f t="shared" si="734"/>
        <v>0</v>
      </c>
      <c r="AH136" s="411"/>
      <c r="AI136" s="423">
        <f t="shared" si="849"/>
        <v>16</v>
      </c>
      <c r="AJ136" s="416" t="s">
        <v>95</v>
      </c>
      <c r="AK136" s="417"/>
      <c r="AL136" s="417"/>
      <c r="AM136" s="408"/>
      <c r="AN136" s="408"/>
      <c r="AO136" s="408">
        <f t="shared" si="736"/>
        <v>0</v>
      </c>
      <c r="AP136" s="419"/>
      <c r="AQ136" s="408">
        <f t="shared" si="737"/>
        <v>0</v>
      </c>
      <c r="AR136" s="419"/>
      <c r="AS136" s="408">
        <f>ADHB!AT136</f>
        <v>0</v>
      </c>
      <c r="AT136" s="420">
        <f t="shared" si="738"/>
        <v>0</v>
      </c>
      <c r="AU136" s="408">
        <f t="shared" si="739"/>
        <v>0</v>
      </c>
      <c r="AV136" s="419"/>
      <c r="AW136" s="421">
        <f t="shared" si="740"/>
        <v>0</v>
      </c>
      <c r="AX136" s="421">
        <f t="shared" si="741"/>
        <v>0</v>
      </c>
      <c r="AY136" s="411"/>
      <c r="AZ136" s="423">
        <f t="shared" si="850"/>
        <v>16</v>
      </c>
      <c r="BA136" s="416" t="s">
        <v>95</v>
      </c>
      <c r="BB136" s="417"/>
      <c r="BC136" s="417"/>
      <c r="BD136" s="408"/>
      <c r="BE136" s="408"/>
      <c r="BF136" s="408">
        <f t="shared" si="743"/>
        <v>0</v>
      </c>
      <c r="BG136" s="419"/>
      <c r="BH136" s="408">
        <f t="shared" si="744"/>
        <v>0</v>
      </c>
      <c r="BI136" s="419"/>
      <c r="BJ136" s="408">
        <f>ADHB!BK136</f>
        <v>0</v>
      </c>
      <c r="BK136" s="420">
        <f t="shared" si="745"/>
        <v>0</v>
      </c>
      <c r="BL136" s="408">
        <f t="shared" si="746"/>
        <v>0</v>
      </c>
      <c r="BM136" s="419"/>
      <c r="BN136" s="421">
        <f t="shared" si="747"/>
        <v>0</v>
      </c>
      <c r="BO136" s="421">
        <f t="shared" si="748"/>
        <v>0</v>
      </c>
      <c r="BP136" s="411"/>
      <c r="BQ136" s="423">
        <f t="shared" si="851"/>
        <v>16</v>
      </c>
      <c r="BR136" s="416" t="s">
        <v>95</v>
      </c>
      <c r="BS136" s="417"/>
      <c r="BT136" s="417"/>
      <c r="BU136" s="408"/>
      <c r="BV136" s="408"/>
      <c r="BW136" s="408">
        <f t="shared" si="750"/>
        <v>0</v>
      </c>
      <c r="BX136" s="419"/>
      <c r="BY136" s="408">
        <f t="shared" si="751"/>
        <v>0</v>
      </c>
      <c r="BZ136" s="419"/>
      <c r="CA136" s="408">
        <f>ADHB!CB136</f>
        <v>0</v>
      </c>
      <c r="CB136" s="420">
        <f t="shared" si="752"/>
        <v>0</v>
      </c>
      <c r="CC136" s="408">
        <f t="shared" si="753"/>
        <v>0</v>
      </c>
      <c r="CD136" s="419"/>
      <c r="CE136" s="421">
        <f t="shared" si="754"/>
        <v>0</v>
      </c>
      <c r="CF136" s="421">
        <f t="shared" si="755"/>
        <v>0</v>
      </c>
      <c r="CG136" s="411"/>
      <c r="CH136" s="423">
        <f t="shared" si="852"/>
        <v>16</v>
      </c>
      <c r="CI136" s="416" t="s">
        <v>95</v>
      </c>
      <c r="CJ136" s="417"/>
      <c r="CK136" s="417"/>
      <c r="CL136" s="408"/>
      <c r="CM136" s="408"/>
      <c r="CN136" s="408">
        <f t="shared" si="757"/>
        <v>0</v>
      </c>
      <c r="CO136" s="419"/>
      <c r="CP136" s="408">
        <f t="shared" si="758"/>
        <v>0</v>
      </c>
      <c r="CQ136" s="419"/>
      <c r="CR136" s="408">
        <f>ADHB!CS136</f>
        <v>0</v>
      </c>
      <c r="CS136" s="420">
        <f t="shared" si="759"/>
        <v>0</v>
      </c>
      <c r="CT136" s="408">
        <f t="shared" si="760"/>
        <v>0</v>
      </c>
      <c r="CU136" s="419"/>
      <c r="CV136" s="421">
        <f t="shared" si="761"/>
        <v>0</v>
      </c>
      <c r="CW136" s="421">
        <f t="shared" si="762"/>
        <v>0</v>
      </c>
      <c r="CX136" s="411"/>
      <c r="CY136" s="423">
        <f t="shared" si="853"/>
        <v>16</v>
      </c>
      <c r="CZ136" s="416" t="s">
        <v>95</v>
      </c>
      <c r="DA136" s="417"/>
      <c r="DB136" s="417"/>
      <c r="DC136" s="408"/>
      <c r="DD136" s="408"/>
      <c r="DE136" s="408">
        <f t="shared" si="764"/>
        <v>0</v>
      </c>
      <c r="DF136" s="419"/>
      <c r="DG136" s="408">
        <f t="shared" si="765"/>
        <v>0</v>
      </c>
      <c r="DH136" s="419"/>
      <c r="DI136" s="408">
        <f>ADHB!DJ136</f>
        <v>0</v>
      </c>
      <c r="DJ136" s="420">
        <f t="shared" si="766"/>
        <v>0</v>
      </c>
      <c r="DK136" s="408">
        <f t="shared" si="767"/>
        <v>0</v>
      </c>
      <c r="DL136" s="419"/>
      <c r="DM136" s="421">
        <f t="shared" si="768"/>
        <v>0</v>
      </c>
      <c r="DN136" s="421">
        <f t="shared" si="769"/>
        <v>0</v>
      </c>
      <c r="DO136" s="411"/>
      <c r="DP136" s="423">
        <f t="shared" si="854"/>
        <v>16</v>
      </c>
      <c r="DQ136" s="416" t="s">
        <v>95</v>
      </c>
      <c r="DR136" s="417"/>
      <c r="DS136" s="417"/>
      <c r="DT136" s="408"/>
      <c r="DU136" s="408"/>
      <c r="DV136" s="408">
        <f t="shared" si="771"/>
        <v>0</v>
      </c>
      <c r="DW136" s="419"/>
      <c r="DX136" s="408">
        <f t="shared" si="772"/>
        <v>0</v>
      </c>
      <c r="DY136" s="419"/>
      <c r="DZ136" s="408">
        <f>ADHB!EA136</f>
        <v>0</v>
      </c>
      <c r="EA136" s="420">
        <f t="shared" si="773"/>
        <v>0</v>
      </c>
      <c r="EB136" s="408">
        <f t="shared" si="774"/>
        <v>0</v>
      </c>
      <c r="EC136" s="419"/>
      <c r="ED136" s="421">
        <f t="shared" si="775"/>
        <v>0</v>
      </c>
      <c r="EE136" s="421">
        <f t="shared" si="776"/>
        <v>0</v>
      </c>
      <c r="EF136" s="411"/>
      <c r="EG136" s="423">
        <f t="shared" si="855"/>
        <v>16</v>
      </c>
      <c r="EH136" s="416" t="s">
        <v>95</v>
      </c>
      <c r="EI136" s="417"/>
      <c r="EJ136" s="417"/>
      <c r="EK136" s="408"/>
      <c r="EL136" s="408"/>
      <c r="EM136" s="408">
        <f t="shared" si="778"/>
        <v>0</v>
      </c>
      <c r="EN136" s="419"/>
      <c r="EO136" s="408">
        <f t="shared" si="779"/>
        <v>0</v>
      </c>
      <c r="EP136" s="419"/>
      <c r="EQ136" s="408">
        <f>ADHB!ER136</f>
        <v>0</v>
      </c>
      <c r="ER136" s="420">
        <f t="shared" si="780"/>
        <v>0</v>
      </c>
      <c r="ES136" s="408">
        <f t="shared" si="781"/>
        <v>0</v>
      </c>
      <c r="ET136" s="419"/>
      <c r="EU136" s="421">
        <f t="shared" si="782"/>
        <v>0</v>
      </c>
      <c r="EV136" s="421">
        <f t="shared" si="783"/>
        <v>0</v>
      </c>
      <c r="EW136" s="411"/>
      <c r="EX136" s="423">
        <f t="shared" si="856"/>
        <v>16</v>
      </c>
      <c r="EY136" s="416" t="s">
        <v>95</v>
      </c>
      <c r="EZ136" s="417"/>
      <c r="FA136" s="417"/>
      <c r="FB136" s="408"/>
      <c r="FC136" s="408"/>
      <c r="FD136" s="408">
        <f t="shared" si="785"/>
        <v>0</v>
      </c>
      <c r="FE136" s="419"/>
      <c r="FF136" s="408">
        <f t="shared" si="786"/>
        <v>0</v>
      </c>
      <c r="FG136" s="419"/>
      <c r="FH136" s="408">
        <f>ADHB!FI136</f>
        <v>0</v>
      </c>
      <c r="FI136" s="420">
        <f t="shared" si="787"/>
        <v>0</v>
      </c>
      <c r="FJ136" s="408">
        <f t="shared" si="788"/>
        <v>0</v>
      </c>
      <c r="FK136" s="419"/>
      <c r="FL136" s="421">
        <f t="shared" si="789"/>
        <v>0</v>
      </c>
      <c r="FM136" s="421">
        <f t="shared" si="790"/>
        <v>0</v>
      </c>
      <c r="FN136" s="411"/>
      <c r="FO136" s="423">
        <f t="shared" si="857"/>
        <v>16</v>
      </c>
      <c r="FP136" s="416" t="s">
        <v>95</v>
      </c>
      <c r="FQ136" s="417"/>
      <c r="FR136" s="417"/>
      <c r="FS136" s="408"/>
      <c r="FT136" s="408"/>
      <c r="FU136" s="408">
        <f t="shared" si="792"/>
        <v>0</v>
      </c>
      <c r="FV136" s="419"/>
      <c r="FW136" s="408">
        <f t="shared" si="793"/>
        <v>0</v>
      </c>
      <c r="FX136" s="419"/>
      <c r="FY136" s="408">
        <f>ADHB!FZ136</f>
        <v>0</v>
      </c>
      <c r="FZ136" s="420">
        <f t="shared" si="794"/>
        <v>0</v>
      </c>
      <c r="GA136" s="408">
        <f t="shared" si="795"/>
        <v>0</v>
      </c>
      <c r="GB136" s="419"/>
      <c r="GC136" s="421">
        <f t="shared" si="796"/>
        <v>0</v>
      </c>
      <c r="GD136" s="421">
        <f t="shared" si="797"/>
        <v>0</v>
      </c>
      <c r="GE136" s="411"/>
      <c r="GF136" s="423">
        <f t="shared" si="858"/>
        <v>16</v>
      </c>
      <c r="GG136" s="416" t="s">
        <v>95</v>
      </c>
      <c r="GH136" s="417"/>
      <c r="GI136" s="417"/>
      <c r="GJ136" s="408"/>
      <c r="GK136" s="408"/>
      <c r="GL136" s="408">
        <f t="shared" si="799"/>
        <v>0</v>
      </c>
      <c r="GM136" s="419"/>
      <c r="GN136" s="408">
        <f t="shared" si="800"/>
        <v>0</v>
      </c>
      <c r="GO136" s="419"/>
      <c r="GP136" s="408">
        <f>ADHB!GQ136</f>
        <v>0</v>
      </c>
      <c r="GQ136" s="420">
        <f t="shared" si="801"/>
        <v>0</v>
      </c>
      <c r="GR136" s="408">
        <f t="shared" si="802"/>
        <v>0</v>
      </c>
      <c r="GS136" s="419"/>
      <c r="GT136" s="421">
        <f t="shared" si="803"/>
        <v>0</v>
      </c>
      <c r="GU136" s="421">
        <f t="shared" si="804"/>
        <v>0</v>
      </c>
      <c r="GV136" s="411"/>
      <c r="GW136" s="423">
        <f t="shared" si="859"/>
        <v>16</v>
      </c>
      <c r="GX136" s="416" t="s">
        <v>95</v>
      </c>
      <c r="GY136" s="417"/>
      <c r="GZ136" s="417"/>
      <c r="HA136" s="408"/>
      <c r="HB136" s="408"/>
      <c r="HC136" s="408">
        <f t="shared" si="806"/>
        <v>0</v>
      </c>
      <c r="HD136" s="419"/>
      <c r="HE136" s="408">
        <f t="shared" si="807"/>
        <v>0</v>
      </c>
      <c r="HF136" s="419"/>
      <c r="HG136" s="408">
        <f>ADHB!HH136</f>
        <v>0</v>
      </c>
      <c r="HH136" s="420">
        <f t="shared" si="808"/>
        <v>0</v>
      </c>
      <c r="HI136" s="408">
        <f t="shared" si="809"/>
        <v>0</v>
      </c>
      <c r="HJ136" s="419"/>
      <c r="HK136" s="421">
        <f t="shared" si="810"/>
        <v>0</v>
      </c>
      <c r="HL136" s="421">
        <f t="shared" si="811"/>
        <v>0</v>
      </c>
      <c r="HM136" s="411"/>
      <c r="HN136" s="423">
        <f t="shared" si="860"/>
        <v>16</v>
      </c>
      <c r="HO136" s="416" t="s">
        <v>95</v>
      </c>
      <c r="HP136" s="417"/>
      <c r="HQ136" s="417"/>
      <c r="HR136" s="408"/>
      <c r="HS136" s="408"/>
      <c r="HT136" s="408">
        <f t="shared" si="813"/>
        <v>0</v>
      </c>
      <c r="HU136" s="419"/>
      <c r="HV136" s="408">
        <f t="shared" si="814"/>
        <v>0</v>
      </c>
      <c r="HW136" s="419"/>
      <c r="HX136" s="408">
        <f>ADHB!HY136</f>
        <v>0</v>
      </c>
      <c r="HY136" s="420">
        <f t="shared" si="815"/>
        <v>0</v>
      </c>
      <c r="HZ136" s="408">
        <f t="shared" si="816"/>
        <v>0</v>
      </c>
      <c r="IA136" s="419"/>
      <c r="IB136" s="421">
        <f t="shared" si="817"/>
        <v>0</v>
      </c>
      <c r="IC136" s="421">
        <f t="shared" si="818"/>
        <v>0</v>
      </c>
      <c r="ID136" s="411"/>
      <c r="IE136" s="423">
        <f t="shared" si="861"/>
        <v>16</v>
      </c>
      <c r="IF136" s="416" t="s">
        <v>95</v>
      </c>
      <c r="IG136" s="417"/>
      <c r="IH136" s="417"/>
      <c r="II136" s="405"/>
      <c r="IJ136" s="408"/>
      <c r="IK136" s="408">
        <f t="shared" si="820"/>
        <v>0</v>
      </c>
      <c r="IL136" s="419"/>
      <c r="IM136" s="408">
        <f t="shared" si="821"/>
        <v>0</v>
      </c>
      <c r="IN136" s="419"/>
      <c r="IO136" s="408">
        <f>ADHB!IP136</f>
        <v>0</v>
      </c>
      <c r="IP136" s="420">
        <f t="shared" si="822"/>
        <v>0</v>
      </c>
      <c r="IQ136" s="408">
        <f t="shared" si="823"/>
        <v>0</v>
      </c>
      <c r="IR136" s="419"/>
      <c r="IS136" s="421">
        <f t="shared" si="824"/>
        <v>0</v>
      </c>
      <c r="IT136" s="421">
        <f t="shared" si="825"/>
        <v>0</v>
      </c>
      <c r="IU136" s="411"/>
      <c r="IV136" s="423">
        <f t="shared" si="862"/>
        <v>16</v>
      </c>
      <c r="IW136" s="416" t="s">
        <v>95</v>
      </c>
      <c r="IX136" s="417"/>
      <c r="IY136" s="417"/>
      <c r="IZ136" s="408"/>
      <c r="JA136" s="408"/>
      <c r="JB136" s="408">
        <f t="shared" si="827"/>
        <v>0</v>
      </c>
      <c r="JC136" s="419"/>
      <c r="JD136" s="408">
        <f t="shared" si="828"/>
        <v>0</v>
      </c>
      <c r="JE136" s="419"/>
      <c r="JF136" s="408">
        <f>ADHB!JG136</f>
        <v>0</v>
      </c>
      <c r="JG136" s="420">
        <f t="shared" si="829"/>
        <v>0</v>
      </c>
      <c r="JH136" s="408">
        <f t="shared" si="830"/>
        <v>0</v>
      </c>
      <c r="JI136" s="419"/>
      <c r="JJ136" s="421">
        <f t="shared" si="831"/>
        <v>0</v>
      </c>
      <c r="JK136" s="421">
        <f t="shared" si="832"/>
        <v>0</v>
      </c>
      <c r="JL136" s="411"/>
      <c r="JM136" s="423">
        <f t="shared" si="863"/>
        <v>16</v>
      </c>
      <c r="JN136" s="416" t="s">
        <v>95</v>
      </c>
      <c r="JO136" s="417"/>
      <c r="JP136" s="417"/>
      <c r="JQ136" s="408"/>
      <c r="JR136" s="408"/>
      <c r="JS136" s="408">
        <f t="shared" si="834"/>
        <v>0</v>
      </c>
      <c r="JT136" s="419"/>
      <c r="JU136" s="408">
        <f t="shared" si="835"/>
        <v>0</v>
      </c>
      <c r="JV136" s="419"/>
      <c r="JW136" s="408" t="str">
        <f>ADHB!LD136</f>
        <v/>
      </c>
      <c r="JX136" s="420">
        <f t="shared" si="836"/>
        <v>0</v>
      </c>
      <c r="JY136" s="408">
        <f t="shared" si="837"/>
        <v>0</v>
      </c>
      <c r="JZ136" s="419"/>
      <c r="KA136" s="421">
        <f t="shared" si="838"/>
        <v>0</v>
      </c>
      <c r="KB136" s="421">
        <f t="shared" si="839"/>
        <v>0</v>
      </c>
      <c r="KC136" s="411"/>
      <c r="KD136" s="423">
        <f t="shared" si="864"/>
        <v>16</v>
      </c>
      <c r="KE136" s="416" t="s">
        <v>95</v>
      </c>
      <c r="KF136" s="417"/>
      <c r="KG136" s="417"/>
      <c r="KH136" s="408"/>
      <c r="KI136" s="408"/>
      <c r="KJ136" s="408">
        <f t="shared" si="841"/>
        <v>0</v>
      </c>
      <c r="KK136" s="419"/>
      <c r="KL136" s="408">
        <f t="shared" si="842"/>
        <v>0</v>
      </c>
      <c r="KM136" s="419"/>
      <c r="KN136" s="408" t="str">
        <f>ADHB!LU136</f>
        <v/>
      </c>
      <c r="KO136" s="420">
        <f t="shared" si="843"/>
        <v>0</v>
      </c>
      <c r="KP136" s="408">
        <f t="shared" si="844"/>
        <v>0</v>
      </c>
      <c r="KQ136" s="419"/>
      <c r="KR136" s="421">
        <f t="shared" si="845"/>
        <v>0</v>
      </c>
      <c r="KS136" s="421">
        <f t="shared" si="846"/>
        <v>0</v>
      </c>
    </row>
    <row r="137" ht="15.75" customHeight="1">
      <c r="A137" s="415">
        <f t="shared" si="847"/>
        <v>17</v>
      </c>
      <c r="B137" s="416" t="s">
        <v>96</v>
      </c>
      <c r="C137" s="417"/>
      <c r="D137" s="417"/>
      <c r="E137" s="408"/>
      <c r="F137" s="408" t="str">
        <f t="shared" si="721"/>
        <v/>
      </c>
      <c r="G137" s="408">
        <f t="shared" si="722"/>
        <v>0</v>
      </c>
      <c r="H137" s="419"/>
      <c r="I137" s="408">
        <f t="shared" si="723"/>
        <v>0</v>
      </c>
      <c r="J137" s="419"/>
      <c r="K137" s="408">
        <f>ADHB!L137</f>
        <v>0</v>
      </c>
      <c r="L137" s="420">
        <f t="shared" si="724"/>
        <v>0</v>
      </c>
      <c r="M137" s="408">
        <f t="shared" si="725"/>
        <v>0</v>
      </c>
      <c r="N137" s="419"/>
      <c r="O137" s="421">
        <f t="shared" si="726"/>
        <v>0</v>
      </c>
      <c r="P137" s="422">
        <f t="shared" si="727"/>
        <v>0</v>
      </c>
      <c r="Q137" s="411"/>
      <c r="R137" s="423">
        <f t="shared" si="848"/>
        <v>17</v>
      </c>
      <c r="S137" s="416" t="s">
        <v>96</v>
      </c>
      <c r="T137" s="417"/>
      <c r="U137" s="417"/>
      <c r="V137" s="408"/>
      <c r="W137" s="408"/>
      <c r="X137" s="408">
        <f t="shared" si="729"/>
        <v>0</v>
      </c>
      <c r="Y137" s="419"/>
      <c r="Z137" s="408">
        <f t="shared" si="730"/>
        <v>0</v>
      </c>
      <c r="AA137" s="419"/>
      <c r="AB137" s="408">
        <f>ADHB!AC137</f>
        <v>0</v>
      </c>
      <c r="AC137" s="420">
        <f t="shared" si="731"/>
        <v>0</v>
      </c>
      <c r="AD137" s="408">
        <f t="shared" si="732"/>
        <v>0</v>
      </c>
      <c r="AE137" s="419"/>
      <c r="AF137" s="421">
        <f t="shared" si="733"/>
        <v>0</v>
      </c>
      <c r="AG137" s="421">
        <f t="shared" si="734"/>
        <v>0</v>
      </c>
      <c r="AH137" s="411"/>
      <c r="AI137" s="423">
        <f t="shared" si="849"/>
        <v>17</v>
      </c>
      <c r="AJ137" s="416" t="s">
        <v>96</v>
      </c>
      <c r="AK137" s="417"/>
      <c r="AL137" s="417"/>
      <c r="AM137" s="408"/>
      <c r="AN137" s="408"/>
      <c r="AO137" s="408">
        <f t="shared" si="736"/>
        <v>0</v>
      </c>
      <c r="AP137" s="419"/>
      <c r="AQ137" s="408">
        <f t="shared" si="737"/>
        <v>0</v>
      </c>
      <c r="AR137" s="419"/>
      <c r="AS137" s="408">
        <f>ADHB!AT137</f>
        <v>0</v>
      </c>
      <c r="AT137" s="420">
        <f t="shared" si="738"/>
        <v>0</v>
      </c>
      <c r="AU137" s="408">
        <f t="shared" si="739"/>
        <v>0</v>
      </c>
      <c r="AV137" s="419"/>
      <c r="AW137" s="421">
        <f t="shared" si="740"/>
        <v>0</v>
      </c>
      <c r="AX137" s="421">
        <f t="shared" si="741"/>
        <v>0</v>
      </c>
      <c r="AY137" s="411"/>
      <c r="AZ137" s="423">
        <f t="shared" si="850"/>
        <v>17</v>
      </c>
      <c r="BA137" s="416" t="s">
        <v>96</v>
      </c>
      <c r="BB137" s="417"/>
      <c r="BC137" s="417"/>
      <c r="BD137" s="408"/>
      <c r="BE137" s="408"/>
      <c r="BF137" s="408">
        <f t="shared" si="743"/>
        <v>0</v>
      </c>
      <c r="BG137" s="419"/>
      <c r="BH137" s="408">
        <f t="shared" si="744"/>
        <v>0</v>
      </c>
      <c r="BI137" s="419"/>
      <c r="BJ137" s="408">
        <f>ADHB!BK137</f>
        <v>0</v>
      </c>
      <c r="BK137" s="420">
        <f t="shared" si="745"/>
        <v>0</v>
      </c>
      <c r="BL137" s="408">
        <f t="shared" si="746"/>
        <v>0</v>
      </c>
      <c r="BM137" s="419"/>
      <c r="BN137" s="421">
        <f t="shared" si="747"/>
        <v>0</v>
      </c>
      <c r="BO137" s="421">
        <f t="shared" si="748"/>
        <v>0</v>
      </c>
      <c r="BP137" s="411"/>
      <c r="BQ137" s="423">
        <f t="shared" si="851"/>
        <v>17</v>
      </c>
      <c r="BR137" s="416" t="s">
        <v>96</v>
      </c>
      <c r="BS137" s="417"/>
      <c r="BT137" s="417"/>
      <c r="BU137" s="408"/>
      <c r="BV137" s="408"/>
      <c r="BW137" s="408">
        <f t="shared" si="750"/>
        <v>0</v>
      </c>
      <c r="BX137" s="419"/>
      <c r="BY137" s="408">
        <f t="shared" si="751"/>
        <v>0</v>
      </c>
      <c r="BZ137" s="419"/>
      <c r="CA137" s="408">
        <f>ADHB!CB137</f>
        <v>0</v>
      </c>
      <c r="CB137" s="420">
        <f t="shared" si="752"/>
        <v>0</v>
      </c>
      <c r="CC137" s="408">
        <f t="shared" si="753"/>
        <v>0</v>
      </c>
      <c r="CD137" s="419"/>
      <c r="CE137" s="421">
        <f t="shared" si="754"/>
        <v>0</v>
      </c>
      <c r="CF137" s="421">
        <f t="shared" si="755"/>
        <v>0</v>
      </c>
      <c r="CG137" s="411"/>
      <c r="CH137" s="423">
        <f t="shared" si="852"/>
        <v>17</v>
      </c>
      <c r="CI137" s="416" t="s">
        <v>96</v>
      </c>
      <c r="CJ137" s="417"/>
      <c r="CK137" s="417"/>
      <c r="CL137" s="408"/>
      <c r="CM137" s="408"/>
      <c r="CN137" s="408">
        <f t="shared" si="757"/>
        <v>0</v>
      </c>
      <c r="CO137" s="419"/>
      <c r="CP137" s="408">
        <f t="shared" si="758"/>
        <v>0</v>
      </c>
      <c r="CQ137" s="419"/>
      <c r="CR137" s="408">
        <f>ADHB!CS137</f>
        <v>0</v>
      </c>
      <c r="CS137" s="420">
        <f t="shared" si="759"/>
        <v>0</v>
      </c>
      <c r="CT137" s="408">
        <f t="shared" si="760"/>
        <v>0</v>
      </c>
      <c r="CU137" s="419"/>
      <c r="CV137" s="421">
        <f t="shared" si="761"/>
        <v>0</v>
      </c>
      <c r="CW137" s="421">
        <f t="shared" si="762"/>
        <v>0</v>
      </c>
      <c r="CX137" s="411"/>
      <c r="CY137" s="423">
        <f t="shared" si="853"/>
        <v>17</v>
      </c>
      <c r="CZ137" s="416" t="s">
        <v>96</v>
      </c>
      <c r="DA137" s="417"/>
      <c r="DB137" s="417"/>
      <c r="DC137" s="408"/>
      <c r="DD137" s="408"/>
      <c r="DE137" s="408">
        <f t="shared" si="764"/>
        <v>0</v>
      </c>
      <c r="DF137" s="419"/>
      <c r="DG137" s="408">
        <f t="shared" si="765"/>
        <v>0</v>
      </c>
      <c r="DH137" s="419"/>
      <c r="DI137" s="408">
        <f>ADHB!DJ137</f>
        <v>0</v>
      </c>
      <c r="DJ137" s="420">
        <f t="shared" si="766"/>
        <v>0</v>
      </c>
      <c r="DK137" s="408">
        <f t="shared" si="767"/>
        <v>0</v>
      </c>
      <c r="DL137" s="419"/>
      <c r="DM137" s="421">
        <f t="shared" si="768"/>
        <v>0</v>
      </c>
      <c r="DN137" s="421">
        <f t="shared" si="769"/>
        <v>0</v>
      </c>
      <c r="DO137" s="411"/>
      <c r="DP137" s="423">
        <f t="shared" si="854"/>
        <v>17</v>
      </c>
      <c r="DQ137" s="416" t="s">
        <v>96</v>
      </c>
      <c r="DR137" s="417"/>
      <c r="DS137" s="417"/>
      <c r="DT137" s="408"/>
      <c r="DU137" s="408"/>
      <c r="DV137" s="408">
        <f t="shared" si="771"/>
        <v>0</v>
      </c>
      <c r="DW137" s="419"/>
      <c r="DX137" s="408">
        <f t="shared" si="772"/>
        <v>0</v>
      </c>
      <c r="DY137" s="419"/>
      <c r="DZ137" s="408">
        <f>ADHB!EA137</f>
        <v>0</v>
      </c>
      <c r="EA137" s="420">
        <f t="shared" si="773"/>
        <v>0</v>
      </c>
      <c r="EB137" s="408">
        <f t="shared" si="774"/>
        <v>0</v>
      </c>
      <c r="EC137" s="419"/>
      <c r="ED137" s="421">
        <f t="shared" si="775"/>
        <v>0</v>
      </c>
      <c r="EE137" s="421">
        <f t="shared" si="776"/>
        <v>0</v>
      </c>
      <c r="EF137" s="411"/>
      <c r="EG137" s="423">
        <f t="shared" si="855"/>
        <v>17</v>
      </c>
      <c r="EH137" s="416" t="s">
        <v>96</v>
      </c>
      <c r="EI137" s="417"/>
      <c r="EJ137" s="417"/>
      <c r="EK137" s="408"/>
      <c r="EL137" s="408"/>
      <c r="EM137" s="408">
        <f t="shared" si="778"/>
        <v>0</v>
      </c>
      <c r="EN137" s="419"/>
      <c r="EO137" s="408">
        <f t="shared" si="779"/>
        <v>0</v>
      </c>
      <c r="EP137" s="419"/>
      <c r="EQ137" s="408">
        <f>ADHB!ER137</f>
        <v>0</v>
      </c>
      <c r="ER137" s="420">
        <f t="shared" si="780"/>
        <v>0</v>
      </c>
      <c r="ES137" s="408">
        <f t="shared" si="781"/>
        <v>0</v>
      </c>
      <c r="ET137" s="419"/>
      <c r="EU137" s="421">
        <f t="shared" si="782"/>
        <v>0</v>
      </c>
      <c r="EV137" s="421">
        <f t="shared" si="783"/>
        <v>0</v>
      </c>
      <c r="EW137" s="411"/>
      <c r="EX137" s="423">
        <f t="shared" si="856"/>
        <v>17</v>
      </c>
      <c r="EY137" s="416" t="s">
        <v>96</v>
      </c>
      <c r="EZ137" s="417"/>
      <c r="FA137" s="417"/>
      <c r="FB137" s="408"/>
      <c r="FC137" s="408"/>
      <c r="FD137" s="408">
        <f t="shared" si="785"/>
        <v>0</v>
      </c>
      <c r="FE137" s="419"/>
      <c r="FF137" s="408">
        <f t="shared" si="786"/>
        <v>0</v>
      </c>
      <c r="FG137" s="419"/>
      <c r="FH137" s="408">
        <f>ADHB!FI137</f>
        <v>0</v>
      </c>
      <c r="FI137" s="420">
        <f t="shared" si="787"/>
        <v>0</v>
      </c>
      <c r="FJ137" s="408">
        <f t="shared" si="788"/>
        <v>0</v>
      </c>
      <c r="FK137" s="419"/>
      <c r="FL137" s="421">
        <f t="shared" si="789"/>
        <v>0</v>
      </c>
      <c r="FM137" s="421">
        <f t="shared" si="790"/>
        <v>0</v>
      </c>
      <c r="FN137" s="411"/>
      <c r="FO137" s="423">
        <f t="shared" si="857"/>
        <v>17</v>
      </c>
      <c r="FP137" s="416" t="s">
        <v>96</v>
      </c>
      <c r="FQ137" s="417"/>
      <c r="FR137" s="417"/>
      <c r="FS137" s="408"/>
      <c r="FT137" s="408"/>
      <c r="FU137" s="408">
        <f t="shared" si="792"/>
        <v>0</v>
      </c>
      <c r="FV137" s="419"/>
      <c r="FW137" s="408">
        <f t="shared" si="793"/>
        <v>0</v>
      </c>
      <c r="FX137" s="419"/>
      <c r="FY137" s="408">
        <f>ADHB!FZ137</f>
        <v>0</v>
      </c>
      <c r="FZ137" s="420">
        <f t="shared" si="794"/>
        <v>0</v>
      </c>
      <c r="GA137" s="408">
        <f t="shared" si="795"/>
        <v>0</v>
      </c>
      <c r="GB137" s="419"/>
      <c r="GC137" s="421">
        <f t="shared" si="796"/>
        <v>0</v>
      </c>
      <c r="GD137" s="421">
        <f t="shared" si="797"/>
        <v>0</v>
      </c>
      <c r="GE137" s="411"/>
      <c r="GF137" s="423">
        <f t="shared" si="858"/>
        <v>17</v>
      </c>
      <c r="GG137" s="416" t="s">
        <v>96</v>
      </c>
      <c r="GH137" s="417"/>
      <c r="GI137" s="417"/>
      <c r="GJ137" s="408"/>
      <c r="GK137" s="408"/>
      <c r="GL137" s="408">
        <f t="shared" si="799"/>
        <v>0</v>
      </c>
      <c r="GM137" s="419"/>
      <c r="GN137" s="408">
        <f t="shared" si="800"/>
        <v>0</v>
      </c>
      <c r="GO137" s="419"/>
      <c r="GP137" s="408">
        <f>ADHB!GQ137</f>
        <v>0</v>
      </c>
      <c r="GQ137" s="420">
        <f t="shared" si="801"/>
        <v>0</v>
      </c>
      <c r="GR137" s="408">
        <f t="shared" si="802"/>
        <v>0</v>
      </c>
      <c r="GS137" s="419"/>
      <c r="GT137" s="421">
        <f t="shared" si="803"/>
        <v>0</v>
      </c>
      <c r="GU137" s="421">
        <f t="shared" si="804"/>
        <v>0</v>
      </c>
      <c r="GV137" s="411"/>
      <c r="GW137" s="423">
        <f t="shared" si="859"/>
        <v>17</v>
      </c>
      <c r="GX137" s="416" t="s">
        <v>96</v>
      </c>
      <c r="GY137" s="417"/>
      <c r="GZ137" s="417"/>
      <c r="HA137" s="408"/>
      <c r="HB137" s="408"/>
      <c r="HC137" s="408">
        <f t="shared" si="806"/>
        <v>0</v>
      </c>
      <c r="HD137" s="419"/>
      <c r="HE137" s="408">
        <f t="shared" si="807"/>
        <v>0</v>
      </c>
      <c r="HF137" s="419"/>
      <c r="HG137" s="408">
        <f>ADHB!HH137</f>
        <v>0</v>
      </c>
      <c r="HH137" s="420">
        <f t="shared" si="808"/>
        <v>0</v>
      </c>
      <c r="HI137" s="408">
        <f t="shared" si="809"/>
        <v>0</v>
      </c>
      <c r="HJ137" s="419"/>
      <c r="HK137" s="421">
        <f t="shared" si="810"/>
        <v>0</v>
      </c>
      <c r="HL137" s="421">
        <f t="shared" si="811"/>
        <v>0</v>
      </c>
      <c r="HM137" s="411"/>
      <c r="HN137" s="423">
        <f t="shared" si="860"/>
        <v>17</v>
      </c>
      <c r="HO137" s="416" t="s">
        <v>96</v>
      </c>
      <c r="HP137" s="417"/>
      <c r="HQ137" s="417"/>
      <c r="HR137" s="408"/>
      <c r="HS137" s="408"/>
      <c r="HT137" s="408">
        <f t="shared" si="813"/>
        <v>0</v>
      </c>
      <c r="HU137" s="419"/>
      <c r="HV137" s="408">
        <f t="shared" si="814"/>
        <v>0</v>
      </c>
      <c r="HW137" s="419"/>
      <c r="HX137" s="408">
        <f>ADHB!HY137</f>
        <v>0</v>
      </c>
      <c r="HY137" s="420">
        <f t="shared" si="815"/>
        <v>0</v>
      </c>
      <c r="HZ137" s="408">
        <f t="shared" si="816"/>
        <v>0</v>
      </c>
      <c r="IA137" s="419"/>
      <c r="IB137" s="421">
        <f t="shared" si="817"/>
        <v>0</v>
      </c>
      <c r="IC137" s="421">
        <f t="shared" si="818"/>
        <v>0</v>
      </c>
      <c r="ID137" s="411"/>
      <c r="IE137" s="423">
        <f t="shared" si="861"/>
        <v>17</v>
      </c>
      <c r="IF137" s="416" t="s">
        <v>96</v>
      </c>
      <c r="IG137" s="417"/>
      <c r="IH137" s="417"/>
      <c r="II137" s="405"/>
      <c r="IJ137" s="408"/>
      <c r="IK137" s="408">
        <f t="shared" si="820"/>
        <v>0</v>
      </c>
      <c r="IL137" s="419"/>
      <c r="IM137" s="408">
        <f t="shared" si="821"/>
        <v>0</v>
      </c>
      <c r="IN137" s="419"/>
      <c r="IO137" s="408">
        <f>ADHB!IP137</f>
        <v>0</v>
      </c>
      <c r="IP137" s="420">
        <f t="shared" si="822"/>
        <v>0</v>
      </c>
      <c r="IQ137" s="408">
        <f t="shared" si="823"/>
        <v>0</v>
      </c>
      <c r="IR137" s="419"/>
      <c r="IS137" s="421">
        <f t="shared" si="824"/>
        <v>0</v>
      </c>
      <c r="IT137" s="421">
        <f t="shared" si="825"/>
        <v>0</v>
      </c>
      <c r="IU137" s="411"/>
      <c r="IV137" s="423">
        <f t="shared" si="862"/>
        <v>17</v>
      </c>
      <c r="IW137" s="416" t="s">
        <v>96</v>
      </c>
      <c r="IX137" s="417"/>
      <c r="IY137" s="417"/>
      <c r="IZ137" s="408"/>
      <c r="JA137" s="408"/>
      <c r="JB137" s="408">
        <f t="shared" si="827"/>
        <v>0</v>
      </c>
      <c r="JC137" s="419"/>
      <c r="JD137" s="408">
        <f t="shared" si="828"/>
        <v>0</v>
      </c>
      <c r="JE137" s="419"/>
      <c r="JF137" s="408">
        <f>ADHB!JG137</f>
        <v>0</v>
      </c>
      <c r="JG137" s="420">
        <f t="shared" si="829"/>
        <v>0</v>
      </c>
      <c r="JH137" s="408">
        <f t="shared" si="830"/>
        <v>0</v>
      </c>
      <c r="JI137" s="419"/>
      <c r="JJ137" s="421">
        <f t="shared" si="831"/>
        <v>0</v>
      </c>
      <c r="JK137" s="421">
        <f t="shared" si="832"/>
        <v>0</v>
      </c>
      <c r="JL137" s="411"/>
      <c r="JM137" s="423">
        <f t="shared" si="863"/>
        <v>17</v>
      </c>
      <c r="JN137" s="416" t="s">
        <v>96</v>
      </c>
      <c r="JO137" s="417"/>
      <c r="JP137" s="417"/>
      <c r="JQ137" s="408"/>
      <c r="JR137" s="408"/>
      <c r="JS137" s="408">
        <f t="shared" si="834"/>
        <v>0</v>
      </c>
      <c r="JT137" s="419"/>
      <c r="JU137" s="408">
        <f t="shared" si="835"/>
        <v>0</v>
      </c>
      <c r="JV137" s="419"/>
      <c r="JW137" s="408" t="str">
        <f>ADHB!LD137</f>
        <v/>
      </c>
      <c r="JX137" s="420">
        <f t="shared" si="836"/>
        <v>0</v>
      </c>
      <c r="JY137" s="408">
        <f t="shared" si="837"/>
        <v>0</v>
      </c>
      <c r="JZ137" s="419"/>
      <c r="KA137" s="421">
        <f t="shared" si="838"/>
        <v>0</v>
      </c>
      <c r="KB137" s="421">
        <f t="shared" si="839"/>
        <v>0</v>
      </c>
      <c r="KC137" s="411"/>
      <c r="KD137" s="423">
        <f t="shared" si="864"/>
        <v>17</v>
      </c>
      <c r="KE137" s="416" t="s">
        <v>96</v>
      </c>
      <c r="KF137" s="417"/>
      <c r="KG137" s="417"/>
      <c r="KH137" s="408"/>
      <c r="KI137" s="408"/>
      <c r="KJ137" s="408">
        <f t="shared" si="841"/>
        <v>0</v>
      </c>
      <c r="KK137" s="419"/>
      <c r="KL137" s="408">
        <f t="shared" si="842"/>
        <v>0</v>
      </c>
      <c r="KM137" s="419"/>
      <c r="KN137" s="408" t="str">
        <f>ADHB!LU137</f>
        <v/>
      </c>
      <c r="KO137" s="420">
        <f t="shared" si="843"/>
        <v>0</v>
      </c>
      <c r="KP137" s="408">
        <f t="shared" si="844"/>
        <v>0</v>
      </c>
      <c r="KQ137" s="419"/>
      <c r="KR137" s="421">
        <f t="shared" si="845"/>
        <v>0</v>
      </c>
      <c r="KS137" s="421">
        <f t="shared" si="846"/>
        <v>0</v>
      </c>
    </row>
    <row r="138" ht="15.75" customHeight="1">
      <c r="A138" s="415"/>
      <c r="B138" s="416"/>
      <c r="C138" s="427"/>
      <c r="D138" s="427"/>
      <c r="E138" s="408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22"/>
      <c r="Q138" s="411"/>
      <c r="R138" s="423"/>
      <c r="S138" s="416"/>
      <c r="T138" s="427"/>
      <c r="U138" s="427"/>
      <c r="V138" s="408"/>
      <c r="W138" s="408"/>
      <c r="X138" s="408"/>
      <c r="Y138" s="408"/>
      <c r="Z138" s="408"/>
      <c r="AA138" s="408"/>
      <c r="AB138" s="408"/>
      <c r="AC138" s="408"/>
      <c r="AD138" s="408"/>
      <c r="AE138" s="408"/>
      <c r="AF138" s="408"/>
      <c r="AG138" s="421"/>
      <c r="AH138" s="411"/>
      <c r="AI138" s="423"/>
      <c r="AJ138" s="416"/>
      <c r="AK138" s="427"/>
      <c r="AL138" s="427"/>
      <c r="AM138" s="408"/>
      <c r="AN138" s="408"/>
      <c r="AO138" s="408"/>
      <c r="AP138" s="408"/>
      <c r="AQ138" s="408"/>
      <c r="AR138" s="408"/>
      <c r="AS138" s="408"/>
      <c r="AT138" s="408"/>
      <c r="AU138" s="408"/>
      <c r="AV138" s="408"/>
      <c r="AW138" s="408"/>
      <c r="AX138" s="421"/>
      <c r="AY138" s="411"/>
      <c r="AZ138" s="423"/>
      <c r="BA138" s="416"/>
      <c r="BB138" s="427"/>
      <c r="BC138" s="427"/>
      <c r="BD138" s="408"/>
      <c r="BE138" s="408"/>
      <c r="BF138" s="408"/>
      <c r="BG138" s="408"/>
      <c r="BH138" s="408"/>
      <c r="BI138" s="408"/>
      <c r="BJ138" s="408"/>
      <c r="BK138" s="408"/>
      <c r="BL138" s="408"/>
      <c r="BM138" s="408"/>
      <c r="BN138" s="408"/>
      <c r="BO138" s="421"/>
      <c r="BP138" s="411"/>
      <c r="BQ138" s="423"/>
      <c r="BR138" s="416"/>
      <c r="BS138" s="427"/>
      <c r="BT138" s="427"/>
      <c r="BU138" s="408"/>
      <c r="BV138" s="408"/>
      <c r="BW138" s="408"/>
      <c r="BX138" s="408"/>
      <c r="BY138" s="408"/>
      <c r="BZ138" s="408"/>
      <c r="CA138" s="408"/>
      <c r="CB138" s="408"/>
      <c r="CC138" s="408"/>
      <c r="CD138" s="408"/>
      <c r="CE138" s="408"/>
      <c r="CF138" s="421"/>
      <c r="CG138" s="411"/>
      <c r="CH138" s="423"/>
      <c r="CI138" s="416"/>
      <c r="CJ138" s="427"/>
      <c r="CK138" s="427"/>
      <c r="CL138" s="408"/>
      <c r="CM138" s="408"/>
      <c r="CN138" s="408"/>
      <c r="CO138" s="408"/>
      <c r="CP138" s="408"/>
      <c r="CQ138" s="408"/>
      <c r="CR138" s="408"/>
      <c r="CS138" s="408"/>
      <c r="CT138" s="408"/>
      <c r="CU138" s="408"/>
      <c r="CV138" s="408"/>
      <c r="CW138" s="421"/>
      <c r="CX138" s="411"/>
      <c r="CY138" s="423"/>
      <c r="CZ138" s="416"/>
      <c r="DA138" s="427"/>
      <c r="DB138" s="427"/>
      <c r="DC138" s="408"/>
      <c r="DD138" s="408"/>
      <c r="DE138" s="408"/>
      <c r="DF138" s="408"/>
      <c r="DG138" s="408"/>
      <c r="DH138" s="408"/>
      <c r="DI138" s="408"/>
      <c r="DJ138" s="408"/>
      <c r="DK138" s="408"/>
      <c r="DL138" s="408"/>
      <c r="DM138" s="408"/>
      <c r="DN138" s="421"/>
      <c r="DO138" s="411"/>
      <c r="DP138" s="423"/>
      <c r="DQ138" s="416"/>
      <c r="DR138" s="427"/>
      <c r="DS138" s="427"/>
      <c r="DT138" s="408"/>
      <c r="DU138" s="408"/>
      <c r="DV138" s="408"/>
      <c r="DW138" s="408"/>
      <c r="DX138" s="408"/>
      <c r="DY138" s="408"/>
      <c r="DZ138" s="408"/>
      <c r="EA138" s="408"/>
      <c r="EB138" s="408"/>
      <c r="EC138" s="408"/>
      <c r="ED138" s="408"/>
      <c r="EE138" s="421"/>
      <c r="EF138" s="411"/>
      <c r="EG138" s="423"/>
      <c r="EH138" s="416"/>
      <c r="EI138" s="427"/>
      <c r="EJ138" s="427"/>
      <c r="EK138" s="408"/>
      <c r="EL138" s="408"/>
      <c r="EM138" s="408"/>
      <c r="EN138" s="408"/>
      <c r="EO138" s="408"/>
      <c r="EP138" s="408"/>
      <c r="EQ138" s="408"/>
      <c r="ER138" s="408"/>
      <c r="ES138" s="408"/>
      <c r="ET138" s="408"/>
      <c r="EU138" s="408"/>
      <c r="EV138" s="421"/>
      <c r="EW138" s="411"/>
      <c r="EX138" s="423"/>
      <c r="EY138" s="416"/>
      <c r="EZ138" s="427"/>
      <c r="FA138" s="427"/>
      <c r="FB138" s="408"/>
      <c r="FC138" s="408"/>
      <c r="FD138" s="408"/>
      <c r="FE138" s="408"/>
      <c r="FF138" s="408"/>
      <c r="FG138" s="408"/>
      <c r="FH138" s="408"/>
      <c r="FI138" s="408"/>
      <c r="FJ138" s="408"/>
      <c r="FK138" s="408"/>
      <c r="FL138" s="408"/>
      <c r="FM138" s="421"/>
      <c r="FN138" s="411"/>
      <c r="FO138" s="423"/>
      <c r="FP138" s="416"/>
      <c r="FQ138" s="427"/>
      <c r="FR138" s="427"/>
      <c r="FS138" s="408"/>
      <c r="FT138" s="408"/>
      <c r="FU138" s="408"/>
      <c r="FV138" s="408"/>
      <c r="FW138" s="408"/>
      <c r="FX138" s="408"/>
      <c r="FY138" s="408"/>
      <c r="FZ138" s="408"/>
      <c r="GA138" s="408"/>
      <c r="GB138" s="408"/>
      <c r="GC138" s="408"/>
      <c r="GD138" s="421"/>
      <c r="GE138" s="411"/>
      <c r="GF138" s="423"/>
      <c r="GG138" s="416"/>
      <c r="GH138" s="427"/>
      <c r="GI138" s="427"/>
      <c r="GJ138" s="408"/>
      <c r="GK138" s="408"/>
      <c r="GL138" s="408"/>
      <c r="GM138" s="408"/>
      <c r="GN138" s="408"/>
      <c r="GO138" s="408"/>
      <c r="GP138" s="408"/>
      <c r="GQ138" s="408"/>
      <c r="GR138" s="408"/>
      <c r="GS138" s="408"/>
      <c r="GT138" s="408"/>
      <c r="GU138" s="421"/>
      <c r="GV138" s="411"/>
      <c r="GW138" s="423"/>
      <c r="GX138" s="416"/>
      <c r="GY138" s="427"/>
      <c r="GZ138" s="427"/>
      <c r="HA138" s="408"/>
      <c r="HB138" s="408"/>
      <c r="HC138" s="408"/>
      <c r="HD138" s="408"/>
      <c r="HE138" s="408"/>
      <c r="HF138" s="408"/>
      <c r="HG138" s="408"/>
      <c r="HH138" s="408"/>
      <c r="HI138" s="408"/>
      <c r="HJ138" s="408"/>
      <c r="HK138" s="408"/>
      <c r="HL138" s="421"/>
      <c r="HM138" s="411"/>
      <c r="HN138" s="423"/>
      <c r="HO138" s="416"/>
      <c r="HP138" s="427"/>
      <c r="HQ138" s="427"/>
      <c r="HR138" s="408"/>
      <c r="HS138" s="408"/>
      <c r="HT138" s="408"/>
      <c r="HU138" s="408"/>
      <c r="HV138" s="408"/>
      <c r="HW138" s="408"/>
      <c r="HX138" s="408"/>
      <c r="HY138" s="408"/>
      <c r="HZ138" s="408"/>
      <c r="IA138" s="408"/>
      <c r="IB138" s="408"/>
      <c r="IC138" s="421"/>
      <c r="ID138" s="411"/>
      <c r="IE138" s="423"/>
      <c r="IF138" s="416"/>
      <c r="IG138" s="427"/>
      <c r="IH138" s="427"/>
      <c r="II138" s="408"/>
      <c r="IJ138" s="408"/>
      <c r="IK138" s="408"/>
      <c r="IL138" s="408"/>
      <c r="IM138" s="408"/>
      <c r="IN138" s="408"/>
      <c r="IO138" s="408"/>
      <c r="IP138" s="408"/>
      <c r="IQ138" s="408"/>
      <c r="IR138" s="408"/>
      <c r="IS138" s="408"/>
      <c r="IT138" s="421"/>
      <c r="IU138" s="411"/>
      <c r="IV138" s="423"/>
      <c r="IW138" s="416"/>
      <c r="IX138" s="427"/>
      <c r="IY138" s="427"/>
      <c r="IZ138" s="408"/>
      <c r="JA138" s="408"/>
      <c r="JB138" s="408"/>
      <c r="JC138" s="408"/>
      <c r="JD138" s="408"/>
      <c r="JE138" s="408"/>
      <c r="JF138" s="408"/>
      <c r="JG138" s="408"/>
      <c r="JH138" s="408"/>
      <c r="JI138" s="408"/>
      <c r="JJ138" s="408"/>
      <c r="JK138" s="421"/>
      <c r="JL138" s="411"/>
      <c r="JM138" s="423"/>
      <c r="JN138" s="416"/>
      <c r="JO138" s="427"/>
      <c r="JP138" s="427"/>
      <c r="JQ138" s="408"/>
      <c r="JR138" s="408"/>
      <c r="JS138" s="408"/>
      <c r="JT138" s="408"/>
      <c r="JU138" s="408"/>
      <c r="JV138" s="408"/>
      <c r="JW138" s="408"/>
      <c r="JX138" s="408"/>
      <c r="JY138" s="408"/>
      <c r="JZ138" s="408"/>
      <c r="KA138" s="408"/>
      <c r="KB138" s="421"/>
      <c r="KC138" s="411"/>
      <c r="KD138" s="423"/>
      <c r="KE138" s="416"/>
      <c r="KF138" s="427"/>
      <c r="KG138" s="427"/>
      <c r="KH138" s="408"/>
      <c r="KI138" s="408"/>
      <c r="KJ138" s="408"/>
      <c r="KK138" s="408"/>
      <c r="KL138" s="408"/>
      <c r="KM138" s="408"/>
      <c r="KN138" s="408"/>
      <c r="KO138" s="408"/>
      <c r="KP138" s="408"/>
      <c r="KQ138" s="408"/>
      <c r="KR138" s="408"/>
      <c r="KS138" s="421"/>
    </row>
    <row r="139" ht="15.75" customHeight="1">
      <c r="A139" s="428" t="s">
        <v>97</v>
      </c>
      <c r="B139" s="163"/>
      <c r="C139" s="429"/>
      <c r="D139" s="429"/>
      <c r="E139" s="430"/>
      <c r="F139" s="430"/>
      <c r="G139" s="431">
        <f>SUM(G121:G138)</f>
        <v>561202.7222</v>
      </c>
      <c r="H139" s="430"/>
      <c r="I139" s="431">
        <f>SUM(I121:I138)</f>
        <v>32757.68415</v>
      </c>
      <c r="J139" s="430"/>
      <c r="K139" s="430"/>
      <c r="L139" s="431">
        <f t="shared" ref="L139:M139" si="865">SUM(L121:L138)</f>
        <v>0</v>
      </c>
      <c r="M139" s="431">
        <f t="shared" si="865"/>
        <v>593960.4063</v>
      </c>
      <c r="N139" s="430"/>
      <c r="O139" s="431">
        <f t="shared" ref="O139:P139" si="866">SUM(O121:O138)</f>
        <v>187470.4448</v>
      </c>
      <c r="P139" s="432">
        <f t="shared" si="866"/>
        <v>406489.9615</v>
      </c>
      <c r="Q139" s="433"/>
      <c r="R139" s="434" t="s">
        <v>97</v>
      </c>
      <c r="S139" s="163"/>
      <c r="T139" s="429"/>
      <c r="U139" s="429"/>
      <c r="V139" s="430"/>
      <c r="W139" s="430"/>
      <c r="X139" s="431">
        <f>SUM(X121:X138)</f>
        <v>566219.9767</v>
      </c>
      <c r="Y139" s="430"/>
      <c r="Z139" s="431">
        <f>SUM(Z121:Z138)</f>
        <v>32878.46267</v>
      </c>
      <c r="AA139" s="430"/>
      <c r="AB139" s="430"/>
      <c r="AC139" s="431">
        <f t="shared" ref="AC139:AD139" si="867">SUM(AC121:AC138)</f>
        <v>0</v>
      </c>
      <c r="AD139" s="431">
        <f t="shared" si="867"/>
        <v>599098.4394</v>
      </c>
      <c r="AE139" s="430"/>
      <c r="AF139" s="431">
        <f t="shared" ref="AF139:AG139" si="868">SUM(AF121:AF138)</f>
        <v>188165.1169</v>
      </c>
      <c r="AG139" s="435">
        <f t="shared" si="868"/>
        <v>410933.3225</v>
      </c>
      <c r="AH139" s="433"/>
      <c r="AI139" s="434" t="s">
        <v>97</v>
      </c>
      <c r="AJ139" s="163"/>
      <c r="AK139" s="429"/>
      <c r="AL139" s="429"/>
      <c r="AM139" s="430"/>
      <c r="AN139" s="430"/>
      <c r="AO139" s="431">
        <f>SUM(AO121:AO138)</f>
        <v>603267.7692</v>
      </c>
      <c r="AP139" s="430"/>
      <c r="AQ139" s="431">
        <f>SUM(AQ121:AQ138)</f>
        <v>35013.8358</v>
      </c>
      <c r="AR139" s="430"/>
      <c r="AS139" s="430"/>
      <c r="AT139" s="431">
        <f t="shared" ref="AT139:AU139" si="869">SUM(AT121:AT138)</f>
        <v>0</v>
      </c>
      <c r="AU139" s="431">
        <f t="shared" si="869"/>
        <v>638281.605</v>
      </c>
      <c r="AV139" s="430"/>
      <c r="AW139" s="431">
        <f t="shared" ref="AW139:AX139" si="870">SUM(AW121:AW138)</f>
        <v>201029.4336</v>
      </c>
      <c r="AX139" s="435">
        <f t="shared" si="870"/>
        <v>437252.1714</v>
      </c>
      <c r="AY139" s="433"/>
      <c r="AZ139" s="434" t="s">
        <v>97</v>
      </c>
      <c r="BA139" s="163"/>
      <c r="BB139" s="429"/>
      <c r="BC139" s="429"/>
      <c r="BD139" s="430"/>
      <c r="BE139" s="430"/>
      <c r="BF139" s="431">
        <f>SUM(BF121:BF138)</f>
        <v>472605.0594</v>
      </c>
      <c r="BG139" s="430"/>
      <c r="BH139" s="431">
        <f>SUM(BH121:BH138)</f>
        <v>27100.45814</v>
      </c>
      <c r="BI139" s="430"/>
      <c r="BJ139" s="430"/>
      <c r="BK139" s="431">
        <f t="shared" ref="BK139:BL139" si="871">SUM(BK121:BK138)</f>
        <v>0</v>
      </c>
      <c r="BL139" s="431">
        <f t="shared" si="871"/>
        <v>499705.5176</v>
      </c>
      <c r="BM139" s="430"/>
      <c r="BN139" s="431">
        <f t="shared" ref="BN139:BO139" si="872">SUM(BN121:BN138)</f>
        <v>156395.992</v>
      </c>
      <c r="BO139" s="435">
        <f t="shared" si="872"/>
        <v>343309.5256</v>
      </c>
      <c r="BP139" s="433"/>
      <c r="BQ139" s="434" t="s">
        <v>97</v>
      </c>
      <c r="BR139" s="163"/>
      <c r="BS139" s="429"/>
      <c r="BT139" s="429"/>
      <c r="BU139" s="430"/>
      <c r="BV139" s="430"/>
      <c r="BW139" s="431">
        <f>SUM(BW121:BW138)</f>
        <v>788043.2751</v>
      </c>
      <c r="BX139" s="430"/>
      <c r="BY139" s="431">
        <f>SUM(BY121:BY138)</f>
        <v>46123.32703</v>
      </c>
      <c r="BZ139" s="430"/>
      <c r="CA139" s="430"/>
      <c r="CB139" s="431">
        <f t="shared" ref="CB139:CC139" si="873">SUM(CB121:CB138)</f>
        <v>0</v>
      </c>
      <c r="CC139" s="431">
        <f t="shared" si="873"/>
        <v>834166.6021</v>
      </c>
      <c r="CD139" s="430"/>
      <c r="CE139" s="431">
        <f t="shared" ref="CE139:CF139" si="874">SUM(CE121:CE138)</f>
        <v>264678.3233</v>
      </c>
      <c r="CF139" s="435">
        <f t="shared" si="874"/>
        <v>569488.2788</v>
      </c>
      <c r="CG139" s="433"/>
      <c r="CH139" s="434" t="s">
        <v>97</v>
      </c>
      <c r="CI139" s="163"/>
      <c r="CJ139" s="429"/>
      <c r="CK139" s="429"/>
      <c r="CL139" s="430"/>
      <c r="CM139" s="430"/>
      <c r="CN139" s="431">
        <f>SUM(CN121:CN138)</f>
        <v>788531.8105</v>
      </c>
      <c r="CO139" s="430"/>
      <c r="CP139" s="431">
        <f>SUM(CP121:CP138)</f>
        <v>46555.1293</v>
      </c>
      <c r="CQ139" s="430"/>
      <c r="CR139" s="430"/>
      <c r="CS139" s="431">
        <f t="shared" ref="CS139:CT139" si="875">SUM(CS121:CS138)</f>
        <v>0</v>
      </c>
      <c r="CT139" s="431">
        <f t="shared" si="875"/>
        <v>835086.9398</v>
      </c>
      <c r="CU139" s="430"/>
      <c r="CV139" s="431">
        <f t="shared" ref="CV139:CW139" si="876">SUM(CV121:CV138)</f>
        <v>264315.819</v>
      </c>
      <c r="CW139" s="435">
        <f t="shared" si="876"/>
        <v>570771.1208</v>
      </c>
      <c r="CX139" s="433"/>
      <c r="CY139" s="434" t="s">
        <v>97</v>
      </c>
      <c r="CZ139" s="163"/>
      <c r="DA139" s="429"/>
      <c r="DB139" s="429"/>
      <c r="DC139" s="430"/>
      <c r="DD139" s="430"/>
      <c r="DE139" s="431">
        <f>SUM(DE121:DE138)</f>
        <v>625312.0774</v>
      </c>
      <c r="DF139" s="430"/>
      <c r="DG139" s="431">
        <f>SUM(DG121:DG138)</f>
        <v>36645.37994</v>
      </c>
      <c r="DH139" s="430"/>
      <c r="DI139" s="430"/>
      <c r="DJ139" s="431">
        <f t="shared" ref="DJ139:DK139" si="877">SUM(DJ121:DJ138)</f>
        <v>0</v>
      </c>
      <c r="DK139" s="431">
        <f t="shared" si="877"/>
        <v>661957.4574</v>
      </c>
      <c r="DL139" s="430"/>
      <c r="DM139" s="431">
        <f t="shared" ref="DM139:DN139" si="878">SUM(DM121:DM138)</f>
        <v>208817.2375</v>
      </c>
      <c r="DN139" s="435">
        <f t="shared" si="878"/>
        <v>453140.2199</v>
      </c>
      <c r="DO139" s="433"/>
      <c r="DP139" s="434" t="s">
        <v>97</v>
      </c>
      <c r="DQ139" s="163"/>
      <c r="DR139" s="429"/>
      <c r="DS139" s="429"/>
      <c r="DT139" s="430"/>
      <c r="DU139" s="430"/>
      <c r="DV139" s="431">
        <f>SUM(DV121:DV138)</f>
        <v>647538.8536</v>
      </c>
      <c r="DW139" s="430"/>
      <c r="DX139" s="431">
        <f>SUM(DX121:DX138)</f>
        <v>38256.88003</v>
      </c>
      <c r="DY139" s="430"/>
      <c r="DZ139" s="430"/>
      <c r="EA139" s="431">
        <f t="shared" ref="EA139:EB139" si="879">SUM(EA121:EA138)</f>
        <v>0</v>
      </c>
      <c r="EB139" s="431">
        <f t="shared" si="879"/>
        <v>685795.7337</v>
      </c>
      <c r="EC139" s="430"/>
      <c r="ED139" s="431">
        <f t="shared" ref="ED139:EE139" si="880">SUM(ED121:ED138)</f>
        <v>215956.0327</v>
      </c>
      <c r="EE139" s="435">
        <f t="shared" si="880"/>
        <v>469839.7009</v>
      </c>
      <c r="EF139" s="433"/>
      <c r="EG139" s="434" t="s">
        <v>97</v>
      </c>
      <c r="EH139" s="163"/>
      <c r="EI139" s="429"/>
      <c r="EJ139" s="429"/>
      <c r="EK139" s="430"/>
      <c r="EL139" s="430"/>
      <c r="EM139" s="431">
        <f>SUM(EM121:EM138)</f>
        <v>597978.5918</v>
      </c>
      <c r="EN139" s="430"/>
      <c r="EO139" s="431">
        <f>SUM(EO121:EO138)</f>
        <v>37053.766</v>
      </c>
      <c r="EP139" s="430"/>
      <c r="EQ139" s="430"/>
      <c r="ER139" s="431">
        <f t="shared" ref="ER139:ES139" si="881">SUM(ER121:ER138)</f>
        <v>0</v>
      </c>
      <c r="ES139" s="431">
        <f t="shared" si="881"/>
        <v>635032.3578</v>
      </c>
      <c r="ET139" s="430"/>
      <c r="EU139" s="431">
        <f t="shared" ref="EU139:EV139" si="882">SUM(EU121:EU138)</f>
        <v>197698.3428</v>
      </c>
      <c r="EV139" s="435">
        <f t="shared" si="882"/>
        <v>437334.015</v>
      </c>
      <c r="EW139" s="433"/>
      <c r="EX139" s="434" t="s">
        <v>97</v>
      </c>
      <c r="EY139" s="163"/>
      <c r="EZ139" s="429"/>
      <c r="FA139" s="429"/>
      <c r="FB139" s="430"/>
      <c r="FC139" s="430"/>
      <c r="FD139" s="431">
        <f>SUM(FD121:FD138)</f>
        <v>523804.5719</v>
      </c>
      <c r="FE139" s="430"/>
      <c r="FF139" s="431">
        <f>SUM(FF121:FF138)</f>
        <v>32717.71848</v>
      </c>
      <c r="FG139" s="430"/>
      <c r="FH139" s="430"/>
      <c r="FI139" s="431">
        <f t="shared" ref="FI139:FJ139" si="883">SUM(FI121:FI138)</f>
        <v>0</v>
      </c>
      <c r="FJ139" s="431">
        <f t="shared" si="883"/>
        <v>556522.2904</v>
      </c>
      <c r="FK139" s="430"/>
      <c r="FL139" s="431">
        <f t="shared" ref="FL139:FM139" si="884">SUM(FL121:FL138)</f>
        <v>172276.9047</v>
      </c>
      <c r="FM139" s="435">
        <f t="shared" si="884"/>
        <v>384245.3857</v>
      </c>
      <c r="FN139" s="433"/>
      <c r="FO139" s="434" t="s">
        <v>97</v>
      </c>
      <c r="FP139" s="163"/>
      <c r="FQ139" s="429"/>
      <c r="FR139" s="429"/>
      <c r="FS139" s="430"/>
      <c r="FT139" s="430"/>
      <c r="FU139" s="431">
        <f>SUM(FU121:FU138)</f>
        <v>536042.8548</v>
      </c>
      <c r="FV139" s="430"/>
      <c r="FW139" s="431">
        <f>SUM(FW121:FW138)</f>
        <v>32167.10728</v>
      </c>
      <c r="FX139" s="430"/>
      <c r="FY139" s="430"/>
      <c r="FZ139" s="431">
        <f t="shared" ref="FZ139:GA139" si="885">SUM(FZ121:FZ138)</f>
        <v>0</v>
      </c>
      <c r="GA139" s="431">
        <f t="shared" si="885"/>
        <v>568209.9621</v>
      </c>
      <c r="GB139" s="430"/>
      <c r="GC139" s="431">
        <f t="shared" ref="GC139:GD139" si="886">SUM(GC121:GC138)</f>
        <v>176559.7489</v>
      </c>
      <c r="GD139" s="435">
        <f t="shared" si="886"/>
        <v>391650.2131</v>
      </c>
      <c r="GE139" s="433"/>
      <c r="GF139" s="434" t="s">
        <v>97</v>
      </c>
      <c r="GG139" s="163"/>
      <c r="GH139" s="429"/>
      <c r="GI139" s="429"/>
      <c r="GJ139" s="430"/>
      <c r="GK139" s="430"/>
      <c r="GL139" s="431">
        <f>SUM(GL121:GL138)</f>
        <v>416623.499</v>
      </c>
      <c r="GM139" s="430"/>
      <c r="GN139" s="431">
        <f>SUM(GN121:GN138)</f>
        <v>25603.11028</v>
      </c>
      <c r="GO139" s="430"/>
      <c r="GP139" s="430"/>
      <c r="GQ139" s="431">
        <f t="shared" ref="GQ139:GR139" si="887">SUM(GQ121:GQ138)</f>
        <v>0</v>
      </c>
      <c r="GR139" s="431">
        <f t="shared" si="887"/>
        <v>442226.6093</v>
      </c>
      <c r="GS139" s="430"/>
      <c r="GT139" s="431">
        <f t="shared" ref="GT139:GU139" si="888">SUM(GT121:GT138)</f>
        <v>137329.9332</v>
      </c>
      <c r="GU139" s="435">
        <f t="shared" si="888"/>
        <v>304896.676</v>
      </c>
      <c r="GV139" s="433"/>
      <c r="GW139" s="434" t="s">
        <v>97</v>
      </c>
      <c r="GX139" s="163"/>
      <c r="GY139" s="429"/>
      <c r="GZ139" s="429"/>
      <c r="HA139" s="430"/>
      <c r="HB139" s="430"/>
      <c r="HC139" s="431">
        <f>SUM(HC121:HC138)</f>
        <v>390379.398</v>
      </c>
      <c r="HD139" s="430"/>
      <c r="HE139" s="431">
        <f>SUM(HE121:HE138)</f>
        <v>23484.8635</v>
      </c>
      <c r="HF139" s="430"/>
      <c r="HG139" s="430"/>
      <c r="HH139" s="431">
        <f t="shared" ref="HH139:HI139" si="889">SUM(HH121:HH138)</f>
        <v>0</v>
      </c>
      <c r="HI139" s="431">
        <f t="shared" si="889"/>
        <v>413864.2615</v>
      </c>
      <c r="HJ139" s="430"/>
      <c r="HK139" s="431">
        <f t="shared" ref="HK139:HL139" si="890">SUM(HK121:HK138)</f>
        <v>130093.5769</v>
      </c>
      <c r="HL139" s="435">
        <f t="shared" si="890"/>
        <v>283770.6847</v>
      </c>
      <c r="HM139" s="433"/>
      <c r="HN139" s="434" t="s">
        <v>97</v>
      </c>
      <c r="HO139" s="163"/>
      <c r="HP139" s="429"/>
      <c r="HQ139" s="429"/>
      <c r="HR139" s="430"/>
      <c r="HS139" s="430"/>
      <c r="HT139" s="431">
        <f>SUM(HT121:HT138)</f>
        <v>502025.4114</v>
      </c>
      <c r="HU139" s="430"/>
      <c r="HV139" s="431">
        <f>SUM(HV121:HV138)</f>
        <v>30045.6632</v>
      </c>
      <c r="HW139" s="430"/>
      <c r="HX139" s="430"/>
      <c r="HY139" s="431">
        <f t="shared" ref="HY139:HZ139" si="891">SUM(HY121:HY138)</f>
        <v>0</v>
      </c>
      <c r="HZ139" s="431">
        <f t="shared" si="891"/>
        <v>532071.0746</v>
      </c>
      <c r="IA139" s="430"/>
      <c r="IB139" s="431">
        <f t="shared" ref="IB139:IC139" si="892">SUM(IB121:IB138)</f>
        <v>168499.1222</v>
      </c>
      <c r="IC139" s="435">
        <f t="shared" si="892"/>
        <v>363571.9524</v>
      </c>
      <c r="ID139" s="433"/>
      <c r="IE139" s="434" t="s">
        <v>97</v>
      </c>
      <c r="IF139" s="163"/>
      <c r="IG139" s="429"/>
      <c r="IH139" s="429"/>
      <c r="II139" s="430"/>
      <c r="IJ139" s="430"/>
      <c r="IK139" s="431">
        <f>SUM(IK121:IK138)</f>
        <v>768901.3932</v>
      </c>
      <c r="IL139" s="430"/>
      <c r="IM139" s="431">
        <f>SUM(IM121:IM138)</f>
        <v>39505.68667</v>
      </c>
      <c r="IN139" s="430"/>
      <c r="IO139" s="430"/>
      <c r="IP139" s="431">
        <f t="shared" ref="IP139:IQ139" si="893">SUM(IP121:IP138)</f>
        <v>0</v>
      </c>
      <c r="IQ139" s="431">
        <f t="shared" si="893"/>
        <v>808407.0798</v>
      </c>
      <c r="IR139" s="430"/>
      <c r="IS139" s="431">
        <f t="shared" ref="IS139:IT139" si="894">SUM(IS121:IS138)</f>
        <v>246602.3663</v>
      </c>
      <c r="IT139" s="435">
        <f t="shared" si="894"/>
        <v>561804.7135</v>
      </c>
      <c r="IU139" s="433"/>
      <c r="IV139" s="434" t="s">
        <v>97</v>
      </c>
      <c r="IW139" s="163"/>
      <c r="IX139" s="429"/>
      <c r="IY139" s="429"/>
      <c r="IZ139" s="430"/>
      <c r="JA139" s="430"/>
      <c r="JB139" s="431">
        <f>SUM(JB121:JB138)</f>
        <v>593730.6129</v>
      </c>
      <c r="JC139" s="430"/>
      <c r="JD139" s="431">
        <f>SUM(JD121:JD138)</f>
        <v>35898.60712</v>
      </c>
      <c r="JE139" s="430"/>
      <c r="JF139" s="430"/>
      <c r="JG139" s="431">
        <f t="shared" ref="JG139:JH139" si="895">SUM(JG121:JG138)</f>
        <v>0</v>
      </c>
      <c r="JH139" s="431">
        <f t="shared" si="895"/>
        <v>629629.22</v>
      </c>
      <c r="JI139" s="430"/>
      <c r="JJ139" s="431">
        <f t="shared" ref="JJ139:JK139" si="896">SUM(JJ121:JJ138)</f>
        <v>200451.6823</v>
      </c>
      <c r="JK139" s="435">
        <f t="shared" si="896"/>
        <v>429177.5377</v>
      </c>
      <c r="JL139" s="433"/>
      <c r="JM139" s="434" t="s">
        <v>97</v>
      </c>
      <c r="JN139" s="163"/>
      <c r="JO139" s="429"/>
      <c r="JP139" s="429"/>
      <c r="JQ139" s="430"/>
      <c r="JR139" s="430"/>
      <c r="JS139" s="431">
        <f>SUM(JS121:JS138)</f>
        <v>0</v>
      </c>
      <c r="JT139" s="430"/>
      <c r="JU139" s="431">
        <f>SUM(JU121:JU138)</f>
        <v>0</v>
      </c>
      <c r="JV139" s="430"/>
      <c r="JW139" s="430"/>
      <c r="JX139" s="431">
        <f t="shared" ref="JX139:JY139" si="897">SUM(JX121:JX138)</f>
        <v>0</v>
      </c>
      <c r="JY139" s="431">
        <f t="shared" si="897"/>
        <v>0</v>
      </c>
      <c r="JZ139" s="430"/>
      <c r="KA139" s="431">
        <f t="shared" ref="KA139:KB139" si="898">SUM(KA121:KA138)</f>
        <v>0</v>
      </c>
      <c r="KB139" s="435">
        <f t="shared" si="898"/>
        <v>0</v>
      </c>
      <c r="KC139" s="433"/>
      <c r="KD139" s="434" t="s">
        <v>97</v>
      </c>
      <c r="KE139" s="163"/>
      <c r="KF139" s="429"/>
      <c r="KG139" s="429"/>
      <c r="KH139" s="430"/>
      <c r="KI139" s="430"/>
      <c r="KJ139" s="431">
        <f>SUM(KJ121:KJ138)</f>
        <v>0</v>
      </c>
      <c r="KK139" s="430"/>
      <c r="KL139" s="431">
        <f>SUM(KL121:KL138)</f>
        <v>0</v>
      </c>
      <c r="KM139" s="430"/>
      <c r="KN139" s="430"/>
      <c r="KO139" s="431">
        <f t="shared" ref="KO139:KP139" si="899">SUM(KO121:KO138)</f>
        <v>0</v>
      </c>
      <c r="KP139" s="431">
        <f t="shared" si="899"/>
        <v>0</v>
      </c>
      <c r="KQ139" s="430"/>
      <c r="KR139" s="431">
        <f t="shared" ref="KR139:KS139" si="900">SUM(KR121:KR138)</f>
        <v>0</v>
      </c>
      <c r="KS139" s="435">
        <f t="shared" si="900"/>
        <v>0</v>
      </c>
    </row>
    <row r="140" ht="15.75" customHeight="1">
      <c r="A140" s="415"/>
      <c r="B140" s="427"/>
      <c r="C140" s="427"/>
      <c r="D140" s="427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21"/>
      <c r="P140" s="422"/>
      <c r="Q140" s="411"/>
      <c r="R140" s="423"/>
      <c r="S140" s="427"/>
      <c r="T140" s="427"/>
      <c r="U140" s="427"/>
      <c r="V140" s="408"/>
      <c r="W140" s="408"/>
      <c r="X140" s="408"/>
      <c r="Y140" s="408"/>
      <c r="Z140" s="408"/>
      <c r="AA140" s="408"/>
      <c r="AB140" s="408"/>
      <c r="AC140" s="408"/>
      <c r="AD140" s="408"/>
      <c r="AE140" s="408"/>
      <c r="AF140" s="421"/>
      <c r="AG140" s="421"/>
      <c r="AH140" s="411"/>
      <c r="AI140" s="423"/>
      <c r="AJ140" s="427"/>
      <c r="AK140" s="427"/>
      <c r="AL140" s="427"/>
      <c r="AM140" s="408"/>
      <c r="AN140" s="408"/>
      <c r="AO140" s="408"/>
      <c r="AP140" s="408"/>
      <c r="AQ140" s="408"/>
      <c r="AR140" s="408"/>
      <c r="AS140" s="408"/>
      <c r="AT140" s="408"/>
      <c r="AU140" s="408"/>
      <c r="AV140" s="408"/>
      <c r="AW140" s="421"/>
      <c r="AX140" s="421"/>
      <c r="AY140" s="411"/>
      <c r="AZ140" s="423"/>
      <c r="BA140" s="427"/>
      <c r="BB140" s="427"/>
      <c r="BC140" s="427"/>
      <c r="BD140" s="408"/>
      <c r="BE140" s="408"/>
      <c r="BF140" s="408"/>
      <c r="BG140" s="408"/>
      <c r="BH140" s="408"/>
      <c r="BI140" s="408"/>
      <c r="BJ140" s="408"/>
      <c r="BK140" s="408"/>
      <c r="BL140" s="408"/>
      <c r="BM140" s="408"/>
      <c r="BN140" s="421"/>
      <c r="BO140" s="421"/>
      <c r="BP140" s="411"/>
      <c r="BQ140" s="423"/>
      <c r="BR140" s="427"/>
      <c r="BS140" s="427"/>
      <c r="BT140" s="427"/>
      <c r="BU140" s="408"/>
      <c r="BV140" s="408"/>
      <c r="BW140" s="408"/>
      <c r="BX140" s="408"/>
      <c r="BY140" s="408"/>
      <c r="BZ140" s="408"/>
      <c r="CA140" s="408"/>
      <c r="CB140" s="408"/>
      <c r="CC140" s="408"/>
      <c r="CD140" s="408"/>
      <c r="CE140" s="421"/>
      <c r="CF140" s="421"/>
      <c r="CG140" s="411"/>
      <c r="CH140" s="423"/>
      <c r="CI140" s="427"/>
      <c r="CJ140" s="427"/>
      <c r="CK140" s="427"/>
      <c r="CL140" s="408"/>
      <c r="CM140" s="408"/>
      <c r="CN140" s="408"/>
      <c r="CO140" s="408"/>
      <c r="CP140" s="408"/>
      <c r="CQ140" s="408"/>
      <c r="CR140" s="408"/>
      <c r="CS140" s="408"/>
      <c r="CT140" s="408"/>
      <c r="CU140" s="408"/>
      <c r="CV140" s="421"/>
      <c r="CW140" s="421"/>
      <c r="CX140" s="411"/>
      <c r="CY140" s="423"/>
      <c r="CZ140" s="427"/>
      <c r="DA140" s="427"/>
      <c r="DB140" s="427"/>
      <c r="DC140" s="408"/>
      <c r="DD140" s="408"/>
      <c r="DE140" s="408"/>
      <c r="DF140" s="408"/>
      <c r="DG140" s="408"/>
      <c r="DH140" s="408"/>
      <c r="DI140" s="408"/>
      <c r="DJ140" s="408"/>
      <c r="DK140" s="408"/>
      <c r="DL140" s="408"/>
      <c r="DM140" s="421"/>
      <c r="DN140" s="421"/>
      <c r="DO140" s="411"/>
      <c r="DP140" s="423"/>
      <c r="DQ140" s="427"/>
      <c r="DR140" s="427"/>
      <c r="DS140" s="427"/>
      <c r="DT140" s="408"/>
      <c r="DU140" s="408"/>
      <c r="DV140" s="408"/>
      <c r="DW140" s="408"/>
      <c r="DX140" s="408"/>
      <c r="DY140" s="408"/>
      <c r="DZ140" s="408"/>
      <c r="EA140" s="408"/>
      <c r="EB140" s="408"/>
      <c r="EC140" s="408"/>
      <c r="ED140" s="421"/>
      <c r="EE140" s="421"/>
      <c r="EF140" s="411"/>
      <c r="EG140" s="423"/>
      <c r="EH140" s="427"/>
      <c r="EI140" s="427"/>
      <c r="EJ140" s="427"/>
      <c r="EK140" s="408"/>
      <c r="EL140" s="408"/>
      <c r="EM140" s="408"/>
      <c r="EN140" s="408"/>
      <c r="EO140" s="408"/>
      <c r="EP140" s="408"/>
      <c r="EQ140" s="408"/>
      <c r="ER140" s="408"/>
      <c r="ES140" s="408"/>
      <c r="ET140" s="408"/>
      <c r="EU140" s="421"/>
      <c r="EV140" s="421"/>
      <c r="EW140" s="411"/>
      <c r="EX140" s="423"/>
      <c r="EY140" s="427"/>
      <c r="EZ140" s="427"/>
      <c r="FA140" s="427"/>
      <c r="FB140" s="408"/>
      <c r="FC140" s="408"/>
      <c r="FD140" s="408"/>
      <c r="FE140" s="408"/>
      <c r="FF140" s="408"/>
      <c r="FG140" s="408"/>
      <c r="FH140" s="408"/>
      <c r="FI140" s="408"/>
      <c r="FJ140" s="408"/>
      <c r="FK140" s="408"/>
      <c r="FL140" s="421"/>
      <c r="FM140" s="421"/>
      <c r="FN140" s="411"/>
      <c r="FO140" s="423"/>
      <c r="FP140" s="427"/>
      <c r="FQ140" s="427"/>
      <c r="FR140" s="427"/>
      <c r="FS140" s="408"/>
      <c r="FT140" s="408"/>
      <c r="FU140" s="408"/>
      <c r="FV140" s="408"/>
      <c r="FW140" s="408"/>
      <c r="FX140" s="408"/>
      <c r="FY140" s="408"/>
      <c r="FZ140" s="408"/>
      <c r="GA140" s="408"/>
      <c r="GB140" s="408"/>
      <c r="GC140" s="421"/>
      <c r="GD140" s="421"/>
      <c r="GE140" s="411"/>
      <c r="GF140" s="423"/>
      <c r="GG140" s="427"/>
      <c r="GH140" s="427"/>
      <c r="GI140" s="427"/>
      <c r="GJ140" s="408"/>
      <c r="GK140" s="408"/>
      <c r="GL140" s="408"/>
      <c r="GM140" s="408"/>
      <c r="GN140" s="408"/>
      <c r="GO140" s="408"/>
      <c r="GP140" s="408"/>
      <c r="GQ140" s="408"/>
      <c r="GR140" s="408"/>
      <c r="GS140" s="408"/>
      <c r="GT140" s="421"/>
      <c r="GU140" s="421"/>
      <c r="GV140" s="411"/>
      <c r="GW140" s="423"/>
      <c r="GX140" s="427"/>
      <c r="GY140" s="427"/>
      <c r="GZ140" s="427"/>
      <c r="HA140" s="408"/>
      <c r="HB140" s="408"/>
      <c r="HC140" s="408"/>
      <c r="HD140" s="408"/>
      <c r="HE140" s="408"/>
      <c r="HF140" s="408"/>
      <c r="HG140" s="408"/>
      <c r="HH140" s="408"/>
      <c r="HI140" s="408"/>
      <c r="HJ140" s="408"/>
      <c r="HK140" s="421"/>
      <c r="HL140" s="421"/>
      <c r="HM140" s="411"/>
      <c r="HN140" s="423"/>
      <c r="HO140" s="427"/>
      <c r="HP140" s="427"/>
      <c r="HQ140" s="427"/>
      <c r="HR140" s="408"/>
      <c r="HS140" s="408"/>
      <c r="HT140" s="408"/>
      <c r="HU140" s="408"/>
      <c r="HV140" s="408"/>
      <c r="HW140" s="408"/>
      <c r="HX140" s="408"/>
      <c r="HY140" s="408"/>
      <c r="HZ140" s="408"/>
      <c r="IA140" s="408"/>
      <c r="IB140" s="421"/>
      <c r="IC140" s="421"/>
      <c r="ID140" s="411"/>
      <c r="IE140" s="423"/>
      <c r="IF140" s="427"/>
      <c r="IG140" s="427"/>
      <c r="IH140" s="427"/>
      <c r="II140" s="408"/>
      <c r="IJ140" s="408"/>
      <c r="IK140" s="408"/>
      <c r="IL140" s="408"/>
      <c r="IM140" s="408"/>
      <c r="IN140" s="408"/>
      <c r="IO140" s="408"/>
      <c r="IP140" s="408"/>
      <c r="IQ140" s="408"/>
      <c r="IR140" s="408"/>
      <c r="IS140" s="421"/>
      <c r="IT140" s="421"/>
      <c r="IU140" s="411"/>
      <c r="IV140" s="423"/>
      <c r="IW140" s="427"/>
      <c r="IX140" s="427"/>
      <c r="IY140" s="427"/>
      <c r="IZ140" s="408"/>
      <c r="JA140" s="408"/>
      <c r="JB140" s="408"/>
      <c r="JC140" s="408"/>
      <c r="JD140" s="408"/>
      <c r="JE140" s="408"/>
      <c r="JF140" s="408"/>
      <c r="JG140" s="408"/>
      <c r="JH140" s="408"/>
      <c r="JI140" s="408"/>
      <c r="JJ140" s="421"/>
      <c r="JK140" s="421"/>
      <c r="JL140" s="411"/>
      <c r="JM140" s="423"/>
      <c r="JN140" s="427"/>
      <c r="JO140" s="427"/>
      <c r="JP140" s="427"/>
      <c r="JQ140" s="408"/>
      <c r="JR140" s="408"/>
      <c r="JS140" s="408"/>
      <c r="JT140" s="408"/>
      <c r="JU140" s="408"/>
      <c r="JV140" s="408"/>
      <c r="JW140" s="408"/>
      <c r="JX140" s="408"/>
      <c r="JY140" s="408"/>
      <c r="JZ140" s="408"/>
      <c r="KA140" s="421"/>
      <c r="KB140" s="421"/>
      <c r="KC140" s="411"/>
      <c r="KD140" s="423"/>
      <c r="KE140" s="427"/>
      <c r="KF140" s="427"/>
      <c r="KG140" s="427"/>
      <c r="KH140" s="408"/>
      <c r="KI140" s="408"/>
      <c r="KJ140" s="408"/>
      <c r="KK140" s="408"/>
      <c r="KL140" s="408"/>
      <c r="KM140" s="408"/>
      <c r="KN140" s="408"/>
      <c r="KO140" s="408"/>
      <c r="KP140" s="408"/>
      <c r="KQ140" s="408"/>
      <c r="KR140" s="421"/>
      <c r="KS140" s="421"/>
    </row>
    <row r="141" ht="15.75" customHeight="1">
      <c r="A141" s="415"/>
      <c r="B141" s="436" t="str">
        <f>"Output Sekunder "&amp;" %"</f>
        <v>Output Sekunder  %</v>
      </c>
      <c r="C141" s="437"/>
      <c r="D141" s="437"/>
      <c r="E141" s="408"/>
      <c r="F141" s="438"/>
      <c r="G141" s="438"/>
      <c r="H141" s="438"/>
      <c r="I141" s="438"/>
      <c r="J141" s="438"/>
      <c r="K141" s="438"/>
      <c r="L141" s="438"/>
      <c r="M141" s="439">
        <f>E141/100*M139</f>
        <v>0</v>
      </c>
      <c r="N141" s="438"/>
      <c r="O141" s="438"/>
      <c r="P141" s="440">
        <f t="shared" ref="P141:P142" si="901">M141</f>
        <v>0</v>
      </c>
      <c r="Q141" s="411"/>
      <c r="R141" s="423"/>
      <c r="S141" s="436" t="str">
        <f>"Output Sekunder "&amp;" %"</f>
        <v>Output Sekunder  %</v>
      </c>
      <c r="T141" s="437"/>
      <c r="U141" s="437"/>
      <c r="V141" s="408"/>
      <c r="W141" s="438"/>
      <c r="X141" s="438"/>
      <c r="Y141" s="438"/>
      <c r="Z141" s="438"/>
      <c r="AA141" s="438"/>
      <c r="AB141" s="438"/>
      <c r="AC141" s="438"/>
      <c r="AD141" s="439">
        <f>V141/100*AD139</f>
        <v>0</v>
      </c>
      <c r="AE141" s="438"/>
      <c r="AF141" s="438"/>
      <c r="AG141" s="441">
        <f t="shared" ref="AG141:AG142" si="902">AD141</f>
        <v>0</v>
      </c>
      <c r="AH141" s="411"/>
      <c r="AI141" s="423"/>
      <c r="AJ141" s="436" t="str">
        <f>"Output Sekunder "&amp;" %"</f>
        <v>Output Sekunder  %</v>
      </c>
      <c r="AK141" s="437"/>
      <c r="AL141" s="437"/>
      <c r="AM141" s="408"/>
      <c r="AN141" s="438"/>
      <c r="AO141" s="438"/>
      <c r="AP141" s="438"/>
      <c r="AQ141" s="438"/>
      <c r="AR141" s="438"/>
      <c r="AS141" s="438"/>
      <c r="AT141" s="438"/>
      <c r="AU141" s="439">
        <f>AM141/100*AU139</f>
        <v>0</v>
      </c>
      <c r="AV141" s="438"/>
      <c r="AW141" s="438"/>
      <c r="AX141" s="441">
        <f t="shared" ref="AX141:AX142" si="903">AU141</f>
        <v>0</v>
      </c>
      <c r="AY141" s="411"/>
      <c r="AZ141" s="423"/>
      <c r="BA141" s="436" t="str">
        <f>"Output Sekunder "&amp;" %"</f>
        <v>Output Sekunder  %</v>
      </c>
      <c r="BB141" s="437"/>
      <c r="BC141" s="437"/>
      <c r="BD141" s="408"/>
      <c r="BE141" s="438"/>
      <c r="BF141" s="438"/>
      <c r="BG141" s="438"/>
      <c r="BH141" s="438"/>
      <c r="BI141" s="438"/>
      <c r="BJ141" s="438"/>
      <c r="BK141" s="438"/>
      <c r="BL141" s="439">
        <f>BD141/100*BL139</f>
        <v>0</v>
      </c>
      <c r="BM141" s="438"/>
      <c r="BN141" s="438"/>
      <c r="BO141" s="441">
        <f t="shared" ref="BO141:BO142" si="904">BL141</f>
        <v>0</v>
      </c>
      <c r="BP141" s="411"/>
      <c r="BQ141" s="423"/>
      <c r="BR141" s="436" t="str">
        <f>"Output Sekunder "&amp;" %"</f>
        <v>Output Sekunder  %</v>
      </c>
      <c r="BS141" s="437"/>
      <c r="BT141" s="437"/>
      <c r="BU141" s="408"/>
      <c r="BV141" s="438"/>
      <c r="BW141" s="438"/>
      <c r="BX141" s="438"/>
      <c r="BY141" s="438"/>
      <c r="BZ141" s="438"/>
      <c r="CA141" s="438"/>
      <c r="CB141" s="438"/>
      <c r="CC141" s="439">
        <f>BU141/100*CC139</f>
        <v>0</v>
      </c>
      <c r="CD141" s="438"/>
      <c r="CE141" s="438"/>
      <c r="CF141" s="441">
        <f t="shared" ref="CF141:CF142" si="905">CC141</f>
        <v>0</v>
      </c>
      <c r="CG141" s="411"/>
      <c r="CH141" s="423"/>
      <c r="CI141" s="436" t="str">
        <f>"Output Sekunder "&amp;" %"</f>
        <v>Output Sekunder  %</v>
      </c>
      <c r="CJ141" s="437"/>
      <c r="CK141" s="437"/>
      <c r="CL141" s="408"/>
      <c r="CM141" s="438"/>
      <c r="CN141" s="438"/>
      <c r="CO141" s="438"/>
      <c r="CP141" s="438"/>
      <c r="CQ141" s="438"/>
      <c r="CR141" s="438"/>
      <c r="CS141" s="438"/>
      <c r="CT141" s="439">
        <f>CL141/100*CT139</f>
        <v>0</v>
      </c>
      <c r="CU141" s="438"/>
      <c r="CV141" s="438"/>
      <c r="CW141" s="441">
        <f t="shared" ref="CW141:CW142" si="906">CT141</f>
        <v>0</v>
      </c>
      <c r="CX141" s="411"/>
      <c r="CY141" s="423"/>
      <c r="CZ141" s="436" t="str">
        <f>"Output Sekunder "&amp;" %"</f>
        <v>Output Sekunder  %</v>
      </c>
      <c r="DA141" s="437"/>
      <c r="DB141" s="437"/>
      <c r="DC141" s="408"/>
      <c r="DD141" s="438"/>
      <c r="DE141" s="438"/>
      <c r="DF141" s="438"/>
      <c r="DG141" s="438"/>
      <c r="DH141" s="438"/>
      <c r="DI141" s="438"/>
      <c r="DJ141" s="438"/>
      <c r="DK141" s="439">
        <f>DC141/100*DK139</f>
        <v>0</v>
      </c>
      <c r="DL141" s="438"/>
      <c r="DM141" s="438"/>
      <c r="DN141" s="441">
        <f t="shared" ref="DN141:DN142" si="907">DK141</f>
        <v>0</v>
      </c>
      <c r="DO141" s="411"/>
      <c r="DP141" s="423"/>
      <c r="DQ141" s="436" t="str">
        <f>"Output Sekunder "&amp;" %"</f>
        <v>Output Sekunder  %</v>
      </c>
      <c r="DR141" s="437"/>
      <c r="DS141" s="437"/>
      <c r="DT141" s="408"/>
      <c r="DU141" s="438"/>
      <c r="DV141" s="438"/>
      <c r="DW141" s="438"/>
      <c r="DX141" s="438"/>
      <c r="DY141" s="438"/>
      <c r="DZ141" s="438"/>
      <c r="EA141" s="438"/>
      <c r="EB141" s="439">
        <f>DT141/100*EB139</f>
        <v>0</v>
      </c>
      <c r="EC141" s="438"/>
      <c r="ED141" s="438"/>
      <c r="EE141" s="441">
        <f t="shared" ref="EE141:EE142" si="908">EB141</f>
        <v>0</v>
      </c>
      <c r="EF141" s="411"/>
      <c r="EG141" s="423"/>
      <c r="EH141" s="436" t="str">
        <f>"Output Sekunder "&amp;" %"</f>
        <v>Output Sekunder  %</v>
      </c>
      <c r="EI141" s="437"/>
      <c r="EJ141" s="437"/>
      <c r="EK141" s="408"/>
      <c r="EL141" s="438"/>
      <c r="EM141" s="438"/>
      <c r="EN141" s="438"/>
      <c r="EO141" s="438"/>
      <c r="EP141" s="438"/>
      <c r="EQ141" s="438"/>
      <c r="ER141" s="438"/>
      <c r="ES141" s="439">
        <f>EK141/100*ES139</f>
        <v>0</v>
      </c>
      <c r="ET141" s="438"/>
      <c r="EU141" s="438"/>
      <c r="EV141" s="441">
        <f t="shared" ref="EV141:EV142" si="909">ES141</f>
        <v>0</v>
      </c>
      <c r="EW141" s="411"/>
      <c r="EX141" s="423"/>
      <c r="EY141" s="436" t="str">
        <f>"Output Sekunder "&amp;" %"</f>
        <v>Output Sekunder  %</v>
      </c>
      <c r="EZ141" s="437"/>
      <c r="FA141" s="437"/>
      <c r="FB141" s="408"/>
      <c r="FC141" s="438"/>
      <c r="FD141" s="438"/>
      <c r="FE141" s="438"/>
      <c r="FF141" s="438"/>
      <c r="FG141" s="438"/>
      <c r="FH141" s="438"/>
      <c r="FI141" s="438"/>
      <c r="FJ141" s="439">
        <f>FB141/100*FJ139</f>
        <v>0</v>
      </c>
      <c r="FK141" s="438"/>
      <c r="FL141" s="438"/>
      <c r="FM141" s="441">
        <f t="shared" ref="FM141:FM142" si="910">FJ141</f>
        <v>0</v>
      </c>
      <c r="FN141" s="411"/>
      <c r="FO141" s="423"/>
      <c r="FP141" s="436" t="str">
        <f>"Output Sekunder "&amp;" %"</f>
        <v>Output Sekunder  %</v>
      </c>
      <c r="FQ141" s="437"/>
      <c r="FR141" s="437"/>
      <c r="FS141" s="408"/>
      <c r="FT141" s="438"/>
      <c r="FU141" s="438"/>
      <c r="FV141" s="438"/>
      <c r="FW141" s="438"/>
      <c r="FX141" s="438"/>
      <c r="FY141" s="438"/>
      <c r="FZ141" s="438"/>
      <c r="GA141" s="439">
        <f>FS141/100*GA139</f>
        <v>0</v>
      </c>
      <c r="GB141" s="438"/>
      <c r="GC141" s="438"/>
      <c r="GD141" s="441">
        <f t="shared" ref="GD141:GD142" si="911">GA141</f>
        <v>0</v>
      </c>
      <c r="GE141" s="411"/>
      <c r="GF141" s="423"/>
      <c r="GG141" s="436" t="str">
        <f>"Output Sekunder "&amp;" %"</f>
        <v>Output Sekunder  %</v>
      </c>
      <c r="GH141" s="437"/>
      <c r="GI141" s="437"/>
      <c r="GJ141" s="408"/>
      <c r="GK141" s="438"/>
      <c r="GL141" s="438"/>
      <c r="GM141" s="438"/>
      <c r="GN141" s="438"/>
      <c r="GO141" s="438"/>
      <c r="GP141" s="438"/>
      <c r="GQ141" s="438"/>
      <c r="GR141" s="439">
        <f>GJ141/100*GR139</f>
        <v>0</v>
      </c>
      <c r="GS141" s="438"/>
      <c r="GT141" s="438"/>
      <c r="GU141" s="441">
        <f t="shared" ref="GU141:GU142" si="912">GR141</f>
        <v>0</v>
      </c>
      <c r="GV141" s="411"/>
      <c r="GW141" s="423"/>
      <c r="GX141" s="436" t="str">
        <f>"Output Sekunder "&amp;" %"</f>
        <v>Output Sekunder  %</v>
      </c>
      <c r="GY141" s="437"/>
      <c r="GZ141" s="437"/>
      <c r="HA141" s="408"/>
      <c r="HB141" s="438"/>
      <c r="HC141" s="438"/>
      <c r="HD141" s="438"/>
      <c r="HE141" s="438"/>
      <c r="HF141" s="438"/>
      <c r="HG141" s="438"/>
      <c r="HH141" s="438"/>
      <c r="HI141" s="439">
        <f>HA141/100*HI139</f>
        <v>0</v>
      </c>
      <c r="HJ141" s="438"/>
      <c r="HK141" s="438"/>
      <c r="HL141" s="441">
        <f t="shared" ref="HL141:HL142" si="913">HI141</f>
        <v>0</v>
      </c>
      <c r="HM141" s="411"/>
      <c r="HN141" s="423"/>
      <c r="HO141" s="436" t="str">
        <f>"Output Sekunder "&amp;" %"</f>
        <v>Output Sekunder  %</v>
      </c>
      <c r="HP141" s="437"/>
      <c r="HQ141" s="437"/>
      <c r="HR141" s="408"/>
      <c r="HS141" s="438"/>
      <c r="HT141" s="438"/>
      <c r="HU141" s="438"/>
      <c r="HV141" s="438"/>
      <c r="HW141" s="438"/>
      <c r="HX141" s="438"/>
      <c r="HY141" s="438"/>
      <c r="HZ141" s="439">
        <f>HR141/100*HZ139</f>
        <v>0</v>
      </c>
      <c r="IA141" s="438"/>
      <c r="IB141" s="438"/>
      <c r="IC141" s="441">
        <f t="shared" ref="IC141:IC142" si="914">HZ141</f>
        <v>0</v>
      </c>
      <c r="ID141" s="411"/>
      <c r="IE141" s="423"/>
      <c r="IF141" s="436" t="str">
        <f>"Output Sekunder "&amp;" %"</f>
        <v>Output Sekunder  %</v>
      </c>
      <c r="IG141" s="437"/>
      <c r="IH141" s="437"/>
      <c r="II141" s="408"/>
      <c r="IJ141" s="438"/>
      <c r="IK141" s="438"/>
      <c r="IL141" s="438"/>
      <c r="IM141" s="438"/>
      <c r="IN141" s="438"/>
      <c r="IO141" s="438"/>
      <c r="IP141" s="438"/>
      <c r="IQ141" s="439">
        <f>II141/100*IQ139</f>
        <v>0</v>
      </c>
      <c r="IR141" s="438"/>
      <c r="IS141" s="438"/>
      <c r="IT141" s="441">
        <f t="shared" ref="IT141:IT142" si="915">IQ141</f>
        <v>0</v>
      </c>
      <c r="IU141" s="411"/>
      <c r="IV141" s="423"/>
      <c r="IW141" s="436" t="str">
        <f>"Output Sekunder "&amp;" %"</f>
        <v>Output Sekunder  %</v>
      </c>
      <c r="IX141" s="437"/>
      <c r="IY141" s="437"/>
      <c r="IZ141" s="408"/>
      <c r="JA141" s="438"/>
      <c r="JB141" s="438"/>
      <c r="JC141" s="438"/>
      <c r="JD141" s="438"/>
      <c r="JE141" s="438"/>
      <c r="JF141" s="438"/>
      <c r="JG141" s="438"/>
      <c r="JH141" s="439">
        <f>IZ141/100*JH139</f>
        <v>0</v>
      </c>
      <c r="JI141" s="438"/>
      <c r="JJ141" s="438"/>
      <c r="JK141" s="441">
        <f t="shared" ref="JK141:JK142" si="916">JH141</f>
        <v>0</v>
      </c>
      <c r="JL141" s="411"/>
      <c r="JM141" s="423"/>
      <c r="JN141" s="436" t="str">
        <f>"Output Sekunder "&amp;" %"</f>
        <v>Output Sekunder  %</v>
      </c>
      <c r="JO141" s="437"/>
      <c r="JP141" s="437"/>
      <c r="JQ141" s="408"/>
      <c r="JR141" s="438"/>
      <c r="JS141" s="438"/>
      <c r="JT141" s="438"/>
      <c r="JU141" s="438"/>
      <c r="JV141" s="438"/>
      <c r="JW141" s="438"/>
      <c r="JX141" s="438"/>
      <c r="JY141" s="439">
        <f>JQ141/100*JY139</f>
        <v>0</v>
      </c>
      <c r="JZ141" s="438"/>
      <c r="KA141" s="438"/>
      <c r="KB141" s="441">
        <f t="shared" ref="KB141:KB142" si="917">JY141</f>
        <v>0</v>
      </c>
      <c r="KC141" s="411"/>
      <c r="KD141" s="423"/>
      <c r="KE141" s="436" t="str">
        <f>"Output Sekunder "&amp;" %"</f>
        <v>Output Sekunder  %</v>
      </c>
      <c r="KF141" s="437"/>
      <c r="KG141" s="437"/>
      <c r="KH141" s="408"/>
      <c r="KI141" s="438"/>
      <c r="KJ141" s="438"/>
      <c r="KK141" s="438"/>
      <c r="KL141" s="438"/>
      <c r="KM141" s="438"/>
      <c r="KN141" s="438"/>
      <c r="KO141" s="438"/>
      <c r="KP141" s="439">
        <f>KH141/100*KP139</f>
        <v>0</v>
      </c>
      <c r="KQ141" s="438"/>
      <c r="KR141" s="438"/>
      <c r="KS141" s="441">
        <f t="shared" ref="KS141:KS142" si="918">KP141</f>
        <v>0</v>
      </c>
    </row>
    <row r="142" ht="15.75" customHeight="1">
      <c r="A142" s="415"/>
      <c r="B142" s="442" t="str">
        <f>"Adjusment "&amp;" %"</f>
        <v>Adjusment  %</v>
      </c>
      <c r="C142" s="443"/>
      <c r="D142" s="443"/>
      <c r="E142" s="408"/>
      <c r="F142" s="438"/>
      <c r="G142" s="438"/>
      <c r="H142" s="438"/>
      <c r="I142" s="438"/>
      <c r="J142" s="438"/>
      <c r="K142" s="438"/>
      <c r="L142" s="438"/>
      <c r="M142" s="444">
        <f>E142/100*(M139+M141)</f>
        <v>0</v>
      </c>
      <c r="N142" s="438"/>
      <c r="O142" s="438"/>
      <c r="P142" s="445">
        <f t="shared" si="901"/>
        <v>0</v>
      </c>
      <c r="Q142" s="411"/>
      <c r="R142" s="423"/>
      <c r="S142" s="442" t="str">
        <f>"Adjusment "&amp;" %"</f>
        <v>Adjusment  %</v>
      </c>
      <c r="T142" s="443"/>
      <c r="U142" s="443"/>
      <c r="V142" s="408"/>
      <c r="W142" s="438"/>
      <c r="X142" s="438"/>
      <c r="Y142" s="438"/>
      <c r="Z142" s="438"/>
      <c r="AA142" s="438"/>
      <c r="AB142" s="438"/>
      <c r="AC142" s="438"/>
      <c r="AD142" s="444">
        <f>V142/100*(AD139+AD141)</f>
        <v>0</v>
      </c>
      <c r="AE142" s="438"/>
      <c r="AF142" s="438"/>
      <c r="AG142" s="446">
        <f t="shared" si="902"/>
        <v>0</v>
      </c>
      <c r="AH142" s="411"/>
      <c r="AI142" s="423"/>
      <c r="AJ142" s="442" t="str">
        <f>"Adjusment "&amp;" %"</f>
        <v>Adjusment  %</v>
      </c>
      <c r="AK142" s="443"/>
      <c r="AL142" s="443"/>
      <c r="AM142" s="408"/>
      <c r="AN142" s="438"/>
      <c r="AO142" s="438"/>
      <c r="AP142" s="438"/>
      <c r="AQ142" s="438"/>
      <c r="AR142" s="438"/>
      <c r="AS142" s="438"/>
      <c r="AT142" s="438"/>
      <c r="AU142" s="444">
        <f>AM142/100*(AU139+AU141)</f>
        <v>0</v>
      </c>
      <c r="AV142" s="438"/>
      <c r="AW142" s="438"/>
      <c r="AX142" s="446">
        <f t="shared" si="903"/>
        <v>0</v>
      </c>
      <c r="AY142" s="411"/>
      <c r="AZ142" s="423"/>
      <c r="BA142" s="442" t="str">
        <f>"Adjusment "&amp;" %"</f>
        <v>Adjusment  %</v>
      </c>
      <c r="BB142" s="443"/>
      <c r="BC142" s="443"/>
      <c r="BD142" s="408"/>
      <c r="BE142" s="438"/>
      <c r="BF142" s="438"/>
      <c r="BG142" s="438"/>
      <c r="BH142" s="438"/>
      <c r="BI142" s="438"/>
      <c r="BJ142" s="438"/>
      <c r="BK142" s="438"/>
      <c r="BL142" s="444">
        <f>BD142/100*(BL139+BL141)</f>
        <v>0</v>
      </c>
      <c r="BM142" s="438"/>
      <c r="BN142" s="438"/>
      <c r="BO142" s="446">
        <f t="shared" si="904"/>
        <v>0</v>
      </c>
      <c r="BP142" s="411"/>
      <c r="BQ142" s="423"/>
      <c r="BR142" s="442" t="str">
        <f>"Adjusment "&amp;" %"</f>
        <v>Adjusment  %</v>
      </c>
      <c r="BS142" s="443"/>
      <c r="BT142" s="443"/>
      <c r="BU142" s="408"/>
      <c r="BV142" s="438"/>
      <c r="BW142" s="438"/>
      <c r="BX142" s="438"/>
      <c r="BY142" s="438"/>
      <c r="BZ142" s="438"/>
      <c r="CA142" s="438"/>
      <c r="CB142" s="438"/>
      <c r="CC142" s="444">
        <f>BU142/100*(CC139+CC141)</f>
        <v>0</v>
      </c>
      <c r="CD142" s="438"/>
      <c r="CE142" s="438"/>
      <c r="CF142" s="446">
        <f t="shared" si="905"/>
        <v>0</v>
      </c>
      <c r="CG142" s="411"/>
      <c r="CH142" s="423"/>
      <c r="CI142" s="442" t="str">
        <f>"Adjusment "&amp;" %"</f>
        <v>Adjusment  %</v>
      </c>
      <c r="CJ142" s="443"/>
      <c r="CK142" s="443"/>
      <c r="CL142" s="408"/>
      <c r="CM142" s="438"/>
      <c r="CN142" s="438"/>
      <c r="CO142" s="438"/>
      <c r="CP142" s="438"/>
      <c r="CQ142" s="438"/>
      <c r="CR142" s="438"/>
      <c r="CS142" s="438"/>
      <c r="CT142" s="444">
        <f>CL142/100*(CT139+CT141)</f>
        <v>0</v>
      </c>
      <c r="CU142" s="438"/>
      <c r="CV142" s="438"/>
      <c r="CW142" s="446">
        <f t="shared" si="906"/>
        <v>0</v>
      </c>
      <c r="CX142" s="411"/>
      <c r="CY142" s="423"/>
      <c r="CZ142" s="442" t="str">
        <f>"Adjusment "&amp;" %"</f>
        <v>Adjusment  %</v>
      </c>
      <c r="DA142" s="443"/>
      <c r="DB142" s="443"/>
      <c r="DC142" s="408"/>
      <c r="DD142" s="438"/>
      <c r="DE142" s="438"/>
      <c r="DF142" s="438"/>
      <c r="DG142" s="438"/>
      <c r="DH142" s="438"/>
      <c r="DI142" s="438"/>
      <c r="DJ142" s="438"/>
      <c r="DK142" s="444">
        <f>DC142/100*(DK139+DK141)</f>
        <v>0</v>
      </c>
      <c r="DL142" s="438"/>
      <c r="DM142" s="438"/>
      <c r="DN142" s="446">
        <f t="shared" si="907"/>
        <v>0</v>
      </c>
      <c r="DO142" s="411"/>
      <c r="DP142" s="423"/>
      <c r="DQ142" s="442" t="str">
        <f>"Adjusment "&amp;" %"</f>
        <v>Adjusment  %</v>
      </c>
      <c r="DR142" s="443"/>
      <c r="DS142" s="443"/>
      <c r="DT142" s="408"/>
      <c r="DU142" s="438"/>
      <c r="DV142" s="438"/>
      <c r="DW142" s="438"/>
      <c r="DX142" s="438"/>
      <c r="DY142" s="438"/>
      <c r="DZ142" s="438"/>
      <c r="EA142" s="438"/>
      <c r="EB142" s="444">
        <f>DT142/100*(EB139+EB141)</f>
        <v>0</v>
      </c>
      <c r="EC142" s="438"/>
      <c r="ED142" s="438"/>
      <c r="EE142" s="446">
        <f t="shared" si="908"/>
        <v>0</v>
      </c>
      <c r="EF142" s="411"/>
      <c r="EG142" s="423"/>
      <c r="EH142" s="442" t="str">
        <f>"Adjusment "&amp;" %"</f>
        <v>Adjusment  %</v>
      </c>
      <c r="EI142" s="443"/>
      <c r="EJ142" s="443"/>
      <c r="EK142" s="408"/>
      <c r="EL142" s="438"/>
      <c r="EM142" s="438"/>
      <c r="EN142" s="438"/>
      <c r="EO142" s="438"/>
      <c r="EP142" s="438"/>
      <c r="EQ142" s="438"/>
      <c r="ER142" s="438"/>
      <c r="ES142" s="444">
        <f>EK142/100*(ES139+ES141)</f>
        <v>0</v>
      </c>
      <c r="ET142" s="438"/>
      <c r="EU142" s="438"/>
      <c r="EV142" s="446">
        <f t="shared" si="909"/>
        <v>0</v>
      </c>
      <c r="EW142" s="411"/>
      <c r="EX142" s="423"/>
      <c r="EY142" s="442" t="str">
        <f>"Adjusment "&amp;" %"</f>
        <v>Adjusment  %</v>
      </c>
      <c r="EZ142" s="443"/>
      <c r="FA142" s="443"/>
      <c r="FB142" s="408"/>
      <c r="FC142" s="438"/>
      <c r="FD142" s="438"/>
      <c r="FE142" s="438"/>
      <c r="FF142" s="438"/>
      <c r="FG142" s="438"/>
      <c r="FH142" s="438"/>
      <c r="FI142" s="438"/>
      <c r="FJ142" s="444">
        <f>FB142/100*(FJ139+FJ141)</f>
        <v>0</v>
      </c>
      <c r="FK142" s="438"/>
      <c r="FL142" s="438"/>
      <c r="FM142" s="446">
        <f t="shared" si="910"/>
        <v>0</v>
      </c>
      <c r="FN142" s="411"/>
      <c r="FO142" s="423"/>
      <c r="FP142" s="442" t="str">
        <f>"Adjusment "&amp;" %"</f>
        <v>Adjusment  %</v>
      </c>
      <c r="FQ142" s="443"/>
      <c r="FR142" s="443"/>
      <c r="FS142" s="408"/>
      <c r="FT142" s="438"/>
      <c r="FU142" s="438"/>
      <c r="FV142" s="438"/>
      <c r="FW142" s="438"/>
      <c r="FX142" s="438"/>
      <c r="FY142" s="438"/>
      <c r="FZ142" s="438"/>
      <c r="GA142" s="444">
        <f>FS142/100*(GA139+GA141)</f>
        <v>0</v>
      </c>
      <c r="GB142" s="438"/>
      <c r="GC142" s="438"/>
      <c r="GD142" s="446">
        <f t="shared" si="911"/>
        <v>0</v>
      </c>
      <c r="GE142" s="411"/>
      <c r="GF142" s="423"/>
      <c r="GG142" s="442" t="str">
        <f>"Adjusment "&amp;" %"</f>
        <v>Adjusment  %</v>
      </c>
      <c r="GH142" s="443"/>
      <c r="GI142" s="443"/>
      <c r="GJ142" s="408"/>
      <c r="GK142" s="438"/>
      <c r="GL142" s="438"/>
      <c r="GM142" s="438"/>
      <c r="GN142" s="438"/>
      <c r="GO142" s="438"/>
      <c r="GP142" s="438"/>
      <c r="GQ142" s="438"/>
      <c r="GR142" s="444">
        <f>GJ142/100*(GR139+GR141)</f>
        <v>0</v>
      </c>
      <c r="GS142" s="438"/>
      <c r="GT142" s="438"/>
      <c r="GU142" s="446">
        <f t="shared" si="912"/>
        <v>0</v>
      </c>
      <c r="GV142" s="411"/>
      <c r="GW142" s="423"/>
      <c r="GX142" s="442" t="str">
        <f>"Adjusment "&amp;" %"</f>
        <v>Adjusment  %</v>
      </c>
      <c r="GY142" s="443"/>
      <c r="GZ142" s="443"/>
      <c r="HA142" s="408"/>
      <c r="HB142" s="438"/>
      <c r="HC142" s="438"/>
      <c r="HD142" s="438"/>
      <c r="HE142" s="438"/>
      <c r="HF142" s="438"/>
      <c r="HG142" s="438"/>
      <c r="HH142" s="438"/>
      <c r="HI142" s="444">
        <f>HA142/100*(HI139+HI141)</f>
        <v>0</v>
      </c>
      <c r="HJ142" s="438"/>
      <c r="HK142" s="438"/>
      <c r="HL142" s="446">
        <f t="shared" si="913"/>
        <v>0</v>
      </c>
      <c r="HM142" s="411"/>
      <c r="HN142" s="423"/>
      <c r="HO142" s="442" t="str">
        <f>"Adjusment "&amp;" %"</f>
        <v>Adjusment  %</v>
      </c>
      <c r="HP142" s="443"/>
      <c r="HQ142" s="443"/>
      <c r="HR142" s="408"/>
      <c r="HS142" s="438"/>
      <c r="HT142" s="438"/>
      <c r="HU142" s="438"/>
      <c r="HV142" s="438"/>
      <c r="HW142" s="438"/>
      <c r="HX142" s="438"/>
      <c r="HY142" s="438"/>
      <c r="HZ142" s="444">
        <f>HR142/100*(HZ139+HZ141)</f>
        <v>0</v>
      </c>
      <c r="IA142" s="438"/>
      <c r="IB142" s="438"/>
      <c r="IC142" s="446">
        <f t="shared" si="914"/>
        <v>0</v>
      </c>
      <c r="ID142" s="411"/>
      <c r="IE142" s="423"/>
      <c r="IF142" s="442" t="str">
        <f>"Adjusment "&amp;" %"</f>
        <v>Adjusment  %</v>
      </c>
      <c r="IG142" s="443"/>
      <c r="IH142" s="443"/>
      <c r="II142" s="408"/>
      <c r="IJ142" s="438"/>
      <c r="IK142" s="438"/>
      <c r="IL142" s="438"/>
      <c r="IM142" s="438"/>
      <c r="IN142" s="438"/>
      <c r="IO142" s="438"/>
      <c r="IP142" s="438"/>
      <c r="IQ142" s="444">
        <f>II142/100*(IQ139+IQ141)</f>
        <v>0</v>
      </c>
      <c r="IR142" s="438"/>
      <c r="IS142" s="438"/>
      <c r="IT142" s="446">
        <f t="shared" si="915"/>
        <v>0</v>
      </c>
      <c r="IU142" s="411"/>
      <c r="IV142" s="423"/>
      <c r="IW142" s="442" t="str">
        <f>"Adjusment "&amp;" %"</f>
        <v>Adjusment  %</v>
      </c>
      <c r="IX142" s="443"/>
      <c r="IY142" s="443"/>
      <c r="IZ142" s="408"/>
      <c r="JA142" s="438"/>
      <c r="JB142" s="438"/>
      <c r="JC142" s="438"/>
      <c r="JD142" s="438"/>
      <c r="JE142" s="438"/>
      <c r="JF142" s="438"/>
      <c r="JG142" s="438"/>
      <c r="JH142" s="444">
        <f>IZ142/100*(JH139+JH141)</f>
        <v>0</v>
      </c>
      <c r="JI142" s="438"/>
      <c r="JJ142" s="438"/>
      <c r="JK142" s="446">
        <f t="shared" si="916"/>
        <v>0</v>
      </c>
      <c r="JL142" s="411"/>
      <c r="JM142" s="423"/>
      <c r="JN142" s="442" t="str">
        <f>"Adjusment "&amp;" %"</f>
        <v>Adjusment  %</v>
      </c>
      <c r="JO142" s="443"/>
      <c r="JP142" s="443"/>
      <c r="JQ142" s="408"/>
      <c r="JR142" s="438"/>
      <c r="JS142" s="438"/>
      <c r="JT142" s="438"/>
      <c r="JU142" s="438"/>
      <c r="JV142" s="438"/>
      <c r="JW142" s="438"/>
      <c r="JX142" s="438"/>
      <c r="JY142" s="444">
        <f>JQ142/100*(JY139+JY141)</f>
        <v>0</v>
      </c>
      <c r="JZ142" s="438"/>
      <c r="KA142" s="438"/>
      <c r="KB142" s="446">
        <f t="shared" si="917"/>
        <v>0</v>
      </c>
      <c r="KC142" s="411"/>
      <c r="KD142" s="423"/>
      <c r="KE142" s="442" t="str">
        <f>"Adjusment "&amp;" %"</f>
        <v>Adjusment  %</v>
      </c>
      <c r="KF142" s="443"/>
      <c r="KG142" s="443"/>
      <c r="KH142" s="408"/>
      <c r="KI142" s="438"/>
      <c r="KJ142" s="438"/>
      <c r="KK142" s="438"/>
      <c r="KL142" s="438"/>
      <c r="KM142" s="438"/>
      <c r="KN142" s="438"/>
      <c r="KO142" s="438"/>
      <c r="KP142" s="444">
        <f>KH142/100*(KP139+KP141)</f>
        <v>0</v>
      </c>
      <c r="KQ142" s="438"/>
      <c r="KR142" s="438"/>
      <c r="KS142" s="446">
        <f t="shared" si="918"/>
        <v>0</v>
      </c>
    </row>
    <row r="143" ht="15.75" customHeight="1">
      <c r="A143" s="415"/>
      <c r="B143" s="416"/>
      <c r="C143" s="417"/>
      <c r="D143" s="417"/>
      <c r="E143" s="408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22"/>
      <c r="Q143" s="411"/>
      <c r="R143" s="423"/>
      <c r="S143" s="416"/>
      <c r="T143" s="417"/>
      <c r="U143" s="417"/>
      <c r="V143" s="408"/>
      <c r="W143" s="408"/>
      <c r="X143" s="408"/>
      <c r="Y143" s="408"/>
      <c r="Z143" s="408"/>
      <c r="AA143" s="408"/>
      <c r="AB143" s="408"/>
      <c r="AC143" s="408"/>
      <c r="AD143" s="408"/>
      <c r="AE143" s="408"/>
      <c r="AF143" s="408"/>
      <c r="AG143" s="421"/>
      <c r="AH143" s="411"/>
      <c r="AI143" s="423"/>
      <c r="AJ143" s="416"/>
      <c r="AK143" s="417"/>
      <c r="AL143" s="417"/>
      <c r="AM143" s="408"/>
      <c r="AN143" s="408"/>
      <c r="AO143" s="408"/>
      <c r="AP143" s="408"/>
      <c r="AQ143" s="408"/>
      <c r="AR143" s="408"/>
      <c r="AS143" s="408"/>
      <c r="AT143" s="408"/>
      <c r="AU143" s="408"/>
      <c r="AV143" s="408"/>
      <c r="AW143" s="408"/>
      <c r="AX143" s="421"/>
      <c r="AY143" s="411"/>
      <c r="AZ143" s="423"/>
      <c r="BA143" s="416"/>
      <c r="BB143" s="417"/>
      <c r="BC143" s="417"/>
      <c r="BD143" s="408"/>
      <c r="BE143" s="408"/>
      <c r="BF143" s="408"/>
      <c r="BG143" s="408"/>
      <c r="BH143" s="408"/>
      <c r="BI143" s="408"/>
      <c r="BJ143" s="408"/>
      <c r="BK143" s="408"/>
      <c r="BL143" s="408"/>
      <c r="BM143" s="408"/>
      <c r="BN143" s="408"/>
      <c r="BO143" s="421"/>
      <c r="BP143" s="411"/>
      <c r="BQ143" s="423"/>
      <c r="BR143" s="416"/>
      <c r="BS143" s="417"/>
      <c r="BT143" s="417"/>
      <c r="BU143" s="408"/>
      <c r="BV143" s="408"/>
      <c r="BW143" s="408"/>
      <c r="BX143" s="408"/>
      <c r="BY143" s="408"/>
      <c r="BZ143" s="408"/>
      <c r="CA143" s="408"/>
      <c r="CB143" s="408"/>
      <c r="CC143" s="408"/>
      <c r="CD143" s="408"/>
      <c r="CE143" s="408"/>
      <c r="CF143" s="421"/>
      <c r="CG143" s="411"/>
      <c r="CH143" s="423"/>
      <c r="CI143" s="416"/>
      <c r="CJ143" s="417"/>
      <c r="CK143" s="417"/>
      <c r="CL143" s="408"/>
      <c r="CM143" s="408"/>
      <c r="CN143" s="408"/>
      <c r="CO143" s="408"/>
      <c r="CP143" s="408"/>
      <c r="CQ143" s="408"/>
      <c r="CR143" s="408"/>
      <c r="CS143" s="408"/>
      <c r="CT143" s="408"/>
      <c r="CU143" s="408"/>
      <c r="CV143" s="408"/>
      <c r="CW143" s="421"/>
      <c r="CX143" s="411"/>
      <c r="CY143" s="423"/>
      <c r="CZ143" s="416"/>
      <c r="DA143" s="417"/>
      <c r="DB143" s="417"/>
      <c r="DC143" s="408"/>
      <c r="DD143" s="408"/>
      <c r="DE143" s="408"/>
      <c r="DF143" s="408"/>
      <c r="DG143" s="408"/>
      <c r="DH143" s="408"/>
      <c r="DI143" s="408"/>
      <c r="DJ143" s="408"/>
      <c r="DK143" s="408"/>
      <c r="DL143" s="408"/>
      <c r="DM143" s="408"/>
      <c r="DN143" s="421"/>
      <c r="DO143" s="411"/>
      <c r="DP143" s="423"/>
      <c r="DQ143" s="416"/>
      <c r="DR143" s="417"/>
      <c r="DS143" s="417"/>
      <c r="DT143" s="408"/>
      <c r="DU143" s="408"/>
      <c r="DV143" s="408"/>
      <c r="DW143" s="408"/>
      <c r="DX143" s="408"/>
      <c r="DY143" s="408"/>
      <c r="DZ143" s="408"/>
      <c r="EA143" s="408"/>
      <c r="EB143" s="408"/>
      <c r="EC143" s="408"/>
      <c r="ED143" s="408"/>
      <c r="EE143" s="421"/>
      <c r="EF143" s="411"/>
      <c r="EG143" s="423"/>
      <c r="EH143" s="416"/>
      <c r="EI143" s="417"/>
      <c r="EJ143" s="417"/>
      <c r="EK143" s="408"/>
      <c r="EL143" s="408"/>
      <c r="EM143" s="408"/>
      <c r="EN143" s="408"/>
      <c r="EO143" s="408"/>
      <c r="EP143" s="408"/>
      <c r="EQ143" s="408"/>
      <c r="ER143" s="408"/>
      <c r="ES143" s="408"/>
      <c r="ET143" s="408"/>
      <c r="EU143" s="408"/>
      <c r="EV143" s="421"/>
      <c r="EW143" s="411"/>
      <c r="EX143" s="423"/>
      <c r="EY143" s="416"/>
      <c r="EZ143" s="417"/>
      <c r="FA143" s="417"/>
      <c r="FB143" s="408"/>
      <c r="FC143" s="408"/>
      <c r="FD143" s="408"/>
      <c r="FE143" s="408"/>
      <c r="FF143" s="408"/>
      <c r="FG143" s="408"/>
      <c r="FH143" s="408"/>
      <c r="FI143" s="408"/>
      <c r="FJ143" s="408"/>
      <c r="FK143" s="408"/>
      <c r="FL143" s="408"/>
      <c r="FM143" s="421"/>
      <c r="FN143" s="411"/>
      <c r="FO143" s="423"/>
      <c r="FP143" s="416"/>
      <c r="FQ143" s="417"/>
      <c r="FR143" s="417"/>
      <c r="FS143" s="408"/>
      <c r="FT143" s="408"/>
      <c r="FU143" s="408"/>
      <c r="FV143" s="408"/>
      <c r="FW143" s="408"/>
      <c r="FX143" s="408"/>
      <c r="FY143" s="408"/>
      <c r="FZ143" s="408"/>
      <c r="GA143" s="408"/>
      <c r="GB143" s="408"/>
      <c r="GC143" s="408"/>
      <c r="GD143" s="421"/>
      <c r="GE143" s="411"/>
      <c r="GF143" s="423"/>
      <c r="GG143" s="416"/>
      <c r="GH143" s="417"/>
      <c r="GI143" s="417"/>
      <c r="GJ143" s="408"/>
      <c r="GK143" s="408"/>
      <c r="GL143" s="408"/>
      <c r="GM143" s="408"/>
      <c r="GN143" s="408"/>
      <c r="GO143" s="408"/>
      <c r="GP143" s="408"/>
      <c r="GQ143" s="408"/>
      <c r="GR143" s="408"/>
      <c r="GS143" s="408"/>
      <c r="GT143" s="408"/>
      <c r="GU143" s="421"/>
      <c r="GV143" s="411"/>
      <c r="GW143" s="423"/>
      <c r="GX143" s="416"/>
      <c r="GY143" s="417"/>
      <c r="GZ143" s="417"/>
      <c r="HA143" s="408"/>
      <c r="HB143" s="408"/>
      <c r="HC143" s="408"/>
      <c r="HD143" s="408"/>
      <c r="HE143" s="408"/>
      <c r="HF143" s="408"/>
      <c r="HG143" s="408"/>
      <c r="HH143" s="408"/>
      <c r="HI143" s="408"/>
      <c r="HJ143" s="408"/>
      <c r="HK143" s="408"/>
      <c r="HL143" s="421"/>
      <c r="HM143" s="411"/>
      <c r="HN143" s="423"/>
      <c r="HO143" s="416"/>
      <c r="HP143" s="417"/>
      <c r="HQ143" s="417"/>
      <c r="HR143" s="408"/>
      <c r="HS143" s="408"/>
      <c r="HT143" s="408"/>
      <c r="HU143" s="408"/>
      <c r="HV143" s="408"/>
      <c r="HW143" s="408"/>
      <c r="HX143" s="408"/>
      <c r="HY143" s="408"/>
      <c r="HZ143" s="408"/>
      <c r="IA143" s="408"/>
      <c r="IB143" s="408"/>
      <c r="IC143" s="421"/>
      <c r="ID143" s="411"/>
      <c r="IE143" s="423"/>
      <c r="IF143" s="416"/>
      <c r="IG143" s="417"/>
      <c r="IH143" s="417"/>
      <c r="II143" s="408"/>
      <c r="IJ143" s="408"/>
      <c r="IK143" s="408"/>
      <c r="IL143" s="408"/>
      <c r="IM143" s="408"/>
      <c r="IN143" s="408"/>
      <c r="IO143" s="408"/>
      <c r="IP143" s="408"/>
      <c r="IQ143" s="408"/>
      <c r="IR143" s="408"/>
      <c r="IS143" s="408"/>
      <c r="IT143" s="421"/>
      <c r="IU143" s="411"/>
      <c r="IV143" s="423"/>
      <c r="IW143" s="416"/>
      <c r="IX143" s="417"/>
      <c r="IY143" s="417"/>
      <c r="IZ143" s="408"/>
      <c r="JA143" s="408"/>
      <c r="JB143" s="408"/>
      <c r="JC143" s="408"/>
      <c r="JD143" s="408"/>
      <c r="JE143" s="408"/>
      <c r="JF143" s="408"/>
      <c r="JG143" s="408"/>
      <c r="JH143" s="408"/>
      <c r="JI143" s="408"/>
      <c r="JJ143" s="408"/>
      <c r="JK143" s="421"/>
      <c r="JL143" s="411"/>
      <c r="JM143" s="423"/>
      <c r="JN143" s="416"/>
      <c r="JO143" s="417"/>
      <c r="JP143" s="417"/>
      <c r="JQ143" s="408"/>
      <c r="JR143" s="408"/>
      <c r="JS143" s="408"/>
      <c r="JT143" s="408"/>
      <c r="JU143" s="408"/>
      <c r="JV143" s="408"/>
      <c r="JW143" s="408"/>
      <c r="JX143" s="408"/>
      <c r="JY143" s="408"/>
      <c r="JZ143" s="408"/>
      <c r="KA143" s="408"/>
      <c r="KB143" s="421"/>
      <c r="KC143" s="411"/>
      <c r="KD143" s="423"/>
      <c r="KE143" s="416"/>
      <c r="KF143" s="417"/>
      <c r="KG143" s="417"/>
      <c r="KH143" s="408"/>
      <c r="KI143" s="408"/>
      <c r="KJ143" s="408"/>
      <c r="KK143" s="408"/>
      <c r="KL143" s="408"/>
      <c r="KM143" s="408"/>
      <c r="KN143" s="408"/>
      <c r="KO143" s="408"/>
      <c r="KP143" s="408"/>
      <c r="KQ143" s="408"/>
      <c r="KR143" s="408"/>
      <c r="KS143" s="421"/>
    </row>
    <row r="144" ht="24.0" customHeight="1">
      <c r="A144" s="447" t="s">
        <v>98</v>
      </c>
      <c r="B144" s="183"/>
      <c r="C144" s="448"/>
      <c r="D144" s="448"/>
      <c r="E144" s="449"/>
      <c r="F144" s="449"/>
      <c r="G144" s="450">
        <f>SUM(G139:G143)</f>
        <v>561202.7222</v>
      </c>
      <c r="H144" s="449"/>
      <c r="I144" s="450">
        <f>SUM(I139:I143)</f>
        <v>32757.68415</v>
      </c>
      <c r="J144" s="449"/>
      <c r="K144" s="449"/>
      <c r="L144" s="450">
        <f t="shared" ref="L144:M144" si="919">SUM(L139:L143)</f>
        <v>0</v>
      </c>
      <c r="M144" s="450">
        <f t="shared" si="919"/>
        <v>593960.4063</v>
      </c>
      <c r="N144" s="449"/>
      <c r="O144" s="450">
        <f t="shared" ref="O144:P144" si="920">SUM(O139:O143)</f>
        <v>187470.4448</v>
      </c>
      <c r="P144" s="451">
        <f t="shared" si="920"/>
        <v>406489.9615</v>
      </c>
      <c r="Q144" s="433"/>
      <c r="R144" s="452" t="s">
        <v>98</v>
      </c>
      <c r="S144" s="183"/>
      <c r="T144" s="448"/>
      <c r="U144" s="448"/>
      <c r="V144" s="449"/>
      <c r="W144" s="449"/>
      <c r="X144" s="450">
        <f>SUM(X139:X143)</f>
        <v>566219.9767</v>
      </c>
      <c r="Y144" s="449"/>
      <c r="Z144" s="450">
        <f>SUM(Z139:Z143)</f>
        <v>32878.46267</v>
      </c>
      <c r="AA144" s="449"/>
      <c r="AB144" s="449"/>
      <c r="AC144" s="450">
        <f t="shared" ref="AC144:AD144" si="921">SUM(AC139:AC143)</f>
        <v>0</v>
      </c>
      <c r="AD144" s="450">
        <f t="shared" si="921"/>
        <v>599098.4394</v>
      </c>
      <c r="AE144" s="449"/>
      <c r="AF144" s="450">
        <f t="shared" ref="AF144:AG144" si="922">SUM(AF139:AF143)</f>
        <v>188165.1169</v>
      </c>
      <c r="AG144" s="453">
        <f t="shared" si="922"/>
        <v>410933.3225</v>
      </c>
      <c r="AH144" s="433"/>
      <c r="AI144" s="452" t="s">
        <v>98</v>
      </c>
      <c r="AJ144" s="183"/>
      <c r="AK144" s="448"/>
      <c r="AL144" s="448"/>
      <c r="AM144" s="449"/>
      <c r="AN144" s="449"/>
      <c r="AO144" s="450">
        <f>SUM(AO139:AO143)</f>
        <v>603267.7692</v>
      </c>
      <c r="AP144" s="449"/>
      <c r="AQ144" s="450">
        <f>SUM(AQ139:AQ143)</f>
        <v>35013.8358</v>
      </c>
      <c r="AR144" s="449"/>
      <c r="AS144" s="449"/>
      <c r="AT144" s="450">
        <f t="shared" ref="AT144:AU144" si="923">SUM(AT139:AT143)</f>
        <v>0</v>
      </c>
      <c r="AU144" s="450">
        <f t="shared" si="923"/>
        <v>638281.605</v>
      </c>
      <c r="AV144" s="449"/>
      <c r="AW144" s="450">
        <f t="shared" ref="AW144:AX144" si="924">SUM(AW139:AW143)</f>
        <v>201029.4336</v>
      </c>
      <c r="AX144" s="453">
        <f t="shared" si="924"/>
        <v>437252.1714</v>
      </c>
      <c r="AY144" s="433"/>
      <c r="AZ144" s="452" t="s">
        <v>98</v>
      </c>
      <c r="BA144" s="183"/>
      <c r="BB144" s="448"/>
      <c r="BC144" s="448"/>
      <c r="BD144" s="449"/>
      <c r="BE144" s="449"/>
      <c r="BF144" s="450">
        <f>SUM(BF139:BF143)</f>
        <v>472605.0594</v>
      </c>
      <c r="BG144" s="449"/>
      <c r="BH144" s="450">
        <f>SUM(BH139:BH143)</f>
        <v>27100.45814</v>
      </c>
      <c r="BI144" s="449"/>
      <c r="BJ144" s="449"/>
      <c r="BK144" s="450">
        <f t="shared" ref="BK144:BL144" si="925">SUM(BK139:BK143)</f>
        <v>0</v>
      </c>
      <c r="BL144" s="450">
        <f t="shared" si="925"/>
        <v>499705.5176</v>
      </c>
      <c r="BM144" s="449"/>
      <c r="BN144" s="450">
        <f t="shared" ref="BN144:BO144" si="926">SUM(BN139:BN143)</f>
        <v>156395.992</v>
      </c>
      <c r="BO144" s="453">
        <f t="shared" si="926"/>
        <v>343309.5256</v>
      </c>
      <c r="BP144" s="433"/>
      <c r="BQ144" s="452" t="s">
        <v>98</v>
      </c>
      <c r="BR144" s="183"/>
      <c r="BS144" s="448"/>
      <c r="BT144" s="448"/>
      <c r="BU144" s="449"/>
      <c r="BV144" s="449"/>
      <c r="BW144" s="450">
        <f>SUM(BW139:BW143)</f>
        <v>788043.2751</v>
      </c>
      <c r="BX144" s="449"/>
      <c r="BY144" s="450">
        <f>SUM(BY139:BY143)</f>
        <v>46123.32703</v>
      </c>
      <c r="BZ144" s="449"/>
      <c r="CA144" s="449"/>
      <c r="CB144" s="450">
        <f t="shared" ref="CB144:CC144" si="927">SUM(CB139:CB143)</f>
        <v>0</v>
      </c>
      <c r="CC144" s="450">
        <f t="shared" si="927"/>
        <v>834166.6021</v>
      </c>
      <c r="CD144" s="449"/>
      <c r="CE144" s="450">
        <f t="shared" ref="CE144:CF144" si="928">SUM(CE139:CE143)</f>
        <v>264678.3233</v>
      </c>
      <c r="CF144" s="453">
        <f t="shared" si="928"/>
        <v>569488.2788</v>
      </c>
      <c r="CG144" s="433"/>
      <c r="CH144" s="452" t="s">
        <v>98</v>
      </c>
      <c r="CI144" s="183"/>
      <c r="CJ144" s="448"/>
      <c r="CK144" s="448"/>
      <c r="CL144" s="449"/>
      <c r="CM144" s="449"/>
      <c r="CN144" s="450">
        <f>SUM(CN139:CN143)</f>
        <v>788531.8105</v>
      </c>
      <c r="CO144" s="449"/>
      <c r="CP144" s="450">
        <f>SUM(CP139:CP143)</f>
        <v>46555.1293</v>
      </c>
      <c r="CQ144" s="449"/>
      <c r="CR144" s="449"/>
      <c r="CS144" s="450">
        <f t="shared" ref="CS144:CT144" si="929">SUM(CS139:CS143)</f>
        <v>0</v>
      </c>
      <c r="CT144" s="450">
        <f t="shared" si="929"/>
        <v>835086.9398</v>
      </c>
      <c r="CU144" s="449"/>
      <c r="CV144" s="450">
        <f t="shared" ref="CV144:CW144" si="930">SUM(CV139:CV143)</f>
        <v>264315.819</v>
      </c>
      <c r="CW144" s="453">
        <f t="shared" si="930"/>
        <v>570771.1208</v>
      </c>
      <c r="CX144" s="433"/>
      <c r="CY144" s="452" t="s">
        <v>98</v>
      </c>
      <c r="CZ144" s="183"/>
      <c r="DA144" s="448"/>
      <c r="DB144" s="448"/>
      <c r="DC144" s="449"/>
      <c r="DD144" s="449"/>
      <c r="DE144" s="450">
        <f>SUM(DE139:DE143)</f>
        <v>625312.0774</v>
      </c>
      <c r="DF144" s="449"/>
      <c r="DG144" s="450">
        <f>SUM(DG139:DG143)</f>
        <v>36645.37994</v>
      </c>
      <c r="DH144" s="449"/>
      <c r="DI144" s="449"/>
      <c r="DJ144" s="450">
        <f t="shared" ref="DJ144:DK144" si="931">SUM(DJ139:DJ143)</f>
        <v>0</v>
      </c>
      <c r="DK144" s="450">
        <f t="shared" si="931"/>
        <v>661957.4574</v>
      </c>
      <c r="DL144" s="449"/>
      <c r="DM144" s="450">
        <f t="shared" ref="DM144:DN144" si="932">SUM(DM139:DM143)</f>
        <v>208817.2375</v>
      </c>
      <c r="DN144" s="453">
        <f t="shared" si="932"/>
        <v>453140.2199</v>
      </c>
      <c r="DO144" s="433"/>
      <c r="DP144" s="452" t="s">
        <v>98</v>
      </c>
      <c r="DQ144" s="183"/>
      <c r="DR144" s="448"/>
      <c r="DS144" s="448"/>
      <c r="DT144" s="449"/>
      <c r="DU144" s="449"/>
      <c r="DV144" s="450">
        <f>SUM(DV139:DV143)</f>
        <v>647538.8536</v>
      </c>
      <c r="DW144" s="449"/>
      <c r="DX144" s="450">
        <f>SUM(DX139:DX143)</f>
        <v>38256.88003</v>
      </c>
      <c r="DY144" s="449"/>
      <c r="DZ144" s="449"/>
      <c r="EA144" s="450">
        <f t="shared" ref="EA144:EB144" si="933">SUM(EA139:EA143)</f>
        <v>0</v>
      </c>
      <c r="EB144" s="450">
        <f t="shared" si="933"/>
        <v>685795.7337</v>
      </c>
      <c r="EC144" s="449"/>
      <c r="ED144" s="450">
        <f t="shared" ref="ED144:EE144" si="934">SUM(ED139:ED143)</f>
        <v>215956.0327</v>
      </c>
      <c r="EE144" s="453">
        <f t="shared" si="934"/>
        <v>469839.7009</v>
      </c>
      <c r="EF144" s="433"/>
      <c r="EG144" s="452" t="s">
        <v>98</v>
      </c>
      <c r="EH144" s="183"/>
      <c r="EI144" s="448"/>
      <c r="EJ144" s="448"/>
      <c r="EK144" s="449"/>
      <c r="EL144" s="449"/>
      <c r="EM144" s="450">
        <f>SUM(EM139:EM143)</f>
        <v>597978.5918</v>
      </c>
      <c r="EN144" s="449"/>
      <c r="EO144" s="450">
        <f>SUM(EO139:EO143)</f>
        <v>37053.766</v>
      </c>
      <c r="EP144" s="449"/>
      <c r="EQ144" s="449"/>
      <c r="ER144" s="450">
        <f t="shared" ref="ER144:ES144" si="935">SUM(ER139:ER143)</f>
        <v>0</v>
      </c>
      <c r="ES144" s="450">
        <f t="shared" si="935"/>
        <v>635032.3578</v>
      </c>
      <c r="ET144" s="449"/>
      <c r="EU144" s="450">
        <f t="shared" ref="EU144:EV144" si="936">SUM(EU139:EU143)</f>
        <v>197698.3428</v>
      </c>
      <c r="EV144" s="453">
        <f t="shared" si="936"/>
        <v>437334.015</v>
      </c>
      <c r="EW144" s="433"/>
      <c r="EX144" s="452" t="s">
        <v>98</v>
      </c>
      <c r="EY144" s="183"/>
      <c r="EZ144" s="448"/>
      <c r="FA144" s="448"/>
      <c r="FB144" s="449"/>
      <c r="FC144" s="449"/>
      <c r="FD144" s="450">
        <f>SUM(FD139:FD143)</f>
        <v>523804.5719</v>
      </c>
      <c r="FE144" s="449"/>
      <c r="FF144" s="450">
        <f>SUM(FF139:FF143)</f>
        <v>32717.71848</v>
      </c>
      <c r="FG144" s="449"/>
      <c r="FH144" s="449"/>
      <c r="FI144" s="450">
        <f t="shared" ref="FI144:FJ144" si="937">SUM(FI139:FI143)</f>
        <v>0</v>
      </c>
      <c r="FJ144" s="450">
        <f t="shared" si="937"/>
        <v>556522.2904</v>
      </c>
      <c r="FK144" s="449"/>
      <c r="FL144" s="450">
        <f t="shared" ref="FL144:FM144" si="938">SUM(FL139:FL143)</f>
        <v>172276.9047</v>
      </c>
      <c r="FM144" s="453">
        <f t="shared" si="938"/>
        <v>384245.3857</v>
      </c>
      <c r="FN144" s="433"/>
      <c r="FO144" s="452" t="s">
        <v>98</v>
      </c>
      <c r="FP144" s="183"/>
      <c r="FQ144" s="448"/>
      <c r="FR144" s="448"/>
      <c r="FS144" s="449"/>
      <c r="FT144" s="449"/>
      <c r="FU144" s="450">
        <f>SUM(FU139:FU143)</f>
        <v>536042.8548</v>
      </c>
      <c r="FV144" s="449"/>
      <c r="FW144" s="450">
        <f>SUM(FW139:FW143)</f>
        <v>32167.10728</v>
      </c>
      <c r="FX144" s="449"/>
      <c r="FY144" s="449"/>
      <c r="FZ144" s="450">
        <f t="shared" ref="FZ144:GA144" si="939">SUM(FZ139:FZ143)</f>
        <v>0</v>
      </c>
      <c r="GA144" s="450">
        <f t="shared" si="939"/>
        <v>568209.9621</v>
      </c>
      <c r="GB144" s="449"/>
      <c r="GC144" s="450">
        <f t="shared" ref="GC144:GD144" si="940">SUM(GC139:GC143)</f>
        <v>176559.7489</v>
      </c>
      <c r="GD144" s="453">
        <f t="shared" si="940"/>
        <v>391650.2131</v>
      </c>
      <c r="GE144" s="433"/>
      <c r="GF144" s="452" t="s">
        <v>98</v>
      </c>
      <c r="GG144" s="183"/>
      <c r="GH144" s="448"/>
      <c r="GI144" s="448"/>
      <c r="GJ144" s="449"/>
      <c r="GK144" s="449"/>
      <c r="GL144" s="450">
        <f>SUM(GL139:GL143)</f>
        <v>416623.499</v>
      </c>
      <c r="GM144" s="449"/>
      <c r="GN144" s="450">
        <f>SUM(GN139:GN143)</f>
        <v>25603.11028</v>
      </c>
      <c r="GO144" s="449"/>
      <c r="GP144" s="449"/>
      <c r="GQ144" s="450">
        <f t="shared" ref="GQ144:GR144" si="941">SUM(GQ139:GQ143)</f>
        <v>0</v>
      </c>
      <c r="GR144" s="450">
        <f t="shared" si="941"/>
        <v>442226.6093</v>
      </c>
      <c r="GS144" s="449"/>
      <c r="GT144" s="450">
        <f t="shared" ref="GT144:GU144" si="942">SUM(GT139:GT143)</f>
        <v>137329.9332</v>
      </c>
      <c r="GU144" s="453">
        <f t="shared" si="942"/>
        <v>304896.676</v>
      </c>
      <c r="GV144" s="433"/>
      <c r="GW144" s="452" t="s">
        <v>98</v>
      </c>
      <c r="GX144" s="183"/>
      <c r="GY144" s="448"/>
      <c r="GZ144" s="448"/>
      <c r="HA144" s="449"/>
      <c r="HB144" s="449"/>
      <c r="HC144" s="450">
        <f>SUM(HC139:HC143)</f>
        <v>390379.398</v>
      </c>
      <c r="HD144" s="449"/>
      <c r="HE144" s="450">
        <f>SUM(HE139:HE143)</f>
        <v>23484.8635</v>
      </c>
      <c r="HF144" s="449"/>
      <c r="HG144" s="449"/>
      <c r="HH144" s="450">
        <f t="shared" ref="HH144:HI144" si="943">SUM(HH139:HH143)</f>
        <v>0</v>
      </c>
      <c r="HI144" s="450">
        <f t="shared" si="943"/>
        <v>413864.2615</v>
      </c>
      <c r="HJ144" s="449"/>
      <c r="HK144" s="450">
        <f t="shared" ref="HK144:HL144" si="944">SUM(HK139:HK143)</f>
        <v>130093.5769</v>
      </c>
      <c r="HL144" s="453">
        <f t="shared" si="944"/>
        <v>283770.6847</v>
      </c>
      <c r="HM144" s="433"/>
      <c r="HN144" s="452" t="s">
        <v>98</v>
      </c>
      <c r="HO144" s="183"/>
      <c r="HP144" s="448"/>
      <c r="HQ144" s="448"/>
      <c r="HR144" s="449"/>
      <c r="HS144" s="449"/>
      <c r="HT144" s="450">
        <f>SUM(HT139:HT143)</f>
        <v>502025.4114</v>
      </c>
      <c r="HU144" s="449"/>
      <c r="HV144" s="450">
        <f>SUM(HV139:HV143)</f>
        <v>30045.6632</v>
      </c>
      <c r="HW144" s="449"/>
      <c r="HX144" s="449"/>
      <c r="HY144" s="450">
        <f t="shared" ref="HY144:HZ144" si="945">SUM(HY139:HY143)</f>
        <v>0</v>
      </c>
      <c r="HZ144" s="450">
        <f t="shared" si="945"/>
        <v>532071.0746</v>
      </c>
      <c r="IA144" s="449"/>
      <c r="IB144" s="450">
        <f t="shared" ref="IB144:IC144" si="946">SUM(IB139:IB143)</f>
        <v>168499.1222</v>
      </c>
      <c r="IC144" s="453">
        <f t="shared" si="946"/>
        <v>363571.9524</v>
      </c>
      <c r="ID144" s="433"/>
      <c r="IE144" s="452" t="s">
        <v>98</v>
      </c>
      <c r="IF144" s="183"/>
      <c r="IG144" s="448"/>
      <c r="IH144" s="448"/>
      <c r="II144" s="449"/>
      <c r="IJ144" s="449"/>
      <c r="IK144" s="450">
        <f>SUM(IK139:IK143)</f>
        <v>768901.3932</v>
      </c>
      <c r="IL144" s="449"/>
      <c r="IM144" s="450">
        <f>SUM(IM139:IM143)</f>
        <v>39505.68667</v>
      </c>
      <c r="IN144" s="449"/>
      <c r="IO144" s="449"/>
      <c r="IP144" s="450">
        <f t="shared" ref="IP144:IQ144" si="947">SUM(IP139:IP143)</f>
        <v>0</v>
      </c>
      <c r="IQ144" s="450">
        <f t="shared" si="947"/>
        <v>808407.0798</v>
      </c>
      <c r="IR144" s="449"/>
      <c r="IS144" s="450">
        <f t="shared" ref="IS144:IT144" si="948">SUM(IS139:IS143)</f>
        <v>246602.3663</v>
      </c>
      <c r="IT144" s="453">
        <f t="shared" si="948"/>
        <v>561804.7135</v>
      </c>
      <c r="IU144" s="433"/>
      <c r="IV144" s="452" t="s">
        <v>98</v>
      </c>
      <c r="IW144" s="183"/>
      <c r="IX144" s="448"/>
      <c r="IY144" s="448"/>
      <c r="IZ144" s="449"/>
      <c r="JA144" s="449"/>
      <c r="JB144" s="450">
        <f>SUM(JB139:JB143)</f>
        <v>593730.6129</v>
      </c>
      <c r="JC144" s="449"/>
      <c r="JD144" s="450">
        <f>SUM(JD139:JD143)</f>
        <v>35898.60712</v>
      </c>
      <c r="JE144" s="449"/>
      <c r="JF144" s="449"/>
      <c r="JG144" s="450">
        <f t="shared" ref="JG144:JH144" si="949">SUM(JG139:JG143)</f>
        <v>0</v>
      </c>
      <c r="JH144" s="450">
        <f t="shared" si="949"/>
        <v>629629.22</v>
      </c>
      <c r="JI144" s="449"/>
      <c r="JJ144" s="450">
        <f t="shared" ref="JJ144:JK144" si="950">SUM(JJ139:JJ143)</f>
        <v>200451.6823</v>
      </c>
      <c r="JK144" s="453">
        <f t="shared" si="950"/>
        <v>429177.5377</v>
      </c>
      <c r="JL144" s="433"/>
      <c r="JM144" s="452" t="s">
        <v>98</v>
      </c>
      <c r="JN144" s="183"/>
      <c r="JO144" s="448"/>
      <c r="JP144" s="448"/>
      <c r="JQ144" s="449"/>
      <c r="JR144" s="449"/>
      <c r="JS144" s="450">
        <f>SUM(JS139:JS143)</f>
        <v>0</v>
      </c>
      <c r="JT144" s="449"/>
      <c r="JU144" s="450">
        <f>SUM(JU139:JU143)</f>
        <v>0</v>
      </c>
      <c r="JV144" s="449"/>
      <c r="JW144" s="449"/>
      <c r="JX144" s="450">
        <f t="shared" ref="JX144:JY144" si="951">SUM(JX139:JX143)</f>
        <v>0</v>
      </c>
      <c r="JY144" s="450">
        <f t="shared" si="951"/>
        <v>0</v>
      </c>
      <c r="JZ144" s="449"/>
      <c r="KA144" s="450">
        <f t="shared" ref="KA144:KB144" si="952">SUM(KA139:KA143)</f>
        <v>0</v>
      </c>
      <c r="KB144" s="453">
        <f t="shared" si="952"/>
        <v>0</v>
      </c>
      <c r="KC144" s="433"/>
      <c r="KD144" s="452" t="s">
        <v>98</v>
      </c>
      <c r="KE144" s="183"/>
      <c r="KF144" s="448"/>
      <c r="KG144" s="448"/>
      <c r="KH144" s="449"/>
      <c r="KI144" s="449"/>
      <c r="KJ144" s="450">
        <f>SUM(KJ139:KJ143)</f>
        <v>0</v>
      </c>
      <c r="KK144" s="449"/>
      <c r="KL144" s="450">
        <f>SUM(KL139:KL143)</f>
        <v>0</v>
      </c>
      <c r="KM144" s="449"/>
      <c r="KN144" s="449"/>
      <c r="KO144" s="450">
        <f t="shared" ref="KO144:KP144" si="953">SUM(KO139:KO143)</f>
        <v>0</v>
      </c>
      <c r="KP144" s="450">
        <f t="shared" si="953"/>
        <v>0</v>
      </c>
      <c r="KQ144" s="449"/>
      <c r="KR144" s="450">
        <f t="shared" ref="KR144:KS144" si="954">SUM(KR139:KR143)</f>
        <v>0</v>
      </c>
      <c r="KS144" s="453">
        <f t="shared" si="954"/>
        <v>0</v>
      </c>
    </row>
    <row r="145" ht="15.0" customHeight="1">
      <c r="A145" s="380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2"/>
      <c r="R145" s="380"/>
      <c r="S145" s="381"/>
      <c r="T145" s="381"/>
      <c r="U145" s="381"/>
      <c r="V145" s="381"/>
      <c r="W145" s="381"/>
      <c r="X145" s="381"/>
      <c r="Y145" s="381"/>
      <c r="Z145" s="381"/>
      <c r="AA145" s="381"/>
      <c r="AB145" s="381"/>
      <c r="AC145" s="381"/>
      <c r="AD145" s="381"/>
      <c r="AE145" s="381"/>
      <c r="AF145" s="381"/>
      <c r="AG145" s="381"/>
      <c r="AH145" s="382"/>
      <c r="AI145" s="380"/>
      <c r="AJ145" s="381"/>
      <c r="AK145" s="381"/>
      <c r="AL145" s="381"/>
      <c r="AM145" s="381"/>
      <c r="AN145" s="381"/>
      <c r="AO145" s="381"/>
      <c r="AP145" s="381"/>
      <c r="AQ145" s="381"/>
      <c r="AR145" s="381"/>
      <c r="AS145" s="381"/>
      <c r="AT145" s="381"/>
      <c r="AU145" s="381"/>
      <c r="AV145" s="381"/>
      <c r="AW145" s="381"/>
      <c r="AX145" s="381"/>
      <c r="AY145" s="382"/>
      <c r="AZ145" s="380"/>
      <c r="BA145" s="381"/>
      <c r="BB145" s="381"/>
      <c r="BC145" s="381"/>
      <c r="BD145" s="381"/>
      <c r="BE145" s="381"/>
      <c r="BF145" s="381"/>
      <c r="BG145" s="381"/>
      <c r="BH145" s="381"/>
      <c r="BI145" s="381"/>
      <c r="BJ145" s="381"/>
      <c r="BK145" s="381"/>
      <c r="BL145" s="381"/>
      <c r="BM145" s="381"/>
      <c r="BN145" s="381"/>
      <c r="BO145" s="381"/>
      <c r="BP145" s="382"/>
      <c r="BQ145" s="380"/>
      <c r="BR145" s="381"/>
      <c r="BS145" s="381"/>
      <c r="BT145" s="381"/>
      <c r="BU145" s="381"/>
      <c r="BV145" s="381"/>
      <c r="BW145" s="381"/>
      <c r="BX145" s="381"/>
      <c r="BY145" s="381"/>
      <c r="BZ145" s="381"/>
      <c r="CA145" s="381"/>
      <c r="CB145" s="381"/>
      <c r="CC145" s="381"/>
      <c r="CD145" s="381"/>
      <c r="CE145" s="381"/>
      <c r="CF145" s="381"/>
      <c r="CG145" s="382"/>
      <c r="CH145" s="380"/>
      <c r="CI145" s="381"/>
      <c r="CJ145" s="381"/>
      <c r="CK145" s="381"/>
      <c r="CL145" s="381"/>
      <c r="CM145" s="381"/>
      <c r="CN145" s="381"/>
      <c r="CO145" s="381"/>
      <c r="CP145" s="381"/>
      <c r="CQ145" s="381"/>
      <c r="CR145" s="381"/>
      <c r="CS145" s="381"/>
      <c r="CT145" s="381"/>
      <c r="CU145" s="381"/>
      <c r="CV145" s="381"/>
      <c r="CW145" s="381"/>
      <c r="CX145" s="382"/>
      <c r="CY145" s="380"/>
      <c r="CZ145" s="381"/>
      <c r="DA145" s="381"/>
      <c r="DB145" s="381"/>
      <c r="DC145" s="381"/>
      <c r="DD145" s="381"/>
      <c r="DE145" s="381"/>
      <c r="DF145" s="381"/>
      <c r="DG145" s="381"/>
      <c r="DH145" s="381"/>
      <c r="DI145" s="381"/>
      <c r="DJ145" s="381"/>
      <c r="DK145" s="381"/>
      <c r="DL145" s="381"/>
      <c r="DM145" s="381"/>
      <c r="DN145" s="381"/>
      <c r="DO145" s="382"/>
      <c r="DP145" s="380"/>
      <c r="DQ145" s="381"/>
      <c r="DR145" s="381"/>
      <c r="DS145" s="381"/>
      <c r="DT145" s="381"/>
      <c r="DU145" s="381"/>
      <c r="DV145" s="381"/>
      <c r="DW145" s="381"/>
      <c r="DX145" s="381"/>
      <c r="DY145" s="381"/>
      <c r="DZ145" s="381"/>
      <c r="EA145" s="381"/>
      <c r="EB145" s="381"/>
      <c r="EC145" s="381"/>
      <c r="ED145" s="381"/>
      <c r="EE145" s="381"/>
      <c r="EF145" s="382"/>
      <c r="EG145" s="380"/>
      <c r="EH145" s="381"/>
      <c r="EI145" s="381"/>
      <c r="EJ145" s="381"/>
      <c r="EK145" s="381"/>
      <c r="EL145" s="381"/>
      <c r="EM145" s="381"/>
      <c r="EN145" s="381"/>
      <c r="EO145" s="381"/>
      <c r="EP145" s="381"/>
      <c r="EQ145" s="381"/>
      <c r="ER145" s="381"/>
      <c r="ES145" s="381"/>
      <c r="ET145" s="381"/>
      <c r="EU145" s="381"/>
      <c r="EV145" s="381"/>
      <c r="EW145" s="382"/>
      <c r="EX145" s="380"/>
      <c r="EY145" s="381"/>
      <c r="EZ145" s="381"/>
      <c r="FA145" s="381"/>
      <c r="FB145" s="381"/>
      <c r="FC145" s="381"/>
      <c r="FD145" s="381"/>
      <c r="FE145" s="381"/>
      <c r="FF145" s="381"/>
      <c r="FG145" s="381"/>
      <c r="FH145" s="381"/>
      <c r="FI145" s="381"/>
      <c r="FJ145" s="381"/>
      <c r="FK145" s="381"/>
      <c r="FL145" s="381"/>
      <c r="FM145" s="381"/>
      <c r="FN145" s="382"/>
      <c r="FO145" s="380"/>
      <c r="FP145" s="381"/>
      <c r="FQ145" s="381"/>
      <c r="FR145" s="381"/>
      <c r="FS145" s="381"/>
      <c r="FT145" s="381"/>
      <c r="FU145" s="381"/>
      <c r="FV145" s="381"/>
      <c r="FW145" s="381"/>
      <c r="FX145" s="381"/>
      <c r="FY145" s="381"/>
      <c r="FZ145" s="381"/>
      <c r="GA145" s="381"/>
      <c r="GB145" s="381"/>
      <c r="GC145" s="381"/>
      <c r="GD145" s="381"/>
      <c r="GE145" s="382"/>
      <c r="GF145" s="380"/>
      <c r="GG145" s="381"/>
      <c r="GH145" s="381"/>
      <c r="GI145" s="381"/>
      <c r="GJ145" s="381"/>
      <c r="GK145" s="381"/>
      <c r="GL145" s="381"/>
      <c r="GM145" s="381"/>
      <c r="GN145" s="381"/>
      <c r="GO145" s="381"/>
      <c r="GP145" s="381"/>
      <c r="GQ145" s="381"/>
      <c r="GR145" s="381"/>
      <c r="GS145" s="381"/>
      <c r="GT145" s="381"/>
      <c r="GU145" s="381"/>
      <c r="GV145" s="382"/>
      <c r="GW145" s="380"/>
      <c r="GX145" s="381"/>
      <c r="GY145" s="381"/>
      <c r="GZ145" s="381"/>
      <c r="HA145" s="381"/>
      <c r="HB145" s="381"/>
      <c r="HC145" s="381"/>
      <c r="HD145" s="381"/>
      <c r="HE145" s="381"/>
      <c r="HF145" s="381"/>
      <c r="HG145" s="381"/>
      <c r="HH145" s="381"/>
      <c r="HI145" s="381"/>
      <c r="HJ145" s="381"/>
      <c r="HK145" s="381"/>
      <c r="HL145" s="381"/>
      <c r="HM145" s="382"/>
      <c r="HN145" s="380"/>
      <c r="HO145" s="381"/>
      <c r="HP145" s="381"/>
      <c r="HQ145" s="381"/>
      <c r="HR145" s="381"/>
      <c r="HS145" s="381"/>
      <c r="HT145" s="381"/>
      <c r="HU145" s="381"/>
      <c r="HV145" s="381"/>
      <c r="HW145" s="381"/>
      <c r="HX145" s="381"/>
      <c r="HY145" s="381"/>
      <c r="HZ145" s="381"/>
      <c r="IA145" s="381"/>
      <c r="IB145" s="381"/>
      <c r="IC145" s="381"/>
      <c r="ID145" s="382"/>
      <c r="IE145" s="380"/>
      <c r="IF145" s="381"/>
      <c r="IG145" s="381"/>
      <c r="IH145" s="381"/>
      <c r="II145" s="381"/>
      <c r="IJ145" s="381"/>
      <c r="IK145" s="381"/>
      <c r="IL145" s="381"/>
      <c r="IM145" s="381"/>
      <c r="IN145" s="381"/>
      <c r="IO145" s="381"/>
      <c r="IP145" s="381"/>
      <c r="IQ145" s="381"/>
      <c r="IR145" s="381"/>
      <c r="IS145" s="381"/>
      <c r="IT145" s="381"/>
      <c r="IU145" s="382"/>
      <c r="IV145" s="380"/>
      <c r="IW145" s="381"/>
      <c r="IX145" s="381"/>
      <c r="IY145" s="381"/>
      <c r="IZ145" s="381"/>
      <c r="JA145" s="381"/>
      <c r="JB145" s="381"/>
      <c r="JC145" s="381"/>
      <c r="JD145" s="381"/>
      <c r="JE145" s="381"/>
      <c r="JF145" s="381"/>
      <c r="JG145" s="381"/>
      <c r="JH145" s="381"/>
      <c r="JI145" s="381"/>
      <c r="JJ145" s="381"/>
      <c r="JK145" s="381"/>
      <c r="JL145" s="382"/>
      <c r="JM145" s="380"/>
      <c r="JN145" s="381"/>
      <c r="JO145" s="381"/>
      <c r="JP145" s="381"/>
      <c r="JQ145" s="381"/>
      <c r="JR145" s="381"/>
      <c r="JS145" s="381"/>
      <c r="JT145" s="381"/>
      <c r="JU145" s="381"/>
      <c r="JV145" s="381"/>
      <c r="JW145" s="381"/>
      <c r="JX145" s="381"/>
      <c r="JY145" s="381"/>
      <c r="JZ145" s="381"/>
      <c r="KA145" s="381"/>
      <c r="KB145" s="381"/>
      <c r="KC145" s="382"/>
      <c r="KD145" s="380"/>
      <c r="KE145" s="381"/>
      <c r="KF145" s="381"/>
      <c r="KG145" s="381"/>
      <c r="KH145" s="381"/>
      <c r="KI145" s="381"/>
      <c r="KJ145" s="381"/>
      <c r="KK145" s="381"/>
      <c r="KL145" s="381"/>
      <c r="KM145" s="381"/>
      <c r="KN145" s="381"/>
      <c r="KO145" s="381"/>
      <c r="KP145" s="381"/>
      <c r="KQ145" s="381"/>
      <c r="KR145" s="381"/>
      <c r="KS145" s="381"/>
    </row>
    <row r="146" ht="15.0" customHeight="1">
      <c r="A146" s="104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8"/>
      <c r="R146" s="104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8"/>
      <c r="AI146" s="104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8"/>
      <c r="AZ146" s="104"/>
      <c r="BA146" s="97"/>
      <c r="BB146" s="97"/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8"/>
      <c r="BQ146" s="104"/>
      <c r="BR146" s="97"/>
      <c r="BS146" s="97"/>
      <c r="BT146" s="97"/>
      <c r="BU146" s="97"/>
      <c r="BV146" s="97"/>
      <c r="BW146" s="97"/>
      <c r="BX146" s="97"/>
      <c r="BY146" s="97"/>
      <c r="BZ146" s="97"/>
      <c r="CA146" s="97"/>
      <c r="CB146" s="97"/>
      <c r="CC146" s="97"/>
      <c r="CD146" s="97"/>
      <c r="CE146" s="97"/>
      <c r="CF146" s="97"/>
      <c r="CG146" s="98"/>
      <c r="CH146" s="104"/>
      <c r="CI146" s="97"/>
      <c r="CJ146" s="97"/>
      <c r="CK146" s="97"/>
      <c r="CL146" s="97"/>
      <c r="CM146" s="97"/>
      <c r="CN146" s="97"/>
      <c r="CO146" s="97"/>
      <c r="CP146" s="97"/>
      <c r="CQ146" s="97"/>
      <c r="CR146" s="97"/>
      <c r="CS146" s="97"/>
      <c r="CT146" s="97"/>
      <c r="CU146" s="97"/>
      <c r="CV146" s="97"/>
      <c r="CW146" s="97"/>
      <c r="CX146" s="98"/>
      <c r="CY146" s="104"/>
      <c r="CZ146" s="97"/>
      <c r="DA146" s="97"/>
      <c r="DB146" s="97"/>
      <c r="DC146" s="97"/>
      <c r="DD146" s="97"/>
      <c r="DE146" s="97"/>
      <c r="DF146" s="97"/>
      <c r="DG146" s="97"/>
      <c r="DH146" s="97"/>
      <c r="DI146" s="97"/>
      <c r="DJ146" s="97"/>
      <c r="DK146" s="97"/>
      <c r="DL146" s="97"/>
      <c r="DM146" s="97"/>
      <c r="DN146" s="97"/>
      <c r="DO146" s="98"/>
      <c r="DP146" s="104"/>
      <c r="DQ146" s="97"/>
      <c r="DR146" s="97"/>
      <c r="DS146" s="97"/>
      <c r="DT146" s="97"/>
      <c r="DU146" s="97"/>
      <c r="DV146" s="97"/>
      <c r="DW146" s="97"/>
      <c r="DX146" s="97"/>
      <c r="DY146" s="97"/>
      <c r="DZ146" s="97"/>
      <c r="EA146" s="97"/>
      <c r="EB146" s="97"/>
      <c r="EC146" s="97"/>
      <c r="ED146" s="97"/>
      <c r="EE146" s="97"/>
      <c r="EF146" s="98"/>
      <c r="EG146" s="104"/>
      <c r="EH146" s="97"/>
      <c r="EI146" s="97"/>
      <c r="EJ146" s="97"/>
      <c r="EK146" s="97"/>
      <c r="EL146" s="97"/>
      <c r="EM146" s="97"/>
      <c r="EN146" s="97"/>
      <c r="EO146" s="97"/>
      <c r="EP146" s="97"/>
      <c r="EQ146" s="97"/>
      <c r="ER146" s="97"/>
      <c r="ES146" s="97"/>
      <c r="ET146" s="97"/>
      <c r="EU146" s="97"/>
      <c r="EV146" s="97"/>
      <c r="EW146" s="98"/>
      <c r="EX146" s="104"/>
      <c r="EY146" s="97"/>
      <c r="EZ146" s="97"/>
      <c r="FA146" s="97"/>
      <c r="FB146" s="97"/>
      <c r="FC146" s="97"/>
      <c r="FD146" s="97"/>
      <c r="FE146" s="97"/>
      <c r="FF146" s="97"/>
      <c r="FG146" s="97"/>
      <c r="FH146" s="97"/>
      <c r="FI146" s="97"/>
      <c r="FJ146" s="97"/>
      <c r="FK146" s="97"/>
      <c r="FL146" s="97"/>
      <c r="FM146" s="97"/>
      <c r="FN146" s="98"/>
      <c r="FO146" s="104"/>
      <c r="FP146" s="97"/>
      <c r="FQ146" s="97"/>
      <c r="FR146" s="97"/>
      <c r="FS146" s="97"/>
      <c r="FT146" s="97"/>
      <c r="FU146" s="97"/>
      <c r="FV146" s="97"/>
      <c r="FW146" s="97"/>
      <c r="FX146" s="97"/>
      <c r="FY146" s="97"/>
      <c r="FZ146" s="97"/>
      <c r="GA146" s="97"/>
      <c r="GB146" s="97"/>
      <c r="GC146" s="97"/>
      <c r="GD146" s="97"/>
      <c r="GE146" s="98"/>
      <c r="GF146" s="104"/>
      <c r="GG146" s="97"/>
      <c r="GH146" s="97"/>
      <c r="GI146" s="97"/>
      <c r="GJ146" s="97"/>
      <c r="GK146" s="97"/>
      <c r="GL146" s="97"/>
      <c r="GM146" s="97"/>
      <c r="GN146" s="97"/>
      <c r="GO146" s="97"/>
      <c r="GP146" s="97"/>
      <c r="GQ146" s="97"/>
      <c r="GR146" s="97"/>
      <c r="GS146" s="97"/>
      <c r="GT146" s="97"/>
      <c r="GU146" s="97"/>
      <c r="GV146" s="98"/>
      <c r="GW146" s="104"/>
      <c r="GX146" s="97"/>
      <c r="GY146" s="97"/>
      <c r="GZ146" s="97"/>
      <c r="HA146" s="97"/>
      <c r="HB146" s="97"/>
      <c r="HC146" s="97"/>
      <c r="HD146" s="97"/>
      <c r="HE146" s="97"/>
      <c r="HF146" s="97"/>
      <c r="HG146" s="97"/>
      <c r="HH146" s="97"/>
      <c r="HI146" s="97"/>
      <c r="HJ146" s="97"/>
      <c r="HK146" s="97"/>
      <c r="HL146" s="97"/>
      <c r="HM146" s="98"/>
      <c r="HN146" s="104"/>
      <c r="HO146" s="97"/>
      <c r="HP146" s="97"/>
      <c r="HQ146" s="97"/>
      <c r="HR146" s="97"/>
      <c r="HS146" s="97"/>
      <c r="HT146" s="97"/>
      <c r="HU146" s="97"/>
      <c r="HV146" s="97"/>
      <c r="HW146" s="97"/>
      <c r="HX146" s="97"/>
      <c r="HY146" s="97"/>
      <c r="HZ146" s="97"/>
      <c r="IA146" s="97"/>
      <c r="IB146" s="97"/>
      <c r="IC146" s="97"/>
      <c r="ID146" s="98"/>
      <c r="IE146" s="104"/>
      <c r="IF146" s="97"/>
      <c r="IG146" s="97"/>
      <c r="IH146" s="97"/>
      <c r="II146" s="97"/>
      <c r="IJ146" s="97"/>
      <c r="IK146" s="97"/>
      <c r="IL146" s="97"/>
      <c r="IM146" s="97"/>
      <c r="IN146" s="97"/>
      <c r="IO146" s="97"/>
      <c r="IP146" s="97"/>
      <c r="IQ146" s="97"/>
      <c r="IR146" s="97"/>
      <c r="IS146" s="97"/>
      <c r="IT146" s="97"/>
      <c r="IU146" s="98"/>
      <c r="IV146" s="104"/>
      <c r="IW146" s="97"/>
      <c r="IX146" s="97"/>
      <c r="IY146" s="97"/>
      <c r="IZ146" s="97"/>
      <c r="JA146" s="97"/>
      <c r="JB146" s="97"/>
      <c r="JC146" s="97"/>
      <c r="JD146" s="97"/>
      <c r="JE146" s="97"/>
      <c r="JF146" s="97"/>
      <c r="JG146" s="97"/>
      <c r="JH146" s="97"/>
      <c r="JI146" s="97"/>
      <c r="JJ146" s="97"/>
      <c r="JK146" s="97"/>
      <c r="JL146" s="98"/>
      <c r="JM146" s="104"/>
      <c r="JN146" s="97"/>
      <c r="JO146" s="97"/>
      <c r="JP146" s="97"/>
      <c r="JQ146" s="97"/>
      <c r="JR146" s="97"/>
      <c r="JS146" s="97"/>
      <c r="JT146" s="97"/>
      <c r="JU146" s="97"/>
      <c r="JV146" s="97"/>
      <c r="JW146" s="97"/>
      <c r="JX146" s="97"/>
      <c r="JY146" s="97"/>
      <c r="JZ146" s="97"/>
      <c r="KA146" s="97"/>
      <c r="KB146" s="97"/>
      <c r="KC146" s="98"/>
      <c r="KD146" s="104"/>
      <c r="KE146" s="97"/>
      <c r="KF146" s="97"/>
      <c r="KG146" s="97"/>
      <c r="KH146" s="97"/>
      <c r="KI146" s="97"/>
      <c r="KJ146" s="97"/>
      <c r="KK146" s="97"/>
      <c r="KL146" s="97"/>
      <c r="KM146" s="97"/>
      <c r="KN146" s="97"/>
      <c r="KO146" s="97"/>
      <c r="KP146" s="97"/>
      <c r="KQ146" s="97"/>
      <c r="KR146" s="97"/>
      <c r="KS146" s="97"/>
    </row>
    <row r="147" ht="15.0" customHeight="1">
      <c r="A147" s="104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8"/>
      <c r="R147" s="104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8"/>
      <c r="AI147" s="104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8"/>
      <c r="AZ147" s="104"/>
      <c r="BA147" s="97"/>
      <c r="BB147" s="97"/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  <c r="BN147" s="97"/>
      <c r="BO147" s="97"/>
      <c r="BP147" s="98"/>
      <c r="BQ147" s="104"/>
      <c r="BR147" s="97"/>
      <c r="BS147" s="97"/>
      <c r="BT147" s="97"/>
      <c r="BU147" s="97"/>
      <c r="BV147" s="97"/>
      <c r="BW147" s="97"/>
      <c r="BX147" s="97"/>
      <c r="BY147" s="97"/>
      <c r="BZ147" s="97"/>
      <c r="CA147" s="97"/>
      <c r="CB147" s="97"/>
      <c r="CC147" s="97"/>
      <c r="CD147" s="97"/>
      <c r="CE147" s="97"/>
      <c r="CF147" s="97"/>
      <c r="CG147" s="98"/>
      <c r="CH147" s="104"/>
      <c r="CI147" s="97"/>
      <c r="CJ147" s="97"/>
      <c r="CK147" s="97"/>
      <c r="CL147" s="97"/>
      <c r="CM147" s="97"/>
      <c r="CN147" s="97"/>
      <c r="CO147" s="97"/>
      <c r="CP147" s="97"/>
      <c r="CQ147" s="97"/>
      <c r="CR147" s="97"/>
      <c r="CS147" s="97"/>
      <c r="CT147" s="97"/>
      <c r="CU147" s="97"/>
      <c r="CV147" s="97"/>
      <c r="CW147" s="97"/>
      <c r="CX147" s="98"/>
      <c r="CY147" s="104"/>
      <c r="CZ147" s="97"/>
      <c r="DA147" s="97"/>
      <c r="DB147" s="97"/>
      <c r="DC147" s="97"/>
      <c r="DD147" s="97"/>
      <c r="DE147" s="97"/>
      <c r="DF147" s="97"/>
      <c r="DG147" s="97"/>
      <c r="DH147" s="97"/>
      <c r="DI147" s="97"/>
      <c r="DJ147" s="97"/>
      <c r="DK147" s="97"/>
      <c r="DL147" s="97"/>
      <c r="DM147" s="97"/>
      <c r="DN147" s="97"/>
      <c r="DO147" s="98"/>
      <c r="DP147" s="104"/>
      <c r="DQ147" s="97"/>
      <c r="DR147" s="97"/>
      <c r="DS147" s="97"/>
      <c r="DT147" s="97"/>
      <c r="DU147" s="97"/>
      <c r="DV147" s="97"/>
      <c r="DW147" s="97"/>
      <c r="DX147" s="97"/>
      <c r="DY147" s="97"/>
      <c r="DZ147" s="97"/>
      <c r="EA147" s="97"/>
      <c r="EB147" s="97"/>
      <c r="EC147" s="97"/>
      <c r="ED147" s="97"/>
      <c r="EE147" s="97"/>
      <c r="EF147" s="98"/>
      <c r="EG147" s="104"/>
      <c r="EH147" s="97"/>
      <c r="EI147" s="97"/>
      <c r="EJ147" s="97"/>
      <c r="EK147" s="97"/>
      <c r="EL147" s="97"/>
      <c r="EM147" s="97"/>
      <c r="EN147" s="97"/>
      <c r="EO147" s="97"/>
      <c r="EP147" s="97"/>
      <c r="EQ147" s="97"/>
      <c r="ER147" s="97"/>
      <c r="ES147" s="97"/>
      <c r="ET147" s="97"/>
      <c r="EU147" s="97"/>
      <c r="EV147" s="97"/>
      <c r="EW147" s="98"/>
      <c r="EX147" s="104"/>
      <c r="EY147" s="97"/>
      <c r="EZ147" s="97"/>
      <c r="FA147" s="97"/>
      <c r="FB147" s="97"/>
      <c r="FC147" s="97"/>
      <c r="FD147" s="97"/>
      <c r="FE147" s="97"/>
      <c r="FF147" s="97"/>
      <c r="FG147" s="97"/>
      <c r="FH147" s="97"/>
      <c r="FI147" s="97"/>
      <c r="FJ147" s="97"/>
      <c r="FK147" s="97"/>
      <c r="FL147" s="97"/>
      <c r="FM147" s="97"/>
      <c r="FN147" s="98"/>
      <c r="FO147" s="104"/>
      <c r="FP147" s="97"/>
      <c r="FQ147" s="97"/>
      <c r="FR147" s="97"/>
      <c r="FS147" s="97"/>
      <c r="FT147" s="97"/>
      <c r="FU147" s="97"/>
      <c r="FV147" s="97"/>
      <c r="FW147" s="97"/>
      <c r="FX147" s="97"/>
      <c r="FY147" s="97"/>
      <c r="FZ147" s="97"/>
      <c r="GA147" s="97"/>
      <c r="GB147" s="97"/>
      <c r="GC147" s="97"/>
      <c r="GD147" s="97"/>
      <c r="GE147" s="98"/>
      <c r="GF147" s="104"/>
      <c r="GG147" s="97"/>
      <c r="GH147" s="97"/>
      <c r="GI147" s="97"/>
      <c r="GJ147" s="97"/>
      <c r="GK147" s="97"/>
      <c r="GL147" s="97"/>
      <c r="GM147" s="97"/>
      <c r="GN147" s="97"/>
      <c r="GO147" s="97"/>
      <c r="GP147" s="97"/>
      <c r="GQ147" s="97"/>
      <c r="GR147" s="97"/>
      <c r="GS147" s="97"/>
      <c r="GT147" s="97"/>
      <c r="GU147" s="97"/>
      <c r="GV147" s="98"/>
      <c r="GW147" s="104"/>
      <c r="GX147" s="97"/>
      <c r="GY147" s="97"/>
      <c r="GZ147" s="97"/>
      <c r="HA147" s="97"/>
      <c r="HB147" s="97"/>
      <c r="HC147" s="97"/>
      <c r="HD147" s="97"/>
      <c r="HE147" s="97"/>
      <c r="HF147" s="97"/>
      <c r="HG147" s="97"/>
      <c r="HH147" s="97"/>
      <c r="HI147" s="97"/>
      <c r="HJ147" s="97"/>
      <c r="HK147" s="97"/>
      <c r="HL147" s="97"/>
      <c r="HM147" s="98"/>
      <c r="HN147" s="104"/>
      <c r="HO147" s="97"/>
      <c r="HP147" s="97"/>
      <c r="HQ147" s="97"/>
      <c r="HR147" s="97"/>
      <c r="HS147" s="97"/>
      <c r="HT147" s="97"/>
      <c r="HU147" s="97"/>
      <c r="HV147" s="97"/>
      <c r="HW147" s="97"/>
      <c r="HX147" s="97"/>
      <c r="HY147" s="97"/>
      <c r="HZ147" s="97"/>
      <c r="IA147" s="97"/>
      <c r="IB147" s="97"/>
      <c r="IC147" s="97"/>
      <c r="ID147" s="98"/>
      <c r="IE147" s="104"/>
      <c r="IF147" s="97"/>
      <c r="IG147" s="97"/>
      <c r="IH147" s="97"/>
      <c r="II147" s="97"/>
      <c r="IJ147" s="97"/>
      <c r="IK147" s="97"/>
      <c r="IL147" s="97"/>
      <c r="IM147" s="97"/>
      <c r="IN147" s="97"/>
      <c r="IO147" s="97"/>
      <c r="IP147" s="97"/>
      <c r="IQ147" s="97"/>
      <c r="IR147" s="97"/>
      <c r="IS147" s="97"/>
      <c r="IT147" s="97"/>
      <c r="IU147" s="98"/>
      <c r="IV147" s="104"/>
      <c r="IW147" s="97"/>
      <c r="IX147" s="97"/>
      <c r="IY147" s="97"/>
      <c r="IZ147" s="97"/>
      <c r="JA147" s="97"/>
      <c r="JB147" s="97"/>
      <c r="JC147" s="97"/>
      <c r="JD147" s="97"/>
      <c r="JE147" s="97"/>
      <c r="JF147" s="97"/>
      <c r="JG147" s="97"/>
      <c r="JH147" s="97"/>
      <c r="JI147" s="97"/>
      <c r="JJ147" s="97"/>
      <c r="JK147" s="97"/>
      <c r="JL147" s="98"/>
      <c r="JM147" s="104"/>
      <c r="JN147" s="97"/>
      <c r="JO147" s="97"/>
      <c r="JP147" s="97"/>
      <c r="JQ147" s="97"/>
      <c r="JR147" s="97"/>
      <c r="JS147" s="97"/>
      <c r="JT147" s="97"/>
      <c r="JU147" s="97"/>
      <c r="JV147" s="97"/>
      <c r="JW147" s="97"/>
      <c r="JX147" s="97"/>
      <c r="JY147" s="97"/>
      <c r="JZ147" s="97"/>
      <c r="KA147" s="97"/>
      <c r="KB147" s="97"/>
      <c r="KC147" s="98"/>
      <c r="KD147" s="104"/>
      <c r="KE147" s="97"/>
      <c r="KF147" s="97"/>
      <c r="KG147" s="97"/>
      <c r="KH147" s="97"/>
      <c r="KI147" s="97"/>
      <c r="KJ147" s="97"/>
      <c r="KK147" s="97"/>
      <c r="KL147" s="97"/>
      <c r="KM147" s="97"/>
      <c r="KN147" s="97"/>
      <c r="KO147" s="97"/>
      <c r="KP147" s="97"/>
      <c r="KQ147" s="97"/>
      <c r="KR147" s="97"/>
      <c r="KS147" s="97"/>
    </row>
    <row r="148" ht="15.0" customHeight="1">
      <c r="A148" s="454"/>
      <c r="B148" s="455" t="s">
        <v>50</v>
      </c>
      <c r="C148" s="456" t="s">
        <v>51</v>
      </c>
      <c r="D148" s="455"/>
      <c r="E148" s="455"/>
      <c r="F148" s="455"/>
      <c r="G148" s="455" t="s">
        <v>52</v>
      </c>
      <c r="H148" s="455"/>
      <c r="I148" s="457"/>
      <c r="J148" s="458"/>
      <c r="K148" s="458"/>
      <c r="L148" s="458"/>
      <c r="M148" s="458"/>
      <c r="N148" s="458"/>
      <c r="O148" s="458"/>
      <c r="P148" s="110" t="s">
        <v>53</v>
      </c>
      <c r="Q148" s="459"/>
      <c r="R148" s="454"/>
      <c r="S148" s="455" t="s">
        <v>50</v>
      </c>
      <c r="T148" s="456" t="s">
        <v>51</v>
      </c>
      <c r="U148" s="455"/>
      <c r="V148" s="455"/>
      <c r="W148" s="455"/>
      <c r="X148" s="455" t="s">
        <v>52</v>
      </c>
      <c r="Y148" s="455"/>
      <c r="Z148" s="457"/>
      <c r="AA148" s="458"/>
      <c r="AB148" s="458"/>
      <c r="AC148" s="458"/>
      <c r="AD148" s="458"/>
      <c r="AE148" s="458"/>
      <c r="AF148" s="458"/>
      <c r="AG148" s="110" t="s">
        <v>53</v>
      </c>
      <c r="AH148" s="459"/>
      <c r="AI148" s="454"/>
      <c r="AJ148" s="455" t="s">
        <v>50</v>
      </c>
      <c r="AK148" s="456" t="s">
        <v>51</v>
      </c>
      <c r="AL148" s="455"/>
      <c r="AM148" s="455"/>
      <c r="AN148" s="455"/>
      <c r="AO148" s="455" t="s">
        <v>52</v>
      </c>
      <c r="AP148" s="455"/>
      <c r="AQ148" s="457"/>
      <c r="AR148" s="458"/>
      <c r="AS148" s="458"/>
      <c r="AT148" s="458"/>
      <c r="AU148" s="458"/>
      <c r="AV148" s="458"/>
      <c r="AW148" s="458"/>
      <c r="AX148" s="110" t="s">
        <v>53</v>
      </c>
      <c r="AY148" s="459"/>
      <c r="AZ148" s="454"/>
      <c r="BA148" s="455" t="s">
        <v>50</v>
      </c>
      <c r="BB148" s="456" t="s">
        <v>51</v>
      </c>
      <c r="BC148" s="455"/>
      <c r="BD148" s="455"/>
      <c r="BE148" s="455"/>
      <c r="BF148" s="455" t="s">
        <v>52</v>
      </c>
      <c r="BG148" s="455"/>
      <c r="BH148" s="457"/>
      <c r="BI148" s="458"/>
      <c r="BJ148" s="458"/>
      <c r="BK148" s="458"/>
      <c r="BL148" s="458"/>
      <c r="BM148" s="458"/>
      <c r="BN148" s="458"/>
      <c r="BO148" s="110" t="s">
        <v>53</v>
      </c>
      <c r="BP148" s="459"/>
      <c r="BQ148" s="454"/>
      <c r="BR148" s="455" t="s">
        <v>50</v>
      </c>
      <c r="BS148" s="456" t="s">
        <v>51</v>
      </c>
      <c r="BT148" s="455"/>
      <c r="BU148" s="455"/>
      <c r="BV148" s="455"/>
      <c r="BW148" s="455" t="s">
        <v>52</v>
      </c>
      <c r="BX148" s="455"/>
      <c r="BY148" s="457"/>
      <c r="BZ148" s="458"/>
      <c r="CA148" s="458"/>
      <c r="CB148" s="458"/>
      <c r="CC148" s="458"/>
      <c r="CD148" s="458"/>
      <c r="CE148" s="458"/>
      <c r="CF148" s="110" t="s">
        <v>53</v>
      </c>
      <c r="CG148" s="459"/>
      <c r="CH148" s="454"/>
      <c r="CI148" s="455" t="s">
        <v>50</v>
      </c>
      <c r="CJ148" s="456" t="s">
        <v>51</v>
      </c>
      <c r="CK148" s="455"/>
      <c r="CL148" s="455"/>
      <c r="CM148" s="455"/>
      <c r="CN148" s="455" t="s">
        <v>52</v>
      </c>
      <c r="CO148" s="455"/>
      <c r="CP148" s="457"/>
      <c r="CQ148" s="458"/>
      <c r="CR148" s="458"/>
      <c r="CS148" s="458"/>
      <c r="CT148" s="458"/>
      <c r="CU148" s="458"/>
      <c r="CV148" s="458"/>
      <c r="CW148" s="110" t="s">
        <v>53</v>
      </c>
      <c r="CX148" s="459"/>
      <c r="CY148" s="454"/>
      <c r="CZ148" s="455" t="s">
        <v>50</v>
      </c>
      <c r="DA148" s="456" t="s">
        <v>51</v>
      </c>
      <c r="DB148" s="455"/>
      <c r="DC148" s="455"/>
      <c r="DD148" s="455"/>
      <c r="DE148" s="455" t="s">
        <v>52</v>
      </c>
      <c r="DF148" s="455"/>
      <c r="DG148" s="457"/>
      <c r="DH148" s="458"/>
      <c r="DI148" s="458"/>
      <c r="DJ148" s="458"/>
      <c r="DK148" s="458"/>
      <c r="DL148" s="458"/>
      <c r="DM148" s="458"/>
      <c r="DN148" s="110" t="s">
        <v>53</v>
      </c>
      <c r="DO148" s="459"/>
      <c r="DP148" s="454"/>
      <c r="DQ148" s="455" t="s">
        <v>50</v>
      </c>
      <c r="DR148" s="456" t="s">
        <v>51</v>
      </c>
      <c r="DS148" s="455"/>
      <c r="DT148" s="455"/>
      <c r="DU148" s="455"/>
      <c r="DV148" s="455" t="s">
        <v>52</v>
      </c>
      <c r="DW148" s="455"/>
      <c r="DX148" s="457"/>
      <c r="DY148" s="458"/>
      <c r="DZ148" s="458"/>
      <c r="EA148" s="458"/>
      <c r="EB148" s="458"/>
      <c r="EC148" s="458"/>
      <c r="ED148" s="458"/>
      <c r="EE148" s="110" t="s">
        <v>53</v>
      </c>
      <c r="EF148" s="459"/>
      <c r="EG148" s="454"/>
      <c r="EH148" s="455" t="s">
        <v>50</v>
      </c>
      <c r="EI148" s="456" t="s">
        <v>51</v>
      </c>
      <c r="EJ148" s="455"/>
      <c r="EK148" s="455"/>
      <c r="EL148" s="455"/>
      <c r="EM148" s="455" t="s">
        <v>52</v>
      </c>
      <c r="EN148" s="455"/>
      <c r="EO148" s="457"/>
      <c r="EP148" s="458"/>
      <c r="EQ148" s="458"/>
      <c r="ER148" s="458"/>
      <c r="ES148" s="458"/>
      <c r="ET148" s="458"/>
      <c r="EU148" s="458"/>
      <c r="EV148" s="110" t="s">
        <v>53</v>
      </c>
      <c r="EW148" s="459"/>
      <c r="EX148" s="454"/>
      <c r="EY148" s="455" t="s">
        <v>50</v>
      </c>
      <c r="EZ148" s="456" t="s">
        <v>51</v>
      </c>
      <c r="FA148" s="455"/>
      <c r="FB148" s="455"/>
      <c r="FC148" s="455"/>
      <c r="FD148" s="455" t="s">
        <v>52</v>
      </c>
      <c r="FE148" s="455"/>
      <c r="FF148" s="457"/>
      <c r="FG148" s="458"/>
      <c r="FH148" s="458"/>
      <c r="FI148" s="458"/>
      <c r="FJ148" s="458"/>
      <c r="FK148" s="458"/>
      <c r="FL148" s="458"/>
      <c r="FM148" s="110" t="s">
        <v>53</v>
      </c>
      <c r="FN148" s="459"/>
      <c r="FO148" s="454"/>
      <c r="FP148" s="455" t="s">
        <v>50</v>
      </c>
      <c r="FQ148" s="456" t="s">
        <v>51</v>
      </c>
      <c r="FR148" s="455"/>
      <c r="FS148" s="455"/>
      <c r="FT148" s="455"/>
      <c r="FU148" s="455" t="s">
        <v>52</v>
      </c>
      <c r="FV148" s="455"/>
      <c r="FW148" s="457"/>
      <c r="FX148" s="458"/>
      <c r="FY148" s="458"/>
      <c r="FZ148" s="458"/>
      <c r="GA148" s="458"/>
      <c r="GB148" s="458"/>
      <c r="GC148" s="458"/>
      <c r="GD148" s="110" t="s">
        <v>53</v>
      </c>
      <c r="GE148" s="459"/>
      <c r="GF148" s="454"/>
      <c r="GG148" s="455" t="s">
        <v>50</v>
      </c>
      <c r="GH148" s="456" t="s">
        <v>51</v>
      </c>
      <c r="GI148" s="455"/>
      <c r="GJ148" s="455"/>
      <c r="GK148" s="455"/>
      <c r="GL148" s="455" t="s">
        <v>52</v>
      </c>
      <c r="GM148" s="455"/>
      <c r="GN148" s="457"/>
      <c r="GO148" s="458"/>
      <c r="GP148" s="458"/>
      <c r="GQ148" s="458"/>
      <c r="GR148" s="458"/>
      <c r="GS148" s="458"/>
      <c r="GT148" s="458"/>
      <c r="GU148" s="110" t="s">
        <v>53</v>
      </c>
      <c r="GV148" s="459"/>
      <c r="GW148" s="454"/>
      <c r="GX148" s="455" t="s">
        <v>50</v>
      </c>
      <c r="GY148" s="456" t="s">
        <v>51</v>
      </c>
      <c r="GZ148" s="455"/>
      <c r="HA148" s="455"/>
      <c r="HB148" s="455"/>
      <c r="HC148" s="455" t="s">
        <v>52</v>
      </c>
      <c r="HD148" s="455"/>
      <c r="HE148" s="457"/>
      <c r="HF148" s="458"/>
      <c r="HG148" s="458"/>
      <c r="HH148" s="458"/>
      <c r="HI148" s="458"/>
      <c r="HJ148" s="458"/>
      <c r="HK148" s="458"/>
      <c r="HL148" s="110" t="s">
        <v>53</v>
      </c>
      <c r="HM148" s="459"/>
      <c r="HN148" s="454"/>
      <c r="HO148" s="455" t="s">
        <v>50</v>
      </c>
      <c r="HP148" s="456" t="s">
        <v>51</v>
      </c>
      <c r="HQ148" s="455"/>
      <c r="HR148" s="455"/>
      <c r="HS148" s="455"/>
      <c r="HT148" s="455" t="s">
        <v>52</v>
      </c>
      <c r="HU148" s="455"/>
      <c r="HV148" s="457"/>
      <c r="HW148" s="458"/>
      <c r="HX148" s="458"/>
      <c r="HY148" s="458"/>
      <c r="HZ148" s="458"/>
      <c r="IA148" s="458"/>
      <c r="IB148" s="458"/>
      <c r="IC148" s="110" t="s">
        <v>53</v>
      </c>
      <c r="ID148" s="459"/>
      <c r="IE148" s="454"/>
      <c r="IF148" s="455" t="s">
        <v>50</v>
      </c>
      <c r="IG148" s="456" t="s">
        <v>51</v>
      </c>
      <c r="IH148" s="455"/>
      <c r="II148" s="455"/>
      <c r="IJ148" s="455"/>
      <c r="IK148" s="455" t="s">
        <v>52</v>
      </c>
      <c r="IL148" s="455"/>
      <c r="IM148" s="457"/>
      <c r="IN148" s="458"/>
      <c r="IO148" s="458"/>
      <c r="IP148" s="458"/>
      <c r="IQ148" s="458"/>
      <c r="IR148" s="458"/>
      <c r="IS148" s="458"/>
      <c r="IT148" s="110" t="s">
        <v>53</v>
      </c>
      <c r="IU148" s="459"/>
      <c r="IV148" s="454"/>
      <c r="IW148" s="455" t="s">
        <v>50</v>
      </c>
      <c r="IX148" s="456" t="s">
        <v>51</v>
      </c>
      <c r="IY148" s="455"/>
      <c r="IZ148" s="455"/>
      <c r="JA148" s="455"/>
      <c r="JB148" s="455" t="s">
        <v>52</v>
      </c>
      <c r="JC148" s="455"/>
      <c r="JD148" s="457"/>
      <c r="JE148" s="458"/>
      <c r="JF148" s="458"/>
      <c r="JG148" s="458"/>
      <c r="JH148" s="458"/>
      <c r="JI148" s="458"/>
      <c r="JJ148" s="458"/>
      <c r="JK148" s="110" t="s">
        <v>53</v>
      </c>
      <c r="JL148" s="459"/>
      <c r="JM148" s="454"/>
      <c r="JN148" s="455" t="s">
        <v>50</v>
      </c>
      <c r="JO148" s="456" t="s">
        <v>51</v>
      </c>
      <c r="JP148" s="455"/>
      <c r="JQ148" s="455"/>
      <c r="JR148" s="455"/>
      <c r="JS148" s="455" t="s">
        <v>52</v>
      </c>
      <c r="JT148" s="455"/>
      <c r="JU148" s="457"/>
      <c r="JV148" s="458"/>
      <c r="JW148" s="458"/>
      <c r="JX148" s="458"/>
      <c r="JY148" s="458"/>
      <c r="JZ148" s="458"/>
      <c r="KA148" s="458"/>
      <c r="KB148" s="110" t="s">
        <v>53</v>
      </c>
      <c r="KC148" s="459"/>
      <c r="KD148" s="454"/>
      <c r="KE148" s="455" t="s">
        <v>50</v>
      </c>
      <c r="KF148" s="456" t="s">
        <v>51</v>
      </c>
      <c r="KG148" s="455"/>
      <c r="KH148" s="455"/>
      <c r="KI148" s="455"/>
      <c r="KJ148" s="455" t="s">
        <v>52</v>
      </c>
      <c r="KK148" s="455"/>
      <c r="KL148" s="457"/>
      <c r="KM148" s="458"/>
      <c r="KN148" s="458"/>
      <c r="KO148" s="458"/>
      <c r="KP148" s="458"/>
      <c r="KQ148" s="458"/>
      <c r="KR148" s="458"/>
      <c r="KS148" s="110" t="s">
        <v>53</v>
      </c>
    </row>
    <row r="149" ht="15.0" customHeight="1">
      <c r="A149" s="460"/>
      <c r="B149" s="461" t="s">
        <v>54</v>
      </c>
      <c r="C149" s="461" t="s">
        <v>55</v>
      </c>
      <c r="D149" s="461"/>
      <c r="E149" s="461"/>
      <c r="F149" s="461"/>
      <c r="G149" s="461" t="s">
        <v>56</v>
      </c>
      <c r="H149" s="461"/>
      <c r="I149" s="462"/>
      <c r="J149" s="458"/>
      <c r="K149" s="458"/>
      <c r="L149" s="458"/>
      <c r="M149" s="458"/>
      <c r="N149" s="458"/>
      <c r="O149" s="458"/>
      <c r="P149" s="42"/>
      <c r="Q149" s="459"/>
      <c r="R149" s="460"/>
      <c r="S149" s="461" t="s">
        <v>54</v>
      </c>
      <c r="T149" s="461" t="s">
        <v>55</v>
      </c>
      <c r="U149" s="461"/>
      <c r="V149" s="461"/>
      <c r="W149" s="461"/>
      <c r="X149" s="461" t="s">
        <v>56</v>
      </c>
      <c r="Y149" s="461"/>
      <c r="Z149" s="462"/>
      <c r="AA149" s="458"/>
      <c r="AB149" s="458"/>
      <c r="AC149" s="458"/>
      <c r="AD149" s="458"/>
      <c r="AE149" s="458"/>
      <c r="AF149" s="458"/>
      <c r="AG149" s="42"/>
      <c r="AH149" s="459"/>
      <c r="AI149" s="460"/>
      <c r="AJ149" s="461" t="s">
        <v>54</v>
      </c>
      <c r="AK149" s="461" t="s">
        <v>55</v>
      </c>
      <c r="AL149" s="461"/>
      <c r="AM149" s="461"/>
      <c r="AN149" s="461"/>
      <c r="AO149" s="461" t="s">
        <v>56</v>
      </c>
      <c r="AP149" s="461"/>
      <c r="AQ149" s="462"/>
      <c r="AR149" s="458"/>
      <c r="AS149" s="458"/>
      <c r="AT149" s="458"/>
      <c r="AU149" s="458"/>
      <c r="AV149" s="458"/>
      <c r="AW149" s="458"/>
      <c r="AX149" s="42"/>
      <c r="AY149" s="459"/>
      <c r="AZ149" s="460"/>
      <c r="BA149" s="461" t="s">
        <v>54</v>
      </c>
      <c r="BB149" s="461" t="s">
        <v>55</v>
      </c>
      <c r="BC149" s="461"/>
      <c r="BD149" s="461"/>
      <c r="BE149" s="461"/>
      <c r="BF149" s="461" t="s">
        <v>56</v>
      </c>
      <c r="BG149" s="461"/>
      <c r="BH149" s="462"/>
      <c r="BI149" s="458"/>
      <c r="BJ149" s="458"/>
      <c r="BK149" s="458"/>
      <c r="BL149" s="458"/>
      <c r="BM149" s="458"/>
      <c r="BN149" s="458"/>
      <c r="BO149" s="42"/>
      <c r="BP149" s="459"/>
      <c r="BQ149" s="460"/>
      <c r="BR149" s="461" t="s">
        <v>54</v>
      </c>
      <c r="BS149" s="461" t="s">
        <v>55</v>
      </c>
      <c r="BT149" s="461"/>
      <c r="BU149" s="461"/>
      <c r="BV149" s="461"/>
      <c r="BW149" s="461" t="s">
        <v>56</v>
      </c>
      <c r="BX149" s="461"/>
      <c r="BY149" s="462"/>
      <c r="BZ149" s="458"/>
      <c r="CA149" s="458"/>
      <c r="CB149" s="458"/>
      <c r="CC149" s="458"/>
      <c r="CD149" s="458"/>
      <c r="CE149" s="458"/>
      <c r="CF149" s="42"/>
      <c r="CG149" s="459"/>
      <c r="CH149" s="460"/>
      <c r="CI149" s="461" t="s">
        <v>54</v>
      </c>
      <c r="CJ149" s="461" t="s">
        <v>55</v>
      </c>
      <c r="CK149" s="461"/>
      <c r="CL149" s="461"/>
      <c r="CM149" s="461"/>
      <c r="CN149" s="461" t="s">
        <v>56</v>
      </c>
      <c r="CO149" s="461"/>
      <c r="CP149" s="462"/>
      <c r="CQ149" s="458"/>
      <c r="CR149" s="458"/>
      <c r="CS149" s="458"/>
      <c r="CT149" s="458"/>
      <c r="CU149" s="458"/>
      <c r="CV149" s="458"/>
      <c r="CW149" s="42"/>
      <c r="CX149" s="459"/>
      <c r="CY149" s="460"/>
      <c r="CZ149" s="461" t="s">
        <v>54</v>
      </c>
      <c r="DA149" s="461" t="s">
        <v>55</v>
      </c>
      <c r="DB149" s="461"/>
      <c r="DC149" s="461"/>
      <c r="DD149" s="461"/>
      <c r="DE149" s="461" t="s">
        <v>56</v>
      </c>
      <c r="DF149" s="461"/>
      <c r="DG149" s="462"/>
      <c r="DH149" s="458"/>
      <c r="DI149" s="458"/>
      <c r="DJ149" s="458"/>
      <c r="DK149" s="458"/>
      <c r="DL149" s="458"/>
      <c r="DM149" s="458"/>
      <c r="DN149" s="42"/>
      <c r="DO149" s="459"/>
      <c r="DP149" s="460"/>
      <c r="DQ149" s="461" t="s">
        <v>54</v>
      </c>
      <c r="DR149" s="461" t="s">
        <v>55</v>
      </c>
      <c r="DS149" s="461"/>
      <c r="DT149" s="461"/>
      <c r="DU149" s="461"/>
      <c r="DV149" s="461" t="s">
        <v>56</v>
      </c>
      <c r="DW149" s="461"/>
      <c r="DX149" s="462"/>
      <c r="DY149" s="458"/>
      <c r="DZ149" s="458"/>
      <c r="EA149" s="458"/>
      <c r="EB149" s="458"/>
      <c r="EC149" s="458"/>
      <c r="ED149" s="458"/>
      <c r="EE149" s="42"/>
      <c r="EF149" s="459"/>
      <c r="EG149" s="460"/>
      <c r="EH149" s="461" t="s">
        <v>54</v>
      </c>
      <c r="EI149" s="461" t="s">
        <v>55</v>
      </c>
      <c r="EJ149" s="461"/>
      <c r="EK149" s="461"/>
      <c r="EL149" s="461"/>
      <c r="EM149" s="461" t="s">
        <v>56</v>
      </c>
      <c r="EN149" s="461"/>
      <c r="EO149" s="462"/>
      <c r="EP149" s="458"/>
      <c r="EQ149" s="458"/>
      <c r="ER149" s="458"/>
      <c r="ES149" s="458"/>
      <c r="ET149" s="458"/>
      <c r="EU149" s="458"/>
      <c r="EV149" s="42"/>
      <c r="EW149" s="459"/>
      <c r="EX149" s="460"/>
      <c r="EY149" s="461" t="s">
        <v>54</v>
      </c>
      <c r="EZ149" s="461" t="s">
        <v>55</v>
      </c>
      <c r="FA149" s="461"/>
      <c r="FB149" s="461"/>
      <c r="FC149" s="461"/>
      <c r="FD149" s="461" t="s">
        <v>56</v>
      </c>
      <c r="FE149" s="461"/>
      <c r="FF149" s="462"/>
      <c r="FG149" s="458"/>
      <c r="FH149" s="458"/>
      <c r="FI149" s="458"/>
      <c r="FJ149" s="458"/>
      <c r="FK149" s="458"/>
      <c r="FL149" s="458"/>
      <c r="FM149" s="42"/>
      <c r="FN149" s="459"/>
      <c r="FO149" s="460"/>
      <c r="FP149" s="461" t="s">
        <v>54</v>
      </c>
      <c r="FQ149" s="461" t="s">
        <v>55</v>
      </c>
      <c r="FR149" s="461"/>
      <c r="FS149" s="461"/>
      <c r="FT149" s="461"/>
      <c r="FU149" s="461" t="s">
        <v>56</v>
      </c>
      <c r="FV149" s="461"/>
      <c r="FW149" s="462"/>
      <c r="FX149" s="458"/>
      <c r="FY149" s="458"/>
      <c r="FZ149" s="458"/>
      <c r="GA149" s="458"/>
      <c r="GB149" s="458"/>
      <c r="GC149" s="458"/>
      <c r="GD149" s="42"/>
      <c r="GE149" s="459"/>
      <c r="GF149" s="460"/>
      <c r="GG149" s="461" t="s">
        <v>54</v>
      </c>
      <c r="GH149" s="461" t="s">
        <v>55</v>
      </c>
      <c r="GI149" s="461"/>
      <c r="GJ149" s="461"/>
      <c r="GK149" s="461"/>
      <c r="GL149" s="461" t="s">
        <v>56</v>
      </c>
      <c r="GM149" s="461"/>
      <c r="GN149" s="462"/>
      <c r="GO149" s="458"/>
      <c r="GP149" s="458"/>
      <c r="GQ149" s="458"/>
      <c r="GR149" s="458"/>
      <c r="GS149" s="458"/>
      <c r="GT149" s="458"/>
      <c r="GU149" s="42"/>
      <c r="GV149" s="459"/>
      <c r="GW149" s="460"/>
      <c r="GX149" s="461" t="s">
        <v>54</v>
      </c>
      <c r="GY149" s="461" t="s">
        <v>55</v>
      </c>
      <c r="GZ149" s="461"/>
      <c r="HA149" s="461"/>
      <c r="HB149" s="461"/>
      <c r="HC149" s="461" t="s">
        <v>56</v>
      </c>
      <c r="HD149" s="461"/>
      <c r="HE149" s="462"/>
      <c r="HF149" s="458"/>
      <c r="HG149" s="458"/>
      <c r="HH149" s="458"/>
      <c r="HI149" s="458"/>
      <c r="HJ149" s="458"/>
      <c r="HK149" s="458"/>
      <c r="HL149" s="42"/>
      <c r="HM149" s="459"/>
      <c r="HN149" s="460"/>
      <c r="HO149" s="461" t="s">
        <v>54</v>
      </c>
      <c r="HP149" s="461" t="s">
        <v>55</v>
      </c>
      <c r="HQ149" s="461"/>
      <c r="HR149" s="461"/>
      <c r="HS149" s="461"/>
      <c r="HT149" s="461" t="s">
        <v>56</v>
      </c>
      <c r="HU149" s="461"/>
      <c r="HV149" s="462"/>
      <c r="HW149" s="458"/>
      <c r="HX149" s="458"/>
      <c r="HY149" s="458"/>
      <c r="HZ149" s="458"/>
      <c r="IA149" s="458"/>
      <c r="IB149" s="458"/>
      <c r="IC149" s="42"/>
      <c r="ID149" s="459"/>
      <c r="IE149" s="460"/>
      <c r="IF149" s="461" t="s">
        <v>54</v>
      </c>
      <c r="IG149" s="461" t="s">
        <v>55</v>
      </c>
      <c r="IH149" s="461"/>
      <c r="II149" s="461"/>
      <c r="IJ149" s="461"/>
      <c r="IK149" s="461" t="s">
        <v>56</v>
      </c>
      <c r="IL149" s="461"/>
      <c r="IM149" s="462"/>
      <c r="IN149" s="458"/>
      <c r="IO149" s="458"/>
      <c r="IP149" s="458"/>
      <c r="IQ149" s="458"/>
      <c r="IR149" s="458"/>
      <c r="IS149" s="458"/>
      <c r="IT149" s="42"/>
      <c r="IU149" s="459"/>
      <c r="IV149" s="460"/>
      <c r="IW149" s="461" t="s">
        <v>54</v>
      </c>
      <c r="IX149" s="461" t="s">
        <v>55</v>
      </c>
      <c r="IY149" s="461"/>
      <c r="IZ149" s="461"/>
      <c r="JA149" s="461"/>
      <c r="JB149" s="461" t="s">
        <v>56</v>
      </c>
      <c r="JC149" s="461"/>
      <c r="JD149" s="462"/>
      <c r="JE149" s="458"/>
      <c r="JF149" s="458"/>
      <c r="JG149" s="458"/>
      <c r="JH149" s="458"/>
      <c r="JI149" s="458"/>
      <c r="JJ149" s="458"/>
      <c r="JK149" s="42"/>
      <c r="JL149" s="459"/>
      <c r="JM149" s="460"/>
      <c r="JN149" s="461" t="s">
        <v>54</v>
      </c>
      <c r="JO149" s="461" t="s">
        <v>55</v>
      </c>
      <c r="JP149" s="461"/>
      <c r="JQ149" s="461"/>
      <c r="JR149" s="461"/>
      <c r="JS149" s="461" t="s">
        <v>56</v>
      </c>
      <c r="JT149" s="461"/>
      <c r="JU149" s="462"/>
      <c r="JV149" s="458"/>
      <c r="JW149" s="458"/>
      <c r="JX149" s="458"/>
      <c r="JY149" s="458"/>
      <c r="JZ149" s="458"/>
      <c r="KA149" s="458"/>
      <c r="KB149" s="42"/>
      <c r="KC149" s="459"/>
      <c r="KD149" s="460"/>
      <c r="KE149" s="461" t="s">
        <v>54</v>
      </c>
      <c r="KF149" s="461" t="s">
        <v>55</v>
      </c>
      <c r="KG149" s="461"/>
      <c r="KH149" s="461"/>
      <c r="KI149" s="461"/>
      <c r="KJ149" s="461" t="s">
        <v>56</v>
      </c>
      <c r="KK149" s="461"/>
      <c r="KL149" s="462"/>
      <c r="KM149" s="458"/>
      <c r="KN149" s="458"/>
      <c r="KO149" s="458"/>
      <c r="KP149" s="458"/>
      <c r="KQ149" s="458"/>
      <c r="KR149" s="458"/>
      <c r="KS149" s="42"/>
    </row>
    <row r="150" ht="15.0" customHeight="1">
      <c r="A150" s="460"/>
      <c r="B150" s="461" t="s">
        <v>57</v>
      </c>
      <c r="C150" s="461" t="s">
        <v>58</v>
      </c>
      <c r="D150" s="461"/>
      <c r="E150" s="461"/>
      <c r="F150" s="461"/>
      <c r="G150" s="463" t="s">
        <v>59</v>
      </c>
      <c r="H150" s="461"/>
      <c r="I150" s="462"/>
      <c r="J150" s="458"/>
      <c r="K150" s="458"/>
      <c r="L150" s="458"/>
      <c r="M150" s="458"/>
      <c r="N150" s="458"/>
      <c r="O150" s="458"/>
      <c r="P150" s="116" t="str">
        <f>"IV/"&amp;P$6</f>
        <v>IV/2010</v>
      </c>
      <c r="Q150" s="459"/>
      <c r="R150" s="460"/>
      <c r="S150" s="461" t="s">
        <v>57</v>
      </c>
      <c r="T150" s="461" t="s">
        <v>58</v>
      </c>
      <c r="U150" s="461"/>
      <c r="V150" s="461"/>
      <c r="W150" s="461"/>
      <c r="X150" s="463" t="s">
        <v>59</v>
      </c>
      <c r="Y150" s="461"/>
      <c r="Z150" s="462"/>
      <c r="AA150" s="458"/>
      <c r="AB150" s="458"/>
      <c r="AC150" s="458"/>
      <c r="AD150" s="458"/>
      <c r="AE150" s="458"/>
      <c r="AF150" s="458"/>
      <c r="AG150" s="116" t="str">
        <f>"IV/"&amp;AG$6</f>
        <v>IV/2011</v>
      </c>
      <c r="AH150" s="459"/>
      <c r="AI150" s="460"/>
      <c r="AJ150" s="461" t="s">
        <v>57</v>
      </c>
      <c r="AK150" s="461" t="s">
        <v>58</v>
      </c>
      <c r="AL150" s="461"/>
      <c r="AM150" s="461"/>
      <c r="AN150" s="461"/>
      <c r="AO150" s="463" t="s">
        <v>59</v>
      </c>
      <c r="AP150" s="461"/>
      <c r="AQ150" s="462"/>
      <c r="AR150" s="458"/>
      <c r="AS150" s="458"/>
      <c r="AT150" s="458"/>
      <c r="AU150" s="458"/>
      <c r="AV150" s="458"/>
      <c r="AW150" s="458"/>
      <c r="AX150" s="116" t="str">
        <f>"IV/"&amp;AX$6</f>
        <v>IV/2012</v>
      </c>
      <c r="AY150" s="459"/>
      <c r="AZ150" s="460"/>
      <c r="BA150" s="461" t="s">
        <v>57</v>
      </c>
      <c r="BB150" s="461" t="s">
        <v>58</v>
      </c>
      <c r="BC150" s="461"/>
      <c r="BD150" s="461"/>
      <c r="BE150" s="461"/>
      <c r="BF150" s="463" t="s">
        <v>59</v>
      </c>
      <c r="BG150" s="461"/>
      <c r="BH150" s="462"/>
      <c r="BI150" s="458"/>
      <c r="BJ150" s="458"/>
      <c r="BK150" s="458"/>
      <c r="BL150" s="458"/>
      <c r="BM150" s="458"/>
      <c r="BN150" s="458"/>
      <c r="BO150" s="116" t="str">
        <f>"IV/"&amp;BO$6</f>
        <v>IV/2013</v>
      </c>
      <c r="BP150" s="459"/>
      <c r="BQ150" s="460"/>
      <c r="BR150" s="461" t="s">
        <v>57</v>
      </c>
      <c r="BS150" s="461" t="s">
        <v>58</v>
      </c>
      <c r="BT150" s="461"/>
      <c r="BU150" s="461"/>
      <c r="BV150" s="461"/>
      <c r="BW150" s="463" t="s">
        <v>59</v>
      </c>
      <c r="BX150" s="461"/>
      <c r="BY150" s="462"/>
      <c r="BZ150" s="458"/>
      <c r="CA150" s="458"/>
      <c r="CB150" s="458"/>
      <c r="CC150" s="458"/>
      <c r="CD150" s="458"/>
      <c r="CE150" s="458"/>
      <c r="CF150" s="116" t="str">
        <f>"IV/"&amp;CF$6</f>
        <v>IV/2014</v>
      </c>
      <c r="CG150" s="459"/>
      <c r="CH150" s="460"/>
      <c r="CI150" s="461" t="s">
        <v>57</v>
      </c>
      <c r="CJ150" s="461" t="s">
        <v>58</v>
      </c>
      <c r="CK150" s="461"/>
      <c r="CL150" s="461"/>
      <c r="CM150" s="461"/>
      <c r="CN150" s="463" t="s">
        <v>59</v>
      </c>
      <c r="CO150" s="461"/>
      <c r="CP150" s="462"/>
      <c r="CQ150" s="458"/>
      <c r="CR150" s="458"/>
      <c r="CS150" s="458"/>
      <c r="CT150" s="458"/>
      <c r="CU150" s="458"/>
      <c r="CV150" s="458"/>
      <c r="CW150" s="116" t="str">
        <f>"IV/"&amp;CW$6</f>
        <v>IV/2015</v>
      </c>
      <c r="CX150" s="459"/>
      <c r="CY150" s="460"/>
      <c r="CZ150" s="461" t="s">
        <v>57</v>
      </c>
      <c r="DA150" s="461" t="s">
        <v>58</v>
      </c>
      <c r="DB150" s="461"/>
      <c r="DC150" s="461"/>
      <c r="DD150" s="461"/>
      <c r="DE150" s="463" t="s">
        <v>59</v>
      </c>
      <c r="DF150" s="461"/>
      <c r="DG150" s="462"/>
      <c r="DH150" s="458"/>
      <c r="DI150" s="458"/>
      <c r="DJ150" s="458"/>
      <c r="DK150" s="458"/>
      <c r="DL150" s="458"/>
      <c r="DM150" s="458"/>
      <c r="DN150" s="116" t="str">
        <f>"IV/"&amp;DN$6</f>
        <v>IV/2016</v>
      </c>
      <c r="DO150" s="459"/>
      <c r="DP150" s="460"/>
      <c r="DQ150" s="461" t="s">
        <v>57</v>
      </c>
      <c r="DR150" s="461" t="s">
        <v>58</v>
      </c>
      <c r="DS150" s="461"/>
      <c r="DT150" s="461"/>
      <c r="DU150" s="461"/>
      <c r="DV150" s="463" t="s">
        <v>59</v>
      </c>
      <c r="DW150" s="461"/>
      <c r="DX150" s="462"/>
      <c r="DY150" s="458"/>
      <c r="DZ150" s="458"/>
      <c r="EA150" s="458"/>
      <c r="EB150" s="458"/>
      <c r="EC150" s="458"/>
      <c r="ED150" s="458"/>
      <c r="EE150" s="116" t="str">
        <f>"IV/"&amp;EE$6</f>
        <v>IV/2017</v>
      </c>
      <c r="EF150" s="459"/>
      <c r="EG150" s="460"/>
      <c r="EH150" s="461" t="s">
        <v>57</v>
      </c>
      <c r="EI150" s="461" t="s">
        <v>58</v>
      </c>
      <c r="EJ150" s="461"/>
      <c r="EK150" s="461"/>
      <c r="EL150" s="461"/>
      <c r="EM150" s="463" t="s">
        <v>59</v>
      </c>
      <c r="EN150" s="461"/>
      <c r="EO150" s="462"/>
      <c r="EP150" s="458"/>
      <c r="EQ150" s="458"/>
      <c r="ER150" s="458"/>
      <c r="ES150" s="458"/>
      <c r="ET150" s="458"/>
      <c r="EU150" s="458"/>
      <c r="EV150" s="116" t="str">
        <f>"IV/"&amp;EV$6</f>
        <v>IV/2018</v>
      </c>
      <c r="EW150" s="459"/>
      <c r="EX150" s="460"/>
      <c r="EY150" s="461" t="s">
        <v>57</v>
      </c>
      <c r="EZ150" s="461" t="s">
        <v>58</v>
      </c>
      <c r="FA150" s="461"/>
      <c r="FB150" s="461"/>
      <c r="FC150" s="461"/>
      <c r="FD150" s="463" t="s">
        <v>59</v>
      </c>
      <c r="FE150" s="461"/>
      <c r="FF150" s="462"/>
      <c r="FG150" s="458"/>
      <c r="FH150" s="458"/>
      <c r="FI150" s="458"/>
      <c r="FJ150" s="458"/>
      <c r="FK150" s="458"/>
      <c r="FL150" s="458"/>
      <c r="FM150" s="116" t="str">
        <f>"IV/"&amp;FM$6</f>
        <v>IV/2019</v>
      </c>
      <c r="FN150" s="459"/>
      <c r="FO150" s="460"/>
      <c r="FP150" s="461" t="s">
        <v>57</v>
      </c>
      <c r="FQ150" s="461" t="s">
        <v>58</v>
      </c>
      <c r="FR150" s="461"/>
      <c r="FS150" s="461"/>
      <c r="FT150" s="461"/>
      <c r="FU150" s="463" t="s">
        <v>59</v>
      </c>
      <c r="FV150" s="461"/>
      <c r="FW150" s="462"/>
      <c r="FX150" s="458"/>
      <c r="FY150" s="458"/>
      <c r="FZ150" s="458"/>
      <c r="GA150" s="458"/>
      <c r="GB150" s="458"/>
      <c r="GC150" s="458"/>
      <c r="GD150" s="116" t="str">
        <f>"IV/"&amp;GD$6</f>
        <v>IV/2020</v>
      </c>
      <c r="GE150" s="459"/>
      <c r="GF150" s="460"/>
      <c r="GG150" s="461" t="s">
        <v>57</v>
      </c>
      <c r="GH150" s="461" t="s">
        <v>58</v>
      </c>
      <c r="GI150" s="461"/>
      <c r="GJ150" s="461"/>
      <c r="GK150" s="461"/>
      <c r="GL150" s="463" t="s">
        <v>59</v>
      </c>
      <c r="GM150" s="461"/>
      <c r="GN150" s="462"/>
      <c r="GO150" s="458"/>
      <c r="GP150" s="458"/>
      <c r="GQ150" s="458"/>
      <c r="GR150" s="458"/>
      <c r="GS150" s="458"/>
      <c r="GT150" s="458"/>
      <c r="GU150" s="116" t="str">
        <f>"IV/"&amp;GU$6</f>
        <v>IV/2021</v>
      </c>
      <c r="GV150" s="459"/>
      <c r="GW150" s="460"/>
      <c r="GX150" s="461" t="s">
        <v>57</v>
      </c>
      <c r="GY150" s="461" t="s">
        <v>58</v>
      </c>
      <c r="GZ150" s="461"/>
      <c r="HA150" s="461"/>
      <c r="HB150" s="461"/>
      <c r="HC150" s="463" t="s">
        <v>59</v>
      </c>
      <c r="HD150" s="461"/>
      <c r="HE150" s="462"/>
      <c r="HF150" s="458"/>
      <c r="HG150" s="458"/>
      <c r="HH150" s="458"/>
      <c r="HI150" s="458"/>
      <c r="HJ150" s="458"/>
      <c r="HK150" s="458"/>
      <c r="HL150" s="116" t="str">
        <f>"IV/"&amp;HL$6</f>
        <v>IV/2022</v>
      </c>
      <c r="HM150" s="459"/>
      <c r="HN150" s="460"/>
      <c r="HO150" s="461" t="s">
        <v>57</v>
      </c>
      <c r="HP150" s="461" t="s">
        <v>58</v>
      </c>
      <c r="HQ150" s="461"/>
      <c r="HR150" s="461"/>
      <c r="HS150" s="461"/>
      <c r="HT150" s="463" t="s">
        <v>59</v>
      </c>
      <c r="HU150" s="461"/>
      <c r="HV150" s="462"/>
      <c r="HW150" s="458"/>
      <c r="HX150" s="458"/>
      <c r="HY150" s="458"/>
      <c r="HZ150" s="458"/>
      <c r="IA150" s="458"/>
      <c r="IB150" s="458"/>
      <c r="IC150" s="116" t="str">
        <f>"IV/"&amp;IC$6</f>
        <v>IV/2023</v>
      </c>
      <c r="ID150" s="459"/>
      <c r="IE150" s="460"/>
      <c r="IF150" s="461" t="s">
        <v>57</v>
      </c>
      <c r="IG150" s="461" t="s">
        <v>58</v>
      </c>
      <c r="IH150" s="461"/>
      <c r="II150" s="461"/>
      <c r="IJ150" s="461"/>
      <c r="IK150" s="463" t="s">
        <v>59</v>
      </c>
      <c r="IL150" s="461"/>
      <c r="IM150" s="462"/>
      <c r="IN150" s="458"/>
      <c r="IO150" s="458"/>
      <c r="IP150" s="458"/>
      <c r="IQ150" s="458"/>
      <c r="IR150" s="458"/>
      <c r="IS150" s="458"/>
      <c r="IT150" s="116" t="str">
        <f>"IV/"&amp;IT$6</f>
        <v>IV/2024</v>
      </c>
      <c r="IU150" s="459"/>
      <c r="IV150" s="460"/>
      <c r="IW150" s="461" t="s">
        <v>57</v>
      </c>
      <c r="IX150" s="461" t="s">
        <v>58</v>
      </c>
      <c r="IY150" s="461"/>
      <c r="IZ150" s="461"/>
      <c r="JA150" s="461"/>
      <c r="JB150" s="463" t="s">
        <v>59</v>
      </c>
      <c r="JC150" s="461"/>
      <c r="JD150" s="462"/>
      <c r="JE150" s="458"/>
      <c r="JF150" s="458"/>
      <c r="JG150" s="458"/>
      <c r="JH150" s="458"/>
      <c r="JI150" s="458"/>
      <c r="JJ150" s="458"/>
      <c r="JK150" s="116" t="str">
        <f>"IV/"&amp;JK$6</f>
        <v>IV/2025</v>
      </c>
      <c r="JL150" s="459"/>
      <c r="JM150" s="460"/>
      <c r="JN150" s="461" t="s">
        <v>57</v>
      </c>
      <c r="JO150" s="461" t="s">
        <v>58</v>
      </c>
      <c r="JP150" s="461"/>
      <c r="JQ150" s="461"/>
      <c r="JR150" s="461"/>
      <c r="JS150" s="463" t="s">
        <v>59</v>
      </c>
      <c r="JT150" s="461"/>
      <c r="JU150" s="462"/>
      <c r="JV150" s="458"/>
      <c r="JW150" s="458"/>
      <c r="JX150" s="458"/>
      <c r="JY150" s="458"/>
      <c r="JZ150" s="458"/>
      <c r="KA150" s="458"/>
      <c r="KB150" s="116" t="str">
        <f>"IV/"&amp;KB$6</f>
        <v>IV/2026</v>
      </c>
      <c r="KC150" s="459"/>
      <c r="KD150" s="460"/>
      <c r="KE150" s="461" t="s">
        <v>57</v>
      </c>
      <c r="KF150" s="461" t="s">
        <v>58</v>
      </c>
      <c r="KG150" s="461"/>
      <c r="KH150" s="461"/>
      <c r="KI150" s="461"/>
      <c r="KJ150" s="463" t="s">
        <v>59</v>
      </c>
      <c r="KK150" s="461"/>
      <c r="KL150" s="462"/>
      <c r="KM150" s="458"/>
      <c r="KN150" s="458"/>
      <c r="KO150" s="458"/>
      <c r="KP150" s="458"/>
      <c r="KQ150" s="458"/>
      <c r="KR150" s="458"/>
      <c r="KS150" s="116" t="str">
        <f>"IV/"&amp;KS$6</f>
        <v>IV/2027</v>
      </c>
    </row>
    <row r="151" ht="15.0" customHeight="1">
      <c r="A151" s="460"/>
      <c r="B151" s="461" t="s">
        <v>60</v>
      </c>
      <c r="C151" s="461" t="s">
        <v>61</v>
      </c>
      <c r="D151" s="461"/>
      <c r="E151" s="461"/>
      <c r="F151" s="461"/>
      <c r="G151" s="464" t="s">
        <v>102</v>
      </c>
      <c r="H151" s="461"/>
      <c r="I151" s="462"/>
      <c r="J151" s="458"/>
      <c r="K151" s="458"/>
      <c r="L151" s="458"/>
      <c r="M151" s="458"/>
      <c r="N151" s="458"/>
      <c r="O151" s="458"/>
      <c r="P151" s="42"/>
      <c r="Q151" s="459"/>
      <c r="R151" s="460"/>
      <c r="S151" s="461" t="s">
        <v>60</v>
      </c>
      <c r="T151" s="461" t="s">
        <v>61</v>
      </c>
      <c r="U151" s="461"/>
      <c r="V151" s="461"/>
      <c r="W151" s="461"/>
      <c r="X151" s="464" t="s">
        <v>102</v>
      </c>
      <c r="Y151" s="461"/>
      <c r="Z151" s="462"/>
      <c r="AA151" s="458"/>
      <c r="AB151" s="458"/>
      <c r="AC151" s="458"/>
      <c r="AD151" s="458"/>
      <c r="AE151" s="458"/>
      <c r="AF151" s="458"/>
      <c r="AG151" s="42"/>
      <c r="AH151" s="459"/>
      <c r="AI151" s="460"/>
      <c r="AJ151" s="461" t="s">
        <v>60</v>
      </c>
      <c r="AK151" s="461" t="s">
        <v>61</v>
      </c>
      <c r="AL151" s="461"/>
      <c r="AM151" s="461"/>
      <c r="AN151" s="461"/>
      <c r="AO151" s="464" t="s">
        <v>102</v>
      </c>
      <c r="AP151" s="461"/>
      <c r="AQ151" s="462"/>
      <c r="AR151" s="458"/>
      <c r="AS151" s="458"/>
      <c r="AT151" s="458"/>
      <c r="AU151" s="458"/>
      <c r="AV151" s="458"/>
      <c r="AW151" s="458"/>
      <c r="AX151" s="42"/>
      <c r="AY151" s="459"/>
      <c r="AZ151" s="460"/>
      <c r="BA151" s="461" t="s">
        <v>60</v>
      </c>
      <c r="BB151" s="461" t="s">
        <v>61</v>
      </c>
      <c r="BC151" s="461"/>
      <c r="BD151" s="461"/>
      <c r="BE151" s="461"/>
      <c r="BF151" s="464" t="s">
        <v>102</v>
      </c>
      <c r="BG151" s="461"/>
      <c r="BH151" s="462"/>
      <c r="BI151" s="458"/>
      <c r="BJ151" s="458"/>
      <c r="BK151" s="458"/>
      <c r="BL151" s="458"/>
      <c r="BM151" s="458"/>
      <c r="BN151" s="458"/>
      <c r="BO151" s="42"/>
      <c r="BP151" s="459"/>
      <c r="BQ151" s="460"/>
      <c r="BR151" s="461" t="s">
        <v>60</v>
      </c>
      <c r="BS151" s="461" t="s">
        <v>61</v>
      </c>
      <c r="BT151" s="461"/>
      <c r="BU151" s="461"/>
      <c r="BV151" s="461"/>
      <c r="BW151" s="464" t="s">
        <v>102</v>
      </c>
      <c r="BX151" s="461"/>
      <c r="BY151" s="462"/>
      <c r="BZ151" s="458"/>
      <c r="CA151" s="458"/>
      <c r="CB151" s="458"/>
      <c r="CC151" s="458"/>
      <c r="CD151" s="458"/>
      <c r="CE151" s="458"/>
      <c r="CF151" s="42"/>
      <c r="CG151" s="459"/>
      <c r="CH151" s="460"/>
      <c r="CI151" s="461" t="s">
        <v>60</v>
      </c>
      <c r="CJ151" s="461" t="s">
        <v>61</v>
      </c>
      <c r="CK151" s="461"/>
      <c r="CL151" s="461"/>
      <c r="CM151" s="461"/>
      <c r="CN151" s="464" t="s">
        <v>102</v>
      </c>
      <c r="CO151" s="461"/>
      <c r="CP151" s="462"/>
      <c r="CQ151" s="458"/>
      <c r="CR151" s="458"/>
      <c r="CS151" s="458"/>
      <c r="CT151" s="458"/>
      <c r="CU151" s="458"/>
      <c r="CV151" s="458"/>
      <c r="CW151" s="42"/>
      <c r="CX151" s="459"/>
      <c r="CY151" s="460"/>
      <c r="CZ151" s="461" t="s">
        <v>60</v>
      </c>
      <c r="DA151" s="461" t="s">
        <v>61</v>
      </c>
      <c r="DB151" s="461"/>
      <c r="DC151" s="461"/>
      <c r="DD151" s="461"/>
      <c r="DE151" s="464" t="s">
        <v>102</v>
      </c>
      <c r="DF151" s="461"/>
      <c r="DG151" s="462"/>
      <c r="DH151" s="458"/>
      <c r="DI151" s="458"/>
      <c r="DJ151" s="458"/>
      <c r="DK151" s="458"/>
      <c r="DL151" s="458"/>
      <c r="DM151" s="458"/>
      <c r="DN151" s="42"/>
      <c r="DO151" s="459"/>
      <c r="DP151" s="460"/>
      <c r="DQ151" s="461" t="s">
        <v>60</v>
      </c>
      <c r="DR151" s="461" t="s">
        <v>61</v>
      </c>
      <c r="DS151" s="461"/>
      <c r="DT151" s="461"/>
      <c r="DU151" s="461"/>
      <c r="DV151" s="464" t="s">
        <v>102</v>
      </c>
      <c r="DW151" s="461"/>
      <c r="DX151" s="462"/>
      <c r="DY151" s="458"/>
      <c r="DZ151" s="458"/>
      <c r="EA151" s="458"/>
      <c r="EB151" s="458"/>
      <c r="EC151" s="458"/>
      <c r="ED151" s="458"/>
      <c r="EE151" s="42"/>
      <c r="EF151" s="459"/>
      <c r="EG151" s="460"/>
      <c r="EH151" s="461" t="s">
        <v>60</v>
      </c>
      <c r="EI151" s="461" t="s">
        <v>61</v>
      </c>
      <c r="EJ151" s="461"/>
      <c r="EK151" s="461"/>
      <c r="EL151" s="461"/>
      <c r="EM151" s="464" t="s">
        <v>102</v>
      </c>
      <c r="EN151" s="461"/>
      <c r="EO151" s="462"/>
      <c r="EP151" s="458"/>
      <c r="EQ151" s="458"/>
      <c r="ER151" s="458"/>
      <c r="ES151" s="458"/>
      <c r="ET151" s="458"/>
      <c r="EU151" s="458"/>
      <c r="EV151" s="42"/>
      <c r="EW151" s="459"/>
      <c r="EX151" s="460"/>
      <c r="EY151" s="461" t="s">
        <v>60</v>
      </c>
      <c r="EZ151" s="461" t="s">
        <v>61</v>
      </c>
      <c r="FA151" s="461"/>
      <c r="FB151" s="461"/>
      <c r="FC151" s="461"/>
      <c r="FD151" s="464" t="s">
        <v>102</v>
      </c>
      <c r="FE151" s="461"/>
      <c r="FF151" s="462"/>
      <c r="FG151" s="458"/>
      <c r="FH151" s="458"/>
      <c r="FI151" s="458"/>
      <c r="FJ151" s="458"/>
      <c r="FK151" s="458"/>
      <c r="FL151" s="458"/>
      <c r="FM151" s="42"/>
      <c r="FN151" s="459"/>
      <c r="FO151" s="460"/>
      <c r="FP151" s="461" t="s">
        <v>60</v>
      </c>
      <c r="FQ151" s="461" t="s">
        <v>61</v>
      </c>
      <c r="FR151" s="461"/>
      <c r="FS151" s="461"/>
      <c r="FT151" s="461"/>
      <c r="FU151" s="464" t="s">
        <v>102</v>
      </c>
      <c r="FV151" s="461"/>
      <c r="FW151" s="462"/>
      <c r="FX151" s="458"/>
      <c r="FY151" s="458"/>
      <c r="FZ151" s="458"/>
      <c r="GA151" s="458"/>
      <c r="GB151" s="458"/>
      <c r="GC151" s="458"/>
      <c r="GD151" s="42"/>
      <c r="GE151" s="459"/>
      <c r="GF151" s="460"/>
      <c r="GG151" s="461" t="s">
        <v>60</v>
      </c>
      <c r="GH151" s="461" t="s">
        <v>61</v>
      </c>
      <c r="GI151" s="461"/>
      <c r="GJ151" s="461"/>
      <c r="GK151" s="461"/>
      <c r="GL151" s="464" t="s">
        <v>102</v>
      </c>
      <c r="GM151" s="461"/>
      <c r="GN151" s="462"/>
      <c r="GO151" s="458"/>
      <c r="GP151" s="458"/>
      <c r="GQ151" s="458"/>
      <c r="GR151" s="458"/>
      <c r="GS151" s="458"/>
      <c r="GT151" s="458"/>
      <c r="GU151" s="42"/>
      <c r="GV151" s="459"/>
      <c r="GW151" s="460"/>
      <c r="GX151" s="461" t="s">
        <v>60</v>
      </c>
      <c r="GY151" s="461" t="s">
        <v>61</v>
      </c>
      <c r="GZ151" s="461"/>
      <c r="HA151" s="461"/>
      <c r="HB151" s="461"/>
      <c r="HC151" s="464" t="s">
        <v>102</v>
      </c>
      <c r="HD151" s="461"/>
      <c r="HE151" s="462"/>
      <c r="HF151" s="458"/>
      <c r="HG151" s="458"/>
      <c r="HH151" s="458"/>
      <c r="HI151" s="458"/>
      <c r="HJ151" s="458"/>
      <c r="HK151" s="458"/>
      <c r="HL151" s="42"/>
      <c r="HM151" s="459"/>
      <c r="HN151" s="460"/>
      <c r="HO151" s="461" t="s">
        <v>60</v>
      </c>
      <c r="HP151" s="461" t="s">
        <v>61</v>
      </c>
      <c r="HQ151" s="461"/>
      <c r="HR151" s="461"/>
      <c r="HS151" s="461"/>
      <c r="HT151" s="464" t="s">
        <v>102</v>
      </c>
      <c r="HU151" s="461"/>
      <c r="HV151" s="462"/>
      <c r="HW151" s="458"/>
      <c r="HX151" s="458"/>
      <c r="HY151" s="458"/>
      <c r="HZ151" s="458"/>
      <c r="IA151" s="458"/>
      <c r="IB151" s="458"/>
      <c r="IC151" s="42"/>
      <c r="ID151" s="459"/>
      <c r="IE151" s="460"/>
      <c r="IF151" s="461" t="s">
        <v>60</v>
      </c>
      <c r="IG151" s="461" t="s">
        <v>61</v>
      </c>
      <c r="IH151" s="461"/>
      <c r="II151" s="461"/>
      <c r="IJ151" s="461"/>
      <c r="IK151" s="464" t="s">
        <v>102</v>
      </c>
      <c r="IL151" s="461"/>
      <c r="IM151" s="462"/>
      <c r="IN151" s="458"/>
      <c r="IO151" s="458"/>
      <c r="IP151" s="458"/>
      <c r="IQ151" s="458"/>
      <c r="IR151" s="458"/>
      <c r="IS151" s="458"/>
      <c r="IT151" s="42"/>
      <c r="IU151" s="459"/>
      <c r="IV151" s="460"/>
      <c r="IW151" s="461" t="s">
        <v>60</v>
      </c>
      <c r="IX151" s="461" t="s">
        <v>61</v>
      </c>
      <c r="IY151" s="461"/>
      <c r="IZ151" s="461"/>
      <c r="JA151" s="461"/>
      <c r="JB151" s="464" t="s">
        <v>102</v>
      </c>
      <c r="JC151" s="461"/>
      <c r="JD151" s="462"/>
      <c r="JE151" s="458"/>
      <c r="JF151" s="458"/>
      <c r="JG151" s="458"/>
      <c r="JH151" s="458"/>
      <c r="JI151" s="458"/>
      <c r="JJ151" s="458"/>
      <c r="JK151" s="42"/>
      <c r="JL151" s="459"/>
      <c r="JM151" s="460"/>
      <c r="JN151" s="461" t="s">
        <v>60</v>
      </c>
      <c r="JO151" s="461" t="s">
        <v>61</v>
      </c>
      <c r="JP151" s="461"/>
      <c r="JQ151" s="461"/>
      <c r="JR151" s="461"/>
      <c r="JS151" s="464" t="s">
        <v>102</v>
      </c>
      <c r="JT151" s="461"/>
      <c r="JU151" s="462"/>
      <c r="JV151" s="458"/>
      <c r="JW151" s="458"/>
      <c r="JX151" s="458"/>
      <c r="JY151" s="458"/>
      <c r="JZ151" s="458"/>
      <c r="KA151" s="458"/>
      <c r="KB151" s="42"/>
      <c r="KC151" s="459"/>
      <c r="KD151" s="460"/>
      <c r="KE151" s="461" t="s">
        <v>60</v>
      </c>
      <c r="KF151" s="461" t="s">
        <v>61</v>
      </c>
      <c r="KG151" s="461"/>
      <c r="KH151" s="461"/>
      <c r="KI151" s="461"/>
      <c r="KJ151" s="464" t="s">
        <v>102</v>
      </c>
      <c r="KK151" s="461"/>
      <c r="KL151" s="462"/>
      <c r="KM151" s="458"/>
      <c r="KN151" s="458"/>
      <c r="KO151" s="458"/>
      <c r="KP151" s="458"/>
      <c r="KQ151" s="458"/>
      <c r="KR151" s="458"/>
      <c r="KS151" s="42"/>
    </row>
    <row r="152" ht="15.75" customHeight="1">
      <c r="A152" s="465"/>
      <c r="B152" s="466" t="s">
        <v>62</v>
      </c>
      <c r="C152" s="466" t="s">
        <v>63</v>
      </c>
      <c r="D152" s="466"/>
      <c r="E152" s="466"/>
      <c r="F152" s="466"/>
      <c r="G152" s="466" t="str">
        <f>"Tahun "&amp;P$6</f>
        <v>Tahun 2010</v>
      </c>
      <c r="H152" s="466"/>
      <c r="I152" s="467"/>
      <c r="J152" s="458"/>
      <c r="K152" s="458"/>
      <c r="L152" s="458"/>
      <c r="M152" s="458"/>
      <c r="N152" s="458"/>
      <c r="O152" s="458"/>
      <c r="P152" s="458"/>
      <c r="Q152" s="459"/>
      <c r="R152" s="465"/>
      <c r="S152" s="466" t="s">
        <v>62</v>
      </c>
      <c r="T152" s="466" t="s">
        <v>63</v>
      </c>
      <c r="U152" s="466"/>
      <c r="V152" s="466"/>
      <c r="W152" s="466"/>
      <c r="X152" s="466" t="str">
        <f>"Tahun "&amp;AG$6</f>
        <v>Tahun 2011</v>
      </c>
      <c r="Y152" s="466"/>
      <c r="Z152" s="467"/>
      <c r="AA152" s="458"/>
      <c r="AB152" s="458"/>
      <c r="AC152" s="458"/>
      <c r="AD152" s="458"/>
      <c r="AE152" s="458"/>
      <c r="AF152" s="458"/>
      <c r="AG152" s="458"/>
      <c r="AH152" s="459"/>
      <c r="AI152" s="465"/>
      <c r="AJ152" s="466" t="s">
        <v>62</v>
      </c>
      <c r="AK152" s="466" t="s">
        <v>63</v>
      </c>
      <c r="AL152" s="466"/>
      <c r="AM152" s="466"/>
      <c r="AN152" s="466"/>
      <c r="AO152" s="466" t="str">
        <f>"Tahun "&amp;AX$6</f>
        <v>Tahun 2012</v>
      </c>
      <c r="AP152" s="466"/>
      <c r="AQ152" s="467"/>
      <c r="AR152" s="458"/>
      <c r="AS152" s="458"/>
      <c r="AT152" s="458"/>
      <c r="AU152" s="458"/>
      <c r="AV152" s="458"/>
      <c r="AW152" s="458"/>
      <c r="AX152" s="458"/>
      <c r="AY152" s="459"/>
      <c r="AZ152" s="465"/>
      <c r="BA152" s="466" t="s">
        <v>62</v>
      </c>
      <c r="BB152" s="466" t="s">
        <v>63</v>
      </c>
      <c r="BC152" s="466"/>
      <c r="BD152" s="466"/>
      <c r="BE152" s="466"/>
      <c r="BF152" s="466" t="str">
        <f>"Tahun "&amp;BO$6</f>
        <v>Tahun 2013</v>
      </c>
      <c r="BG152" s="466"/>
      <c r="BH152" s="467"/>
      <c r="BI152" s="458"/>
      <c r="BJ152" s="458"/>
      <c r="BK152" s="458"/>
      <c r="BL152" s="458"/>
      <c r="BM152" s="458"/>
      <c r="BN152" s="458"/>
      <c r="BO152" s="458"/>
      <c r="BP152" s="459"/>
      <c r="BQ152" s="465"/>
      <c r="BR152" s="466" t="s">
        <v>62</v>
      </c>
      <c r="BS152" s="466" t="s">
        <v>63</v>
      </c>
      <c r="BT152" s="466"/>
      <c r="BU152" s="466"/>
      <c r="BV152" s="466"/>
      <c r="BW152" s="466" t="str">
        <f>"Tahun "&amp;CF$6</f>
        <v>Tahun 2014</v>
      </c>
      <c r="BX152" s="466"/>
      <c r="BY152" s="467"/>
      <c r="BZ152" s="458"/>
      <c r="CA152" s="458"/>
      <c r="CB152" s="458"/>
      <c r="CC152" s="458"/>
      <c r="CD152" s="458"/>
      <c r="CE152" s="458"/>
      <c r="CF152" s="458"/>
      <c r="CG152" s="459"/>
      <c r="CH152" s="465"/>
      <c r="CI152" s="466" t="s">
        <v>62</v>
      </c>
      <c r="CJ152" s="466" t="s">
        <v>63</v>
      </c>
      <c r="CK152" s="466"/>
      <c r="CL152" s="466"/>
      <c r="CM152" s="466"/>
      <c r="CN152" s="466" t="str">
        <f>"Tahun "&amp;CW$6</f>
        <v>Tahun 2015</v>
      </c>
      <c r="CO152" s="466"/>
      <c r="CP152" s="467"/>
      <c r="CQ152" s="458"/>
      <c r="CR152" s="458"/>
      <c r="CS152" s="458"/>
      <c r="CT152" s="458"/>
      <c r="CU152" s="458"/>
      <c r="CV152" s="458"/>
      <c r="CW152" s="458"/>
      <c r="CX152" s="459"/>
      <c r="CY152" s="465"/>
      <c r="CZ152" s="466" t="s">
        <v>62</v>
      </c>
      <c r="DA152" s="466" t="s">
        <v>63</v>
      </c>
      <c r="DB152" s="466"/>
      <c r="DC152" s="466"/>
      <c r="DD152" s="466"/>
      <c r="DE152" s="466" t="str">
        <f>"Tahun "&amp;DN$6</f>
        <v>Tahun 2016</v>
      </c>
      <c r="DF152" s="466"/>
      <c r="DG152" s="467"/>
      <c r="DH152" s="458"/>
      <c r="DI152" s="458"/>
      <c r="DJ152" s="458"/>
      <c r="DK152" s="458"/>
      <c r="DL152" s="458"/>
      <c r="DM152" s="458"/>
      <c r="DN152" s="458"/>
      <c r="DO152" s="459"/>
      <c r="DP152" s="465"/>
      <c r="DQ152" s="466" t="s">
        <v>62</v>
      </c>
      <c r="DR152" s="466" t="s">
        <v>63</v>
      </c>
      <c r="DS152" s="466"/>
      <c r="DT152" s="466"/>
      <c r="DU152" s="466"/>
      <c r="DV152" s="466" t="str">
        <f>"Tahun "&amp;EE$6</f>
        <v>Tahun 2017</v>
      </c>
      <c r="DW152" s="466"/>
      <c r="DX152" s="467"/>
      <c r="DY152" s="458"/>
      <c r="DZ152" s="458"/>
      <c r="EA152" s="458"/>
      <c r="EB152" s="458"/>
      <c r="EC152" s="458"/>
      <c r="ED152" s="458"/>
      <c r="EE152" s="458"/>
      <c r="EF152" s="459"/>
      <c r="EG152" s="465"/>
      <c r="EH152" s="466" t="s">
        <v>62</v>
      </c>
      <c r="EI152" s="466" t="s">
        <v>63</v>
      </c>
      <c r="EJ152" s="466"/>
      <c r="EK152" s="466"/>
      <c r="EL152" s="466"/>
      <c r="EM152" s="466" t="str">
        <f>"Tahun "&amp;EV$6</f>
        <v>Tahun 2018</v>
      </c>
      <c r="EN152" s="466"/>
      <c r="EO152" s="467"/>
      <c r="EP152" s="458"/>
      <c r="EQ152" s="458"/>
      <c r="ER152" s="458"/>
      <c r="ES152" s="458"/>
      <c r="ET152" s="458"/>
      <c r="EU152" s="458"/>
      <c r="EV152" s="458"/>
      <c r="EW152" s="459"/>
      <c r="EX152" s="465"/>
      <c r="EY152" s="466" t="s">
        <v>62</v>
      </c>
      <c r="EZ152" s="466" t="s">
        <v>63</v>
      </c>
      <c r="FA152" s="466"/>
      <c r="FB152" s="466"/>
      <c r="FC152" s="466"/>
      <c r="FD152" s="466" t="str">
        <f>"Tahun "&amp;FM$6</f>
        <v>Tahun 2019</v>
      </c>
      <c r="FE152" s="466"/>
      <c r="FF152" s="467"/>
      <c r="FG152" s="458"/>
      <c r="FH152" s="458"/>
      <c r="FI152" s="458"/>
      <c r="FJ152" s="458"/>
      <c r="FK152" s="458"/>
      <c r="FL152" s="458"/>
      <c r="FM152" s="458"/>
      <c r="FN152" s="459"/>
      <c r="FO152" s="465"/>
      <c r="FP152" s="466" t="s">
        <v>62</v>
      </c>
      <c r="FQ152" s="466" t="s">
        <v>63</v>
      </c>
      <c r="FR152" s="466"/>
      <c r="FS152" s="466"/>
      <c r="FT152" s="466"/>
      <c r="FU152" s="466" t="str">
        <f>"Tahun "&amp;GD$6</f>
        <v>Tahun 2020</v>
      </c>
      <c r="FV152" s="466"/>
      <c r="FW152" s="467"/>
      <c r="FX152" s="458"/>
      <c r="FY152" s="458"/>
      <c r="FZ152" s="458"/>
      <c r="GA152" s="458"/>
      <c r="GB152" s="458"/>
      <c r="GC152" s="458"/>
      <c r="GD152" s="458"/>
      <c r="GE152" s="459"/>
      <c r="GF152" s="465"/>
      <c r="GG152" s="466" t="s">
        <v>62</v>
      </c>
      <c r="GH152" s="466" t="s">
        <v>63</v>
      </c>
      <c r="GI152" s="466"/>
      <c r="GJ152" s="466"/>
      <c r="GK152" s="466"/>
      <c r="GL152" s="466" t="str">
        <f>"Tahun "&amp;GU$6</f>
        <v>Tahun 2021</v>
      </c>
      <c r="GM152" s="466"/>
      <c r="GN152" s="467"/>
      <c r="GO152" s="458"/>
      <c r="GP152" s="458"/>
      <c r="GQ152" s="458"/>
      <c r="GR152" s="458"/>
      <c r="GS152" s="458"/>
      <c r="GT152" s="458"/>
      <c r="GU152" s="458"/>
      <c r="GV152" s="459"/>
      <c r="GW152" s="465"/>
      <c r="GX152" s="466" t="s">
        <v>62</v>
      </c>
      <c r="GY152" s="466" t="s">
        <v>63</v>
      </c>
      <c r="GZ152" s="466"/>
      <c r="HA152" s="466"/>
      <c r="HB152" s="466"/>
      <c r="HC152" s="466" t="str">
        <f>"Tahun "&amp;HL$6</f>
        <v>Tahun 2022</v>
      </c>
      <c r="HD152" s="466"/>
      <c r="HE152" s="467"/>
      <c r="HF152" s="458"/>
      <c r="HG152" s="458"/>
      <c r="HH152" s="458"/>
      <c r="HI152" s="458"/>
      <c r="HJ152" s="458"/>
      <c r="HK152" s="458"/>
      <c r="HL152" s="458"/>
      <c r="HM152" s="459"/>
      <c r="HN152" s="465"/>
      <c r="HO152" s="466" t="s">
        <v>62</v>
      </c>
      <c r="HP152" s="466" t="s">
        <v>63</v>
      </c>
      <c r="HQ152" s="466"/>
      <c r="HR152" s="466"/>
      <c r="HS152" s="466"/>
      <c r="HT152" s="466" t="str">
        <f>"Tahun "&amp;IC$6</f>
        <v>Tahun 2023</v>
      </c>
      <c r="HU152" s="466"/>
      <c r="HV152" s="467"/>
      <c r="HW152" s="458"/>
      <c r="HX152" s="458"/>
      <c r="HY152" s="458"/>
      <c r="HZ152" s="458"/>
      <c r="IA152" s="458"/>
      <c r="IB152" s="458"/>
      <c r="IC152" s="458"/>
      <c r="ID152" s="459"/>
      <c r="IE152" s="465"/>
      <c r="IF152" s="466" t="s">
        <v>62</v>
      </c>
      <c r="IG152" s="466" t="s">
        <v>63</v>
      </c>
      <c r="IH152" s="466"/>
      <c r="II152" s="466"/>
      <c r="IJ152" s="466"/>
      <c r="IK152" s="466" t="str">
        <f>"Tahun "&amp;IT$6</f>
        <v>Tahun 2024</v>
      </c>
      <c r="IL152" s="466"/>
      <c r="IM152" s="467"/>
      <c r="IN152" s="458"/>
      <c r="IO152" s="458"/>
      <c r="IP152" s="458"/>
      <c r="IQ152" s="458"/>
      <c r="IR152" s="458"/>
      <c r="IS152" s="458"/>
      <c r="IT152" s="458"/>
      <c r="IU152" s="459"/>
      <c r="IV152" s="465"/>
      <c r="IW152" s="466" t="s">
        <v>62</v>
      </c>
      <c r="IX152" s="466" t="s">
        <v>63</v>
      </c>
      <c r="IY152" s="466"/>
      <c r="IZ152" s="466"/>
      <c r="JA152" s="466"/>
      <c r="JB152" s="466" t="str">
        <f>"Tahun "&amp;JK$6</f>
        <v>Tahun 2025</v>
      </c>
      <c r="JC152" s="466"/>
      <c r="JD152" s="467"/>
      <c r="JE152" s="458"/>
      <c r="JF152" s="458"/>
      <c r="JG152" s="458"/>
      <c r="JH152" s="458"/>
      <c r="JI152" s="458"/>
      <c r="JJ152" s="458"/>
      <c r="JK152" s="458"/>
      <c r="JL152" s="459"/>
      <c r="JM152" s="465"/>
      <c r="JN152" s="466" t="s">
        <v>62</v>
      </c>
      <c r="JO152" s="466" t="s">
        <v>63</v>
      </c>
      <c r="JP152" s="466"/>
      <c r="JQ152" s="466"/>
      <c r="JR152" s="466"/>
      <c r="JS152" s="466" t="str">
        <f>"Tahun "&amp;KB$6</f>
        <v>Tahun 2026</v>
      </c>
      <c r="JT152" s="466"/>
      <c r="JU152" s="467"/>
      <c r="JV152" s="458"/>
      <c r="JW152" s="458"/>
      <c r="JX152" s="458"/>
      <c r="JY152" s="458"/>
      <c r="JZ152" s="458"/>
      <c r="KA152" s="458"/>
      <c r="KB152" s="458"/>
      <c r="KC152" s="459"/>
      <c r="KD152" s="465"/>
      <c r="KE152" s="466" t="s">
        <v>62</v>
      </c>
      <c r="KF152" s="466" t="s">
        <v>63</v>
      </c>
      <c r="KG152" s="466"/>
      <c r="KH152" s="466"/>
      <c r="KI152" s="466"/>
      <c r="KJ152" s="466" t="str">
        <f>"Tahun "&amp;KS$6</f>
        <v>Tahun 2027</v>
      </c>
      <c r="KK152" s="466"/>
      <c r="KL152" s="467"/>
      <c r="KM152" s="458"/>
      <c r="KN152" s="458"/>
      <c r="KO152" s="458"/>
      <c r="KP152" s="458"/>
      <c r="KQ152" s="458"/>
      <c r="KR152" s="458"/>
      <c r="KS152" s="458"/>
    </row>
    <row r="153" ht="15.75" customHeight="1">
      <c r="A153" s="468"/>
      <c r="B153" s="469"/>
      <c r="C153" s="469"/>
      <c r="D153" s="469"/>
      <c r="E153" s="469"/>
      <c r="F153" s="469"/>
      <c r="G153" s="469"/>
      <c r="H153" s="469"/>
      <c r="I153" s="469"/>
      <c r="J153" s="469"/>
      <c r="K153" s="469"/>
      <c r="L153" s="469"/>
      <c r="M153" s="469"/>
      <c r="N153" s="469"/>
      <c r="O153" s="469"/>
      <c r="P153" s="469"/>
      <c r="Q153" s="470"/>
      <c r="R153" s="468"/>
      <c r="S153" s="469"/>
      <c r="T153" s="469"/>
      <c r="U153" s="469"/>
      <c r="V153" s="469"/>
      <c r="W153" s="469"/>
      <c r="X153" s="469"/>
      <c r="Y153" s="469"/>
      <c r="Z153" s="469"/>
      <c r="AA153" s="469"/>
      <c r="AB153" s="469"/>
      <c r="AC153" s="469"/>
      <c r="AD153" s="469"/>
      <c r="AE153" s="469"/>
      <c r="AF153" s="469"/>
      <c r="AG153" s="469"/>
      <c r="AH153" s="470"/>
      <c r="AI153" s="468"/>
      <c r="AJ153" s="469"/>
      <c r="AK153" s="469"/>
      <c r="AL153" s="469"/>
      <c r="AM153" s="469"/>
      <c r="AN153" s="469"/>
      <c r="AO153" s="469"/>
      <c r="AP153" s="469"/>
      <c r="AQ153" s="469"/>
      <c r="AR153" s="469"/>
      <c r="AS153" s="469"/>
      <c r="AT153" s="469"/>
      <c r="AU153" s="469"/>
      <c r="AV153" s="469"/>
      <c r="AW153" s="469"/>
      <c r="AX153" s="469"/>
      <c r="AY153" s="470"/>
      <c r="AZ153" s="468"/>
      <c r="BA153" s="469"/>
      <c r="BB153" s="469"/>
      <c r="BC153" s="469"/>
      <c r="BD153" s="469"/>
      <c r="BE153" s="469"/>
      <c r="BF153" s="469"/>
      <c r="BG153" s="469"/>
      <c r="BH153" s="469"/>
      <c r="BI153" s="469"/>
      <c r="BJ153" s="469"/>
      <c r="BK153" s="469"/>
      <c r="BL153" s="469"/>
      <c r="BM153" s="469"/>
      <c r="BN153" s="469"/>
      <c r="BO153" s="469"/>
      <c r="BP153" s="470"/>
      <c r="BQ153" s="468"/>
      <c r="BR153" s="469"/>
      <c r="BS153" s="469"/>
      <c r="BT153" s="469"/>
      <c r="BU153" s="469"/>
      <c r="BV153" s="469"/>
      <c r="BW153" s="469"/>
      <c r="BX153" s="469"/>
      <c r="BY153" s="469"/>
      <c r="BZ153" s="469"/>
      <c r="CA153" s="469"/>
      <c r="CB153" s="469"/>
      <c r="CC153" s="469"/>
      <c r="CD153" s="469"/>
      <c r="CE153" s="469"/>
      <c r="CF153" s="469"/>
      <c r="CG153" s="470"/>
      <c r="CH153" s="468"/>
      <c r="CI153" s="469"/>
      <c r="CJ153" s="469"/>
      <c r="CK153" s="469"/>
      <c r="CL153" s="469"/>
      <c r="CM153" s="469"/>
      <c r="CN153" s="469"/>
      <c r="CO153" s="469"/>
      <c r="CP153" s="469"/>
      <c r="CQ153" s="469"/>
      <c r="CR153" s="469"/>
      <c r="CS153" s="469"/>
      <c r="CT153" s="469"/>
      <c r="CU153" s="469"/>
      <c r="CV153" s="469"/>
      <c r="CW153" s="469"/>
      <c r="CX153" s="470"/>
      <c r="CY153" s="468"/>
      <c r="CZ153" s="469"/>
      <c r="DA153" s="469"/>
      <c r="DB153" s="469"/>
      <c r="DC153" s="469"/>
      <c r="DD153" s="469"/>
      <c r="DE153" s="469"/>
      <c r="DF153" s="469"/>
      <c r="DG153" s="469"/>
      <c r="DH153" s="469"/>
      <c r="DI153" s="469"/>
      <c r="DJ153" s="469"/>
      <c r="DK153" s="469"/>
      <c r="DL153" s="469"/>
      <c r="DM153" s="469"/>
      <c r="DN153" s="469"/>
      <c r="DO153" s="470"/>
      <c r="DP153" s="468"/>
      <c r="DQ153" s="469"/>
      <c r="DR153" s="469"/>
      <c r="DS153" s="469"/>
      <c r="DT153" s="469"/>
      <c r="DU153" s="469"/>
      <c r="DV153" s="469"/>
      <c r="DW153" s="469"/>
      <c r="DX153" s="469"/>
      <c r="DY153" s="469"/>
      <c r="DZ153" s="469"/>
      <c r="EA153" s="469"/>
      <c r="EB153" s="469"/>
      <c r="EC153" s="469"/>
      <c r="ED153" s="469"/>
      <c r="EE153" s="469"/>
      <c r="EF153" s="470"/>
      <c r="EG153" s="468"/>
      <c r="EH153" s="469"/>
      <c r="EI153" s="469"/>
      <c r="EJ153" s="469"/>
      <c r="EK153" s="469"/>
      <c r="EL153" s="469"/>
      <c r="EM153" s="469"/>
      <c r="EN153" s="469"/>
      <c r="EO153" s="469"/>
      <c r="EP153" s="469"/>
      <c r="EQ153" s="469"/>
      <c r="ER153" s="469"/>
      <c r="ES153" s="469"/>
      <c r="ET153" s="469"/>
      <c r="EU153" s="469"/>
      <c r="EV153" s="469"/>
      <c r="EW153" s="470"/>
      <c r="EX153" s="468"/>
      <c r="EY153" s="469"/>
      <c r="EZ153" s="469"/>
      <c r="FA153" s="469"/>
      <c r="FB153" s="469"/>
      <c r="FC153" s="469"/>
      <c r="FD153" s="469"/>
      <c r="FE153" s="469"/>
      <c r="FF153" s="469"/>
      <c r="FG153" s="469"/>
      <c r="FH153" s="469"/>
      <c r="FI153" s="469"/>
      <c r="FJ153" s="469"/>
      <c r="FK153" s="469"/>
      <c r="FL153" s="469"/>
      <c r="FM153" s="469"/>
      <c r="FN153" s="470"/>
      <c r="FO153" s="468"/>
      <c r="FP153" s="469"/>
      <c r="FQ153" s="469"/>
      <c r="FR153" s="469"/>
      <c r="FS153" s="469"/>
      <c r="FT153" s="469"/>
      <c r="FU153" s="469"/>
      <c r="FV153" s="469"/>
      <c r="FW153" s="469"/>
      <c r="FX153" s="469"/>
      <c r="FY153" s="469"/>
      <c r="FZ153" s="469"/>
      <c r="GA153" s="469"/>
      <c r="GB153" s="469"/>
      <c r="GC153" s="469"/>
      <c r="GD153" s="469"/>
      <c r="GE153" s="470"/>
      <c r="GF153" s="468"/>
      <c r="GG153" s="469"/>
      <c r="GH153" s="469"/>
      <c r="GI153" s="469"/>
      <c r="GJ153" s="469"/>
      <c r="GK153" s="469"/>
      <c r="GL153" s="469"/>
      <c r="GM153" s="469"/>
      <c r="GN153" s="469"/>
      <c r="GO153" s="469"/>
      <c r="GP153" s="469"/>
      <c r="GQ153" s="469"/>
      <c r="GR153" s="469"/>
      <c r="GS153" s="469"/>
      <c r="GT153" s="469"/>
      <c r="GU153" s="469"/>
      <c r="GV153" s="470"/>
      <c r="GW153" s="468"/>
      <c r="GX153" s="469"/>
      <c r="GY153" s="469"/>
      <c r="GZ153" s="469"/>
      <c r="HA153" s="469"/>
      <c r="HB153" s="469"/>
      <c r="HC153" s="469"/>
      <c r="HD153" s="469"/>
      <c r="HE153" s="469"/>
      <c r="HF153" s="469"/>
      <c r="HG153" s="469"/>
      <c r="HH153" s="469"/>
      <c r="HI153" s="469"/>
      <c r="HJ153" s="469"/>
      <c r="HK153" s="469"/>
      <c r="HL153" s="469"/>
      <c r="HM153" s="470"/>
      <c r="HN153" s="468"/>
      <c r="HO153" s="469"/>
      <c r="HP153" s="469"/>
      <c r="HQ153" s="469"/>
      <c r="HR153" s="469"/>
      <c r="HS153" s="469"/>
      <c r="HT153" s="469"/>
      <c r="HU153" s="469"/>
      <c r="HV153" s="469"/>
      <c r="HW153" s="469"/>
      <c r="HX153" s="469"/>
      <c r="HY153" s="469"/>
      <c r="HZ153" s="469"/>
      <c r="IA153" s="469"/>
      <c r="IB153" s="469"/>
      <c r="IC153" s="469"/>
      <c r="ID153" s="470"/>
      <c r="IE153" s="468"/>
      <c r="IF153" s="469"/>
      <c r="IG153" s="469"/>
      <c r="IH153" s="469"/>
      <c r="II153" s="469"/>
      <c r="IJ153" s="469"/>
      <c r="IK153" s="469"/>
      <c r="IL153" s="469"/>
      <c r="IM153" s="469"/>
      <c r="IN153" s="469"/>
      <c r="IO153" s="469"/>
      <c r="IP153" s="469"/>
      <c r="IQ153" s="469"/>
      <c r="IR153" s="469"/>
      <c r="IS153" s="469"/>
      <c r="IT153" s="469"/>
      <c r="IU153" s="470"/>
      <c r="IV153" s="468"/>
      <c r="IW153" s="469"/>
      <c r="IX153" s="469"/>
      <c r="IY153" s="469"/>
      <c r="IZ153" s="469"/>
      <c r="JA153" s="469"/>
      <c r="JB153" s="469"/>
      <c r="JC153" s="469"/>
      <c r="JD153" s="469"/>
      <c r="JE153" s="469"/>
      <c r="JF153" s="469"/>
      <c r="JG153" s="469"/>
      <c r="JH153" s="469"/>
      <c r="JI153" s="469"/>
      <c r="JJ153" s="469"/>
      <c r="JK153" s="469"/>
      <c r="JL153" s="470"/>
      <c r="JM153" s="468"/>
      <c r="JN153" s="469"/>
      <c r="JO153" s="469"/>
      <c r="JP153" s="469"/>
      <c r="JQ153" s="469"/>
      <c r="JR153" s="469"/>
      <c r="JS153" s="469"/>
      <c r="JT153" s="469"/>
      <c r="JU153" s="469"/>
      <c r="JV153" s="469"/>
      <c r="JW153" s="469"/>
      <c r="JX153" s="469"/>
      <c r="JY153" s="469"/>
      <c r="JZ153" s="469"/>
      <c r="KA153" s="469"/>
      <c r="KB153" s="469"/>
      <c r="KC153" s="470"/>
      <c r="KD153" s="468"/>
      <c r="KE153" s="469"/>
      <c r="KF153" s="469"/>
      <c r="KG153" s="469"/>
      <c r="KH153" s="469"/>
      <c r="KI153" s="469"/>
      <c r="KJ153" s="469"/>
      <c r="KK153" s="469"/>
      <c r="KL153" s="469"/>
      <c r="KM153" s="469"/>
      <c r="KN153" s="469"/>
      <c r="KO153" s="469"/>
      <c r="KP153" s="469"/>
      <c r="KQ153" s="469"/>
      <c r="KR153" s="469"/>
      <c r="KS153" s="469"/>
    </row>
    <row r="154" ht="33.75" customHeight="1">
      <c r="A154" s="471" t="s">
        <v>64</v>
      </c>
      <c r="B154" s="472" t="s">
        <v>65</v>
      </c>
      <c r="C154" s="473" t="s">
        <v>66</v>
      </c>
      <c r="D154" s="124"/>
      <c r="E154" s="124"/>
      <c r="F154" s="124"/>
      <c r="G154" s="125"/>
      <c r="H154" s="473" t="s">
        <v>67</v>
      </c>
      <c r="I154" s="125"/>
      <c r="J154" s="473" t="s">
        <v>68</v>
      </c>
      <c r="K154" s="124"/>
      <c r="L154" s="125"/>
      <c r="M154" s="472" t="s">
        <v>69</v>
      </c>
      <c r="N154" s="474" t="s">
        <v>70</v>
      </c>
      <c r="O154" s="125"/>
      <c r="P154" s="475" t="s">
        <v>71</v>
      </c>
      <c r="Q154" s="476"/>
      <c r="R154" s="477" t="s">
        <v>64</v>
      </c>
      <c r="S154" s="472" t="s">
        <v>65</v>
      </c>
      <c r="T154" s="473" t="s">
        <v>66</v>
      </c>
      <c r="U154" s="124"/>
      <c r="V154" s="124"/>
      <c r="W154" s="124"/>
      <c r="X154" s="125"/>
      <c r="Y154" s="473" t="s">
        <v>67</v>
      </c>
      <c r="Z154" s="125"/>
      <c r="AA154" s="473" t="s">
        <v>68</v>
      </c>
      <c r="AB154" s="124"/>
      <c r="AC154" s="125"/>
      <c r="AD154" s="472" t="s">
        <v>69</v>
      </c>
      <c r="AE154" s="474" t="s">
        <v>70</v>
      </c>
      <c r="AF154" s="125"/>
      <c r="AG154" s="478" t="s">
        <v>71</v>
      </c>
      <c r="AH154" s="476"/>
      <c r="AI154" s="477" t="s">
        <v>64</v>
      </c>
      <c r="AJ154" s="472" t="s">
        <v>65</v>
      </c>
      <c r="AK154" s="473" t="s">
        <v>66</v>
      </c>
      <c r="AL154" s="124"/>
      <c r="AM154" s="124"/>
      <c r="AN154" s="124"/>
      <c r="AO154" s="125"/>
      <c r="AP154" s="473" t="s">
        <v>67</v>
      </c>
      <c r="AQ154" s="125"/>
      <c r="AR154" s="473" t="s">
        <v>68</v>
      </c>
      <c r="AS154" s="124"/>
      <c r="AT154" s="125"/>
      <c r="AU154" s="472" t="s">
        <v>69</v>
      </c>
      <c r="AV154" s="474" t="s">
        <v>70</v>
      </c>
      <c r="AW154" s="125"/>
      <c r="AX154" s="478" t="s">
        <v>71</v>
      </c>
      <c r="AY154" s="476"/>
      <c r="AZ154" s="477" t="s">
        <v>64</v>
      </c>
      <c r="BA154" s="472" t="s">
        <v>65</v>
      </c>
      <c r="BB154" s="473" t="s">
        <v>66</v>
      </c>
      <c r="BC154" s="124"/>
      <c r="BD154" s="124"/>
      <c r="BE154" s="124"/>
      <c r="BF154" s="125"/>
      <c r="BG154" s="473" t="s">
        <v>67</v>
      </c>
      <c r="BH154" s="125"/>
      <c r="BI154" s="473" t="s">
        <v>68</v>
      </c>
      <c r="BJ154" s="124"/>
      <c r="BK154" s="125"/>
      <c r="BL154" s="472" t="s">
        <v>69</v>
      </c>
      <c r="BM154" s="474" t="s">
        <v>70</v>
      </c>
      <c r="BN154" s="125"/>
      <c r="BO154" s="478" t="s">
        <v>71</v>
      </c>
      <c r="BP154" s="476"/>
      <c r="BQ154" s="477" t="s">
        <v>64</v>
      </c>
      <c r="BR154" s="472" t="s">
        <v>65</v>
      </c>
      <c r="BS154" s="473" t="s">
        <v>66</v>
      </c>
      <c r="BT154" s="124"/>
      <c r="BU154" s="124"/>
      <c r="BV154" s="124"/>
      <c r="BW154" s="125"/>
      <c r="BX154" s="473" t="s">
        <v>67</v>
      </c>
      <c r="BY154" s="125"/>
      <c r="BZ154" s="473" t="s">
        <v>68</v>
      </c>
      <c r="CA154" s="124"/>
      <c r="CB154" s="125"/>
      <c r="CC154" s="472" t="s">
        <v>69</v>
      </c>
      <c r="CD154" s="474" t="s">
        <v>70</v>
      </c>
      <c r="CE154" s="125"/>
      <c r="CF154" s="478" t="s">
        <v>71</v>
      </c>
      <c r="CG154" s="476"/>
      <c r="CH154" s="477" t="s">
        <v>64</v>
      </c>
      <c r="CI154" s="472" t="s">
        <v>65</v>
      </c>
      <c r="CJ154" s="473" t="s">
        <v>66</v>
      </c>
      <c r="CK154" s="124"/>
      <c r="CL154" s="124"/>
      <c r="CM154" s="124"/>
      <c r="CN154" s="125"/>
      <c r="CO154" s="473" t="s">
        <v>67</v>
      </c>
      <c r="CP154" s="125"/>
      <c r="CQ154" s="473" t="s">
        <v>68</v>
      </c>
      <c r="CR154" s="124"/>
      <c r="CS154" s="125"/>
      <c r="CT154" s="472" t="s">
        <v>69</v>
      </c>
      <c r="CU154" s="474" t="s">
        <v>70</v>
      </c>
      <c r="CV154" s="125"/>
      <c r="CW154" s="478" t="s">
        <v>71</v>
      </c>
      <c r="CX154" s="476"/>
      <c r="CY154" s="477" t="s">
        <v>64</v>
      </c>
      <c r="CZ154" s="472" t="s">
        <v>65</v>
      </c>
      <c r="DA154" s="473" t="s">
        <v>66</v>
      </c>
      <c r="DB154" s="124"/>
      <c r="DC154" s="124"/>
      <c r="DD154" s="124"/>
      <c r="DE154" s="125"/>
      <c r="DF154" s="473" t="s">
        <v>67</v>
      </c>
      <c r="DG154" s="125"/>
      <c r="DH154" s="473" t="s">
        <v>68</v>
      </c>
      <c r="DI154" s="124"/>
      <c r="DJ154" s="125"/>
      <c r="DK154" s="472" t="s">
        <v>69</v>
      </c>
      <c r="DL154" s="474" t="s">
        <v>70</v>
      </c>
      <c r="DM154" s="125"/>
      <c r="DN154" s="478" t="s">
        <v>71</v>
      </c>
      <c r="DO154" s="476"/>
      <c r="DP154" s="477" t="s">
        <v>64</v>
      </c>
      <c r="DQ154" s="472" t="s">
        <v>65</v>
      </c>
      <c r="DR154" s="473" t="s">
        <v>66</v>
      </c>
      <c r="DS154" s="124"/>
      <c r="DT154" s="124"/>
      <c r="DU154" s="124"/>
      <c r="DV154" s="125"/>
      <c r="DW154" s="473" t="s">
        <v>67</v>
      </c>
      <c r="DX154" s="125"/>
      <c r="DY154" s="473" t="s">
        <v>68</v>
      </c>
      <c r="DZ154" s="124"/>
      <c r="EA154" s="125"/>
      <c r="EB154" s="472" t="s">
        <v>69</v>
      </c>
      <c r="EC154" s="474" t="s">
        <v>70</v>
      </c>
      <c r="ED154" s="125"/>
      <c r="EE154" s="478" t="s">
        <v>71</v>
      </c>
      <c r="EF154" s="476"/>
      <c r="EG154" s="477" t="s">
        <v>64</v>
      </c>
      <c r="EH154" s="472" t="s">
        <v>65</v>
      </c>
      <c r="EI154" s="473" t="s">
        <v>66</v>
      </c>
      <c r="EJ154" s="124"/>
      <c r="EK154" s="124"/>
      <c r="EL154" s="124"/>
      <c r="EM154" s="125"/>
      <c r="EN154" s="473" t="s">
        <v>67</v>
      </c>
      <c r="EO154" s="125"/>
      <c r="EP154" s="473" t="s">
        <v>68</v>
      </c>
      <c r="EQ154" s="124"/>
      <c r="ER154" s="125"/>
      <c r="ES154" s="472" t="s">
        <v>69</v>
      </c>
      <c r="ET154" s="474" t="s">
        <v>70</v>
      </c>
      <c r="EU154" s="125"/>
      <c r="EV154" s="478" t="s">
        <v>71</v>
      </c>
      <c r="EW154" s="476"/>
      <c r="EX154" s="477" t="s">
        <v>64</v>
      </c>
      <c r="EY154" s="472" t="s">
        <v>65</v>
      </c>
      <c r="EZ154" s="473" t="s">
        <v>66</v>
      </c>
      <c r="FA154" s="124"/>
      <c r="FB154" s="124"/>
      <c r="FC154" s="124"/>
      <c r="FD154" s="125"/>
      <c r="FE154" s="473" t="s">
        <v>67</v>
      </c>
      <c r="FF154" s="125"/>
      <c r="FG154" s="473" t="s">
        <v>68</v>
      </c>
      <c r="FH154" s="124"/>
      <c r="FI154" s="125"/>
      <c r="FJ154" s="472" t="s">
        <v>69</v>
      </c>
      <c r="FK154" s="474" t="s">
        <v>70</v>
      </c>
      <c r="FL154" s="125"/>
      <c r="FM154" s="478" t="s">
        <v>71</v>
      </c>
      <c r="FN154" s="476"/>
      <c r="FO154" s="477" t="s">
        <v>64</v>
      </c>
      <c r="FP154" s="472" t="s">
        <v>65</v>
      </c>
      <c r="FQ154" s="473" t="s">
        <v>66</v>
      </c>
      <c r="FR154" s="124"/>
      <c r="FS154" s="124"/>
      <c r="FT154" s="124"/>
      <c r="FU154" s="125"/>
      <c r="FV154" s="473" t="s">
        <v>67</v>
      </c>
      <c r="FW154" s="125"/>
      <c r="FX154" s="473" t="s">
        <v>68</v>
      </c>
      <c r="FY154" s="124"/>
      <c r="FZ154" s="125"/>
      <c r="GA154" s="472" t="s">
        <v>69</v>
      </c>
      <c r="GB154" s="474" t="s">
        <v>70</v>
      </c>
      <c r="GC154" s="125"/>
      <c r="GD154" s="478" t="s">
        <v>71</v>
      </c>
      <c r="GE154" s="476"/>
      <c r="GF154" s="477" t="s">
        <v>64</v>
      </c>
      <c r="GG154" s="472" t="s">
        <v>65</v>
      </c>
      <c r="GH154" s="473" t="s">
        <v>66</v>
      </c>
      <c r="GI154" s="124"/>
      <c r="GJ154" s="124"/>
      <c r="GK154" s="124"/>
      <c r="GL154" s="125"/>
      <c r="GM154" s="473" t="s">
        <v>67</v>
      </c>
      <c r="GN154" s="125"/>
      <c r="GO154" s="473" t="s">
        <v>68</v>
      </c>
      <c r="GP154" s="124"/>
      <c r="GQ154" s="125"/>
      <c r="GR154" s="472" t="s">
        <v>69</v>
      </c>
      <c r="GS154" s="474" t="s">
        <v>70</v>
      </c>
      <c r="GT154" s="125"/>
      <c r="GU154" s="478" t="s">
        <v>71</v>
      </c>
      <c r="GV154" s="476"/>
      <c r="GW154" s="477" t="s">
        <v>64</v>
      </c>
      <c r="GX154" s="472" t="s">
        <v>65</v>
      </c>
      <c r="GY154" s="473" t="s">
        <v>66</v>
      </c>
      <c r="GZ154" s="124"/>
      <c r="HA154" s="124"/>
      <c r="HB154" s="124"/>
      <c r="HC154" s="125"/>
      <c r="HD154" s="473" t="s">
        <v>67</v>
      </c>
      <c r="HE154" s="125"/>
      <c r="HF154" s="473" t="s">
        <v>68</v>
      </c>
      <c r="HG154" s="124"/>
      <c r="HH154" s="125"/>
      <c r="HI154" s="472" t="s">
        <v>69</v>
      </c>
      <c r="HJ154" s="474" t="s">
        <v>70</v>
      </c>
      <c r="HK154" s="125"/>
      <c r="HL154" s="478" t="s">
        <v>71</v>
      </c>
      <c r="HM154" s="476"/>
      <c r="HN154" s="477" t="s">
        <v>64</v>
      </c>
      <c r="HO154" s="472" t="s">
        <v>65</v>
      </c>
      <c r="HP154" s="473" t="s">
        <v>66</v>
      </c>
      <c r="HQ154" s="124"/>
      <c r="HR154" s="124"/>
      <c r="HS154" s="124"/>
      <c r="HT154" s="125"/>
      <c r="HU154" s="473" t="s">
        <v>67</v>
      </c>
      <c r="HV154" s="125"/>
      <c r="HW154" s="473" t="s">
        <v>68</v>
      </c>
      <c r="HX154" s="124"/>
      <c r="HY154" s="125"/>
      <c r="HZ154" s="472" t="s">
        <v>69</v>
      </c>
      <c r="IA154" s="474" t="s">
        <v>70</v>
      </c>
      <c r="IB154" s="125"/>
      <c r="IC154" s="478" t="s">
        <v>71</v>
      </c>
      <c r="ID154" s="476"/>
      <c r="IE154" s="477" t="s">
        <v>64</v>
      </c>
      <c r="IF154" s="472" t="s">
        <v>65</v>
      </c>
      <c r="IG154" s="473" t="s">
        <v>66</v>
      </c>
      <c r="IH154" s="124"/>
      <c r="II154" s="124"/>
      <c r="IJ154" s="124"/>
      <c r="IK154" s="125"/>
      <c r="IL154" s="473" t="s">
        <v>67</v>
      </c>
      <c r="IM154" s="125"/>
      <c r="IN154" s="473" t="s">
        <v>68</v>
      </c>
      <c r="IO154" s="124"/>
      <c r="IP154" s="125"/>
      <c r="IQ154" s="472" t="s">
        <v>69</v>
      </c>
      <c r="IR154" s="474" t="s">
        <v>70</v>
      </c>
      <c r="IS154" s="125"/>
      <c r="IT154" s="478" t="s">
        <v>71</v>
      </c>
      <c r="IU154" s="476"/>
      <c r="IV154" s="477" t="s">
        <v>64</v>
      </c>
      <c r="IW154" s="472" t="s">
        <v>65</v>
      </c>
      <c r="IX154" s="473" t="s">
        <v>66</v>
      </c>
      <c r="IY154" s="124"/>
      <c r="IZ154" s="124"/>
      <c r="JA154" s="124"/>
      <c r="JB154" s="125"/>
      <c r="JC154" s="473" t="s">
        <v>67</v>
      </c>
      <c r="JD154" s="125"/>
      <c r="JE154" s="473" t="s">
        <v>68</v>
      </c>
      <c r="JF154" s="124"/>
      <c r="JG154" s="125"/>
      <c r="JH154" s="472" t="s">
        <v>69</v>
      </c>
      <c r="JI154" s="474" t="s">
        <v>70</v>
      </c>
      <c r="JJ154" s="125"/>
      <c r="JK154" s="478" t="s">
        <v>71</v>
      </c>
      <c r="JL154" s="476"/>
      <c r="JM154" s="477" t="s">
        <v>64</v>
      </c>
      <c r="JN154" s="472" t="s">
        <v>65</v>
      </c>
      <c r="JO154" s="473" t="s">
        <v>66</v>
      </c>
      <c r="JP154" s="124"/>
      <c r="JQ154" s="124"/>
      <c r="JR154" s="124"/>
      <c r="JS154" s="125"/>
      <c r="JT154" s="473" t="s">
        <v>67</v>
      </c>
      <c r="JU154" s="125"/>
      <c r="JV154" s="473" t="s">
        <v>68</v>
      </c>
      <c r="JW154" s="124"/>
      <c r="JX154" s="125"/>
      <c r="JY154" s="472" t="s">
        <v>69</v>
      </c>
      <c r="JZ154" s="474" t="s">
        <v>70</v>
      </c>
      <c r="KA154" s="125"/>
      <c r="KB154" s="478" t="s">
        <v>71</v>
      </c>
      <c r="KC154" s="476"/>
      <c r="KD154" s="477" t="s">
        <v>64</v>
      </c>
      <c r="KE154" s="472" t="s">
        <v>65</v>
      </c>
      <c r="KF154" s="473" t="s">
        <v>66</v>
      </c>
      <c r="KG154" s="124"/>
      <c r="KH154" s="124"/>
      <c r="KI154" s="124"/>
      <c r="KJ154" s="125"/>
      <c r="KK154" s="473" t="s">
        <v>67</v>
      </c>
      <c r="KL154" s="125"/>
      <c r="KM154" s="473" t="s">
        <v>68</v>
      </c>
      <c r="KN154" s="124"/>
      <c r="KO154" s="125"/>
      <c r="KP154" s="472" t="s">
        <v>69</v>
      </c>
      <c r="KQ154" s="474" t="s">
        <v>70</v>
      </c>
      <c r="KR154" s="125"/>
      <c r="KS154" s="478" t="s">
        <v>71</v>
      </c>
    </row>
    <row r="155" ht="66.0" customHeight="1">
      <c r="A155" s="131"/>
      <c r="B155" s="42"/>
      <c r="C155" s="479" t="s">
        <v>72</v>
      </c>
      <c r="D155" s="479" t="s">
        <v>73</v>
      </c>
      <c r="E155" s="480" t="s">
        <v>74</v>
      </c>
      <c r="F155" s="479" t="s">
        <v>75</v>
      </c>
      <c r="G155" s="479" t="s">
        <v>76</v>
      </c>
      <c r="H155" s="481" t="s">
        <v>77</v>
      </c>
      <c r="I155" s="479" t="s">
        <v>78</v>
      </c>
      <c r="J155" s="481" t="s">
        <v>79</v>
      </c>
      <c r="K155" s="479" t="s">
        <v>80</v>
      </c>
      <c r="L155" s="479" t="s">
        <v>81</v>
      </c>
      <c r="M155" s="42"/>
      <c r="N155" s="481" t="s">
        <v>77</v>
      </c>
      <c r="O155" s="481" t="s">
        <v>82</v>
      </c>
      <c r="P155" s="135"/>
      <c r="Q155" s="476"/>
      <c r="R155" s="136"/>
      <c r="S155" s="42"/>
      <c r="T155" s="479" t="s">
        <v>72</v>
      </c>
      <c r="U155" s="479" t="s">
        <v>73</v>
      </c>
      <c r="V155" s="480" t="s">
        <v>74</v>
      </c>
      <c r="W155" s="479" t="s">
        <v>75</v>
      </c>
      <c r="X155" s="479" t="s">
        <v>76</v>
      </c>
      <c r="Y155" s="481" t="s">
        <v>77</v>
      </c>
      <c r="Z155" s="479" t="s">
        <v>78</v>
      </c>
      <c r="AA155" s="481" t="s">
        <v>79</v>
      </c>
      <c r="AB155" s="479" t="s">
        <v>80</v>
      </c>
      <c r="AC155" s="479" t="s">
        <v>81</v>
      </c>
      <c r="AD155" s="42"/>
      <c r="AE155" s="481" t="s">
        <v>77</v>
      </c>
      <c r="AF155" s="481" t="s">
        <v>82</v>
      </c>
      <c r="AG155" s="137"/>
      <c r="AH155" s="476"/>
      <c r="AI155" s="136"/>
      <c r="AJ155" s="42"/>
      <c r="AK155" s="479" t="s">
        <v>72</v>
      </c>
      <c r="AL155" s="479" t="s">
        <v>73</v>
      </c>
      <c r="AM155" s="480" t="s">
        <v>74</v>
      </c>
      <c r="AN155" s="479" t="s">
        <v>75</v>
      </c>
      <c r="AO155" s="479" t="s">
        <v>76</v>
      </c>
      <c r="AP155" s="481" t="s">
        <v>77</v>
      </c>
      <c r="AQ155" s="479" t="s">
        <v>78</v>
      </c>
      <c r="AR155" s="481" t="s">
        <v>79</v>
      </c>
      <c r="AS155" s="479" t="s">
        <v>80</v>
      </c>
      <c r="AT155" s="479" t="s">
        <v>81</v>
      </c>
      <c r="AU155" s="42"/>
      <c r="AV155" s="481" t="s">
        <v>77</v>
      </c>
      <c r="AW155" s="481" t="s">
        <v>82</v>
      </c>
      <c r="AX155" s="137"/>
      <c r="AY155" s="476"/>
      <c r="AZ155" s="136"/>
      <c r="BA155" s="42"/>
      <c r="BB155" s="479" t="s">
        <v>72</v>
      </c>
      <c r="BC155" s="479" t="s">
        <v>73</v>
      </c>
      <c r="BD155" s="480" t="s">
        <v>74</v>
      </c>
      <c r="BE155" s="479" t="s">
        <v>75</v>
      </c>
      <c r="BF155" s="479" t="s">
        <v>76</v>
      </c>
      <c r="BG155" s="481" t="s">
        <v>77</v>
      </c>
      <c r="BH155" s="479" t="s">
        <v>78</v>
      </c>
      <c r="BI155" s="481" t="s">
        <v>79</v>
      </c>
      <c r="BJ155" s="479" t="s">
        <v>80</v>
      </c>
      <c r="BK155" s="479" t="s">
        <v>81</v>
      </c>
      <c r="BL155" s="42"/>
      <c r="BM155" s="481" t="s">
        <v>77</v>
      </c>
      <c r="BN155" s="481" t="s">
        <v>82</v>
      </c>
      <c r="BO155" s="137"/>
      <c r="BP155" s="476"/>
      <c r="BQ155" s="136"/>
      <c r="BR155" s="42"/>
      <c r="BS155" s="479" t="s">
        <v>72</v>
      </c>
      <c r="BT155" s="479" t="s">
        <v>73</v>
      </c>
      <c r="BU155" s="480" t="s">
        <v>74</v>
      </c>
      <c r="BV155" s="479" t="s">
        <v>75</v>
      </c>
      <c r="BW155" s="479" t="s">
        <v>76</v>
      </c>
      <c r="BX155" s="481" t="s">
        <v>77</v>
      </c>
      <c r="BY155" s="479" t="s">
        <v>78</v>
      </c>
      <c r="BZ155" s="481" t="s">
        <v>79</v>
      </c>
      <c r="CA155" s="479" t="s">
        <v>80</v>
      </c>
      <c r="CB155" s="479" t="s">
        <v>81</v>
      </c>
      <c r="CC155" s="42"/>
      <c r="CD155" s="481" t="s">
        <v>77</v>
      </c>
      <c r="CE155" s="481" t="s">
        <v>82</v>
      </c>
      <c r="CF155" s="137"/>
      <c r="CG155" s="476"/>
      <c r="CH155" s="136"/>
      <c r="CI155" s="42"/>
      <c r="CJ155" s="479" t="s">
        <v>72</v>
      </c>
      <c r="CK155" s="479" t="s">
        <v>73</v>
      </c>
      <c r="CL155" s="480" t="s">
        <v>74</v>
      </c>
      <c r="CM155" s="479" t="s">
        <v>75</v>
      </c>
      <c r="CN155" s="479" t="s">
        <v>76</v>
      </c>
      <c r="CO155" s="481" t="s">
        <v>77</v>
      </c>
      <c r="CP155" s="479" t="s">
        <v>78</v>
      </c>
      <c r="CQ155" s="481" t="s">
        <v>79</v>
      </c>
      <c r="CR155" s="479" t="s">
        <v>80</v>
      </c>
      <c r="CS155" s="479" t="s">
        <v>81</v>
      </c>
      <c r="CT155" s="42"/>
      <c r="CU155" s="481" t="s">
        <v>77</v>
      </c>
      <c r="CV155" s="481" t="s">
        <v>82</v>
      </c>
      <c r="CW155" s="137"/>
      <c r="CX155" s="476"/>
      <c r="CY155" s="136"/>
      <c r="CZ155" s="42"/>
      <c r="DA155" s="479" t="s">
        <v>72</v>
      </c>
      <c r="DB155" s="479" t="s">
        <v>73</v>
      </c>
      <c r="DC155" s="480" t="s">
        <v>74</v>
      </c>
      <c r="DD155" s="479" t="s">
        <v>75</v>
      </c>
      <c r="DE155" s="479" t="s">
        <v>76</v>
      </c>
      <c r="DF155" s="481" t="s">
        <v>77</v>
      </c>
      <c r="DG155" s="479" t="s">
        <v>78</v>
      </c>
      <c r="DH155" s="481" t="s">
        <v>79</v>
      </c>
      <c r="DI155" s="479" t="s">
        <v>80</v>
      </c>
      <c r="DJ155" s="479" t="s">
        <v>81</v>
      </c>
      <c r="DK155" s="42"/>
      <c r="DL155" s="481" t="s">
        <v>77</v>
      </c>
      <c r="DM155" s="481" t="s">
        <v>82</v>
      </c>
      <c r="DN155" s="137"/>
      <c r="DO155" s="476"/>
      <c r="DP155" s="136"/>
      <c r="DQ155" s="42"/>
      <c r="DR155" s="479" t="s">
        <v>72</v>
      </c>
      <c r="DS155" s="479" t="s">
        <v>73</v>
      </c>
      <c r="DT155" s="480" t="s">
        <v>74</v>
      </c>
      <c r="DU155" s="479" t="s">
        <v>75</v>
      </c>
      <c r="DV155" s="479" t="s">
        <v>76</v>
      </c>
      <c r="DW155" s="481" t="s">
        <v>77</v>
      </c>
      <c r="DX155" s="479" t="s">
        <v>78</v>
      </c>
      <c r="DY155" s="481" t="s">
        <v>79</v>
      </c>
      <c r="DZ155" s="479" t="s">
        <v>80</v>
      </c>
      <c r="EA155" s="479" t="s">
        <v>81</v>
      </c>
      <c r="EB155" s="42"/>
      <c r="EC155" s="481" t="s">
        <v>77</v>
      </c>
      <c r="ED155" s="481" t="s">
        <v>82</v>
      </c>
      <c r="EE155" s="137"/>
      <c r="EF155" s="476"/>
      <c r="EG155" s="136"/>
      <c r="EH155" s="42"/>
      <c r="EI155" s="479" t="s">
        <v>72</v>
      </c>
      <c r="EJ155" s="479" t="s">
        <v>73</v>
      </c>
      <c r="EK155" s="480" t="s">
        <v>74</v>
      </c>
      <c r="EL155" s="479" t="s">
        <v>75</v>
      </c>
      <c r="EM155" s="479" t="s">
        <v>76</v>
      </c>
      <c r="EN155" s="481" t="s">
        <v>77</v>
      </c>
      <c r="EO155" s="479" t="s">
        <v>78</v>
      </c>
      <c r="EP155" s="481" t="s">
        <v>79</v>
      </c>
      <c r="EQ155" s="479" t="s">
        <v>80</v>
      </c>
      <c r="ER155" s="479" t="s">
        <v>81</v>
      </c>
      <c r="ES155" s="42"/>
      <c r="ET155" s="481" t="s">
        <v>77</v>
      </c>
      <c r="EU155" s="481" t="s">
        <v>82</v>
      </c>
      <c r="EV155" s="137"/>
      <c r="EW155" s="476"/>
      <c r="EX155" s="136"/>
      <c r="EY155" s="42"/>
      <c r="EZ155" s="479" t="s">
        <v>72</v>
      </c>
      <c r="FA155" s="479" t="s">
        <v>73</v>
      </c>
      <c r="FB155" s="480" t="s">
        <v>74</v>
      </c>
      <c r="FC155" s="479" t="s">
        <v>75</v>
      </c>
      <c r="FD155" s="479" t="s">
        <v>76</v>
      </c>
      <c r="FE155" s="481" t="s">
        <v>77</v>
      </c>
      <c r="FF155" s="479" t="s">
        <v>78</v>
      </c>
      <c r="FG155" s="481" t="s">
        <v>79</v>
      </c>
      <c r="FH155" s="479" t="s">
        <v>80</v>
      </c>
      <c r="FI155" s="479" t="s">
        <v>81</v>
      </c>
      <c r="FJ155" s="42"/>
      <c r="FK155" s="481" t="s">
        <v>77</v>
      </c>
      <c r="FL155" s="481" t="s">
        <v>82</v>
      </c>
      <c r="FM155" s="137"/>
      <c r="FN155" s="476"/>
      <c r="FO155" s="136"/>
      <c r="FP155" s="42"/>
      <c r="FQ155" s="479" t="s">
        <v>72</v>
      </c>
      <c r="FR155" s="479" t="s">
        <v>73</v>
      </c>
      <c r="FS155" s="480" t="s">
        <v>74</v>
      </c>
      <c r="FT155" s="479" t="s">
        <v>75</v>
      </c>
      <c r="FU155" s="479" t="s">
        <v>76</v>
      </c>
      <c r="FV155" s="481" t="s">
        <v>77</v>
      </c>
      <c r="FW155" s="479" t="s">
        <v>78</v>
      </c>
      <c r="FX155" s="481" t="s">
        <v>79</v>
      </c>
      <c r="FY155" s="479" t="s">
        <v>80</v>
      </c>
      <c r="FZ155" s="479" t="s">
        <v>81</v>
      </c>
      <c r="GA155" s="42"/>
      <c r="GB155" s="481" t="s">
        <v>77</v>
      </c>
      <c r="GC155" s="481" t="s">
        <v>82</v>
      </c>
      <c r="GD155" s="137"/>
      <c r="GE155" s="476"/>
      <c r="GF155" s="136"/>
      <c r="GG155" s="42"/>
      <c r="GH155" s="479" t="s">
        <v>72</v>
      </c>
      <c r="GI155" s="479" t="s">
        <v>73</v>
      </c>
      <c r="GJ155" s="480" t="s">
        <v>74</v>
      </c>
      <c r="GK155" s="479" t="s">
        <v>75</v>
      </c>
      <c r="GL155" s="479" t="s">
        <v>76</v>
      </c>
      <c r="GM155" s="481" t="s">
        <v>77</v>
      </c>
      <c r="GN155" s="479" t="s">
        <v>78</v>
      </c>
      <c r="GO155" s="481" t="s">
        <v>79</v>
      </c>
      <c r="GP155" s="479" t="s">
        <v>80</v>
      </c>
      <c r="GQ155" s="479" t="s">
        <v>81</v>
      </c>
      <c r="GR155" s="42"/>
      <c r="GS155" s="481" t="s">
        <v>77</v>
      </c>
      <c r="GT155" s="481" t="s">
        <v>82</v>
      </c>
      <c r="GU155" s="137"/>
      <c r="GV155" s="476"/>
      <c r="GW155" s="136"/>
      <c r="GX155" s="42"/>
      <c r="GY155" s="479" t="s">
        <v>72</v>
      </c>
      <c r="GZ155" s="479" t="s">
        <v>73</v>
      </c>
      <c r="HA155" s="480" t="s">
        <v>74</v>
      </c>
      <c r="HB155" s="479" t="s">
        <v>75</v>
      </c>
      <c r="HC155" s="479" t="s">
        <v>76</v>
      </c>
      <c r="HD155" s="481" t="s">
        <v>77</v>
      </c>
      <c r="HE155" s="479" t="s">
        <v>78</v>
      </c>
      <c r="HF155" s="481" t="s">
        <v>79</v>
      </c>
      <c r="HG155" s="479" t="s">
        <v>80</v>
      </c>
      <c r="HH155" s="479" t="s">
        <v>81</v>
      </c>
      <c r="HI155" s="42"/>
      <c r="HJ155" s="481" t="s">
        <v>77</v>
      </c>
      <c r="HK155" s="481" t="s">
        <v>82</v>
      </c>
      <c r="HL155" s="137"/>
      <c r="HM155" s="476"/>
      <c r="HN155" s="136"/>
      <c r="HO155" s="42"/>
      <c r="HP155" s="479" t="s">
        <v>72</v>
      </c>
      <c r="HQ155" s="479" t="s">
        <v>73</v>
      </c>
      <c r="HR155" s="480" t="s">
        <v>74</v>
      </c>
      <c r="HS155" s="479" t="s">
        <v>75</v>
      </c>
      <c r="HT155" s="479" t="s">
        <v>76</v>
      </c>
      <c r="HU155" s="481" t="s">
        <v>77</v>
      </c>
      <c r="HV155" s="479" t="s">
        <v>78</v>
      </c>
      <c r="HW155" s="481" t="s">
        <v>79</v>
      </c>
      <c r="HX155" s="479" t="s">
        <v>80</v>
      </c>
      <c r="HY155" s="479" t="s">
        <v>81</v>
      </c>
      <c r="HZ155" s="42"/>
      <c r="IA155" s="481" t="s">
        <v>77</v>
      </c>
      <c r="IB155" s="481" t="s">
        <v>82</v>
      </c>
      <c r="IC155" s="137"/>
      <c r="ID155" s="476"/>
      <c r="IE155" s="136"/>
      <c r="IF155" s="42"/>
      <c r="IG155" s="479" t="s">
        <v>72</v>
      </c>
      <c r="IH155" s="479" t="s">
        <v>73</v>
      </c>
      <c r="II155" s="480" t="s">
        <v>74</v>
      </c>
      <c r="IJ155" s="479" t="s">
        <v>75</v>
      </c>
      <c r="IK155" s="479" t="s">
        <v>76</v>
      </c>
      <c r="IL155" s="481" t="s">
        <v>77</v>
      </c>
      <c r="IM155" s="479" t="s">
        <v>78</v>
      </c>
      <c r="IN155" s="481" t="s">
        <v>79</v>
      </c>
      <c r="IO155" s="479" t="s">
        <v>80</v>
      </c>
      <c r="IP155" s="479" t="s">
        <v>81</v>
      </c>
      <c r="IQ155" s="42"/>
      <c r="IR155" s="481" t="s">
        <v>77</v>
      </c>
      <c r="IS155" s="481" t="s">
        <v>82</v>
      </c>
      <c r="IT155" s="137"/>
      <c r="IU155" s="476"/>
      <c r="IV155" s="136"/>
      <c r="IW155" s="42"/>
      <c r="IX155" s="479" t="s">
        <v>72</v>
      </c>
      <c r="IY155" s="479" t="s">
        <v>73</v>
      </c>
      <c r="IZ155" s="480" t="s">
        <v>74</v>
      </c>
      <c r="JA155" s="479" t="s">
        <v>75</v>
      </c>
      <c r="JB155" s="479" t="s">
        <v>76</v>
      </c>
      <c r="JC155" s="481" t="s">
        <v>77</v>
      </c>
      <c r="JD155" s="479" t="s">
        <v>78</v>
      </c>
      <c r="JE155" s="481" t="s">
        <v>79</v>
      </c>
      <c r="JF155" s="479" t="s">
        <v>80</v>
      </c>
      <c r="JG155" s="479" t="s">
        <v>81</v>
      </c>
      <c r="JH155" s="42"/>
      <c r="JI155" s="481" t="s">
        <v>77</v>
      </c>
      <c r="JJ155" s="481" t="s">
        <v>82</v>
      </c>
      <c r="JK155" s="137"/>
      <c r="JL155" s="476"/>
      <c r="JM155" s="136"/>
      <c r="JN155" s="42"/>
      <c r="JO155" s="479" t="s">
        <v>72</v>
      </c>
      <c r="JP155" s="479" t="s">
        <v>73</v>
      </c>
      <c r="JQ155" s="480" t="s">
        <v>74</v>
      </c>
      <c r="JR155" s="479" t="s">
        <v>75</v>
      </c>
      <c r="JS155" s="479" t="s">
        <v>76</v>
      </c>
      <c r="JT155" s="481" t="s">
        <v>77</v>
      </c>
      <c r="JU155" s="479" t="s">
        <v>78</v>
      </c>
      <c r="JV155" s="481" t="s">
        <v>79</v>
      </c>
      <c r="JW155" s="479" t="s">
        <v>80</v>
      </c>
      <c r="JX155" s="479" t="s">
        <v>81</v>
      </c>
      <c r="JY155" s="42"/>
      <c r="JZ155" s="481" t="s">
        <v>77</v>
      </c>
      <c r="KA155" s="481" t="s">
        <v>82</v>
      </c>
      <c r="KB155" s="137"/>
      <c r="KC155" s="476"/>
      <c r="KD155" s="136"/>
      <c r="KE155" s="42"/>
      <c r="KF155" s="479" t="s">
        <v>72</v>
      </c>
      <c r="KG155" s="479" t="s">
        <v>73</v>
      </c>
      <c r="KH155" s="480" t="s">
        <v>74</v>
      </c>
      <c r="KI155" s="479" t="s">
        <v>75</v>
      </c>
      <c r="KJ155" s="479" t="s">
        <v>76</v>
      </c>
      <c r="KK155" s="481" t="s">
        <v>77</v>
      </c>
      <c r="KL155" s="479" t="s">
        <v>78</v>
      </c>
      <c r="KM155" s="481" t="s">
        <v>79</v>
      </c>
      <c r="KN155" s="479" t="s">
        <v>80</v>
      </c>
      <c r="KO155" s="479" t="s">
        <v>81</v>
      </c>
      <c r="KP155" s="42"/>
      <c r="KQ155" s="481" t="s">
        <v>77</v>
      </c>
      <c r="KR155" s="481" t="s">
        <v>82</v>
      </c>
      <c r="KS155" s="137"/>
    </row>
    <row r="156" ht="15.75" customHeight="1">
      <c r="A156" s="482">
        <v>-1.0</v>
      </c>
      <c r="B156" s="483">
        <v>-2.0</v>
      </c>
      <c r="C156" s="483">
        <v>-3.0</v>
      </c>
      <c r="D156" s="483">
        <v>-4.0</v>
      </c>
      <c r="E156" s="483">
        <v>-5.0</v>
      </c>
      <c r="F156" s="483">
        <v>-6.0</v>
      </c>
      <c r="G156" s="483">
        <v>-7.0</v>
      </c>
      <c r="H156" s="483">
        <v>-8.0</v>
      </c>
      <c r="I156" s="483">
        <v>-9.0</v>
      </c>
      <c r="J156" s="483">
        <v>-10.0</v>
      </c>
      <c r="K156" s="483">
        <v>-11.0</v>
      </c>
      <c r="L156" s="483">
        <v>-12.0</v>
      </c>
      <c r="M156" s="483">
        <v>-13.0</v>
      </c>
      <c r="N156" s="483">
        <v>-14.0</v>
      </c>
      <c r="O156" s="483">
        <v>-15.0</v>
      </c>
      <c r="P156" s="484">
        <v>-16.0</v>
      </c>
      <c r="Q156" s="485"/>
      <c r="R156" s="486">
        <v>-1.0</v>
      </c>
      <c r="S156" s="483">
        <v>-2.0</v>
      </c>
      <c r="T156" s="483">
        <v>-3.0</v>
      </c>
      <c r="U156" s="483">
        <v>-4.0</v>
      </c>
      <c r="V156" s="483">
        <v>-5.0</v>
      </c>
      <c r="W156" s="483">
        <v>-6.0</v>
      </c>
      <c r="X156" s="483">
        <v>-7.0</v>
      </c>
      <c r="Y156" s="483">
        <v>-8.0</v>
      </c>
      <c r="Z156" s="483">
        <v>-9.0</v>
      </c>
      <c r="AA156" s="483">
        <v>-10.0</v>
      </c>
      <c r="AB156" s="483">
        <v>-11.0</v>
      </c>
      <c r="AC156" s="483">
        <v>-12.0</v>
      </c>
      <c r="AD156" s="483">
        <v>-13.0</v>
      </c>
      <c r="AE156" s="483">
        <v>-14.0</v>
      </c>
      <c r="AF156" s="483">
        <v>-15.0</v>
      </c>
      <c r="AG156" s="487">
        <v>-16.0</v>
      </c>
      <c r="AH156" s="485"/>
      <c r="AI156" s="486">
        <v>-1.0</v>
      </c>
      <c r="AJ156" s="483">
        <v>-2.0</v>
      </c>
      <c r="AK156" s="483">
        <v>-3.0</v>
      </c>
      <c r="AL156" s="483">
        <v>-4.0</v>
      </c>
      <c r="AM156" s="483">
        <v>-5.0</v>
      </c>
      <c r="AN156" s="483">
        <v>-6.0</v>
      </c>
      <c r="AO156" s="483">
        <v>-7.0</v>
      </c>
      <c r="AP156" s="483">
        <v>-8.0</v>
      </c>
      <c r="AQ156" s="483">
        <v>-9.0</v>
      </c>
      <c r="AR156" s="483">
        <v>-10.0</v>
      </c>
      <c r="AS156" s="483">
        <v>-11.0</v>
      </c>
      <c r="AT156" s="483">
        <v>-12.0</v>
      </c>
      <c r="AU156" s="483">
        <v>-13.0</v>
      </c>
      <c r="AV156" s="483">
        <v>-14.0</v>
      </c>
      <c r="AW156" s="483">
        <v>-15.0</v>
      </c>
      <c r="AX156" s="487">
        <v>-16.0</v>
      </c>
      <c r="AY156" s="485"/>
      <c r="AZ156" s="486">
        <v>-1.0</v>
      </c>
      <c r="BA156" s="483">
        <v>-2.0</v>
      </c>
      <c r="BB156" s="483">
        <v>-3.0</v>
      </c>
      <c r="BC156" s="483">
        <v>-4.0</v>
      </c>
      <c r="BD156" s="483">
        <v>-5.0</v>
      </c>
      <c r="BE156" s="483">
        <v>-6.0</v>
      </c>
      <c r="BF156" s="483">
        <v>-7.0</v>
      </c>
      <c r="BG156" s="483">
        <v>-8.0</v>
      </c>
      <c r="BH156" s="483">
        <v>-9.0</v>
      </c>
      <c r="BI156" s="483">
        <v>-10.0</v>
      </c>
      <c r="BJ156" s="483">
        <v>-11.0</v>
      </c>
      <c r="BK156" s="483">
        <v>-12.0</v>
      </c>
      <c r="BL156" s="483">
        <v>-13.0</v>
      </c>
      <c r="BM156" s="483">
        <v>-14.0</v>
      </c>
      <c r="BN156" s="483">
        <v>-15.0</v>
      </c>
      <c r="BO156" s="487">
        <v>-16.0</v>
      </c>
      <c r="BP156" s="485"/>
      <c r="BQ156" s="486">
        <v>-1.0</v>
      </c>
      <c r="BR156" s="483">
        <v>-2.0</v>
      </c>
      <c r="BS156" s="483">
        <v>-3.0</v>
      </c>
      <c r="BT156" s="483">
        <v>-4.0</v>
      </c>
      <c r="BU156" s="483">
        <v>-5.0</v>
      </c>
      <c r="BV156" s="483">
        <v>-6.0</v>
      </c>
      <c r="BW156" s="483">
        <v>-7.0</v>
      </c>
      <c r="BX156" s="483">
        <v>-8.0</v>
      </c>
      <c r="BY156" s="483">
        <v>-9.0</v>
      </c>
      <c r="BZ156" s="483">
        <v>-10.0</v>
      </c>
      <c r="CA156" s="483">
        <v>-11.0</v>
      </c>
      <c r="CB156" s="483">
        <v>-12.0</v>
      </c>
      <c r="CC156" s="483">
        <v>-13.0</v>
      </c>
      <c r="CD156" s="483">
        <v>-14.0</v>
      </c>
      <c r="CE156" s="483">
        <v>-15.0</v>
      </c>
      <c r="CF156" s="487">
        <v>-16.0</v>
      </c>
      <c r="CG156" s="485"/>
      <c r="CH156" s="486">
        <v>-1.0</v>
      </c>
      <c r="CI156" s="483">
        <v>-2.0</v>
      </c>
      <c r="CJ156" s="483">
        <v>-3.0</v>
      </c>
      <c r="CK156" s="483">
        <v>-4.0</v>
      </c>
      <c r="CL156" s="483">
        <v>-5.0</v>
      </c>
      <c r="CM156" s="483">
        <v>-6.0</v>
      </c>
      <c r="CN156" s="483">
        <v>-7.0</v>
      </c>
      <c r="CO156" s="483">
        <v>-8.0</v>
      </c>
      <c r="CP156" s="483">
        <v>-9.0</v>
      </c>
      <c r="CQ156" s="483">
        <v>-10.0</v>
      </c>
      <c r="CR156" s="483">
        <v>-11.0</v>
      </c>
      <c r="CS156" s="483">
        <v>-12.0</v>
      </c>
      <c r="CT156" s="483">
        <v>-13.0</v>
      </c>
      <c r="CU156" s="483">
        <v>-14.0</v>
      </c>
      <c r="CV156" s="483">
        <v>-15.0</v>
      </c>
      <c r="CW156" s="487">
        <v>-16.0</v>
      </c>
      <c r="CX156" s="485"/>
      <c r="CY156" s="486">
        <v>-1.0</v>
      </c>
      <c r="CZ156" s="483">
        <v>-2.0</v>
      </c>
      <c r="DA156" s="483">
        <v>-3.0</v>
      </c>
      <c r="DB156" s="483">
        <v>-4.0</v>
      </c>
      <c r="DC156" s="483">
        <v>-5.0</v>
      </c>
      <c r="DD156" s="483">
        <v>-6.0</v>
      </c>
      <c r="DE156" s="483">
        <v>-7.0</v>
      </c>
      <c r="DF156" s="483">
        <v>-8.0</v>
      </c>
      <c r="DG156" s="483">
        <v>-9.0</v>
      </c>
      <c r="DH156" s="483">
        <v>-10.0</v>
      </c>
      <c r="DI156" s="483">
        <v>-11.0</v>
      </c>
      <c r="DJ156" s="483">
        <v>-12.0</v>
      </c>
      <c r="DK156" s="483">
        <v>-13.0</v>
      </c>
      <c r="DL156" s="483">
        <v>-14.0</v>
      </c>
      <c r="DM156" s="483">
        <v>-15.0</v>
      </c>
      <c r="DN156" s="487">
        <v>-16.0</v>
      </c>
      <c r="DO156" s="485"/>
      <c r="DP156" s="486">
        <v>-1.0</v>
      </c>
      <c r="DQ156" s="483">
        <v>-2.0</v>
      </c>
      <c r="DR156" s="483">
        <v>-3.0</v>
      </c>
      <c r="DS156" s="483">
        <v>-4.0</v>
      </c>
      <c r="DT156" s="483">
        <v>-5.0</v>
      </c>
      <c r="DU156" s="483">
        <v>-6.0</v>
      </c>
      <c r="DV156" s="483">
        <v>-7.0</v>
      </c>
      <c r="DW156" s="483">
        <v>-8.0</v>
      </c>
      <c r="DX156" s="483">
        <v>-9.0</v>
      </c>
      <c r="DY156" s="483">
        <v>-10.0</v>
      </c>
      <c r="DZ156" s="483">
        <v>-11.0</v>
      </c>
      <c r="EA156" s="483">
        <v>-12.0</v>
      </c>
      <c r="EB156" s="483">
        <v>-13.0</v>
      </c>
      <c r="EC156" s="483">
        <v>-14.0</v>
      </c>
      <c r="ED156" s="483">
        <v>-15.0</v>
      </c>
      <c r="EE156" s="487">
        <v>-16.0</v>
      </c>
      <c r="EF156" s="485"/>
      <c r="EG156" s="486">
        <v>-1.0</v>
      </c>
      <c r="EH156" s="483">
        <v>-2.0</v>
      </c>
      <c r="EI156" s="483">
        <v>-3.0</v>
      </c>
      <c r="EJ156" s="483">
        <v>-4.0</v>
      </c>
      <c r="EK156" s="483">
        <v>-5.0</v>
      </c>
      <c r="EL156" s="483">
        <v>-6.0</v>
      </c>
      <c r="EM156" s="483">
        <v>-7.0</v>
      </c>
      <c r="EN156" s="483">
        <v>-8.0</v>
      </c>
      <c r="EO156" s="483">
        <v>-9.0</v>
      </c>
      <c r="EP156" s="483">
        <v>-10.0</v>
      </c>
      <c r="EQ156" s="483">
        <v>-11.0</v>
      </c>
      <c r="ER156" s="483">
        <v>-12.0</v>
      </c>
      <c r="ES156" s="483">
        <v>-13.0</v>
      </c>
      <c r="ET156" s="483">
        <v>-14.0</v>
      </c>
      <c r="EU156" s="483">
        <v>-15.0</v>
      </c>
      <c r="EV156" s="487">
        <v>-16.0</v>
      </c>
      <c r="EW156" s="485"/>
      <c r="EX156" s="486">
        <v>-1.0</v>
      </c>
      <c r="EY156" s="483">
        <v>-2.0</v>
      </c>
      <c r="EZ156" s="483">
        <v>-3.0</v>
      </c>
      <c r="FA156" s="483">
        <v>-4.0</v>
      </c>
      <c r="FB156" s="483">
        <v>-5.0</v>
      </c>
      <c r="FC156" s="483">
        <v>-6.0</v>
      </c>
      <c r="FD156" s="483">
        <v>-7.0</v>
      </c>
      <c r="FE156" s="483">
        <v>-8.0</v>
      </c>
      <c r="FF156" s="483">
        <v>-9.0</v>
      </c>
      <c r="FG156" s="483">
        <v>-10.0</v>
      </c>
      <c r="FH156" s="483">
        <v>-11.0</v>
      </c>
      <c r="FI156" s="483">
        <v>-12.0</v>
      </c>
      <c r="FJ156" s="483">
        <v>-13.0</v>
      </c>
      <c r="FK156" s="483">
        <v>-14.0</v>
      </c>
      <c r="FL156" s="483">
        <v>-15.0</v>
      </c>
      <c r="FM156" s="487">
        <v>-16.0</v>
      </c>
      <c r="FN156" s="485"/>
      <c r="FO156" s="486">
        <v>-1.0</v>
      </c>
      <c r="FP156" s="483">
        <v>-2.0</v>
      </c>
      <c r="FQ156" s="483">
        <v>-3.0</v>
      </c>
      <c r="FR156" s="483">
        <v>-4.0</v>
      </c>
      <c r="FS156" s="483">
        <v>-5.0</v>
      </c>
      <c r="FT156" s="483">
        <v>-6.0</v>
      </c>
      <c r="FU156" s="483">
        <v>-7.0</v>
      </c>
      <c r="FV156" s="483">
        <v>-8.0</v>
      </c>
      <c r="FW156" s="483">
        <v>-9.0</v>
      </c>
      <c r="FX156" s="483">
        <v>-10.0</v>
      </c>
      <c r="FY156" s="483">
        <v>-11.0</v>
      </c>
      <c r="FZ156" s="483">
        <v>-12.0</v>
      </c>
      <c r="GA156" s="483">
        <v>-13.0</v>
      </c>
      <c r="GB156" s="483">
        <v>-14.0</v>
      </c>
      <c r="GC156" s="483">
        <v>-15.0</v>
      </c>
      <c r="GD156" s="487">
        <v>-16.0</v>
      </c>
      <c r="GE156" s="485"/>
      <c r="GF156" s="486">
        <v>-1.0</v>
      </c>
      <c r="GG156" s="483">
        <v>-2.0</v>
      </c>
      <c r="GH156" s="483">
        <v>-3.0</v>
      </c>
      <c r="GI156" s="483">
        <v>-4.0</v>
      </c>
      <c r="GJ156" s="483">
        <v>-5.0</v>
      </c>
      <c r="GK156" s="483">
        <v>-6.0</v>
      </c>
      <c r="GL156" s="483">
        <v>-7.0</v>
      </c>
      <c r="GM156" s="483">
        <v>-8.0</v>
      </c>
      <c r="GN156" s="483">
        <v>-9.0</v>
      </c>
      <c r="GO156" s="483">
        <v>-10.0</v>
      </c>
      <c r="GP156" s="483">
        <v>-11.0</v>
      </c>
      <c r="GQ156" s="483">
        <v>-12.0</v>
      </c>
      <c r="GR156" s="483">
        <v>-13.0</v>
      </c>
      <c r="GS156" s="483">
        <v>-14.0</v>
      </c>
      <c r="GT156" s="483">
        <v>-15.0</v>
      </c>
      <c r="GU156" s="487">
        <v>-16.0</v>
      </c>
      <c r="GV156" s="485"/>
      <c r="GW156" s="486">
        <v>-1.0</v>
      </c>
      <c r="GX156" s="483">
        <v>-2.0</v>
      </c>
      <c r="GY156" s="483">
        <v>-3.0</v>
      </c>
      <c r="GZ156" s="483">
        <v>-4.0</v>
      </c>
      <c r="HA156" s="483">
        <v>-5.0</v>
      </c>
      <c r="HB156" s="483">
        <v>-6.0</v>
      </c>
      <c r="HC156" s="483">
        <v>-7.0</v>
      </c>
      <c r="HD156" s="483">
        <v>-8.0</v>
      </c>
      <c r="HE156" s="483">
        <v>-9.0</v>
      </c>
      <c r="HF156" s="483">
        <v>-10.0</v>
      </c>
      <c r="HG156" s="483">
        <v>-11.0</v>
      </c>
      <c r="HH156" s="483">
        <v>-12.0</v>
      </c>
      <c r="HI156" s="483">
        <v>-13.0</v>
      </c>
      <c r="HJ156" s="483">
        <v>-14.0</v>
      </c>
      <c r="HK156" s="483">
        <v>-15.0</v>
      </c>
      <c r="HL156" s="487">
        <v>-16.0</v>
      </c>
      <c r="HM156" s="485"/>
      <c r="HN156" s="486">
        <v>-1.0</v>
      </c>
      <c r="HO156" s="483">
        <v>-2.0</v>
      </c>
      <c r="HP156" s="483">
        <v>-3.0</v>
      </c>
      <c r="HQ156" s="483">
        <v>-4.0</v>
      </c>
      <c r="HR156" s="483">
        <v>-5.0</v>
      </c>
      <c r="HS156" s="483">
        <v>-6.0</v>
      </c>
      <c r="HT156" s="483">
        <v>-7.0</v>
      </c>
      <c r="HU156" s="483">
        <v>-8.0</v>
      </c>
      <c r="HV156" s="483">
        <v>-9.0</v>
      </c>
      <c r="HW156" s="483">
        <v>-10.0</v>
      </c>
      <c r="HX156" s="483">
        <v>-11.0</v>
      </c>
      <c r="HY156" s="483">
        <v>-12.0</v>
      </c>
      <c r="HZ156" s="483">
        <v>-13.0</v>
      </c>
      <c r="IA156" s="483">
        <v>-14.0</v>
      </c>
      <c r="IB156" s="483">
        <v>-15.0</v>
      </c>
      <c r="IC156" s="487">
        <v>-16.0</v>
      </c>
      <c r="ID156" s="485"/>
      <c r="IE156" s="486">
        <v>-1.0</v>
      </c>
      <c r="IF156" s="483">
        <v>-2.0</v>
      </c>
      <c r="IG156" s="483">
        <v>-3.0</v>
      </c>
      <c r="IH156" s="483">
        <v>-4.0</v>
      </c>
      <c r="II156" s="483">
        <v>-5.0</v>
      </c>
      <c r="IJ156" s="483">
        <v>-6.0</v>
      </c>
      <c r="IK156" s="483">
        <v>-7.0</v>
      </c>
      <c r="IL156" s="483">
        <v>-8.0</v>
      </c>
      <c r="IM156" s="483">
        <v>-9.0</v>
      </c>
      <c r="IN156" s="483">
        <v>-10.0</v>
      </c>
      <c r="IO156" s="483">
        <v>-11.0</v>
      </c>
      <c r="IP156" s="483">
        <v>-12.0</v>
      </c>
      <c r="IQ156" s="483">
        <v>-13.0</v>
      </c>
      <c r="IR156" s="483">
        <v>-14.0</v>
      </c>
      <c r="IS156" s="483">
        <v>-15.0</v>
      </c>
      <c r="IT156" s="487">
        <v>-16.0</v>
      </c>
      <c r="IU156" s="485"/>
      <c r="IV156" s="486">
        <v>-1.0</v>
      </c>
      <c r="IW156" s="483">
        <v>-2.0</v>
      </c>
      <c r="IX156" s="483">
        <v>-3.0</v>
      </c>
      <c r="IY156" s="483">
        <v>-4.0</v>
      </c>
      <c r="IZ156" s="483">
        <v>-5.0</v>
      </c>
      <c r="JA156" s="483">
        <v>-6.0</v>
      </c>
      <c r="JB156" s="483">
        <v>-7.0</v>
      </c>
      <c r="JC156" s="483">
        <v>-8.0</v>
      </c>
      <c r="JD156" s="483">
        <v>-9.0</v>
      </c>
      <c r="JE156" s="483">
        <v>-10.0</v>
      </c>
      <c r="JF156" s="483">
        <v>-11.0</v>
      </c>
      <c r="JG156" s="483">
        <v>-12.0</v>
      </c>
      <c r="JH156" s="483">
        <v>-13.0</v>
      </c>
      <c r="JI156" s="483">
        <v>-14.0</v>
      </c>
      <c r="JJ156" s="483">
        <v>-15.0</v>
      </c>
      <c r="JK156" s="487">
        <v>-16.0</v>
      </c>
      <c r="JL156" s="485"/>
      <c r="JM156" s="486">
        <v>-1.0</v>
      </c>
      <c r="JN156" s="483">
        <v>-2.0</v>
      </c>
      <c r="JO156" s="483">
        <v>-3.0</v>
      </c>
      <c r="JP156" s="483">
        <v>-4.0</v>
      </c>
      <c r="JQ156" s="483">
        <v>-5.0</v>
      </c>
      <c r="JR156" s="483">
        <v>-6.0</v>
      </c>
      <c r="JS156" s="483">
        <v>-7.0</v>
      </c>
      <c r="JT156" s="483">
        <v>-8.0</v>
      </c>
      <c r="JU156" s="483">
        <v>-9.0</v>
      </c>
      <c r="JV156" s="483">
        <v>-10.0</v>
      </c>
      <c r="JW156" s="483">
        <v>-11.0</v>
      </c>
      <c r="JX156" s="483">
        <v>-12.0</v>
      </c>
      <c r="JY156" s="483">
        <v>-13.0</v>
      </c>
      <c r="JZ156" s="483">
        <v>-14.0</v>
      </c>
      <c r="KA156" s="483">
        <v>-15.0</v>
      </c>
      <c r="KB156" s="487">
        <v>-16.0</v>
      </c>
      <c r="KC156" s="485"/>
      <c r="KD156" s="486">
        <v>-1.0</v>
      </c>
      <c r="KE156" s="483">
        <v>-2.0</v>
      </c>
      <c r="KF156" s="483">
        <v>-3.0</v>
      </c>
      <c r="KG156" s="483">
        <v>-4.0</v>
      </c>
      <c r="KH156" s="483">
        <v>-5.0</v>
      </c>
      <c r="KI156" s="483">
        <v>-6.0</v>
      </c>
      <c r="KJ156" s="483">
        <v>-7.0</v>
      </c>
      <c r="KK156" s="483">
        <v>-8.0</v>
      </c>
      <c r="KL156" s="483">
        <v>-9.0</v>
      </c>
      <c r="KM156" s="483">
        <v>-10.0</v>
      </c>
      <c r="KN156" s="483">
        <v>-11.0</v>
      </c>
      <c r="KO156" s="483">
        <v>-12.0</v>
      </c>
      <c r="KP156" s="483">
        <v>-13.0</v>
      </c>
      <c r="KQ156" s="483">
        <v>-14.0</v>
      </c>
      <c r="KR156" s="483">
        <v>-15.0</v>
      </c>
      <c r="KS156" s="487">
        <v>-16.0</v>
      </c>
    </row>
    <row r="157" ht="15.75" customHeight="1">
      <c r="A157" s="488">
        <v>1.0</v>
      </c>
      <c r="B157" s="489" t="s">
        <v>37</v>
      </c>
      <c r="C157" s="490" t="s">
        <v>83</v>
      </c>
      <c r="D157" s="490" t="s">
        <v>84</v>
      </c>
      <c r="E157" s="491">
        <f>'Produksi dan Harga'!F5</f>
        <v>121088</v>
      </c>
      <c r="F157" s="492">
        <f t="shared" ref="F157:F173" si="955">F121</f>
        <v>3645300</v>
      </c>
      <c r="G157" s="492">
        <f t="shared" ref="G157:G173" si="956">IFERROR(+E157*F157/1000000,"")</f>
        <v>441402.0864</v>
      </c>
      <c r="H157" s="493">
        <v>0.06128205128205129</v>
      </c>
      <c r="I157" s="492">
        <f t="shared" ref="I157:I173" si="957">IFERROR(+G157*H157,"")</f>
        <v>27050.02529</v>
      </c>
      <c r="J157" s="493"/>
      <c r="K157" s="492">
        <f>ADHB!L157</f>
        <v>0</v>
      </c>
      <c r="L157" s="494">
        <f t="shared" ref="L157:L173" si="958">IFERROR(K157/J157*100,0)</f>
        <v>0</v>
      </c>
      <c r="M157" s="495">
        <f t="shared" ref="M157:M173" si="959">IFERROR(+(IF(G157="","0",G157))+(IF(I157="","0",I157))+(IF(L157="","0",L157)),"")</f>
        <v>468452.1117</v>
      </c>
      <c r="N157" s="493">
        <v>0.324744884908884</v>
      </c>
      <c r="O157" s="496">
        <f t="shared" ref="O157:O173" si="960">IFERROR(+N157*(M157-L157),"")</f>
        <v>152127.4271</v>
      </c>
      <c r="P157" s="497">
        <f t="shared" ref="P157:P173" si="961">IFERROR(+(IF(M157="","0",M157))-(IF(O157="","0",O157)),"")</f>
        <v>316324.6846</v>
      </c>
      <c r="Q157" s="498"/>
      <c r="R157" s="499">
        <v>1.0</v>
      </c>
      <c r="S157" s="489" t="s">
        <v>37</v>
      </c>
      <c r="T157" s="490" t="s">
        <v>83</v>
      </c>
      <c r="U157" s="490" t="s">
        <v>84</v>
      </c>
      <c r="V157" s="491">
        <f>'Produksi dan Harga'!K5</f>
        <v>125234</v>
      </c>
      <c r="W157" s="492">
        <f t="shared" ref="W157:W165" si="962">W121</f>
        <v>3645300</v>
      </c>
      <c r="X157" s="492">
        <f t="shared" ref="X157:X173" si="963">IFERROR(+V157*W157/1000000,"")</f>
        <v>456515.5002</v>
      </c>
      <c r="Y157" s="493">
        <v>0.06128205128205129</v>
      </c>
      <c r="Z157" s="492">
        <f t="shared" ref="Z157:Z173" si="964">IFERROR(+X157*Y157,"")</f>
        <v>27976.20629</v>
      </c>
      <c r="AA157" s="493"/>
      <c r="AB157" s="492">
        <f>ADHB!AC157</f>
        <v>0</v>
      </c>
      <c r="AC157" s="494">
        <f t="shared" ref="AC157:AC173" si="965">IFERROR(AB157/AA157*100,0)</f>
        <v>0</v>
      </c>
      <c r="AD157" s="495">
        <f t="shared" ref="AD157:AD173" si="966">IFERROR(+(IF(X157="","0",X157))+(IF(Z157="","0",Z157))+(IF(AC157="","0",AC157)),"")</f>
        <v>484491.7065</v>
      </c>
      <c r="AE157" s="493">
        <v>0.324744884908884</v>
      </c>
      <c r="AF157" s="496">
        <f t="shared" ref="AF157:AF173" si="967">IFERROR(+AE157*(AD157-AC157),"")</f>
        <v>157336.2035</v>
      </c>
      <c r="AG157" s="496">
        <f t="shared" ref="AG157:AG173" si="968">IFERROR(+(IF(AD157="","0",AD157))-(IF(AF157="","0",AF157)),"")</f>
        <v>327155.503</v>
      </c>
      <c r="AH157" s="498"/>
      <c r="AI157" s="499">
        <v>1.0</v>
      </c>
      <c r="AJ157" s="489" t="s">
        <v>37</v>
      </c>
      <c r="AK157" s="490" t="s">
        <v>83</v>
      </c>
      <c r="AL157" s="490" t="s">
        <v>84</v>
      </c>
      <c r="AM157" s="491">
        <f>'Produksi dan Harga'!P5</f>
        <v>118704</v>
      </c>
      <c r="AN157" s="492">
        <f t="shared" ref="AN157:AN165" si="969">AN121</f>
        <v>3645300</v>
      </c>
      <c r="AO157" s="492">
        <f t="shared" ref="AO157:AO173" si="970">IFERROR(+AM157*AN157/1000000,"")</f>
        <v>432711.6912</v>
      </c>
      <c r="AP157" s="493">
        <v>0.06128205128205129</v>
      </c>
      <c r="AQ157" s="492">
        <f t="shared" ref="AQ157:AQ173" si="971">IFERROR(+AO157*AP157,"")</f>
        <v>26517.46005</v>
      </c>
      <c r="AR157" s="493"/>
      <c r="AS157" s="492">
        <f>ADHB!AT157</f>
        <v>0</v>
      </c>
      <c r="AT157" s="494">
        <f t="shared" ref="AT157:AT173" si="972">IFERROR(AS157/AR157*100,0)</f>
        <v>0</v>
      </c>
      <c r="AU157" s="495">
        <f t="shared" ref="AU157:AU173" si="973">IFERROR(+(IF(AO157="","0",AO157))+(IF(AQ157="","0",AQ157))+(IF(AT157="","0",AT157)),"")</f>
        <v>459229.1513</v>
      </c>
      <c r="AV157" s="493">
        <v>0.324744884908884</v>
      </c>
      <c r="AW157" s="496">
        <f t="shared" ref="AW157:AW173" si="974">IFERROR(+AV157*(AU157-AT157),"")</f>
        <v>149132.3179</v>
      </c>
      <c r="AX157" s="496">
        <f t="shared" ref="AX157:AX173" si="975">IFERROR(+(IF(AU157="","0",AU157))-(IF(AW157="","0",AW157)),"")</f>
        <v>310096.8334</v>
      </c>
      <c r="AY157" s="498"/>
      <c r="AZ157" s="499">
        <v>1.0</v>
      </c>
      <c r="BA157" s="489" t="s">
        <v>37</v>
      </c>
      <c r="BB157" s="490" t="s">
        <v>83</v>
      </c>
      <c r="BC157" s="490" t="s">
        <v>84</v>
      </c>
      <c r="BD157" s="491">
        <f>'Produksi dan Harga'!U5</f>
        <v>143044</v>
      </c>
      <c r="BE157" s="492">
        <f t="shared" ref="BE157:BE165" si="976">BE121</f>
        <v>3645300</v>
      </c>
      <c r="BF157" s="492">
        <f t="shared" ref="BF157:BF173" si="977">IFERROR(+BD157*BE157/1000000,"")</f>
        <v>521438.2932</v>
      </c>
      <c r="BG157" s="493">
        <v>0.06128205128205129</v>
      </c>
      <c r="BH157" s="492">
        <f t="shared" ref="BH157:BH173" si="978">IFERROR(+BF157*BG157,"")</f>
        <v>31954.80822</v>
      </c>
      <c r="BI157" s="493"/>
      <c r="BJ157" s="492">
        <f>ADHB!BK157</f>
        <v>0</v>
      </c>
      <c r="BK157" s="494">
        <f t="shared" ref="BK157:BK173" si="979">IFERROR(BJ157/BI157*100,0)</f>
        <v>0</v>
      </c>
      <c r="BL157" s="495">
        <f t="shared" ref="BL157:BL173" si="980">IFERROR(+(IF(BF157="","0",BF157))+(IF(BH157="","0",BH157))+(IF(BK157="","0",BK157)),"")</f>
        <v>553393.1014</v>
      </c>
      <c r="BM157" s="493">
        <v>0.324744884908884</v>
      </c>
      <c r="BN157" s="496">
        <f t="shared" ref="BN157:BN173" si="981">IFERROR(+BM157*(BL157-BK157),"")</f>
        <v>179711.579</v>
      </c>
      <c r="BO157" s="496">
        <f t="shared" ref="BO157:BO173" si="982">IFERROR(+(IF(BL157="","0",BL157))-(IF(BN157="","0",BN157)),"")</f>
        <v>373681.5224</v>
      </c>
      <c r="BP157" s="498"/>
      <c r="BQ157" s="499">
        <v>1.0</v>
      </c>
      <c r="BR157" s="489" t="s">
        <v>37</v>
      </c>
      <c r="BS157" s="490" t="s">
        <v>83</v>
      </c>
      <c r="BT157" s="490" t="s">
        <v>84</v>
      </c>
      <c r="BU157" s="491">
        <f>'Produksi dan Harga'!Z5</f>
        <v>130798</v>
      </c>
      <c r="BV157" s="492">
        <f t="shared" ref="BV157:BV165" si="983">BV121</f>
        <v>3645300</v>
      </c>
      <c r="BW157" s="492">
        <f t="shared" ref="BW157:BW173" si="984">IFERROR(+BU157*BV157/1000000,"")</f>
        <v>476797.9494</v>
      </c>
      <c r="BX157" s="493">
        <v>0.06128205128205129</v>
      </c>
      <c r="BY157" s="492">
        <f t="shared" ref="BY157:BY173" si="985">IFERROR(+BW157*BX157,"")</f>
        <v>29219.15639</v>
      </c>
      <c r="BZ157" s="493"/>
      <c r="CA157" s="492">
        <f>ADHB!CB157</f>
        <v>0</v>
      </c>
      <c r="CB157" s="494">
        <f t="shared" ref="CB157:CB173" si="986">IFERROR(CA157/BZ157*100,0)</f>
        <v>0</v>
      </c>
      <c r="CC157" s="495">
        <f t="shared" ref="CC157:CC173" si="987">IFERROR(+(IF(BW157="","0",BW157))+(IF(BY157="","0",BY157))+(IF(CB157="","0",CB157)),"")</f>
        <v>506017.1058</v>
      </c>
      <c r="CD157" s="493">
        <v>0.324744884908884</v>
      </c>
      <c r="CE157" s="496">
        <f t="shared" ref="CE157:CE173" si="988">IFERROR(+CD157*(CC157-CB157),"")</f>
        <v>164326.4668</v>
      </c>
      <c r="CF157" s="496">
        <f t="shared" ref="CF157:CF173" si="989">IFERROR(+(IF(CC157="","0",CC157))-(IF(CE157="","0",CE157)),"")</f>
        <v>341690.639</v>
      </c>
      <c r="CG157" s="498"/>
      <c r="CH157" s="499">
        <v>1.0</v>
      </c>
      <c r="CI157" s="489" t="s">
        <v>37</v>
      </c>
      <c r="CJ157" s="490" t="s">
        <v>83</v>
      </c>
      <c r="CK157" s="490" t="s">
        <v>84</v>
      </c>
      <c r="CL157" s="491">
        <f>'Produksi dan Harga'!AE5</f>
        <v>145124</v>
      </c>
      <c r="CM157" s="492">
        <f t="shared" ref="CM157:CM165" si="990">CM121</f>
        <v>3645300</v>
      </c>
      <c r="CN157" s="492">
        <f t="shared" ref="CN157:CN173" si="991">IFERROR(+CL157*CM157/1000000,"")</f>
        <v>529020.5172</v>
      </c>
      <c r="CO157" s="493">
        <v>0.06128205128205129</v>
      </c>
      <c r="CP157" s="492">
        <f t="shared" ref="CP157:CP173" si="992">IFERROR(+CN157*CO157,"")</f>
        <v>32419.46246</v>
      </c>
      <c r="CQ157" s="493"/>
      <c r="CR157" s="492">
        <f>ADHB!CS157</f>
        <v>0</v>
      </c>
      <c r="CS157" s="494">
        <f t="shared" ref="CS157:CS173" si="993">IFERROR(CR157/CQ157*100,0)</f>
        <v>0</v>
      </c>
      <c r="CT157" s="495">
        <f t="shared" ref="CT157:CT173" si="994">IFERROR(+(IF(CN157="","0",CN157))+(IF(CP157="","0",CP157))+(IF(CS157="","0",CS157)),"")</f>
        <v>561439.9797</v>
      </c>
      <c r="CU157" s="493">
        <v>0.324744884908884</v>
      </c>
      <c r="CV157" s="496">
        <f t="shared" ref="CV157:CV173" si="995">IFERROR(+CU157*(CT157-CS157),"")</f>
        <v>182324.7616</v>
      </c>
      <c r="CW157" s="496">
        <f t="shared" ref="CW157:CW173" si="996">IFERROR(+(IF(CT157="","0",CT157))-(IF(CV157="","0",CV157)),"")</f>
        <v>379115.2181</v>
      </c>
      <c r="CX157" s="498"/>
      <c r="CY157" s="499">
        <v>1.0</v>
      </c>
      <c r="CZ157" s="489" t="s">
        <v>37</v>
      </c>
      <c r="DA157" s="490" t="s">
        <v>83</v>
      </c>
      <c r="DB157" s="490" t="s">
        <v>84</v>
      </c>
      <c r="DC157" s="491">
        <f>'Produksi dan Harga'!AJ5</f>
        <v>237585</v>
      </c>
      <c r="DD157" s="492">
        <f t="shared" ref="DD157:DD165" si="997">DD121</f>
        <v>3645300</v>
      </c>
      <c r="DE157" s="492">
        <f t="shared" ref="DE157:DE173" si="998">IFERROR(+DC157*DD157/1000000,"")</f>
        <v>866068.6005</v>
      </c>
      <c r="DF157" s="493">
        <v>0.06128205128205129</v>
      </c>
      <c r="DG157" s="492">
        <f t="shared" ref="DG157:DG173" si="999">IFERROR(+DE157*DF157,"")</f>
        <v>53074.46039</v>
      </c>
      <c r="DH157" s="493"/>
      <c r="DI157" s="492">
        <f>ADHB!DJ157</f>
        <v>0</v>
      </c>
      <c r="DJ157" s="494">
        <f t="shared" ref="DJ157:DJ173" si="1000">IFERROR(DI157/DH157*100,0)</f>
        <v>0</v>
      </c>
      <c r="DK157" s="495">
        <f t="shared" ref="DK157:DK173" si="1001">IFERROR(+(IF(DE157="","0",DE157))+(IF(DG157="","0",DG157))+(IF(DJ157="","0",DJ157)),"")</f>
        <v>919143.0609</v>
      </c>
      <c r="DL157" s="493">
        <v>0.324744884908884</v>
      </c>
      <c r="DM157" s="496">
        <f t="shared" ref="DM157:DM173" si="1002">IFERROR(+DL157*(DK157-DJ157),"")</f>
        <v>298487.0075</v>
      </c>
      <c r="DN157" s="496">
        <f t="shared" ref="DN157:DN173" si="1003">IFERROR(+(IF(DK157="","0",DK157))-(IF(DM157="","0",DM157)),"")</f>
        <v>620656.0534</v>
      </c>
      <c r="DO157" s="498"/>
      <c r="DP157" s="499">
        <v>1.0</v>
      </c>
      <c r="DQ157" s="489" t="s">
        <v>37</v>
      </c>
      <c r="DR157" s="490" t="s">
        <v>83</v>
      </c>
      <c r="DS157" s="490" t="s">
        <v>84</v>
      </c>
      <c r="DT157" s="491">
        <f>'Produksi dan Harga'!AO5</f>
        <v>245076</v>
      </c>
      <c r="DU157" s="492">
        <f t="shared" ref="DU157:DU165" si="1004">DU121</f>
        <v>3645300</v>
      </c>
      <c r="DV157" s="492">
        <f t="shared" ref="DV157:DV173" si="1005">IFERROR(+DT157*DU157/1000000,"")</f>
        <v>893375.5428</v>
      </c>
      <c r="DW157" s="493">
        <v>0.06128205128205129</v>
      </c>
      <c r="DX157" s="492">
        <f t="shared" ref="DX157:DX173" si="1006">IFERROR(+DV157*DW157,"")</f>
        <v>54747.88583</v>
      </c>
      <c r="DY157" s="493"/>
      <c r="DZ157" s="492">
        <f>ADHB!EA157</f>
        <v>0</v>
      </c>
      <c r="EA157" s="494">
        <f t="shared" ref="EA157:EA173" si="1007">IFERROR(DZ157/DY157*100,0)</f>
        <v>0</v>
      </c>
      <c r="EB157" s="495">
        <f t="shared" ref="EB157:EB173" si="1008">IFERROR(+(IF(DV157="","0",DV157))+(IF(DX157="","0",DX157))+(IF(EA157="","0",EA157)),"")</f>
        <v>948123.4286</v>
      </c>
      <c r="EC157" s="493">
        <v>0.324744884908884</v>
      </c>
      <c r="ED157" s="496">
        <f t="shared" ref="ED157:ED173" si="1009">IFERROR(+EC157*(EB157-EA157),"")</f>
        <v>307898.2337</v>
      </c>
      <c r="EE157" s="496">
        <f t="shared" ref="EE157:EE173" si="1010">IFERROR(+(IF(EB157="","0",EB157))-(IF(ED157="","0",ED157)),"")</f>
        <v>640225.1949</v>
      </c>
      <c r="EF157" s="498"/>
      <c r="EG157" s="499">
        <v>1.0</v>
      </c>
      <c r="EH157" s="489" t="s">
        <v>37</v>
      </c>
      <c r="EI157" s="490" t="s">
        <v>83</v>
      </c>
      <c r="EJ157" s="490" t="s">
        <v>84</v>
      </c>
      <c r="EK157" s="491">
        <f>'Produksi dan Harga'!AT5</f>
        <v>158476.1</v>
      </c>
      <c r="EL157" s="492">
        <f t="shared" ref="EL157:EL165" si="1011">EL121</f>
        <v>3645300</v>
      </c>
      <c r="EM157" s="492">
        <f t="shared" ref="EM157:EM173" si="1012">IFERROR(+EK157*EL157/1000000,"")</f>
        <v>577692.9273</v>
      </c>
      <c r="EN157" s="493">
        <v>0.06128205128205129</v>
      </c>
      <c r="EO157" s="492">
        <f t="shared" ref="EO157:EO173" si="1013">IFERROR(+EM157*EN157,"")</f>
        <v>35402.2076</v>
      </c>
      <c r="EP157" s="493"/>
      <c r="EQ157" s="492">
        <f>ADHB!ER157</f>
        <v>0</v>
      </c>
      <c r="ER157" s="494">
        <f t="shared" ref="ER157:ER173" si="1014">IFERROR(EQ157/EP157*100,0)</f>
        <v>0</v>
      </c>
      <c r="ES157" s="495">
        <f t="shared" ref="ES157:ES173" si="1015">IFERROR(+(IF(EM157="","0",EM157))+(IF(EO157="","0",EO157))+(IF(ER157="","0",ER157)),"")</f>
        <v>613095.1349</v>
      </c>
      <c r="ET157" s="493">
        <v>0.324744884908884</v>
      </c>
      <c r="EU157" s="496">
        <f t="shared" ref="EU157:EU173" si="1016">IFERROR(+ET157*(ES157-ER157),"")</f>
        <v>199099.509</v>
      </c>
      <c r="EV157" s="496">
        <f t="shared" ref="EV157:EV173" si="1017">IFERROR(+(IF(ES157="","0",ES157))-(IF(EU157="","0",EU157)),"")</f>
        <v>413995.6259</v>
      </c>
      <c r="EW157" s="498"/>
      <c r="EX157" s="499">
        <v>1.0</v>
      </c>
      <c r="EY157" s="489" t="s">
        <v>37</v>
      </c>
      <c r="EZ157" s="490" t="s">
        <v>83</v>
      </c>
      <c r="FA157" s="490" t="s">
        <v>84</v>
      </c>
      <c r="FB157" s="491">
        <f>'Produksi dan Harga'!AY5</f>
        <v>169795.8</v>
      </c>
      <c r="FC157" s="492">
        <f t="shared" ref="FC157:FC165" si="1018">FC121</f>
        <v>3645300</v>
      </c>
      <c r="FD157" s="492">
        <f t="shared" ref="FD157:FD173" si="1019">IFERROR(+FB157*FC157/1000000,"")</f>
        <v>618956.6297</v>
      </c>
      <c r="FE157" s="493">
        <v>0.06128205128205129</v>
      </c>
      <c r="FF157" s="492">
        <f t="shared" ref="FF157:FF173" si="1020">IFERROR(+FD157*FE157,"")</f>
        <v>37930.93193</v>
      </c>
      <c r="FG157" s="493"/>
      <c r="FH157" s="492">
        <f>ADHB!FI157</f>
        <v>0</v>
      </c>
      <c r="FI157" s="494">
        <f t="shared" ref="FI157:FI173" si="1021">IFERROR(FH157/FG157*100,0)</f>
        <v>0</v>
      </c>
      <c r="FJ157" s="495">
        <f t="shared" ref="FJ157:FJ173" si="1022">IFERROR(+(IF(FD157="","0",FD157))+(IF(FF157="","0",FF157))+(IF(FI157="","0",FI157)),"")</f>
        <v>656887.5617</v>
      </c>
      <c r="FK157" s="493">
        <v>0.324744884908884</v>
      </c>
      <c r="FL157" s="496">
        <f t="shared" ref="FL157:FL173" si="1023">IFERROR(+FK157*(FJ157-FI157),"")</f>
        <v>213320.8756</v>
      </c>
      <c r="FM157" s="496">
        <f t="shared" ref="FM157:FM173" si="1024">IFERROR(+(IF(FJ157="","0",FJ157))-(IF(FL157="","0",FL157)),"")</f>
        <v>443566.6861</v>
      </c>
      <c r="FN157" s="498"/>
      <c r="FO157" s="499">
        <v>1.0</v>
      </c>
      <c r="FP157" s="489" t="s">
        <v>37</v>
      </c>
      <c r="FQ157" s="490" t="s">
        <v>83</v>
      </c>
      <c r="FR157" s="490" t="s">
        <v>84</v>
      </c>
      <c r="FS157" s="491">
        <f>'Produksi dan Harga'!BD5</f>
        <v>202912.01</v>
      </c>
      <c r="FT157" s="492">
        <f t="shared" ref="FT157:FT165" si="1025">FT121</f>
        <v>3645300</v>
      </c>
      <c r="FU157" s="492">
        <f t="shared" ref="FU157:FU173" si="1026">IFERROR(+FS157*FT157/1000000,"")</f>
        <v>739675.1501</v>
      </c>
      <c r="FV157" s="493">
        <v>0.06128205128205129</v>
      </c>
      <c r="FW157" s="492">
        <f t="shared" ref="FW157:FW173" si="1027">IFERROR(+FU157*FV157,"")</f>
        <v>45328.81048</v>
      </c>
      <c r="FX157" s="493"/>
      <c r="FY157" s="492">
        <f>ADHB!FZ157</f>
        <v>0</v>
      </c>
      <c r="FZ157" s="494">
        <f t="shared" ref="FZ157:FZ173" si="1028">IFERROR(FY157/FX157*100,0)</f>
        <v>0</v>
      </c>
      <c r="GA157" s="495">
        <f t="shared" ref="GA157:GA173" si="1029">IFERROR(+(IF(FU157="","0",FU157))+(IF(FW157="","0",FW157))+(IF(FZ157="","0",FZ157)),"")</f>
        <v>785003.9605</v>
      </c>
      <c r="GB157" s="493">
        <v>0.324744884908884</v>
      </c>
      <c r="GC157" s="496">
        <f t="shared" ref="GC157:GC173" si="1030">IFERROR(+GB157*(GA157-FZ157),"")</f>
        <v>254926.0208</v>
      </c>
      <c r="GD157" s="496">
        <f t="shared" ref="GD157:GD173" si="1031">IFERROR(+(IF(GA157="","0",GA157))-(IF(GC157="","0",GC157)),"")</f>
        <v>530077.9397</v>
      </c>
      <c r="GE157" s="498"/>
      <c r="GF157" s="499">
        <v>1.0</v>
      </c>
      <c r="GG157" s="489" t="s">
        <v>37</v>
      </c>
      <c r="GH157" s="490" t="s">
        <v>83</v>
      </c>
      <c r="GI157" s="490" t="s">
        <v>84</v>
      </c>
      <c r="GJ157" s="492">
        <f>'Produksi dan Harga'!BI5</f>
        <v>188066</v>
      </c>
      <c r="GK157" s="492">
        <f t="shared" ref="GK157:GK165" si="1032">GK121</f>
        <v>3645300</v>
      </c>
      <c r="GL157" s="492">
        <f t="shared" ref="GL157:GL173" si="1033">IFERROR(+GJ157*GK157/1000000,"")</f>
        <v>685556.9898</v>
      </c>
      <c r="GM157" s="493">
        <v>0.06128205128205129</v>
      </c>
      <c r="GN157" s="492">
        <f t="shared" ref="GN157:GN173" si="1034">IFERROR(+GL157*GM157,"")</f>
        <v>42012.33861</v>
      </c>
      <c r="GO157" s="493"/>
      <c r="GP157" s="492">
        <f>ADHB!GQ157</f>
        <v>0</v>
      </c>
      <c r="GQ157" s="494">
        <f t="shared" ref="GQ157:GQ173" si="1035">IFERROR(GP157/GO157*100,0)</f>
        <v>0</v>
      </c>
      <c r="GR157" s="495">
        <f t="shared" ref="GR157:GR173" si="1036">IFERROR(+(IF(GL157="","0",GL157))+(IF(GN157="","0",GN157))+(IF(GQ157="","0",GQ157)),"")</f>
        <v>727569.3284</v>
      </c>
      <c r="GS157" s="493">
        <v>0.324744884908884</v>
      </c>
      <c r="GT157" s="496">
        <f t="shared" ref="GT157:GT173" si="1037">IFERROR(+GS157*(GR157-GQ157),"")</f>
        <v>236274.4178</v>
      </c>
      <c r="GU157" s="496">
        <f t="shared" ref="GU157:GU173" si="1038">IFERROR(+(IF(GR157="","0",GR157))-(IF(GT157="","0",GT157)),"")</f>
        <v>491294.9106</v>
      </c>
      <c r="GV157" s="498"/>
      <c r="GW157" s="499">
        <v>1.0</v>
      </c>
      <c r="GX157" s="489" t="s">
        <v>37</v>
      </c>
      <c r="GY157" s="490" t="s">
        <v>83</v>
      </c>
      <c r="GZ157" s="490" t="s">
        <v>84</v>
      </c>
      <c r="HA157" s="492">
        <f>'Produksi dan Harga'!BN5</f>
        <v>157342.91</v>
      </c>
      <c r="HB157" s="492">
        <f t="shared" ref="HB157:HB165" si="1039">HB121</f>
        <v>3645300</v>
      </c>
      <c r="HC157" s="492">
        <f t="shared" ref="HC157:HC173" si="1040">IFERROR(+HA157*HB157/1000000,"")</f>
        <v>573562.1098</v>
      </c>
      <c r="HD157" s="493">
        <v>0.06128205128205129</v>
      </c>
      <c r="HE157" s="492">
        <f t="shared" ref="HE157:HE173" si="1041">IFERROR(+HC157*HD157,"")</f>
        <v>35149.06263</v>
      </c>
      <c r="HF157" s="493"/>
      <c r="HG157" s="492">
        <f>ADHB!HH157</f>
        <v>0</v>
      </c>
      <c r="HH157" s="494">
        <f t="shared" ref="HH157:HH173" si="1042">IFERROR(HG157/HF157*100,0)</f>
        <v>0</v>
      </c>
      <c r="HI157" s="495">
        <f t="shared" ref="HI157:HI173" si="1043">IFERROR(+(IF(HC157="","0",HC157))+(IF(HE157="","0",HE157))+(IF(HH157="","0",HH157)),"")</f>
        <v>608711.1725</v>
      </c>
      <c r="HJ157" s="493">
        <v>0.324744884908884</v>
      </c>
      <c r="HK157" s="496">
        <f t="shared" ref="HK157:HK173" si="1044">IFERROR(+HJ157*(HI157-HH157),"")</f>
        <v>197675.8396</v>
      </c>
      <c r="HL157" s="496">
        <f t="shared" ref="HL157:HL173" si="1045">IFERROR(+(IF(HI157="","0",HI157))-(IF(HK157="","0",HK157)),"")</f>
        <v>411035.3328</v>
      </c>
      <c r="HM157" s="498"/>
      <c r="HN157" s="499">
        <v>1.0</v>
      </c>
      <c r="HO157" s="489" t="s">
        <v>37</v>
      </c>
      <c r="HP157" s="490" t="s">
        <v>83</v>
      </c>
      <c r="HQ157" s="490" t="s">
        <v>84</v>
      </c>
      <c r="HR157" s="492">
        <f>'Produksi dan Harga'!BS5</f>
        <v>127944</v>
      </c>
      <c r="HS157" s="492">
        <f t="shared" ref="HS157:HS165" si="1046">HS121</f>
        <v>3645300</v>
      </c>
      <c r="HT157" s="492">
        <f t="shared" ref="HT157:HT173" si="1047">IFERROR(+HR157*HS157/1000000,"")</f>
        <v>466394.2632</v>
      </c>
      <c r="HU157" s="493">
        <v>0.06128205128205129</v>
      </c>
      <c r="HV157" s="492">
        <f t="shared" ref="HV157:HV173" si="1048">IFERROR(+HT157*HU157,"")</f>
        <v>28581.59716</v>
      </c>
      <c r="HW157" s="493"/>
      <c r="HX157" s="492">
        <f>ADHB!HY157</f>
        <v>0</v>
      </c>
      <c r="HY157" s="494">
        <f t="shared" ref="HY157:HY173" si="1049">IFERROR(HX157/HW157*100,0)</f>
        <v>0</v>
      </c>
      <c r="HZ157" s="495">
        <f t="shared" ref="HZ157:HZ173" si="1050">IFERROR(+(IF(HT157="","0",HT157))+(IF(HV157="","0",HV157))+(IF(HY157="","0",HY157)),"")</f>
        <v>494975.8604</v>
      </c>
      <c r="IA157" s="493">
        <v>0.324744884908884</v>
      </c>
      <c r="IB157" s="496">
        <f t="shared" ref="IB157:IB173" si="1051">IFERROR(+IA157*(HZ157-HY157),"")</f>
        <v>160740.8788</v>
      </c>
      <c r="IC157" s="496">
        <f t="shared" ref="IC157:IC173" si="1052">IFERROR(+(IF(HZ157="","0",HZ157))-(IF(IB157="","0",IB157)),"")</f>
        <v>334234.9816</v>
      </c>
      <c r="ID157" s="498"/>
      <c r="IE157" s="499">
        <v>1.0</v>
      </c>
      <c r="IF157" s="489" t="s">
        <v>37</v>
      </c>
      <c r="IG157" s="490" t="s">
        <v>83</v>
      </c>
      <c r="IH157" s="490" t="s">
        <v>84</v>
      </c>
      <c r="II157" s="492">
        <f>'Produksi dan Harga'!BX5</f>
        <v>172745.33</v>
      </c>
      <c r="IJ157" s="492">
        <f t="shared" ref="IJ157:IJ165" si="1053">IJ121</f>
        <v>3645300</v>
      </c>
      <c r="IK157" s="492">
        <f t="shared" ref="IK157:IK173" si="1054">IFERROR(+II157*IJ157/1000000,"")</f>
        <v>629708.5514</v>
      </c>
      <c r="IL157" s="493">
        <v>0.06128205128205129</v>
      </c>
      <c r="IM157" s="492">
        <f t="shared" ref="IM157:IM173" si="1055">IFERROR(+IK157*IL157,"")</f>
        <v>38589.83174</v>
      </c>
      <c r="IN157" s="493"/>
      <c r="IO157" s="492">
        <f>ADHB!IP157</f>
        <v>0</v>
      </c>
      <c r="IP157" s="494">
        <f t="shared" ref="IP157:IP173" si="1056">IFERROR(IO157/IN157*100,0)</f>
        <v>0</v>
      </c>
      <c r="IQ157" s="495">
        <f t="shared" ref="IQ157:IQ173" si="1057">IFERROR(+(IF(IK157="","0",IK157))+(IF(IM157="","0",IM157))+(IF(IP157="","0",IP157)),"")</f>
        <v>668298.3832</v>
      </c>
      <c r="IR157" s="493">
        <v>0.324744884908884</v>
      </c>
      <c r="IS157" s="496">
        <f t="shared" ref="IS157:IS173" si="1058">IFERROR(+IR157*(IQ157-IP157),"")</f>
        <v>217026.4815</v>
      </c>
      <c r="IT157" s="496">
        <f t="shared" ref="IT157:IT173" si="1059">IFERROR(+(IF(IQ157="","0",IQ157))-(IF(IS157="","0",IS157)),"")</f>
        <v>451271.9017</v>
      </c>
      <c r="IU157" s="498"/>
      <c r="IV157" s="499">
        <v>1.0</v>
      </c>
      <c r="IW157" s="489" t="s">
        <v>37</v>
      </c>
      <c r="IX157" s="490" t="s">
        <v>83</v>
      </c>
      <c r="IY157" s="490" t="s">
        <v>84</v>
      </c>
      <c r="IZ157" s="492">
        <f>'Produksi dan Harga'!CC5</f>
        <v>209655.58</v>
      </c>
      <c r="JA157" s="492">
        <f t="shared" ref="JA157:JA165" si="1060">JA121</f>
        <v>3645300</v>
      </c>
      <c r="JB157" s="492">
        <f t="shared" ref="JB157:JB173" si="1061">IFERROR(+IZ157*JA157/1000000,"")</f>
        <v>764257.4858</v>
      </c>
      <c r="JC157" s="493">
        <v>0.06128205128205129</v>
      </c>
      <c r="JD157" s="492">
        <f t="shared" ref="JD157:JD173" si="1062">IFERROR(+JB157*JC157,"")</f>
        <v>46835.26644</v>
      </c>
      <c r="JE157" s="493"/>
      <c r="JF157" s="492">
        <f>ADHB!JG157</f>
        <v>0</v>
      </c>
      <c r="JG157" s="494">
        <f t="shared" ref="JG157:JG173" si="1063">IFERROR(JF157/JE157*100,0)</f>
        <v>0</v>
      </c>
      <c r="JH157" s="495">
        <f t="shared" ref="JH157:JH173" si="1064">IFERROR(+(IF(JB157="","0",JB157))+(IF(JD157="","0",JD157))+(IF(JG157="","0",JG157)),"")</f>
        <v>811092.7522</v>
      </c>
      <c r="JI157" s="493">
        <v>0.324744884908884</v>
      </c>
      <c r="JJ157" s="496">
        <f t="shared" ref="JJ157:JJ173" si="1065">IFERROR(+JI157*(JH157-JG157),"")</f>
        <v>263398.2225</v>
      </c>
      <c r="JK157" s="496">
        <f t="shared" ref="JK157:JK173" si="1066">IFERROR(+(IF(JH157="","0",JH157))-(IF(JJ157="","0",JJ157)),"")</f>
        <v>547694.5297</v>
      </c>
      <c r="JL157" s="498"/>
      <c r="JM157" s="499">
        <v>1.0</v>
      </c>
      <c r="JN157" s="489" t="s">
        <v>37</v>
      </c>
      <c r="JO157" s="490" t="s">
        <v>83</v>
      </c>
      <c r="JP157" s="490" t="s">
        <v>84</v>
      </c>
      <c r="JQ157" s="495"/>
      <c r="JR157" s="492">
        <f t="shared" ref="JR157:JR165" si="1067">JR121</f>
        <v>3645300</v>
      </c>
      <c r="JS157" s="492">
        <f t="shared" ref="JS157:JS173" si="1068">IFERROR(+JQ157*JR157/1000000,"")</f>
        <v>0</v>
      </c>
      <c r="JT157" s="493">
        <v>0.06128205128205129</v>
      </c>
      <c r="JU157" s="492">
        <f t="shared" ref="JU157:JU173" si="1069">IFERROR(+JS157*JT157,"")</f>
        <v>0</v>
      </c>
      <c r="JV157" s="493"/>
      <c r="JW157" s="492" t="str">
        <f>ADHB!LD157</f>
        <v/>
      </c>
      <c r="JX157" s="494">
        <f t="shared" ref="JX157:JX173" si="1070">IFERROR(JW157/JV157*100,0)</f>
        <v>0</v>
      </c>
      <c r="JY157" s="495">
        <f t="shared" ref="JY157:JY173" si="1071">IFERROR(+(IF(JS157="","0",JS157))+(IF(JU157="","0",JU157))+(IF(JX157="","0",JX157)),"")</f>
        <v>0</v>
      </c>
      <c r="JZ157" s="493">
        <v>0.324744884908884</v>
      </c>
      <c r="KA157" s="496">
        <f t="shared" ref="KA157:KA173" si="1072">IFERROR(+JZ157*(JY157-JX157),"")</f>
        <v>0</v>
      </c>
      <c r="KB157" s="496">
        <f t="shared" ref="KB157:KB173" si="1073">IFERROR(+(IF(JY157="","0",JY157))-(IF(KA157="","0",KA157)),"")</f>
        <v>0</v>
      </c>
      <c r="KC157" s="498"/>
      <c r="KD157" s="499">
        <v>1.0</v>
      </c>
      <c r="KE157" s="489" t="s">
        <v>37</v>
      </c>
      <c r="KF157" s="490" t="s">
        <v>83</v>
      </c>
      <c r="KG157" s="490" t="s">
        <v>84</v>
      </c>
      <c r="KH157" s="495"/>
      <c r="KI157" s="492">
        <f t="shared" ref="KI157:KI165" si="1074">KI121</f>
        <v>3645300</v>
      </c>
      <c r="KJ157" s="492">
        <f t="shared" ref="KJ157:KJ173" si="1075">IFERROR(+KH157*KI157/1000000,"")</f>
        <v>0</v>
      </c>
      <c r="KK157" s="493">
        <v>0.06128205128205129</v>
      </c>
      <c r="KL157" s="492">
        <f t="shared" ref="KL157:KL173" si="1076">IFERROR(+KJ157*KK157,"")</f>
        <v>0</v>
      </c>
      <c r="KM157" s="493"/>
      <c r="KN157" s="492" t="str">
        <f>ADHB!LU157</f>
        <v/>
      </c>
      <c r="KO157" s="494">
        <f t="shared" ref="KO157:KO173" si="1077">IFERROR(KN157/KM157*100,0)</f>
        <v>0</v>
      </c>
      <c r="KP157" s="495">
        <f t="shared" ref="KP157:KP173" si="1078">IFERROR(+(IF(KJ157="","0",KJ157))+(IF(KL157="","0",KL157))+(IF(KO157="","0",KO157)),"")</f>
        <v>0</v>
      </c>
      <c r="KQ157" s="493">
        <v>0.324744884908884</v>
      </c>
      <c r="KR157" s="496">
        <f t="shared" ref="KR157:KR173" si="1079">IFERROR(+KQ157*(KP157-KO157),"")</f>
        <v>0</v>
      </c>
      <c r="KS157" s="496">
        <f t="shared" ref="KS157:KS173" si="1080">IFERROR(+(IF(KP157="","0",KP157))-(IF(KR157="","0",KR157)),"")</f>
        <v>0</v>
      </c>
    </row>
    <row r="158" ht="15.75" customHeight="1">
      <c r="A158" s="500">
        <f t="shared" ref="A158:A173" si="1081">A157+1</f>
        <v>2</v>
      </c>
      <c r="B158" s="501" t="s">
        <v>38</v>
      </c>
      <c r="C158" s="502" t="s">
        <v>85</v>
      </c>
      <c r="D158" s="502" t="s">
        <v>84</v>
      </c>
      <c r="E158" s="503">
        <f>'Produksi dan Harga'!F6</f>
        <v>4772</v>
      </c>
      <c r="F158" s="495">
        <f t="shared" si="955"/>
        <v>2135342.224</v>
      </c>
      <c r="G158" s="495">
        <f t="shared" si="956"/>
        <v>10189.85309</v>
      </c>
      <c r="H158" s="504">
        <v>0.08730825414146284</v>
      </c>
      <c r="I158" s="495">
        <f t="shared" si="957"/>
        <v>889.6582834</v>
      </c>
      <c r="J158" s="504"/>
      <c r="K158" s="495">
        <f>ADHB!L158</f>
        <v>0</v>
      </c>
      <c r="L158" s="505">
        <f t="shared" si="958"/>
        <v>0</v>
      </c>
      <c r="M158" s="495">
        <f t="shared" si="959"/>
        <v>11079.51138</v>
      </c>
      <c r="N158" s="504">
        <v>0.28165806261811</v>
      </c>
      <c r="O158" s="506">
        <f t="shared" si="960"/>
        <v>3120.633709</v>
      </c>
      <c r="P158" s="507">
        <f t="shared" si="961"/>
        <v>7958.877667</v>
      </c>
      <c r="Q158" s="498"/>
      <c r="R158" s="508">
        <f t="shared" ref="R158:R173" si="1082">R157+1</f>
        <v>2</v>
      </c>
      <c r="S158" s="501" t="s">
        <v>38</v>
      </c>
      <c r="T158" s="502" t="s">
        <v>85</v>
      </c>
      <c r="U158" s="502" t="s">
        <v>84</v>
      </c>
      <c r="V158" s="503">
        <f>'Produksi dan Harga'!K6</f>
        <v>3537</v>
      </c>
      <c r="W158" s="495">
        <f t="shared" si="962"/>
        <v>2135342.224</v>
      </c>
      <c r="X158" s="495">
        <f t="shared" si="963"/>
        <v>7552.705446</v>
      </c>
      <c r="Y158" s="504">
        <v>0.08730825414146284</v>
      </c>
      <c r="Z158" s="495">
        <f t="shared" si="964"/>
        <v>659.4135265</v>
      </c>
      <c r="AA158" s="504"/>
      <c r="AB158" s="495">
        <f>ADHB!AC158</f>
        <v>0</v>
      </c>
      <c r="AC158" s="505">
        <f t="shared" si="965"/>
        <v>0</v>
      </c>
      <c r="AD158" s="495">
        <f t="shared" si="966"/>
        <v>8212.118972</v>
      </c>
      <c r="AE158" s="504">
        <v>0.28165806261811</v>
      </c>
      <c r="AF158" s="506">
        <f t="shared" si="967"/>
        <v>2313.00952</v>
      </c>
      <c r="AG158" s="506">
        <f t="shared" si="968"/>
        <v>5899.109453</v>
      </c>
      <c r="AH158" s="498"/>
      <c r="AI158" s="508">
        <f t="shared" ref="AI158:AI173" si="1083">AI157+1</f>
        <v>2</v>
      </c>
      <c r="AJ158" s="501" t="s">
        <v>38</v>
      </c>
      <c r="AK158" s="502" t="s">
        <v>85</v>
      </c>
      <c r="AL158" s="502" t="s">
        <v>84</v>
      </c>
      <c r="AM158" s="503">
        <f>'Produksi dan Harga'!P6</f>
        <v>3795</v>
      </c>
      <c r="AN158" s="495">
        <f t="shared" si="969"/>
        <v>2135342.224</v>
      </c>
      <c r="AO158" s="495">
        <f t="shared" si="970"/>
        <v>8103.62374</v>
      </c>
      <c r="AP158" s="504">
        <v>0.08730825414146284</v>
      </c>
      <c r="AQ158" s="495">
        <f t="shared" si="971"/>
        <v>707.5132409</v>
      </c>
      <c r="AR158" s="504"/>
      <c r="AS158" s="495">
        <f>ADHB!AT158</f>
        <v>0</v>
      </c>
      <c r="AT158" s="505">
        <f t="shared" si="972"/>
        <v>0</v>
      </c>
      <c r="AU158" s="495">
        <f t="shared" si="973"/>
        <v>8811.13698</v>
      </c>
      <c r="AV158" s="504">
        <v>0.28165806261811</v>
      </c>
      <c r="AW158" s="506">
        <f t="shared" si="974"/>
        <v>2481.727771</v>
      </c>
      <c r="AX158" s="506">
        <f t="shared" si="975"/>
        <v>6329.409209</v>
      </c>
      <c r="AY158" s="498"/>
      <c r="AZ158" s="508">
        <f t="shared" ref="AZ158:AZ173" si="1084">AZ157+1</f>
        <v>2</v>
      </c>
      <c r="BA158" s="501" t="s">
        <v>38</v>
      </c>
      <c r="BB158" s="502" t="s">
        <v>85</v>
      </c>
      <c r="BC158" s="502" t="s">
        <v>84</v>
      </c>
      <c r="BD158" s="503">
        <f>'Produksi dan Harga'!U6</f>
        <v>2058</v>
      </c>
      <c r="BE158" s="495">
        <f t="shared" si="976"/>
        <v>2135342.224</v>
      </c>
      <c r="BF158" s="495">
        <f t="shared" si="977"/>
        <v>4394.534297</v>
      </c>
      <c r="BG158" s="504">
        <v>0.08730825414146284</v>
      </c>
      <c r="BH158" s="495">
        <f t="shared" si="978"/>
        <v>383.6791172</v>
      </c>
      <c r="BI158" s="504"/>
      <c r="BJ158" s="495">
        <f>ADHB!BK158</f>
        <v>0</v>
      </c>
      <c r="BK158" s="505">
        <f t="shared" si="979"/>
        <v>0</v>
      </c>
      <c r="BL158" s="495">
        <f t="shared" si="980"/>
        <v>4778.213414</v>
      </c>
      <c r="BM158" s="504">
        <v>0.28165806261811</v>
      </c>
      <c r="BN158" s="506">
        <f t="shared" si="981"/>
        <v>1345.822333</v>
      </c>
      <c r="BO158" s="506">
        <f t="shared" si="982"/>
        <v>3432.391081</v>
      </c>
      <c r="BP158" s="498"/>
      <c r="BQ158" s="508">
        <f t="shared" ref="BQ158:BQ173" si="1085">BQ157+1</f>
        <v>2</v>
      </c>
      <c r="BR158" s="501" t="s">
        <v>38</v>
      </c>
      <c r="BS158" s="502" t="s">
        <v>85</v>
      </c>
      <c r="BT158" s="502" t="s">
        <v>84</v>
      </c>
      <c r="BU158" s="503">
        <f>'Produksi dan Harga'!Z6</f>
        <v>2300</v>
      </c>
      <c r="BV158" s="495">
        <f t="shared" si="983"/>
        <v>2135342.224</v>
      </c>
      <c r="BW158" s="495">
        <f t="shared" si="984"/>
        <v>4911.287115</v>
      </c>
      <c r="BX158" s="504">
        <v>0.08730825414146284</v>
      </c>
      <c r="BY158" s="495">
        <f t="shared" si="985"/>
        <v>428.7959036</v>
      </c>
      <c r="BZ158" s="504"/>
      <c r="CA158" s="495">
        <f>ADHB!CB158</f>
        <v>0</v>
      </c>
      <c r="CB158" s="505">
        <f t="shared" si="986"/>
        <v>0</v>
      </c>
      <c r="CC158" s="495">
        <f t="shared" si="987"/>
        <v>5340.083018</v>
      </c>
      <c r="CD158" s="504">
        <v>0.28165806261811</v>
      </c>
      <c r="CE158" s="506">
        <f t="shared" si="988"/>
        <v>1504.077437</v>
      </c>
      <c r="CF158" s="506">
        <f t="shared" si="989"/>
        <v>3836.005581</v>
      </c>
      <c r="CG158" s="498"/>
      <c r="CH158" s="508">
        <f t="shared" ref="CH158:CH173" si="1086">CH157+1</f>
        <v>2</v>
      </c>
      <c r="CI158" s="501" t="s">
        <v>38</v>
      </c>
      <c r="CJ158" s="502" t="s">
        <v>85</v>
      </c>
      <c r="CK158" s="502" t="s">
        <v>84</v>
      </c>
      <c r="CL158" s="503">
        <f>'Produksi dan Harga'!AE6</f>
        <v>5361</v>
      </c>
      <c r="CM158" s="495">
        <f t="shared" si="990"/>
        <v>2135342.224</v>
      </c>
      <c r="CN158" s="495">
        <f t="shared" si="991"/>
        <v>11447.56966</v>
      </c>
      <c r="CO158" s="504">
        <v>0.08730825414146284</v>
      </c>
      <c r="CP158" s="495">
        <f t="shared" si="992"/>
        <v>999.4673214</v>
      </c>
      <c r="CQ158" s="504"/>
      <c r="CR158" s="495">
        <f>ADHB!CS158</f>
        <v>0</v>
      </c>
      <c r="CS158" s="505">
        <f t="shared" si="993"/>
        <v>0</v>
      </c>
      <c r="CT158" s="495">
        <f t="shared" si="994"/>
        <v>12447.03698</v>
      </c>
      <c r="CU158" s="504">
        <v>0.28165806261811</v>
      </c>
      <c r="CV158" s="506">
        <f t="shared" si="995"/>
        <v>3505.808322</v>
      </c>
      <c r="CW158" s="506">
        <f t="shared" si="996"/>
        <v>8941.228661</v>
      </c>
      <c r="CX158" s="498"/>
      <c r="CY158" s="508">
        <f t="shared" ref="CY158:CY173" si="1087">CY157+1</f>
        <v>2</v>
      </c>
      <c r="CZ158" s="501" t="s">
        <v>38</v>
      </c>
      <c r="DA158" s="502" t="s">
        <v>85</v>
      </c>
      <c r="DB158" s="502" t="s">
        <v>84</v>
      </c>
      <c r="DC158" s="503">
        <f>'Produksi dan Harga'!AJ6</f>
        <v>5405</v>
      </c>
      <c r="DD158" s="495">
        <f t="shared" si="997"/>
        <v>2135342.224</v>
      </c>
      <c r="DE158" s="495">
        <f t="shared" si="998"/>
        <v>11541.52472</v>
      </c>
      <c r="DF158" s="504">
        <v>0.08730825414146284</v>
      </c>
      <c r="DG158" s="495">
        <f t="shared" si="999"/>
        <v>1007.670373</v>
      </c>
      <c r="DH158" s="504"/>
      <c r="DI158" s="495">
        <f>ADHB!DJ158</f>
        <v>0</v>
      </c>
      <c r="DJ158" s="505">
        <f t="shared" si="1000"/>
        <v>0</v>
      </c>
      <c r="DK158" s="495">
        <f t="shared" si="1001"/>
        <v>12549.19509</v>
      </c>
      <c r="DL158" s="504">
        <v>0.28165806261811</v>
      </c>
      <c r="DM158" s="506">
        <f t="shared" si="1002"/>
        <v>3534.581977</v>
      </c>
      <c r="DN158" s="506">
        <f t="shared" si="1003"/>
        <v>9014.613116</v>
      </c>
      <c r="DO158" s="498"/>
      <c r="DP158" s="508">
        <f t="shared" ref="DP158:DP173" si="1088">DP157+1</f>
        <v>2</v>
      </c>
      <c r="DQ158" s="501" t="s">
        <v>38</v>
      </c>
      <c r="DR158" s="502" t="s">
        <v>85</v>
      </c>
      <c r="DS158" s="502" t="s">
        <v>84</v>
      </c>
      <c r="DT158" s="503">
        <f>'Produksi dan Harga'!AO6</f>
        <v>54075</v>
      </c>
      <c r="DU158" s="495">
        <f t="shared" si="1004"/>
        <v>2135342.224</v>
      </c>
      <c r="DV158" s="495">
        <f t="shared" si="1005"/>
        <v>115468.6308</v>
      </c>
      <c r="DW158" s="504">
        <v>0.08730825414146284</v>
      </c>
      <c r="DX158" s="495">
        <f t="shared" si="1006"/>
        <v>10081.36456</v>
      </c>
      <c r="DY158" s="504"/>
      <c r="DZ158" s="495">
        <f>ADHB!EA158</f>
        <v>0</v>
      </c>
      <c r="EA158" s="505">
        <f t="shared" si="1007"/>
        <v>0</v>
      </c>
      <c r="EB158" s="495">
        <f t="shared" si="1008"/>
        <v>125549.9953</v>
      </c>
      <c r="EC158" s="504">
        <v>0.28165806261811</v>
      </c>
      <c r="ED158" s="506">
        <f t="shared" si="1009"/>
        <v>35362.16844</v>
      </c>
      <c r="EE158" s="506">
        <f t="shared" si="1010"/>
        <v>90187.82687</v>
      </c>
      <c r="EF158" s="498"/>
      <c r="EG158" s="508">
        <f t="shared" ref="EG158:EG173" si="1089">EG157+1</f>
        <v>2</v>
      </c>
      <c r="EH158" s="501" t="s">
        <v>38</v>
      </c>
      <c r="EI158" s="502" t="s">
        <v>85</v>
      </c>
      <c r="EJ158" s="502" t="s">
        <v>84</v>
      </c>
      <c r="EK158" s="503">
        <f>'Produksi dan Harga'!AT6</f>
        <v>42039</v>
      </c>
      <c r="EL158" s="495">
        <f t="shared" si="1011"/>
        <v>2135342.224</v>
      </c>
      <c r="EM158" s="495">
        <f t="shared" si="1012"/>
        <v>89767.65175</v>
      </c>
      <c r="EN158" s="504">
        <v>0.08730825414146284</v>
      </c>
      <c r="EO158" s="495">
        <f t="shared" si="1013"/>
        <v>7837.456953</v>
      </c>
      <c r="EP158" s="504"/>
      <c r="EQ158" s="495">
        <f>ADHB!ER158</f>
        <v>0</v>
      </c>
      <c r="ER158" s="505">
        <f t="shared" si="1014"/>
        <v>0</v>
      </c>
      <c r="ES158" s="495">
        <f t="shared" si="1015"/>
        <v>97605.1087</v>
      </c>
      <c r="ET158" s="504">
        <v>0.28165806261811</v>
      </c>
      <c r="EU158" s="506">
        <f t="shared" si="1016"/>
        <v>27491.26582</v>
      </c>
      <c r="EV158" s="506">
        <f t="shared" si="1017"/>
        <v>70113.84288</v>
      </c>
      <c r="EW158" s="498"/>
      <c r="EX158" s="508">
        <f t="shared" ref="EX158:EX173" si="1090">EX157+1</f>
        <v>2</v>
      </c>
      <c r="EY158" s="501" t="s">
        <v>38</v>
      </c>
      <c r="EZ158" s="502" t="s">
        <v>85</v>
      </c>
      <c r="FA158" s="502" t="s">
        <v>84</v>
      </c>
      <c r="FB158" s="503">
        <f>'Produksi dan Harga'!AY6</f>
        <v>52882.2</v>
      </c>
      <c r="FC158" s="495">
        <f t="shared" si="1018"/>
        <v>2135342.224</v>
      </c>
      <c r="FD158" s="495">
        <f t="shared" si="1019"/>
        <v>112921.5946</v>
      </c>
      <c r="FE158" s="504">
        <v>0.08730825414146284</v>
      </c>
      <c r="FF158" s="495">
        <f t="shared" si="1020"/>
        <v>9858.987275</v>
      </c>
      <c r="FG158" s="504"/>
      <c r="FH158" s="495">
        <f>ADHB!FI158</f>
        <v>0</v>
      </c>
      <c r="FI158" s="505">
        <f t="shared" si="1021"/>
        <v>0</v>
      </c>
      <c r="FJ158" s="495">
        <f t="shared" si="1022"/>
        <v>122780.5818</v>
      </c>
      <c r="FK158" s="504">
        <v>0.28165806261811</v>
      </c>
      <c r="FL158" s="506">
        <f t="shared" si="1023"/>
        <v>34582.1408</v>
      </c>
      <c r="FM158" s="506">
        <f t="shared" si="1024"/>
        <v>88198.44102</v>
      </c>
      <c r="FN158" s="498"/>
      <c r="FO158" s="508">
        <f t="shared" ref="FO158:FO173" si="1091">FO157+1</f>
        <v>2</v>
      </c>
      <c r="FP158" s="501" t="s">
        <v>38</v>
      </c>
      <c r="FQ158" s="502" t="s">
        <v>85</v>
      </c>
      <c r="FR158" s="502" t="s">
        <v>84</v>
      </c>
      <c r="FS158" s="503">
        <f>'Produksi dan Harga'!BD6</f>
        <v>30114</v>
      </c>
      <c r="FT158" s="495">
        <f t="shared" si="1025"/>
        <v>2135342.224</v>
      </c>
      <c r="FU158" s="495">
        <f t="shared" si="1026"/>
        <v>64303.69573</v>
      </c>
      <c r="FV158" s="504">
        <v>0.08730825414146284</v>
      </c>
      <c r="FW158" s="495">
        <f t="shared" si="1027"/>
        <v>5614.243409</v>
      </c>
      <c r="FX158" s="504"/>
      <c r="FY158" s="495">
        <f>ADHB!FZ158</f>
        <v>0</v>
      </c>
      <c r="FZ158" s="505">
        <f t="shared" si="1028"/>
        <v>0</v>
      </c>
      <c r="GA158" s="495">
        <f t="shared" si="1029"/>
        <v>69917.93914</v>
      </c>
      <c r="GB158" s="504">
        <v>0.28165806261811</v>
      </c>
      <c r="GC158" s="506">
        <f t="shared" si="1030"/>
        <v>19692.95128</v>
      </c>
      <c r="GD158" s="506">
        <f t="shared" si="1031"/>
        <v>50224.98786</v>
      </c>
      <c r="GE158" s="498"/>
      <c r="GF158" s="508">
        <f t="shared" ref="GF158:GF173" si="1092">GF157+1</f>
        <v>2</v>
      </c>
      <c r="GG158" s="501" t="s">
        <v>38</v>
      </c>
      <c r="GH158" s="502" t="s">
        <v>85</v>
      </c>
      <c r="GI158" s="502" t="s">
        <v>84</v>
      </c>
      <c r="GJ158" s="495">
        <f>'Produksi dan Harga'!BI6</f>
        <v>33022</v>
      </c>
      <c r="GK158" s="495">
        <f t="shared" si="1032"/>
        <v>2135342.224</v>
      </c>
      <c r="GL158" s="495">
        <f t="shared" si="1033"/>
        <v>70513.27092</v>
      </c>
      <c r="GM158" s="504">
        <v>0.08730825414146284</v>
      </c>
      <c r="GN158" s="495">
        <f t="shared" si="1034"/>
        <v>6156.390577</v>
      </c>
      <c r="GO158" s="504"/>
      <c r="GP158" s="495">
        <f>ADHB!GQ158</f>
        <v>0</v>
      </c>
      <c r="GQ158" s="505">
        <f t="shared" si="1035"/>
        <v>0</v>
      </c>
      <c r="GR158" s="495">
        <f t="shared" si="1036"/>
        <v>76669.66149</v>
      </c>
      <c r="GS158" s="504">
        <v>0.28165806261811</v>
      </c>
      <c r="GT158" s="506">
        <f t="shared" si="1037"/>
        <v>21594.62832</v>
      </c>
      <c r="GU158" s="506">
        <f t="shared" si="1038"/>
        <v>55075.03318</v>
      </c>
      <c r="GV158" s="498"/>
      <c r="GW158" s="508">
        <f t="shared" ref="GW158:GW173" si="1093">GW157+1</f>
        <v>2</v>
      </c>
      <c r="GX158" s="501" t="s">
        <v>38</v>
      </c>
      <c r="GY158" s="502" t="s">
        <v>85</v>
      </c>
      <c r="GZ158" s="502" t="s">
        <v>84</v>
      </c>
      <c r="HA158" s="492">
        <f>'Produksi dan Harga'!BN6</f>
        <v>10681.65</v>
      </c>
      <c r="HB158" s="495">
        <f t="shared" si="1039"/>
        <v>2135342.224</v>
      </c>
      <c r="HC158" s="495">
        <f t="shared" si="1040"/>
        <v>22808.97827</v>
      </c>
      <c r="HD158" s="504">
        <v>0.08730825414146284</v>
      </c>
      <c r="HE158" s="495">
        <f t="shared" si="1041"/>
        <v>1991.412071</v>
      </c>
      <c r="HF158" s="504"/>
      <c r="HG158" s="495">
        <f>ADHB!HH158</f>
        <v>0</v>
      </c>
      <c r="HH158" s="505">
        <f t="shared" si="1042"/>
        <v>0</v>
      </c>
      <c r="HI158" s="495">
        <f t="shared" si="1043"/>
        <v>24800.39034</v>
      </c>
      <c r="HJ158" s="504">
        <v>0.28165806261811</v>
      </c>
      <c r="HK158" s="506">
        <f t="shared" si="1044"/>
        <v>6985.229894</v>
      </c>
      <c r="HL158" s="506">
        <f t="shared" si="1045"/>
        <v>17815.16044</v>
      </c>
      <c r="HM158" s="498"/>
      <c r="HN158" s="508">
        <f t="shared" ref="HN158:HN173" si="1094">HN157+1</f>
        <v>2</v>
      </c>
      <c r="HO158" s="501" t="s">
        <v>38</v>
      </c>
      <c r="HP158" s="502" t="s">
        <v>85</v>
      </c>
      <c r="HQ158" s="509" t="s">
        <v>84</v>
      </c>
      <c r="HR158" s="495">
        <f>'Produksi dan Harga'!BS6</f>
        <v>15806</v>
      </c>
      <c r="HS158" s="510">
        <f t="shared" si="1046"/>
        <v>2135342.224</v>
      </c>
      <c r="HT158" s="495">
        <f t="shared" si="1047"/>
        <v>33751.21919</v>
      </c>
      <c r="HU158" s="504">
        <v>0.08730825414146284</v>
      </c>
      <c r="HV158" s="495">
        <f t="shared" si="1048"/>
        <v>2946.760023</v>
      </c>
      <c r="HW158" s="504"/>
      <c r="HX158" s="495">
        <f>ADHB!HY158</f>
        <v>0</v>
      </c>
      <c r="HY158" s="505">
        <f t="shared" si="1049"/>
        <v>0</v>
      </c>
      <c r="HZ158" s="495">
        <f t="shared" si="1050"/>
        <v>36697.97921</v>
      </c>
      <c r="IA158" s="504">
        <v>0.28165806261811</v>
      </c>
      <c r="IB158" s="506">
        <f t="shared" si="1051"/>
        <v>10336.28173</v>
      </c>
      <c r="IC158" s="506">
        <f t="shared" si="1052"/>
        <v>26361.69749</v>
      </c>
      <c r="ID158" s="498"/>
      <c r="IE158" s="508">
        <f t="shared" ref="IE158:IE173" si="1095">IE157+1</f>
        <v>2</v>
      </c>
      <c r="IF158" s="501" t="s">
        <v>38</v>
      </c>
      <c r="IG158" s="502" t="s">
        <v>85</v>
      </c>
      <c r="IH158" s="502" t="s">
        <v>84</v>
      </c>
      <c r="II158" s="492">
        <f>'Produksi dan Harga'!BX6</f>
        <v>23877.28</v>
      </c>
      <c r="IJ158" s="495">
        <f t="shared" si="1053"/>
        <v>2135342.224</v>
      </c>
      <c r="IK158" s="495">
        <f t="shared" si="1054"/>
        <v>50986.16417</v>
      </c>
      <c r="IL158" s="504">
        <v>0.08730825414146284</v>
      </c>
      <c r="IM158" s="495">
        <f t="shared" si="1055"/>
        <v>4451.512979</v>
      </c>
      <c r="IN158" s="504"/>
      <c r="IO158" s="495">
        <f>ADHB!IP158</f>
        <v>0</v>
      </c>
      <c r="IP158" s="505">
        <f t="shared" si="1056"/>
        <v>0</v>
      </c>
      <c r="IQ158" s="495">
        <f t="shared" si="1057"/>
        <v>55437.67715</v>
      </c>
      <c r="IR158" s="504">
        <v>0.28165806261811</v>
      </c>
      <c r="IS158" s="506">
        <f t="shared" si="1058"/>
        <v>15614.46874</v>
      </c>
      <c r="IT158" s="506">
        <f t="shared" si="1059"/>
        <v>39823.20841</v>
      </c>
      <c r="IU158" s="498"/>
      <c r="IV158" s="508">
        <f t="shared" ref="IV158:IV173" si="1096">IV157+1</f>
        <v>2</v>
      </c>
      <c r="IW158" s="501" t="s">
        <v>38</v>
      </c>
      <c r="IX158" s="502" t="s">
        <v>85</v>
      </c>
      <c r="IY158" s="502" t="s">
        <v>84</v>
      </c>
      <c r="IZ158" s="492">
        <f>'Produksi dan Harga'!CC6</f>
        <v>17077.59</v>
      </c>
      <c r="JA158" s="495">
        <f t="shared" si="1060"/>
        <v>2135342.224</v>
      </c>
      <c r="JB158" s="495">
        <f t="shared" si="1061"/>
        <v>36466.49901</v>
      </c>
      <c r="JC158" s="504">
        <v>0.08730825414146284</v>
      </c>
      <c r="JD158" s="495">
        <f t="shared" si="1062"/>
        <v>3183.826363</v>
      </c>
      <c r="JE158" s="504"/>
      <c r="JF158" s="495">
        <f>ADHB!JG158</f>
        <v>0</v>
      </c>
      <c r="JG158" s="505">
        <f t="shared" si="1063"/>
        <v>0</v>
      </c>
      <c r="JH158" s="495">
        <f t="shared" si="1064"/>
        <v>39650.32537</v>
      </c>
      <c r="JI158" s="504">
        <v>0.28165806261811</v>
      </c>
      <c r="JJ158" s="506">
        <f t="shared" si="1065"/>
        <v>11167.83383</v>
      </c>
      <c r="JK158" s="506">
        <f t="shared" si="1066"/>
        <v>28482.49155</v>
      </c>
      <c r="JL158" s="498"/>
      <c r="JM158" s="508">
        <f t="shared" ref="JM158:JM173" si="1097">JM157+1</f>
        <v>2</v>
      </c>
      <c r="JN158" s="501" t="s">
        <v>38</v>
      </c>
      <c r="JO158" s="502" t="s">
        <v>85</v>
      </c>
      <c r="JP158" s="502" t="s">
        <v>84</v>
      </c>
      <c r="JQ158" s="495"/>
      <c r="JR158" s="495">
        <f t="shared" si="1067"/>
        <v>2135342.224</v>
      </c>
      <c r="JS158" s="495">
        <f t="shared" si="1068"/>
        <v>0</v>
      </c>
      <c r="JT158" s="504">
        <v>0.08730825414146284</v>
      </c>
      <c r="JU158" s="495">
        <f t="shared" si="1069"/>
        <v>0</v>
      </c>
      <c r="JV158" s="504"/>
      <c r="JW158" s="495" t="str">
        <f>ADHB!LD158</f>
        <v/>
      </c>
      <c r="JX158" s="505">
        <f t="shared" si="1070"/>
        <v>0</v>
      </c>
      <c r="JY158" s="495">
        <f t="shared" si="1071"/>
        <v>0</v>
      </c>
      <c r="JZ158" s="504">
        <v>0.28165806261811</v>
      </c>
      <c r="KA158" s="506">
        <f t="shared" si="1072"/>
        <v>0</v>
      </c>
      <c r="KB158" s="506">
        <f t="shared" si="1073"/>
        <v>0</v>
      </c>
      <c r="KC158" s="498"/>
      <c r="KD158" s="508">
        <f t="shared" ref="KD158:KD173" si="1098">KD157+1</f>
        <v>2</v>
      </c>
      <c r="KE158" s="501" t="s">
        <v>38</v>
      </c>
      <c r="KF158" s="502" t="s">
        <v>85</v>
      </c>
      <c r="KG158" s="502" t="s">
        <v>84</v>
      </c>
      <c r="KH158" s="495"/>
      <c r="KI158" s="495">
        <f t="shared" si="1074"/>
        <v>2135342.224</v>
      </c>
      <c r="KJ158" s="495">
        <f t="shared" si="1075"/>
        <v>0</v>
      </c>
      <c r="KK158" s="504">
        <v>0.08730825414146284</v>
      </c>
      <c r="KL158" s="495">
        <f t="shared" si="1076"/>
        <v>0</v>
      </c>
      <c r="KM158" s="504"/>
      <c r="KN158" s="495" t="str">
        <f>ADHB!LU158</f>
        <v/>
      </c>
      <c r="KO158" s="505">
        <f t="shared" si="1077"/>
        <v>0</v>
      </c>
      <c r="KP158" s="495">
        <f t="shared" si="1078"/>
        <v>0</v>
      </c>
      <c r="KQ158" s="504">
        <v>0.28165806261811</v>
      </c>
      <c r="KR158" s="506">
        <f t="shared" si="1079"/>
        <v>0</v>
      </c>
      <c r="KS158" s="506">
        <f t="shared" si="1080"/>
        <v>0</v>
      </c>
    </row>
    <row r="159" ht="15.75" customHeight="1">
      <c r="A159" s="500">
        <f t="shared" si="1081"/>
        <v>3</v>
      </c>
      <c r="B159" s="501" t="s">
        <v>39</v>
      </c>
      <c r="C159" s="502" t="s">
        <v>86</v>
      </c>
      <c r="D159" s="502" t="s">
        <v>84</v>
      </c>
      <c r="E159" s="503">
        <f>'Produksi dan Harga'!F7</f>
        <v>39617</v>
      </c>
      <c r="F159" s="495">
        <f t="shared" si="955"/>
        <v>1009000</v>
      </c>
      <c r="G159" s="495">
        <f t="shared" si="956"/>
        <v>39973.553</v>
      </c>
      <c r="H159" s="504">
        <v>0.032</v>
      </c>
      <c r="I159" s="495">
        <f t="shared" si="957"/>
        <v>1279.153696</v>
      </c>
      <c r="J159" s="504"/>
      <c r="K159" s="495">
        <f>ADHB!L159</f>
        <v>0</v>
      </c>
      <c r="L159" s="505">
        <f t="shared" si="958"/>
        <v>0</v>
      </c>
      <c r="M159" s="495">
        <f t="shared" si="959"/>
        <v>41252.7067</v>
      </c>
      <c r="N159" s="504">
        <v>0.27429935250298</v>
      </c>
      <c r="O159" s="506">
        <f t="shared" si="960"/>
        <v>11315.59074</v>
      </c>
      <c r="P159" s="507">
        <f t="shared" si="961"/>
        <v>29937.11596</v>
      </c>
      <c r="Q159" s="498"/>
      <c r="R159" s="508">
        <f t="shared" si="1082"/>
        <v>3</v>
      </c>
      <c r="S159" s="501" t="s">
        <v>39</v>
      </c>
      <c r="T159" s="502" t="s">
        <v>86</v>
      </c>
      <c r="U159" s="502" t="s">
        <v>84</v>
      </c>
      <c r="V159" s="503">
        <f>'Produksi dan Harga'!K7</f>
        <v>40420</v>
      </c>
      <c r="W159" s="495">
        <f t="shared" si="962"/>
        <v>1009000</v>
      </c>
      <c r="X159" s="495">
        <f t="shared" si="963"/>
        <v>40783.78</v>
      </c>
      <c r="Y159" s="504">
        <v>0.032</v>
      </c>
      <c r="Z159" s="495">
        <f t="shared" si="964"/>
        <v>1305.08096</v>
      </c>
      <c r="AA159" s="504"/>
      <c r="AB159" s="495">
        <f>ADHB!AC159</f>
        <v>0</v>
      </c>
      <c r="AC159" s="505">
        <f t="shared" si="965"/>
        <v>0</v>
      </c>
      <c r="AD159" s="495">
        <f t="shared" si="966"/>
        <v>42088.86096</v>
      </c>
      <c r="AE159" s="504">
        <v>0.27429935250298</v>
      </c>
      <c r="AF159" s="506">
        <f t="shared" si="967"/>
        <v>11544.94731</v>
      </c>
      <c r="AG159" s="506">
        <f t="shared" si="968"/>
        <v>30543.91365</v>
      </c>
      <c r="AH159" s="498"/>
      <c r="AI159" s="508">
        <f t="shared" si="1083"/>
        <v>3</v>
      </c>
      <c r="AJ159" s="501" t="s">
        <v>39</v>
      </c>
      <c r="AK159" s="502" t="s">
        <v>86</v>
      </c>
      <c r="AL159" s="502" t="s">
        <v>84</v>
      </c>
      <c r="AM159" s="503">
        <f>'Produksi dan Harga'!P7</f>
        <v>47365</v>
      </c>
      <c r="AN159" s="495">
        <f t="shared" si="969"/>
        <v>1009000</v>
      </c>
      <c r="AO159" s="495">
        <f t="shared" si="970"/>
        <v>47791.285</v>
      </c>
      <c r="AP159" s="504">
        <v>0.032</v>
      </c>
      <c r="AQ159" s="495">
        <f t="shared" si="971"/>
        <v>1529.32112</v>
      </c>
      <c r="AR159" s="504"/>
      <c r="AS159" s="495">
        <f>ADHB!AT159</f>
        <v>0</v>
      </c>
      <c r="AT159" s="505">
        <f t="shared" si="972"/>
        <v>0</v>
      </c>
      <c r="AU159" s="495">
        <f t="shared" si="973"/>
        <v>49320.60612</v>
      </c>
      <c r="AV159" s="504">
        <v>0.27429935250298</v>
      </c>
      <c r="AW159" s="506">
        <f t="shared" si="974"/>
        <v>13528.61032</v>
      </c>
      <c r="AX159" s="506">
        <f t="shared" si="975"/>
        <v>35791.9958</v>
      </c>
      <c r="AY159" s="498"/>
      <c r="AZ159" s="508">
        <f t="shared" si="1084"/>
        <v>3</v>
      </c>
      <c r="BA159" s="501" t="s">
        <v>39</v>
      </c>
      <c r="BB159" s="502" t="s">
        <v>86</v>
      </c>
      <c r="BC159" s="502" t="s">
        <v>84</v>
      </c>
      <c r="BD159" s="503">
        <f>'Produksi dan Harga'!U7</f>
        <v>48408</v>
      </c>
      <c r="BE159" s="495">
        <f t="shared" si="976"/>
        <v>1009000</v>
      </c>
      <c r="BF159" s="495">
        <f t="shared" si="977"/>
        <v>48843.672</v>
      </c>
      <c r="BG159" s="504">
        <v>0.032</v>
      </c>
      <c r="BH159" s="495">
        <f t="shared" si="978"/>
        <v>1562.997504</v>
      </c>
      <c r="BI159" s="504"/>
      <c r="BJ159" s="495">
        <f>ADHB!BK159</f>
        <v>0</v>
      </c>
      <c r="BK159" s="505">
        <f t="shared" si="979"/>
        <v>0</v>
      </c>
      <c r="BL159" s="495">
        <f t="shared" si="980"/>
        <v>50406.6695</v>
      </c>
      <c r="BM159" s="504">
        <v>0.27429935250298</v>
      </c>
      <c r="BN159" s="506">
        <f t="shared" si="981"/>
        <v>13826.51681</v>
      </c>
      <c r="BO159" s="506">
        <f t="shared" si="982"/>
        <v>36580.1527</v>
      </c>
      <c r="BP159" s="498"/>
      <c r="BQ159" s="508">
        <f t="shared" si="1085"/>
        <v>3</v>
      </c>
      <c r="BR159" s="501" t="s">
        <v>39</v>
      </c>
      <c r="BS159" s="502" t="s">
        <v>86</v>
      </c>
      <c r="BT159" s="502" t="s">
        <v>84</v>
      </c>
      <c r="BU159" s="503">
        <f>'Produksi dan Harga'!Z7</f>
        <v>43914</v>
      </c>
      <c r="BV159" s="495">
        <f t="shared" si="983"/>
        <v>1009000</v>
      </c>
      <c r="BW159" s="495">
        <f t="shared" si="984"/>
        <v>44309.226</v>
      </c>
      <c r="BX159" s="504">
        <v>0.032</v>
      </c>
      <c r="BY159" s="495">
        <f t="shared" si="985"/>
        <v>1417.895232</v>
      </c>
      <c r="BZ159" s="504"/>
      <c r="CA159" s="495">
        <f>ADHB!CB159</f>
        <v>0</v>
      </c>
      <c r="CB159" s="505">
        <f t="shared" si="986"/>
        <v>0</v>
      </c>
      <c r="CC159" s="495">
        <f t="shared" si="987"/>
        <v>45727.12123</v>
      </c>
      <c r="CD159" s="504">
        <v>0.27429935250298</v>
      </c>
      <c r="CE159" s="506">
        <f t="shared" si="988"/>
        <v>12542.91975</v>
      </c>
      <c r="CF159" s="506">
        <f t="shared" si="989"/>
        <v>33184.20149</v>
      </c>
      <c r="CG159" s="498"/>
      <c r="CH159" s="508">
        <f t="shared" si="1086"/>
        <v>3</v>
      </c>
      <c r="CI159" s="501" t="s">
        <v>39</v>
      </c>
      <c r="CJ159" s="502" t="s">
        <v>86</v>
      </c>
      <c r="CK159" s="502" t="s">
        <v>84</v>
      </c>
      <c r="CL159" s="503">
        <f>'Produksi dan Harga'!AE7</f>
        <v>38458</v>
      </c>
      <c r="CM159" s="495">
        <f t="shared" si="990"/>
        <v>1009000</v>
      </c>
      <c r="CN159" s="495">
        <f t="shared" si="991"/>
        <v>38804.122</v>
      </c>
      <c r="CO159" s="504">
        <v>0.032</v>
      </c>
      <c r="CP159" s="495">
        <f t="shared" si="992"/>
        <v>1241.731904</v>
      </c>
      <c r="CQ159" s="504"/>
      <c r="CR159" s="495">
        <f>ADHB!CS159</f>
        <v>0</v>
      </c>
      <c r="CS159" s="505">
        <f t="shared" si="993"/>
        <v>0</v>
      </c>
      <c r="CT159" s="495">
        <f t="shared" si="994"/>
        <v>40045.8539</v>
      </c>
      <c r="CU159" s="504">
        <v>0.27429935250298</v>
      </c>
      <c r="CV159" s="506">
        <f t="shared" si="995"/>
        <v>10984.5518</v>
      </c>
      <c r="CW159" s="506">
        <f t="shared" si="996"/>
        <v>29061.30211</v>
      </c>
      <c r="CX159" s="498"/>
      <c r="CY159" s="508">
        <f t="shared" si="1087"/>
        <v>3</v>
      </c>
      <c r="CZ159" s="501" t="s">
        <v>39</v>
      </c>
      <c r="DA159" s="502" t="s">
        <v>86</v>
      </c>
      <c r="DB159" s="502" t="s">
        <v>84</v>
      </c>
      <c r="DC159" s="503">
        <f>'Produksi dan Harga'!AJ7</f>
        <v>58209</v>
      </c>
      <c r="DD159" s="495">
        <f t="shared" si="997"/>
        <v>1009000</v>
      </c>
      <c r="DE159" s="495">
        <f t="shared" si="998"/>
        <v>58732.881</v>
      </c>
      <c r="DF159" s="504">
        <v>0.032</v>
      </c>
      <c r="DG159" s="495">
        <f t="shared" si="999"/>
        <v>1879.452192</v>
      </c>
      <c r="DH159" s="504"/>
      <c r="DI159" s="495">
        <f>ADHB!DJ159</f>
        <v>0</v>
      </c>
      <c r="DJ159" s="505">
        <f t="shared" si="1000"/>
        <v>0</v>
      </c>
      <c r="DK159" s="495">
        <f t="shared" si="1001"/>
        <v>60612.33319</v>
      </c>
      <c r="DL159" s="504">
        <v>0.27429935250298</v>
      </c>
      <c r="DM159" s="506">
        <f t="shared" si="1002"/>
        <v>16625.92375</v>
      </c>
      <c r="DN159" s="506">
        <f t="shared" si="1003"/>
        <v>43986.40944</v>
      </c>
      <c r="DO159" s="498"/>
      <c r="DP159" s="508">
        <f t="shared" si="1088"/>
        <v>3</v>
      </c>
      <c r="DQ159" s="501" t="s">
        <v>39</v>
      </c>
      <c r="DR159" s="502" t="s">
        <v>86</v>
      </c>
      <c r="DS159" s="502" t="s">
        <v>84</v>
      </c>
      <c r="DT159" s="503">
        <f>'Produksi dan Harga'!AO7</f>
        <v>63054</v>
      </c>
      <c r="DU159" s="495">
        <f t="shared" si="1004"/>
        <v>1009000</v>
      </c>
      <c r="DV159" s="495">
        <f t="shared" si="1005"/>
        <v>63621.486</v>
      </c>
      <c r="DW159" s="504">
        <v>0.032</v>
      </c>
      <c r="DX159" s="495">
        <f t="shared" si="1006"/>
        <v>2035.887552</v>
      </c>
      <c r="DY159" s="504"/>
      <c r="DZ159" s="495">
        <f>ADHB!EA159</f>
        <v>0</v>
      </c>
      <c r="EA159" s="505">
        <f t="shared" si="1007"/>
        <v>0</v>
      </c>
      <c r="EB159" s="495">
        <f t="shared" si="1008"/>
        <v>65657.37355</v>
      </c>
      <c r="EC159" s="504">
        <v>0.27429935250298</v>
      </c>
      <c r="ED159" s="506">
        <f t="shared" si="1009"/>
        <v>18009.77505</v>
      </c>
      <c r="EE159" s="506">
        <f t="shared" si="1010"/>
        <v>47647.5985</v>
      </c>
      <c r="EF159" s="498"/>
      <c r="EG159" s="508">
        <f t="shared" si="1089"/>
        <v>3</v>
      </c>
      <c r="EH159" s="501" t="s">
        <v>39</v>
      </c>
      <c r="EI159" s="502" t="s">
        <v>86</v>
      </c>
      <c r="EJ159" s="502" t="s">
        <v>84</v>
      </c>
      <c r="EK159" s="503">
        <f>'Produksi dan Harga'!AT7</f>
        <v>76658</v>
      </c>
      <c r="EL159" s="495">
        <f t="shared" si="1011"/>
        <v>1009000</v>
      </c>
      <c r="EM159" s="495">
        <f t="shared" si="1012"/>
        <v>77347.922</v>
      </c>
      <c r="EN159" s="504">
        <v>0.032</v>
      </c>
      <c r="EO159" s="495">
        <f t="shared" si="1013"/>
        <v>2475.133504</v>
      </c>
      <c r="EP159" s="504"/>
      <c r="EQ159" s="495">
        <f>ADHB!ER159</f>
        <v>0</v>
      </c>
      <c r="ER159" s="505">
        <f t="shared" si="1014"/>
        <v>0</v>
      </c>
      <c r="ES159" s="495">
        <f t="shared" si="1015"/>
        <v>79823.0555</v>
      </c>
      <c r="ET159" s="504">
        <v>0.27429935250298</v>
      </c>
      <c r="EU159" s="506">
        <f t="shared" si="1016"/>
        <v>21895.41244</v>
      </c>
      <c r="EV159" s="506">
        <f t="shared" si="1017"/>
        <v>57927.64306</v>
      </c>
      <c r="EW159" s="498"/>
      <c r="EX159" s="508">
        <f t="shared" si="1090"/>
        <v>3</v>
      </c>
      <c r="EY159" s="501" t="s">
        <v>39</v>
      </c>
      <c r="EZ159" s="502" t="s">
        <v>86</v>
      </c>
      <c r="FA159" s="502" t="s">
        <v>84</v>
      </c>
      <c r="FB159" s="503">
        <f>'Produksi dan Harga'!AY7</f>
        <v>35577.8</v>
      </c>
      <c r="FC159" s="495">
        <f t="shared" si="1018"/>
        <v>1009000</v>
      </c>
      <c r="FD159" s="495">
        <f t="shared" si="1019"/>
        <v>35898.0002</v>
      </c>
      <c r="FE159" s="504">
        <v>0.032</v>
      </c>
      <c r="FF159" s="495">
        <f t="shared" si="1020"/>
        <v>1148.736006</v>
      </c>
      <c r="FG159" s="504"/>
      <c r="FH159" s="495">
        <f>ADHB!FI159</f>
        <v>0</v>
      </c>
      <c r="FI159" s="505">
        <f t="shared" si="1021"/>
        <v>0</v>
      </c>
      <c r="FJ159" s="495">
        <f t="shared" si="1022"/>
        <v>37046.73621</v>
      </c>
      <c r="FK159" s="504">
        <v>0.27429935250298</v>
      </c>
      <c r="FL159" s="506">
        <f t="shared" si="1023"/>
        <v>10161.89575</v>
      </c>
      <c r="FM159" s="506">
        <f t="shared" si="1024"/>
        <v>26884.84045</v>
      </c>
      <c r="FN159" s="498"/>
      <c r="FO159" s="508">
        <f t="shared" si="1091"/>
        <v>3</v>
      </c>
      <c r="FP159" s="501" t="s">
        <v>39</v>
      </c>
      <c r="FQ159" s="502" t="s">
        <v>86</v>
      </c>
      <c r="FR159" s="502" t="s">
        <v>84</v>
      </c>
      <c r="FS159" s="503">
        <f>'Produksi dan Harga'!BD7</f>
        <v>39006</v>
      </c>
      <c r="FT159" s="495">
        <f t="shared" si="1025"/>
        <v>1009000</v>
      </c>
      <c r="FU159" s="495">
        <f t="shared" si="1026"/>
        <v>39357.054</v>
      </c>
      <c r="FV159" s="504">
        <v>0.032</v>
      </c>
      <c r="FW159" s="495">
        <f t="shared" si="1027"/>
        <v>1259.425728</v>
      </c>
      <c r="FX159" s="504"/>
      <c r="FY159" s="495">
        <f>ADHB!FZ159</f>
        <v>0</v>
      </c>
      <c r="FZ159" s="505">
        <f t="shared" si="1028"/>
        <v>0</v>
      </c>
      <c r="GA159" s="495">
        <f t="shared" si="1029"/>
        <v>40616.47973</v>
      </c>
      <c r="GB159" s="504">
        <v>0.27429935250298</v>
      </c>
      <c r="GC159" s="506">
        <f t="shared" si="1030"/>
        <v>11141.07409</v>
      </c>
      <c r="GD159" s="506">
        <f t="shared" si="1031"/>
        <v>29475.40564</v>
      </c>
      <c r="GE159" s="498"/>
      <c r="GF159" s="508">
        <f t="shared" si="1092"/>
        <v>3</v>
      </c>
      <c r="GG159" s="501" t="s">
        <v>39</v>
      </c>
      <c r="GH159" s="502" t="s">
        <v>86</v>
      </c>
      <c r="GI159" s="502" t="s">
        <v>84</v>
      </c>
      <c r="GJ159" s="495">
        <f>'Produksi dan Harga'!BI7</f>
        <v>35059</v>
      </c>
      <c r="GK159" s="495">
        <f t="shared" si="1032"/>
        <v>1009000</v>
      </c>
      <c r="GL159" s="495">
        <f t="shared" si="1033"/>
        <v>35374.531</v>
      </c>
      <c r="GM159" s="504">
        <v>0.032</v>
      </c>
      <c r="GN159" s="495">
        <f t="shared" si="1034"/>
        <v>1131.984992</v>
      </c>
      <c r="GO159" s="504"/>
      <c r="GP159" s="495">
        <f>ADHB!GQ159</f>
        <v>0</v>
      </c>
      <c r="GQ159" s="505">
        <f t="shared" si="1035"/>
        <v>0</v>
      </c>
      <c r="GR159" s="495">
        <f t="shared" si="1036"/>
        <v>36506.51599</v>
      </c>
      <c r="GS159" s="504">
        <v>0.27429935250298</v>
      </c>
      <c r="GT159" s="506">
        <f t="shared" si="1037"/>
        <v>10013.7137</v>
      </c>
      <c r="GU159" s="506">
        <f t="shared" si="1038"/>
        <v>26492.80229</v>
      </c>
      <c r="GV159" s="498"/>
      <c r="GW159" s="508">
        <f t="shared" si="1093"/>
        <v>3</v>
      </c>
      <c r="GX159" s="501" t="s">
        <v>39</v>
      </c>
      <c r="GY159" s="502" t="s">
        <v>86</v>
      </c>
      <c r="GZ159" s="502" t="s">
        <v>84</v>
      </c>
      <c r="HA159" s="492">
        <f>'Produksi dan Harga'!BN7</f>
        <v>32661.84</v>
      </c>
      <c r="HB159" s="495">
        <f t="shared" si="1039"/>
        <v>1009000</v>
      </c>
      <c r="HC159" s="495">
        <f t="shared" si="1040"/>
        <v>32955.79656</v>
      </c>
      <c r="HD159" s="504">
        <v>0.032</v>
      </c>
      <c r="HE159" s="495">
        <f t="shared" si="1041"/>
        <v>1054.58549</v>
      </c>
      <c r="HF159" s="504"/>
      <c r="HG159" s="495">
        <f>ADHB!HH159</f>
        <v>0</v>
      </c>
      <c r="HH159" s="505">
        <f t="shared" si="1042"/>
        <v>0</v>
      </c>
      <c r="HI159" s="495">
        <f t="shared" si="1043"/>
        <v>34010.38205</v>
      </c>
      <c r="HJ159" s="504">
        <v>0.27429935250298</v>
      </c>
      <c r="HK159" s="506">
        <f t="shared" si="1044"/>
        <v>9329.025775</v>
      </c>
      <c r="HL159" s="506">
        <f t="shared" si="1045"/>
        <v>24681.35628</v>
      </c>
      <c r="HM159" s="498"/>
      <c r="HN159" s="508">
        <f t="shared" si="1094"/>
        <v>3</v>
      </c>
      <c r="HO159" s="501" t="s">
        <v>39</v>
      </c>
      <c r="HP159" s="502" t="s">
        <v>86</v>
      </c>
      <c r="HQ159" s="509" t="s">
        <v>84</v>
      </c>
      <c r="HR159" s="495">
        <f>'Produksi dan Harga'!BS7</f>
        <v>28549</v>
      </c>
      <c r="HS159" s="510">
        <f t="shared" si="1046"/>
        <v>1009000</v>
      </c>
      <c r="HT159" s="495">
        <f t="shared" si="1047"/>
        <v>28805.941</v>
      </c>
      <c r="HU159" s="504">
        <v>0.032</v>
      </c>
      <c r="HV159" s="495">
        <f t="shared" si="1048"/>
        <v>921.790112</v>
      </c>
      <c r="HW159" s="504"/>
      <c r="HX159" s="495">
        <f>ADHB!HY159</f>
        <v>0</v>
      </c>
      <c r="HY159" s="505">
        <f t="shared" si="1049"/>
        <v>0</v>
      </c>
      <c r="HZ159" s="495">
        <f t="shared" si="1050"/>
        <v>29727.73111</v>
      </c>
      <c r="IA159" s="504">
        <v>0.27429935250298</v>
      </c>
      <c r="IB159" s="506">
        <f t="shared" si="1051"/>
        <v>8154.297395</v>
      </c>
      <c r="IC159" s="506">
        <f t="shared" si="1052"/>
        <v>21573.43372</v>
      </c>
      <c r="ID159" s="498"/>
      <c r="IE159" s="508">
        <f t="shared" si="1095"/>
        <v>3</v>
      </c>
      <c r="IF159" s="501" t="s">
        <v>39</v>
      </c>
      <c r="IG159" s="502" t="s">
        <v>86</v>
      </c>
      <c r="IH159" s="502" t="s">
        <v>84</v>
      </c>
      <c r="II159" s="492">
        <f>'Produksi dan Harga'!BX7</f>
        <v>27239.17613</v>
      </c>
      <c r="IJ159" s="495">
        <f t="shared" si="1053"/>
        <v>1009000</v>
      </c>
      <c r="IK159" s="495">
        <f t="shared" si="1054"/>
        <v>27484.32872</v>
      </c>
      <c r="IL159" s="504">
        <v>0.032</v>
      </c>
      <c r="IM159" s="495">
        <f t="shared" si="1055"/>
        <v>879.4985189</v>
      </c>
      <c r="IN159" s="504"/>
      <c r="IO159" s="495">
        <f>ADHB!IP159</f>
        <v>0</v>
      </c>
      <c r="IP159" s="505">
        <f t="shared" si="1056"/>
        <v>0</v>
      </c>
      <c r="IQ159" s="495">
        <f t="shared" si="1057"/>
        <v>28363.82723</v>
      </c>
      <c r="IR159" s="504">
        <v>0.27429935250298</v>
      </c>
      <c r="IS159" s="506">
        <f t="shared" si="1058"/>
        <v>7780.179445</v>
      </c>
      <c r="IT159" s="506">
        <f t="shared" si="1059"/>
        <v>20583.64779</v>
      </c>
      <c r="IU159" s="498"/>
      <c r="IV159" s="508">
        <f t="shared" si="1096"/>
        <v>3</v>
      </c>
      <c r="IW159" s="501" t="s">
        <v>39</v>
      </c>
      <c r="IX159" s="502" t="s">
        <v>86</v>
      </c>
      <c r="IY159" s="502" t="s">
        <v>84</v>
      </c>
      <c r="IZ159" s="492">
        <f>'Produksi dan Harga'!CC7</f>
        <v>29451.30248</v>
      </c>
      <c r="JA159" s="495">
        <f t="shared" si="1060"/>
        <v>1009000</v>
      </c>
      <c r="JB159" s="495">
        <f t="shared" si="1061"/>
        <v>29716.36421</v>
      </c>
      <c r="JC159" s="504">
        <v>0.032</v>
      </c>
      <c r="JD159" s="495">
        <f t="shared" si="1062"/>
        <v>950.9236546</v>
      </c>
      <c r="JE159" s="504"/>
      <c r="JF159" s="495">
        <f>ADHB!JG159</f>
        <v>0</v>
      </c>
      <c r="JG159" s="505">
        <f t="shared" si="1063"/>
        <v>0</v>
      </c>
      <c r="JH159" s="495">
        <f t="shared" si="1064"/>
        <v>30667.28786</v>
      </c>
      <c r="JI159" s="504">
        <v>0.27429935250298</v>
      </c>
      <c r="JJ159" s="506">
        <f t="shared" si="1065"/>
        <v>8412.017203</v>
      </c>
      <c r="JK159" s="506">
        <f t="shared" si="1066"/>
        <v>22255.27066</v>
      </c>
      <c r="JL159" s="498"/>
      <c r="JM159" s="508">
        <f t="shared" si="1097"/>
        <v>3</v>
      </c>
      <c r="JN159" s="501" t="s">
        <v>39</v>
      </c>
      <c r="JO159" s="502" t="s">
        <v>86</v>
      </c>
      <c r="JP159" s="502" t="s">
        <v>84</v>
      </c>
      <c r="JQ159" s="495"/>
      <c r="JR159" s="495">
        <f t="shared" si="1067"/>
        <v>1009000</v>
      </c>
      <c r="JS159" s="495">
        <f t="shared" si="1068"/>
        <v>0</v>
      </c>
      <c r="JT159" s="504">
        <v>0.032</v>
      </c>
      <c r="JU159" s="495">
        <f t="shared" si="1069"/>
        <v>0</v>
      </c>
      <c r="JV159" s="504"/>
      <c r="JW159" s="495" t="str">
        <f>ADHB!LD159</f>
        <v/>
      </c>
      <c r="JX159" s="505">
        <f t="shared" si="1070"/>
        <v>0</v>
      </c>
      <c r="JY159" s="495">
        <f t="shared" si="1071"/>
        <v>0</v>
      </c>
      <c r="JZ159" s="504">
        <v>0.27429935250298</v>
      </c>
      <c r="KA159" s="506">
        <f t="shared" si="1072"/>
        <v>0</v>
      </c>
      <c r="KB159" s="506">
        <f t="shared" si="1073"/>
        <v>0</v>
      </c>
      <c r="KC159" s="498"/>
      <c r="KD159" s="508">
        <f t="shared" si="1098"/>
        <v>3</v>
      </c>
      <c r="KE159" s="501" t="s">
        <v>39</v>
      </c>
      <c r="KF159" s="502" t="s">
        <v>86</v>
      </c>
      <c r="KG159" s="502" t="s">
        <v>84</v>
      </c>
      <c r="KH159" s="495"/>
      <c r="KI159" s="495">
        <f t="shared" si="1074"/>
        <v>1009000</v>
      </c>
      <c r="KJ159" s="495">
        <f t="shared" si="1075"/>
        <v>0</v>
      </c>
      <c r="KK159" s="504">
        <v>0.032</v>
      </c>
      <c r="KL159" s="495">
        <f t="shared" si="1076"/>
        <v>0</v>
      </c>
      <c r="KM159" s="504"/>
      <c r="KN159" s="495" t="str">
        <f>ADHB!LU159</f>
        <v/>
      </c>
      <c r="KO159" s="505">
        <f t="shared" si="1077"/>
        <v>0</v>
      </c>
      <c r="KP159" s="495">
        <f t="shared" si="1078"/>
        <v>0</v>
      </c>
      <c r="KQ159" s="504">
        <v>0.27429935250298</v>
      </c>
      <c r="KR159" s="506">
        <f t="shared" si="1079"/>
        <v>0</v>
      </c>
      <c r="KS159" s="506">
        <f t="shared" si="1080"/>
        <v>0</v>
      </c>
    </row>
    <row r="160" ht="15.75" customHeight="1">
      <c r="A160" s="500">
        <f t="shared" si="1081"/>
        <v>4</v>
      </c>
      <c r="B160" s="501" t="s">
        <v>40</v>
      </c>
      <c r="C160" s="502" t="s">
        <v>86</v>
      </c>
      <c r="D160" s="502" t="s">
        <v>84</v>
      </c>
      <c r="E160" s="503">
        <f>'Produksi dan Harga'!F8</f>
        <v>6403</v>
      </c>
      <c r="F160" s="495">
        <f t="shared" si="955"/>
        <v>1405000</v>
      </c>
      <c r="G160" s="495">
        <f t="shared" si="956"/>
        <v>8996.215</v>
      </c>
      <c r="H160" s="504">
        <v>0.022</v>
      </c>
      <c r="I160" s="495">
        <f t="shared" si="957"/>
        <v>197.91673</v>
      </c>
      <c r="J160" s="504"/>
      <c r="K160" s="495">
        <f>ADHB!L160</f>
        <v>0</v>
      </c>
      <c r="L160" s="505">
        <f t="shared" si="958"/>
        <v>0</v>
      </c>
      <c r="M160" s="495">
        <f t="shared" si="959"/>
        <v>9194.13173</v>
      </c>
      <c r="N160" s="504">
        <v>0.27429935250298</v>
      </c>
      <c r="O160" s="506">
        <f t="shared" si="960"/>
        <v>2521.94438</v>
      </c>
      <c r="P160" s="507">
        <f t="shared" si="961"/>
        <v>6672.18735</v>
      </c>
      <c r="Q160" s="498"/>
      <c r="R160" s="508">
        <f t="shared" si="1082"/>
        <v>4</v>
      </c>
      <c r="S160" s="501" t="s">
        <v>40</v>
      </c>
      <c r="T160" s="502" t="s">
        <v>86</v>
      </c>
      <c r="U160" s="502" t="s">
        <v>84</v>
      </c>
      <c r="V160" s="503">
        <f>'Produksi dan Harga'!K8</f>
        <v>6034</v>
      </c>
      <c r="W160" s="495">
        <f t="shared" si="962"/>
        <v>1405000</v>
      </c>
      <c r="X160" s="495">
        <f t="shared" si="963"/>
        <v>8477.77</v>
      </c>
      <c r="Y160" s="504">
        <v>0.022</v>
      </c>
      <c r="Z160" s="495">
        <f t="shared" si="964"/>
        <v>186.51094</v>
      </c>
      <c r="AA160" s="504"/>
      <c r="AB160" s="495">
        <f>ADHB!AC160</f>
        <v>0</v>
      </c>
      <c r="AC160" s="505">
        <f t="shared" si="965"/>
        <v>0</v>
      </c>
      <c r="AD160" s="495">
        <f t="shared" si="966"/>
        <v>8664.28094</v>
      </c>
      <c r="AE160" s="504">
        <v>0.27429935250298</v>
      </c>
      <c r="AF160" s="506">
        <f t="shared" si="967"/>
        <v>2376.606652</v>
      </c>
      <c r="AG160" s="506">
        <f t="shared" si="968"/>
        <v>6287.674288</v>
      </c>
      <c r="AH160" s="498"/>
      <c r="AI160" s="508">
        <f t="shared" si="1083"/>
        <v>4</v>
      </c>
      <c r="AJ160" s="501" t="s">
        <v>40</v>
      </c>
      <c r="AK160" s="502" t="s">
        <v>86</v>
      </c>
      <c r="AL160" s="502" t="s">
        <v>84</v>
      </c>
      <c r="AM160" s="503">
        <f>'Produksi dan Harga'!P8</f>
        <v>4812</v>
      </c>
      <c r="AN160" s="495">
        <f t="shared" si="969"/>
        <v>1405000</v>
      </c>
      <c r="AO160" s="495">
        <f t="shared" si="970"/>
        <v>6760.86</v>
      </c>
      <c r="AP160" s="504">
        <v>0.022</v>
      </c>
      <c r="AQ160" s="495">
        <f t="shared" si="971"/>
        <v>148.73892</v>
      </c>
      <c r="AR160" s="504"/>
      <c r="AS160" s="495">
        <f>ADHB!AT160</f>
        <v>0</v>
      </c>
      <c r="AT160" s="505">
        <f t="shared" si="972"/>
        <v>0</v>
      </c>
      <c r="AU160" s="495">
        <f t="shared" si="973"/>
        <v>6909.59892</v>
      </c>
      <c r="AV160" s="504">
        <v>0.27429935250298</v>
      </c>
      <c r="AW160" s="506">
        <f t="shared" si="974"/>
        <v>1895.29851</v>
      </c>
      <c r="AX160" s="506">
        <f t="shared" si="975"/>
        <v>5014.30041</v>
      </c>
      <c r="AY160" s="498"/>
      <c r="AZ160" s="508">
        <f t="shared" si="1084"/>
        <v>4</v>
      </c>
      <c r="BA160" s="501" t="s">
        <v>40</v>
      </c>
      <c r="BB160" s="502" t="s">
        <v>86</v>
      </c>
      <c r="BC160" s="502" t="s">
        <v>84</v>
      </c>
      <c r="BD160" s="503">
        <f>'Produksi dan Harga'!U8</f>
        <v>5517</v>
      </c>
      <c r="BE160" s="495">
        <f t="shared" si="976"/>
        <v>1405000</v>
      </c>
      <c r="BF160" s="495">
        <f t="shared" si="977"/>
        <v>7751.385</v>
      </c>
      <c r="BG160" s="504">
        <v>0.022</v>
      </c>
      <c r="BH160" s="495">
        <f t="shared" si="978"/>
        <v>170.53047</v>
      </c>
      <c r="BI160" s="504"/>
      <c r="BJ160" s="495">
        <f>ADHB!BK160</f>
        <v>0</v>
      </c>
      <c r="BK160" s="505">
        <f t="shared" si="979"/>
        <v>0</v>
      </c>
      <c r="BL160" s="495">
        <f t="shared" si="980"/>
        <v>7921.91547</v>
      </c>
      <c r="BM160" s="504">
        <v>0.27429935250298</v>
      </c>
      <c r="BN160" s="506">
        <f t="shared" si="981"/>
        <v>2172.976284</v>
      </c>
      <c r="BO160" s="506">
        <f t="shared" si="982"/>
        <v>5748.939186</v>
      </c>
      <c r="BP160" s="498"/>
      <c r="BQ160" s="508">
        <f t="shared" si="1085"/>
        <v>4</v>
      </c>
      <c r="BR160" s="501" t="s">
        <v>40</v>
      </c>
      <c r="BS160" s="502" t="s">
        <v>86</v>
      </c>
      <c r="BT160" s="502" t="s">
        <v>84</v>
      </c>
      <c r="BU160" s="503">
        <f>'Produksi dan Harga'!Z8</f>
        <v>4998</v>
      </c>
      <c r="BV160" s="495">
        <f t="shared" si="983"/>
        <v>1405000</v>
      </c>
      <c r="BW160" s="495">
        <f t="shared" si="984"/>
        <v>7022.19</v>
      </c>
      <c r="BX160" s="504">
        <v>0.022</v>
      </c>
      <c r="BY160" s="495">
        <f t="shared" si="985"/>
        <v>154.48818</v>
      </c>
      <c r="BZ160" s="504"/>
      <c r="CA160" s="495">
        <f>ADHB!CB160</f>
        <v>0</v>
      </c>
      <c r="CB160" s="505">
        <f t="shared" si="986"/>
        <v>0</v>
      </c>
      <c r="CC160" s="495">
        <f t="shared" si="987"/>
        <v>7176.67818</v>
      </c>
      <c r="CD160" s="504">
        <v>0.27429935250298</v>
      </c>
      <c r="CE160" s="506">
        <f t="shared" si="988"/>
        <v>1968.558178</v>
      </c>
      <c r="CF160" s="506">
        <f t="shared" si="989"/>
        <v>5208.120002</v>
      </c>
      <c r="CG160" s="498"/>
      <c r="CH160" s="508">
        <f t="shared" si="1086"/>
        <v>4</v>
      </c>
      <c r="CI160" s="501" t="s">
        <v>40</v>
      </c>
      <c r="CJ160" s="502" t="s">
        <v>86</v>
      </c>
      <c r="CK160" s="502" t="s">
        <v>84</v>
      </c>
      <c r="CL160" s="503">
        <f>'Produksi dan Harga'!AE8</f>
        <v>3960</v>
      </c>
      <c r="CM160" s="495">
        <f t="shared" si="990"/>
        <v>1405000</v>
      </c>
      <c r="CN160" s="495">
        <f t="shared" si="991"/>
        <v>5563.8</v>
      </c>
      <c r="CO160" s="504">
        <v>0.022</v>
      </c>
      <c r="CP160" s="495">
        <f t="shared" si="992"/>
        <v>122.4036</v>
      </c>
      <c r="CQ160" s="504"/>
      <c r="CR160" s="495">
        <f>ADHB!CS160</f>
        <v>0</v>
      </c>
      <c r="CS160" s="505">
        <f t="shared" si="993"/>
        <v>0</v>
      </c>
      <c r="CT160" s="495">
        <f t="shared" si="994"/>
        <v>5686.2036</v>
      </c>
      <c r="CU160" s="504">
        <v>0.27429935250298</v>
      </c>
      <c r="CV160" s="506">
        <f t="shared" si="995"/>
        <v>1559.721966</v>
      </c>
      <c r="CW160" s="506">
        <f t="shared" si="996"/>
        <v>4126.481634</v>
      </c>
      <c r="CX160" s="498"/>
      <c r="CY160" s="508">
        <f t="shared" si="1087"/>
        <v>4</v>
      </c>
      <c r="CZ160" s="501" t="s">
        <v>40</v>
      </c>
      <c r="DA160" s="502" t="s">
        <v>86</v>
      </c>
      <c r="DB160" s="502" t="s">
        <v>84</v>
      </c>
      <c r="DC160" s="503">
        <f>'Produksi dan Harga'!AJ8</f>
        <v>6513</v>
      </c>
      <c r="DD160" s="495">
        <f t="shared" si="997"/>
        <v>1405000</v>
      </c>
      <c r="DE160" s="495">
        <f t="shared" si="998"/>
        <v>9150.765</v>
      </c>
      <c r="DF160" s="504">
        <v>0.022</v>
      </c>
      <c r="DG160" s="495">
        <f t="shared" si="999"/>
        <v>201.31683</v>
      </c>
      <c r="DH160" s="504"/>
      <c r="DI160" s="495">
        <f>ADHB!DJ160</f>
        <v>0</v>
      </c>
      <c r="DJ160" s="505">
        <f t="shared" si="1000"/>
        <v>0</v>
      </c>
      <c r="DK160" s="495">
        <f t="shared" si="1001"/>
        <v>9352.08183</v>
      </c>
      <c r="DL160" s="504">
        <v>0.27429935250298</v>
      </c>
      <c r="DM160" s="506">
        <f t="shared" si="1002"/>
        <v>2565.269991</v>
      </c>
      <c r="DN160" s="506">
        <f t="shared" si="1003"/>
        <v>6786.811839</v>
      </c>
      <c r="DO160" s="498"/>
      <c r="DP160" s="508">
        <f t="shared" si="1088"/>
        <v>4</v>
      </c>
      <c r="DQ160" s="501" t="s">
        <v>40</v>
      </c>
      <c r="DR160" s="502" t="s">
        <v>86</v>
      </c>
      <c r="DS160" s="502" t="s">
        <v>84</v>
      </c>
      <c r="DT160" s="503">
        <f>'Produksi dan Harga'!AO8</f>
        <v>6136</v>
      </c>
      <c r="DU160" s="495">
        <f t="shared" si="1004"/>
        <v>1405000</v>
      </c>
      <c r="DV160" s="495">
        <f t="shared" si="1005"/>
        <v>8621.08</v>
      </c>
      <c r="DW160" s="504">
        <v>0.022</v>
      </c>
      <c r="DX160" s="495">
        <f t="shared" si="1006"/>
        <v>189.66376</v>
      </c>
      <c r="DY160" s="504"/>
      <c r="DZ160" s="495">
        <f>ADHB!EA160</f>
        <v>0</v>
      </c>
      <c r="EA160" s="505">
        <f t="shared" si="1007"/>
        <v>0</v>
      </c>
      <c r="EB160" s="495">
        <f t="shared" si="1008"/>
        <v>8810.74376</v>
      </c>
      <c r="EC160" s="504">
        <v>0.27429935250298</v>
      </c>
      <c r="ED160" s="506">
        <f t="shared" si="1009"/>
        <v>2416.781308</v>
      </c>
      <c r="EE160" s="506">
        <f t="shared" si="1010"/>
        <v>6393.962452</v>
      </c>
      <c r="EF160" s="498"/>
      <c r="EG160" s="508">
        <f t="shared" si="1089"/>
        <v>4</v>
      </c>
      <c r="EH160" s="501" t="s">
        <v>40</v>
      </c>
      <c r="EI160" s="502" t="s">
        <v>86</v>
      </c>
      <c r="EJ160" s="502" t="s">
        <v>84</v>
      </c>
      <c r="EK160" s="503">
        <f>'Produksi dan Harga'!AT8</f>
        <v>3661</v>
      </c>
      <c r="EL160" s="495">
        <f t="shared" si="1011"/>
        <v>1405000</v>
      </c>
      <c r="EM160" s="495">
        <f t="shared" si="1012"/>
        <v>5143.705</v>
      </c>
      <c r="EN160" s="504">
        <v>0.022</v>
      </c>
      <c r="EO160" s="495">
        <f t="shared" si="1013"/>
        <v>113.16151</v>
      </c>
      <c r="EP160" s="504"/>
      <c r="EQ160" s="495">
        <f>ADHB!ER160</f>
        <v>0</v>
      </c>
      <c r="ER160" s="505">
        <f t="shared" si="1014"/>
        <v>0</v>
      </c>
      <c r="ES160" s="495">
        <f t="shared" si="1015"/>
        <v>5256.86651</v>
      </c>
      <c r="ET160" s="504">
        <v>0.27429935250298</v>
      </c>
      <c r="EU160" s="506">
        <f t="shared" si="1016"/>
        <v>1441.95508</v>
      </c>
      <c r="EV160" s="506">
        <f t="shared" si="1017"/>
        <v>3814.91143</v>
      </c>
      <c r="EW160" s="498"/>
      <c r="EX160" s="508">
        <f t="shared" si="1090"/>
        <v>4</v>
      </c>
      <c r="EY160" s="501" t="s">
        <v>40</v>
      </c>
      <c r="EZ160" s="502" t="s">
        <v>86</v>
      </c>
      <c r="FA160" s="502" t="s">
        <v>84</v>
      </c>
      <c r="FB160" s="503">
        <f>'Produksi dan Harga'!AY8</f>
        <v>2963.2</v>
      </c>
      <c r="FC160" s="495">
        <f t="shared" si="1018"/>
        <v>1405000</v>
      </c>
      <c r="FD160" s="495">
        <f t="shared" si="1019"/>
        <v>4163.296</v>
      </c>
      <c r="FE160" s="504">
        <v>0.022</v>
      </c>
      <c r="FF160" s="495">
        <f t="shared" si="1020"/>
        <v>91.592512</v>
      </c>
      <c r="FG160" s="504"/>
      <c r="FH160" s="495">
        <f>ADHB!FI160</f>
        <v>0</v>
      </c>
      <c r="FI160" s="505">
        <f t="shared" si="1021"/>
        <v>0</v>
      </c>
      <c r="FJ160" s="495">
        <f t="shared" si="1022"/>
        <v>4254.888512</v>
      </c>
      <c r="FK160" s="504">
        <v>0.27429935250298</v>
      </c>
      <c r="FL160" s="506">
        <f t="shared" si="1023"/>
        <v>1167.113164</v>
      </c>
      <c r="FM160" s="506">
        <f t="shared" si="1024"/>
        <v>3087.775348</v>
      </c>
      <c r="FN160" s="498"/>
      <c r="FO160" s="508">
        <f t="shared" si="1091"/>
        <v>4</v>
      </c>
      <c r="FP160" s="501" t="s">
        <v>40</v>
      </c>
      <c r="FQ160" s="502" t="s">
        <v>86</v>
      </c>
      <c r="FR160" s="502" t="s">
        <v>84</v>
      </c>
      <c r="FS160" s="503">
        <f>'Produksi dan Harga'!BD8</f>
        <v>4492</v>
      </c>
      <c r="FT160" s="495">
        <f t="shared" si="1025"/>
        <v>1405000</v>
      </c>
      <c r="FU160" s="495">
        <f t="shared" si="1026"/>
        <v>6311.26</v>
      </c>
      <c r="FV160" s="504">
        <v>0.022</v>
      </c>
      <c r="FW160" s="495">
        <f t="shared" si="1027"/>
        <v>138.84772</v>
      </c>
      <c r="FX160" s="504"/>
      <c r="FY160" s="495">
        <f>ADHB!FZ160</f>
        <v>0</v>
      </c>
      <c r="FZ160" s="505">
        <f t="shared" si="1028"/>
        <v>0</v>
      </c>
      <c r="GA160" s="495">
        <f t="shared" si="1029"/>
        <v>6450.10772</v>
      </c>
      <c r="GB160" s="504">
        <v>0.27429935250298</v>
      </c>
      <c r="GC160" s="506">
        <f t="shared" si="1030"/>
        <v>1769.260371</v>
      </c>
      <c r="GD160" s="506">
        <f t="shared" si="1031"/>
        <v>4680.847349</v>
      </c>
      <c r="GE160" s="498"/>
      <c r="GF160" s="508">
        <f t="shared" si="1092"/>
        <v>4</v>
      </c>
      <c r="GG160" s="501" t="s">
        <v>40</v>
      </c>
      <c r="GH160" s="502" t="s">
        <v>86</v>
      </c>
      <c r="GI160" s="502" t="s">
        <v>84</v>
      </c>
      <c r="GJ160" s="495">
        <f>'Produksi dan Harga'!BI8</f>
        <v>3050</v>
      </c>
      <c r="GK160" s="495">
        <f t="shared" si="1032"/>
        <v>1405000</v>
      </c>
      <c r="GL160" s="495">
        <f t="shared" si="1033"/>
        <v>4285.25</v>
      </c>
      <c r="GM160" s="504">
        <v>0.022</v>
      </c>
      <c r="GN160" s="495">
        <f t="shared" si="1034"/>
        <v>94.2755</v>
      </c>
      <c r="GO160" s="504"/>
      <c r="GP160" s="495">
        <f>ADHB!GQ160</f>
        <v>0</v>
      </c>
      <c r="GQ160" s="505">
        <f t="shared" si="1035"/>
        <v>0</v>
      </c>
      <c r="GR160" s="495">
        <f t="shared" si="1036"/>
        <v>4379.5255</v>
      </c>
      <c r="GS160" s="504">
        <v>0.27429935250298</v>
      </c>
      <c r="GT160" s="506">
        <f t="shared" si="1037"/>
        <v>1201.301009</v>
      </c>
      <c r="GU160" s="506">
        <f t="shared" si="1038"/>
        <v>3178.224491</v>
      </c>
      <c r="GV160" s="498"/>
      <c r="GW160" s="508">
        <f t="shared" si="1093"/>
        <v>4</v>
      </c>
      <c r="GX160" s="501" t="s">
        <v>40</v>
      </c>
      <c r="GY160" s="502" t="s">
        <v>86</v>
      </c>
      <c r="GZ160" s="502" t="s">
        <v>84</v>
      </c>
      <c r="HA160" s="492">
        <f>'Produksi dan Harga'!BN8</f>
        <v>3094.21</v>
      </c>
      <c r="HB160" s="495">
        <f t="shared" si="1039"/>
        <v>1405000</v>
      </c>
      <c r="HC160" s="495">
        <f t="shared" si="1040"/>
        <v>4347.36505</v>
      </c>
      <c r="HD160" s="504">
        <v>0.022</v>
      </c>
      <c r="HE160" s="495">
        <f t="shared" si="1041"/>
        <v>95.6420311</v>
      </c>
      <c r="HF160" s="504"/>
      <c r="HG160" s="495">
        <f>ADHB!HH160</f>
        <v>0</v>
      </c>
      <c r="HH160" s="505">
        <f t="shared" si="1042"/>
        <v>0</v>
      </c>
      <c r="HI160" s="495">
        <f t="shared" si="1043"/>
        <v>4443.007081</v>
      </c>
      <c r="HJ160" s="504">
        <v>0.27429935250298</v>
      </c>
      <c r="HK160" s="506">
        <f t="shared" si="1044"/>
        <v>1218.713966</v>
      </c>
      <c r="HL160" s="506">
        <f t="shared" si="1045"/>
        <v>3224.293116</v>
      </c>
      <c r="HM160" s="498"/>
      <c r="HN160" s="508">
        <f t="shared" si="1094"/>
        <v>4</v>
      </c>
      <c r="HO160" s="501" t="s">
        <v>40</v>
      </c>
      <c r="HP160" s="502" t="s">
        <v>86</v>
      </c>
      <c r="HQ160" s="509" t="s">
        <v>84</v>
      </c>
      <c r="HR160" s="495">
        <f>'Produksi dan Harga'!BS8</f>
        <v>6726</v>
      </c>
      <c r="HS160" s="510">
        <f t="shared" si="1046"/>
        <v>1405000</v>
      </c>
      <c r="HT160" s="495">
        <f t="shared" si="1047"/>
        <v>9450.03</v>
      </c>
      <c r="HU160" s="504">
        <v>0.022</v>
      </c>
      <c r="HV160" s="495">
        <f t="shared" si="1048"/>
        <v>207.90066</v>
      </c>
      <c r="HW160" s="504"/>
      <c r="HX160" s="495">
        <f>ADHB!HY160</f>
        <v>0</v>
      </c>
      <c r="HY160" s="505">
        <f t="shared" si="1049"/>
        <v>0</v>
      </c>
      <c r="HZ160" s="495">
        <f t="shared" si="1050"/>
        <v>9657.93066</v>
      </c>
      <c r="IA160" s="504">
        <v>0.27429935250298</v>
      </c>
      <c r="IB160" s="506">
        <f t="shared" si="1051"/>
        <v>2649.164127</v>
      </c>
      <c r="IC160" s="506">
        <f t="shared" si="1052"/>
        <v>7008.766533</v>
      </c>
      <c r="ID160" s="498"/>
      <c r="IE160" s="508">
        <f t="shared" si="1095"/>
        <v>4</v>
      </c>
      <c r="IF160" s="501" t="s">
        <v>40</v>
      </c>
      <c r="IG160" s="502" t="s">
        <v>86</v>
      </c>
      <c r="IH160" s="502" t="s">
        <v>84</v>
      </c>
      <c r="II160" s="492">
        <f>'Produksi dan Harga'!BX8</f>
        <v>2491.173664</v>
      </c>
      <c r="IJ160" s="495">
        <f t="shared" si="1053"/>
        <v>1405000</v>
      </c>
      <c r="IK160" s="495">
        <f t="shared" si="1054"/>
        <v>3500.098997</v>
      </c>
      <c r="IL160" s="504">
        <v>0.022</v>
      </c>
      <c r="IM160" s="495">
        <f t="shared" si="1055"/>
        <v>77.00217794</v>
      </c>
      <c r="IN160" s="504"/>
      <c r="IO160" s="495">
        <f>ADHB!IP160</f>
        <v>0</v>
      </c>
      <c r="IP160" s="505">
        <f t="shared" si="1056"/>
        <v>0</v>
      </c>
      <c r="IQ160" s="495">
        <f t="shared" si="1057"/>
        <v>3577.101175</v>
      </c>
      <c r="IR160" s="504">
        <v>0.27429935250298</v>
      </c>
      <c r="IS160" s="506">
        <f t="shared" si="1058"/>
        <v>981.1965362</v>
      </c>
      <c r="IT160" s="506">
        <f t="shared" si="1059"/>
        <v>2595.904639</v>
      </c>
      <c r="IU160" s="498"/>
      <c r="IV160" s="508">
        <f t="shared" si="1096"/>
        <v>4</v>
      </c>
      <c r="IW160" s="501" t="s">
        <v>40</v>
      </c>
      <c r="IX160" s="502" t="s">
        <v>86</v>
      </c>
      <c r="IY160" s="502" t="s">
        <v>84</v>
      </c>
      <c r="IZ160" s="492">
        <f>'Produksi dan Harga'!CC8</f>
        <v>1877.507087</v>
      </c>
      <c r="JA160" s="495">
        <f t="shared" si="1060"/>
        <v>1405000</v>
      </c>
      <c r="JB160" s="495">
        <f t="shared" si="1061"/>
        <v>2637.897457</v>
      </c>
      <c r="JC160" s="504">
        <v>0.022</v>
      </c>
      <c r="JD160" s="495">
        <f t="shared" si="1062"/>
        <v>58.03374405</v>
      </c>
      <c r="JE160" s="504"/>
      <c r="JF160" s="495">
        <f>ADHB!JG160</f>
        <v>0</v>
      </c>
      <c r="JG160" s="505">
        <f t="shared" si="1063"/>
        <v>0</v>
      </c>
      <c r="JH160" s="495">
        <f t="shared" si="1064"/>
        <v>2695.931201</v>
      </c>
      <c r="JI160" s="504">
        <v>0.27429935250298</v>
      </c>
      <c r="JJ160" s="506">
        <f t="shared" si="1065"/>
        <v>739.4921828</v>
      </c>
      <c r="JK160" s="506">
        <f t="shared" si="1066"/>
        <v>1956.439018</v>
      </c>
      <c r="JL160" s="498"/>
      <c r="JM160" s="508">
        <f t="shared" si="1097"/>
        <v>4</v>
      </c>
      <c r="JN160" s="501" t="s">
        <v>40</v>
      </c>
      <c r="JO160" s="502" t="s">
        <v>86</v>
      </c>
      <c r="JP160" s="502" t="s">
        <v>84</v>
      </c>
      <c r="JQ160" s="495"/>
      <c r="JR160" s="495">
        <f t="shared" si="1067"/>
        <v>1405000</v>
      </c>
      <c r="JS160" s="495">
        <f t="shared" si="1068"/>
        <v>0</v>
      </c>
      <c r="JT160" s="504">
        <v>0.022</v>
      </c>
      <c r="JU160" s="495">
        <f t="shared" si="1069"/>
        <v>0</v>
      </c>
      <c r="JV160" s="504"/>
      <c r="JW160" s="495" t="str">
        <f>ADHB!LD160</f>
        <v/>
      </c>
      <c r="JX160" s="505">
        <f t="shared" si="1070"/>
        <v>0</v>
      </c>
      <c r="JY160" s="495">
        <f t="shared" si="1071"/>
        <v>0</v>
      </c>
      <c r="JZ160" s="504">
        <v>0.27429935250298</v>
      </c>
      <c r="KA160" s="506">
        <f t="shared" si="1072"/>
        <v>0</v>
      </c>
      <c r="KB160" s="506">
        <f t="shared" si="1073"/>
        <v>0</v>
      </c>
      <c r="KC160" s="498"/>
      <c r="KD160" s="508">
        <f t="shared" si="1098"/>
        <v>4</v>
      </c>
      <c r="KE160" s="501" t="s">
        <v>40</v>
      </c>
      <c r="KF160" s="502" t="s">
        <v>86</v>
      </c>
      <c r="KG160" s="502" t="s">
        <v>84</v>
      </c>
      <c r="KH160" s="495"/>
      <c r="KI160" s="495">
        <f t="shared" si="1074"/>
        <v>1405000</v>
      </c>
      <c r="KJ160" s="495">
        <f t="shared" si="1075"/>
        <v>0</v>
      </c>
      <c r="KK160" s="504">
        <v>0.022</v>
      </c>
      <c r="KL160" s="495">
        <f t="shared" si="1076"/>
        <v>0</v>
      </c>
      <c r="KM160" s="504"/>
      <c r="KN160" s="495" t="str">
        <f>ADHB!LU160</f>
        <v/>
      </c>
      <c r="KO160" s="505">
        <f t="shared" si="1077"/>
        <v>0</v>
      </c>
      <c r="KP160" s="495">
        <f t="shared" si="1078"/>
        <v>0</v>
      </c>
      <c r="KQ160" s="504">
        <v>0.27429935250298</v>
      </c>
      <c r="KR160" s="506">
        <f t="shared" si="1079"/>
        <v>0</v>
      </c>
      <c r="KS160" s="506">
        <f t="shared" si="1080"/>
        <v>0</v>
      </c>
    </row>
    <row r="161" ht="15.75" customHeight="1">
      <c r="A161" s="500">
        <f t="shared" si="1081"/>
        <v>5</v>
      </c>
      <c r="B161" s="501" t="s">
        <v>41</v>
      </c>
      <c r="C161" s="502" t="s">
        <v>85</v>
      </c>
      <c r="D161" s="502" t="s">
        <v>84</v>
      </c>
      <c r="E161" s="503">
        <f>'Produksi dan Harga'!F9</f>
        <v>602</v>
      </c>
      <c r="F161" s="495">
        <f t="shared" si="955"/>
        <v>7695000</v>
      </c>
      <c r="G161" s="495">
        <f t="shared" si="956"/>
        <v>4632.39</v>
      </c>
      <c r="H161" s="504">
        <v>0.0250312</v>
      </c>
      <c r="I161" s="495">
        <f t="shared" si="957"/>
        <v>115.9542806</v>
      </c>
      <c r="J161" s="504"/>
      <c r="K161" s="495">
        <f>ADHB!L161</f>
        <v>0</v>
      </c>
      <c r="L161" s="505">
        <f t="shared" si="958"/>
        <v>0</v>
      </c>
      <c r="M161" s="495">
        <f t="shared" si="959"/>
        <v>4748.344281</v>
      </c>
      <c r="N161" s="504">
        <v>0.266850837524511</v>
      </c>
      <c r="O161" s="506">
        <f t="shared" si="960"/>
        <v>1267.099648</v>
      </c>
      <c r="P161" s="507">
        <f t="shared" si="961"/>
        <v>3481.244632</v>
      </c>
      <c r="Q161" s="498"/>
      <c r="R161" s="508">
        <f t="shared" si="1082"/>
        <v>5</v>
      </c>
      <c r="S161" s="501" t="s">
        <v>41</v>
      </c>
      <c r="T161" s="502" t="s">
        <v>85</v>
      </c>
      <c r="U161" s="502" t="s">
        <v>84</v>
      </c>
      <c r="V161" s="503">
        <f>'Produksi dan Harga'!K9</f>
        <v>487</v>
      </c>
      <c r="W161" s="495">
        <f t="shared" si="962"/>
        <v>7695000</v>
      </c>
      <c r="X161" s="495">
        <f t="shared" si="963"/>
        <v>3747.465</v>
      </c>
      <c r="Y161" s="504">
        <v>0.0250312</v>
      </c>
      <c r="Z161" s="495">
        <f t="shared" si="964"/>
        <v>93.80354591</v>
      </c>
      <c r="AA161" s="504"/>
      <c r="AB161" s="495">
        <f>ADHB!AC161</f>
        <v>0</v>
      </c>
      <c r="AC161" s="505">
        <f t="shared" si="965"/>
        <v>0</v>
      </c>
      <c r="AD161" s="495">
        <f t="shared" si="966"/>
        <v>3841.268546</v>
      </c>
      <c r="AE161" s="504">
        <v>0.266850837524511</v>
      </c>
      <c r="AF161" s="506">
        <f t="shared" si="967"/>
        <v>1025.045729</v>
      </c>
      <c r="AG161" s="506">
        <f t="shared" si="968"/>
        <v>2816.222817</v>
      </c>
      <c r="AH161" s="498"/>
      <c r="AI161" s="508">
        <f t="shared" si="1083"/>
        <v>5</v>
      </c>
      <c r="AJ161" s="501" t="s">
        <v>41</v>
      </c>
      <c r="AK161" s="502" t="s">
        <v>85</v>
      </c>
      <c r="AL161" s="502" t="s">
        <v>84</v>
      </c>
      <c r="AM161" s="503">
        <f>'Produksi dan Harga'!P9</f>
        <v>343</v>
      </c>
      <c r="AN161" s="495">
        <f t="shared" si="969"/>
        <v>7695000</v>
      </c>
      <c r="AO161" s="495">
        <f t="shared" si="970"/>
        <v>2639.385</v>
      </c>
      <c r="AP161" s="504">
        <v>0.0250312</v>
      </c>
      <c r="AQ161" s="495">
        <f t="shared" si="971"/>
        <v>66.06697381</v>
      </c>
      <c r="AR161" s="504"/>
      <c r="AS161" s="495">
        <f>ADHB!AT161</f>
        <v>0</v>
      </c>
      <c r="AT161" s="505">
        <f t="shared" si="972"/>
        <v>0</v>
      </c>
      <c r="AU161" s="495">
        <f t="shared" si="973"/>
        <v>2705.451974</v>
      </c>
      <c r="AV161" s="504">
        <v>0.266850837524511</v>
      </c>
      <c r="AW161" s="506">
        <f t="shared" si="974"/>
        <v>721.9521251</v>
      </c>
      <c r="AX161" s="506">
        <f t="shared" si="975"/>
        <v>1983.499849</v>
      </c>
      <c r="AY161" s="498"/>
      <c r="AZ161" s="508">
        <f t="shared" si="1084"/>
        <v>5</v>
      </c>
      <c r="BA161" s="501" t="s">
        <v>41</v>
      </c>
      <c r="BB161" s="502" t="s">
        <v>85</v>
      </c>
      <c r="BC161" s="502" t="s">
        <v>84</v>
      </c>
      <c r="BD161" s="503">
        <f>'Produksi dan Harga'!U9</f>
        <v>414</v>
      </c>
      <c r="BE161" s="495">
        <f t="shared" si="976"/>
        <v>7695000</v>
      </c>
      <c r="BF161" s="495">
        <f t="shared" si="977"/>
        <v>3185.73</v>
      </c>
      <c r="BG161" s="504">
        <v>0.0250312</v>
      </c>
      <c r="BH161" s="495">
        <f t="shared" si="978"/>
        <v>79.74264478</v>
      </c>
      <c r="BI161" s="504"/>
      <c r="BJ161" s="495">
        <f>ADHB!BK161</f>
        <v>0</v>
      </c>
      <c r="BK161" s="505">
        <f t="shared" si="979"/>
        <v>0</v>
      </c>
      <c r="BL161" s="495">
        <f t="shared" si="980"/>
        <v>3265.472645</v>
      </c>
      <c r="BM161" s="504">
        <v>0.266850837524511</v>
      </c>
      <c r="BN161" s="506">
        <f t="shared" si="981"/>
        <v>871.3941102</v>
      </c>
      <c r="BO161" s="506">
        <f t="shared" si="982"/>
        <v>2394.078535</v>
      </c>
      <c r="BP161" s="498"/>
      <c r="BQ161" s="508">
        <f t="shared" si="1085"/>
        <v>5</v>
      </c>
      <c r="BR161" s="501" t="s">
        <v>41</v>
      </c>
      <c r="BS161" s="502" t="s">
        <v>85</v>
      </c>
      <c r="BT161" s="502" t="s">
        <v>84</v>
      </c>
      <c r="BU161" s="503">
        <f>'Produksi dan Harga'!Z9</f>
        <v>288</v>
      </c>
      <c r="BV161" s="495">
        <f t="shared" si="983"/>
        <v>7695000</v>
      </c>
      <c r="BW161" s="495">
        <f t="shared" si="984"/>
        <v>2216.16</v>
      </c>
      <c r="BX161" s="504">
        <v>0.0250312</v>
      </c>
      <c r="BY161" s="495">
        <f t="shared" si="985"/>
        <v>55.47314419</v>
      </c>
      <c r="BZ161" s="504"/>
      <c r="CA161" s="495">
        <f>ADHB!CB161</f>
        <v>0</v>
      </c>
      <c r="CB161" s="505">
        <f t="shared" si="986"/>
        <v>0</v>
      </c>
      <c r="CC161" s="495">
        <f t="shared" si="987"/>
        <v>2271.633144</v>
      </c>
      <c r="CD161" s="504">
        <v>0.266850837524511</v>
      </c>
      <c r="CE161" s="506">
        <f t="shared" si="988"/>
        <v>606.1872071</v>
      </c>
      <c r="CF161" s="506">
        <f t="shared" si="989"/>
        <v>1665.445937</v>
      </c>
      <c r="CG161" s="498"/>
      <c r="CH161" s="508">
        <f t="shared" si="1086"/>
        <v>5</v>
      </c>
      <c r="CI161" s="501" t="s">
        <v>41</v>
      </c>
      <c r="CJ161" s="502" t="s">
        <v>85</v>
      </c>
      <c r="CK161" s="502" t="s">
        <v>84</v>
      </c>
      <c r="CL161" s="503">
        <f>'Produksi dan Harga'!AE9</f>
        <v>197</v>
      </c>
      <c r="CM161" s="495">
        <f t="shared" si="990"/>
        <v>7695000</v>
      </c>
      <c r="CN161" s="495">
        <f t="shared" si="991"/>
        <v>1515.915</v>
      </c>
      <c r="CO161" s="504">
        <v>0.0250312</v>
      </c>
      <c r="CP161" s="495">
        <f t="shared" si="992"/>
        <v>37.94517155</v>
      </c>
      <c r="CQ161" s="504"/>
      <c r="CR161" s="495">
        <f>ADHB!CS161</f>
        <v>0</v>
      </c>
      <c r="CS161" s="505">
        <f t="shared" si="993"/>
        <v>0</v>
      </c>
      <c r="CT161" s="495">
        <f t="shared" si="994"/>
        <v>1553.860172</v>
      </c>
      <c r="CU161" s="504">
        <v>0.266850837524511</v>
      </c>
      <c r="CV161" s="506">
        <f t="shared" si="995"/>
        <v>414.6488882</v>
      </c>
      <c r="CW161" s="506">
        <f t="shared" si="996"/>
        <v>1139.211283</v>
      </c>
      <c r="CX161" s="498"/>
      <c r="CY161" s="508">
        <f t="shared" si="1087"/>
        <v>5</v>
      </c>
      <c r="CZ161" s="501" t="s">
        <v>41</v>
      </c>
      <c r="DA161" s="502" t="s">
        <v>85</v>
      </c>
      <c r="DB161" s="502" t="s">
        <v>84</v>
      </c>
      <c r="DC161" s="503">
        <f>'Produksi dan Harga'!AJ9</f>
        <v>346</v>
      </c>
      <c r="DD161" s="495">
        <f t="shared" si="997"/>
        <v>7695000</v>
      </c>
      <c r="DE161" s="495">
        <f t="shared" si="998"/>
        <v>2662.47</v>
      </c>
      <c r="DF161" s="504">
        <v>0.0250312</v>
      </c>
      <c r="DG161" s="495">
        <f t="shared" si="999"/>
        <v>66.64481906</v>
      </c>
      <c r="DH161" s="504"/>
      <c r="DI161" s="495">
        <f>ADHB!DJ161</f>
        <v>0</v>
      </c>
      <c r="DJ161" s="505">
        <f t="shared" si="1000"/>
        <v>0</v>
      </c>
      <c r="DK161" s="495">
        <f t="shared" si="1001"/>
        <v>2729.114819</v>
      </c>
      <c r="DL161" s="504">
        <v>0.266850837524511</v>
      </c>
      <c r="DM161" s="506">
        <f t="shared" si="1002"/>
        <v>728.2665752</v>
      </c>
      <c r="DN161" s="506">
        <f t="shared" si="1003"/>
        <v>2000.848244</v>
      </c>
      <c r="DO161" s="498"/>
      <c r="DP161" s="508">
        <f t="shared" si="1088"/>
        <v>5</v>
      </c>
      <c r="DQ161" s="501" t="s">
        <v>41</v>
      </c>
      <c r="DR161" s="502" t="s">
        <v>85</v>
      </c>
      <c r="DS161" s="502" t="s">
        <v>84</v>
      </c>
      <c r="DT161" s="503">
        <f>'Produksi dan Harga'!AO9</f>
        <v>187</v>
      </c>
      <c r="DU161" s="495">
        <f t="shared" si="1004"/>
        <v>7695000</v>
      </c>
      <c r="DV161" s="495">
        <f t="shared" si="1005"/>
        <v>1438.965</v>
      </c>
      <c r="DW161" s="504">
        <v>0.0250312</v>
      </c>
      <c r="DX161" s="495">
        <f t="shared" si="1006"/>
        <v>36.01902071</v>
      </c>
      <c r="DY161" s="504"/>
      <c r="DZ161" s="495">
        <f>ADHB!EA161</f>
        <v>0</v>
      </c>
      <c r="EA161" s="505">
        <f t="shared" si="1007"/>
        <v>0</v>
      </c>
      <c r="EB161" s="495">
        <f t="shared" si="1008"/>
        <v>1474.984021</v>
      </c>
      <c r="EC161" s="504">
        <v>0.266850837524511</v>
      </c>
      <c r="ED161" s="506">
        <f t="shared" si="1009"/>
        <v>393.6007213</v>
      </c>
      <c r="EE161" s="506">
        <f t="shared" si="1010"/>
        <v>1081.383299</v>
      </c>
      <c r="EF161" s="498"/>
      <c r="EG161" s="508">
        <f t="shared" si="1089"/>
        <v>5</v>
      </c>
      <c r="EH161" s="501" t="s">
        <v>41</v>
      </c>
      <c r="EI161" s="502" t="s">
        <v>85</v>
      </c>
      <c r="EJ161" s="502" t="s">
        <v>84</v>
      </c>
      <c r="EK161" s="503">
        <f>'Produksi dan Harga'!AT9</f>
        <v>163</v>
      </c>
      <c r="EL161" s="495">
        <f t="shared" si="1011"/>
        <v>7695000</v>
      </c>
      <c r="EM161" s="495">
        <f t="shared" si="1012"/>
        <v>1254.285</v>
      </c>
      <c r="EN161" s="504">
        <v>0.0250312</v>
      </c>
      <c r="EO161" s="495">
        <f t="shared" si="1013"/>
        <v>31.39625869</v>
      </c>
      <c r="EP161" s="504"/>
      <c r="EQ161" s="495">
        <f>ADHB!ER161</f>
        <v>0</v>
      </c>
      <c r="ER161" s="505">
        <f t="shared" si="1014"/>
        <v>0</v>
      </c>
      <c r="ES161" s="495">
        <f t="shared" si="1015"/>
        <v>1285.681259</v>
      </c>
      <c r="ET161" s="504">
        <v>0.266850837524511</v>
      </c>
      <c r="EU161" s="506">
        <f t="shared" si="1016"/>
        <v>343.0851207</v>
      </c>
      <c r="EV161" s="506">
        <f t="shared" si="1017"/>
        <v>942.596138</v>
      </c>
      <c r="EW161" s="498"/>
      <c r="EX161" s="508">
        <f t="shared" si="1090"/>
        <v>5</v>
      </c>
      <c r="EY161" s="501" t="s">
        <v>41</v>
      </c>
      <c r="EZ161" s="502" t="s">
        <v>85</v>
      </c>
      <c r="FA161" s="502" t="s">
        <v>84</v>
      </c>
      <c r="FB161" s="503">
        <f>'Produksi dan Harga'!AY9</f>
        <v>311.7</v>
      </c>
      <c r="FC161" s="495">
        <f t="shared" si="1018"/>
        <v>7695000</v>
      </c>
      <c r="FD161" s="495">
        <f t="shared" si="1019"/>
        <v>2398.5315</v>
      </c>
      <c r="FE161" s="504">
        <v>0.0250312</v>
      </c>
      <c r="FF161" s="495">
        <f t="shared" si="1020"/>
        <v>60.03812168</v>
      </c>
      <c r="FG161" s="504"/>
      <c r="FH161" s="495">
        <f>ADHB!FI161</f>
        <v>0</v>
      </c>
      <c r="FI161" s="505">
        <f t="shared" si="1021"/>
        <v>0</v>
      </c>
      <c r="FJ161" s="495">
        <f t="shared" si="1022"/>
        <v>2458.569622</v>
      </c>
      <c r="FK161" s="504">
        <v>0.266850837524511</v>
      </c>
      <c r="FL161" s="506">
        <f t="shared" si="1023"/>
        <v>656.0713627</v>
      </c>
      <c r="FM161" s="506">
        <f t="shared" si="1024"/>
        <v>1802.498259</v>
      </c>
      <c r="FN161" s="498"/>
      <c r="FO161" s="508">
        <f t="shared" si="1091"/>
        <v>5</v>
      </c>
      <c r="FP161" s="501" t="s">
        <v>41</v>
      </c>
      <c r="FQ161" s="502" t="s">
        <v>85</v>
      </c>
      <c r="FR161" s="502" t="s">
        <v>84</v>
      </c>
      <c r="FS161" s="503">
        <f>'Produksi dan Harga'!BD9</f>
        <v>286</v>
      </c>
      <c r="FT161" s="495">
        <f t="shared" si="1025"/>
        <v>7695000</v>
      </c>
      <c r="FU161" s="495">
        <f t="shared" si="1026"/>
        <v>2200.77</v>
      </c>
      <c r="FV161" s="504">
        <v>0.0250312</v>
      </c>
      <c r="FW161" s="495">
        <f t="shared" si="1027"/>
        <v>55.08791402</v>
      </c>
      <c r="FX161" s="504"/>
      <c r="FY161" s="495">
        <f>ADHB!FZ161</f>
        <v>0</v>
      </c>
      <c r="FZ161" s="505">
        <f t="shared" si="1028"/>
        <v>0</v>
      </c>
      <c r="GA161" s="495">
        <f t="shared" si="1029"/>
        <v>2255.857914</v>
      </c>
      <c r="GB161" s="504">
        <v>0.266850837524511</v>
      </c>
      <c r="GC161" s="506">
        <f t="shared" si="1030"/>
        <v>601.9775737</v>
      </c>
      <c r="GD161" s="506">
        <f t="shared" si="1031"/>
        <v>1653.88034</v>
      </c>
      <c r="GE161" s="498"/>
      <c r="GF161" s="508">
        <f t="shared" si="1092"/>
        <v>5</v>
      </c>
      <c r="GG161" s="501" t="s">
        <v>41</v>
      </c>
      <c r="GH161" s="502" t="s">
        <v>85</v>
      </c>
      <c r="GI161" s="502" t="s">
        <v>84</v>
      </c>
      <c r="GJ161" s="495">
        <f>'Produksi dan Harga'!BI9</f>
        <v>97</v>
      </c>
      <c r="GK161" s="495">
        <f t="shared" si="1032"/>
        <v>7695000</v>
      </c>
      <c r="GL161" s="495">
        <f t="shared" si="1033"/>
        <v>746.415</v>
      </c>
      <c r="GM161" s="504">
        <v>0.0250312</v>
      </c>
      <c r="GN161" s="495">
        <f t="shared" si="1034"/>
        <v>18.68366315</v>
      </c>
      <c r="GO161" s="504"/>
      <c r="GP161" s="495">
        <f>ADHB!GQ161</f>
        <v>0</v>
      </c>
      <c r="GQ161" s="505">
        <f t="shared" si="1035"/>
        <v>0</v>
      </c>
      <c r="GR161" s="495">
        <f t="shared" si="1036"/>
        <v>765.0986631</v>
      </c>
      <c r="GS161" s="504">
        <v>0.266850837524511</v>
      </c>
      <c r="GT161" s="506">
        <f t="shared" si="1037"/>
        <v>204.167219</v>
      </c>
      <c r="GU161" s="506">
        <f t="shared" si="1038"/>
        <v>560.9314441</v>
      </c>
      <c r="GV161" s="498"/>
      <c r="GW161" s="508">
        <f t="shared" si="1093"/>
        <v>5</v>
      </c>
      <c r="GX161" s="501" t="s">
        <v>41</v>
      </c>
      <c r="GY161" s="502" t="s">
        <v>85</v>
      </c>
      <c r="GZ161" s="502" t="s">
        <v>84</v>
      </c>
      <c r="HA161" s="492">
        <f>'Produksi dan Harga'!BN9</f>
        <v>106.79</v>
      </c>
      <c r="HB161" s="495">
        <f t="shared" si="1039"/>
        <v>7695000</v>
      </c>
      <c r="HC161" s="495">
        <f t="shared" si="1040"/>
        <v>821.74905</v>
      </c>
      <c r="HD161" s="504">
        <v>0.0250312</v>
      </c>
      <c r="HE161" s="495">
        <f t="shared" si="1041"/>
        <v>20.56936482</v>
      </c>
      <c r="HF161" s="504"/>
      <c r="HG161" s="495">
        <f>ADHB!HH161</f>
        <v>0</v>
      </c>
      <c r="HH161" s="505">
        <f t="shared" si="1042"/>
        <v>0</v>
      </c>
      <c r="HI161" s="495">
        <f t="shared" si="1043"/>
        <v>842.3184148</v>
      </c>
      <c r="HJ161" s="504">
        <v>0.266850837524511</v>
      </c>
      <c r="HK161" s="506">
        <f t="shared" si="1044"/>
        <v>224.7733745</v>
      </c>
      <c r="HL161" s="506">
        <f t="shared" si="1045"/>
        <v>617.5450404</v>
      </c>
      <c r="HM161" s="498"/>
      <c r="HN161" s="508">
        <f t="shared" si="1094"/>
        <v>5</v>
      </c>
      <c r="HO161" s="501" t="s">
        <v>41</v>
      </c>
      <c r="HP161" s="502" t="s">
        <v>85</v>
      </c>
      <c r="HQ161" s="509" t="s">
        <v>84</v>
      </c>
      <c r="HR161" s="495">
        <f>'Produksi dan Harga'!BS9</f>
        <v>210</v>
      </c>
      <c r="HS161" s="510">
        <f t="shared" si="1046"/>
        <v>7695000</v>
      </c>
      <c r="HT161" s="495">
        <f t="shared" si="1047"/>
        <v>1615.95</v>
      </c>
      <c r="HU161" s="504">
        <v>0.0250312</v>
      </c>
      <c r="HV161" s="495">
        <f t="shared" si="1048"/>
        <v>40.44916764</v>
      </c>
      <c r="HW161" s="504"/>
      <c r="HX161" s="495">
        <f>ADHB!HY161</f>
        <v>0</v>
      </c>
      <c r="HY161" s="505">
        <f t="shared" si="1049"/>
        <v>0</v>
      </c>
      <c r="HZ161" s="495">
        <f t="shared" si="1050"/>
        <v>1656.399168</v>
      </c>
      <c r="IA161" s="504">
        <v>0.266850837524511</v>
      </c>
      <c r="IB161" s="506">
        <f t="shared" si="1051"/>
        <v>442.0115052</v>
      </c>
      <c r="IC161" s="506">
        <f t="shared" si="1052"/>
        <v>1214.387662</v>
      </c>
      <c r="ID161" s="498"/>
      <c r="IE161" s="508">
        <f t="shared" si="1095"/>
        <v>5</v>
      </c>
      <c r="IF161" s="501" t="s">
        <v>41</v>
      </c>
      <c r="IG161" s="502" t="s">
        <v>85</v>
      </c>
      <c r="IH161" s="502" t="s">
        <v>84</v>
      </c>
      <c r="II161" s="492">
        <f>'Produksi dan Harga'!BX9</f>
        <v>230.886339</v>
      </c>
      <c r="IJ161" s="495">
        <f t="shared" si="1053"/>
        <v>7695000</v>
      </c>
      <c r="IK161" s="495">
        <f t="shared" si="1054"/>
        <v>1776.670379</v>
      </c>
      <c r="IL161" s="504">
        <v>0.0250312</v>
      </c>
      <c r="IM161" s="495">
        <f t="shared" si="1055"/>
        <v>44.47219159</v>
      </c>
      <c r="IN161" s="504"/>
      <c r="IO161" s="495">
        <f>ADHB!IP161</f>
        <v>0</v>
      </c>
      <c r="IP161" s="505">
        <f t="shared" si="1056"/>
        <v>0</v>
      </c>
      <c r="IQ161" s="495">
        <f t="shared" si="1057"/>
        <v>1821.142571</v>
      </c>
      <c r="IR161" s="504">
        <v>0.266850837524511</v>
      </c>
      <c r="IS161" s="506">
        <f t="shared" si="1058"/>
        <v>485.9734202</v>
      </c>
      <c r="IT161" s="506">
        <f t="shared" si="1059"/>
        <v>1335.16915</v>
      </c>
      <c r="IU161" s="498"/>
      <c r="IV161" s="508">
        <f t="shared" si="1096"/>
        <v>5</v>
      </c>
      <c r="IW161" s="501" t="s">
        <v>41</v>
      </c>
      <c r="IX161" s="502" t="s">
        <v>85</v>
      </c>
      <c r="IY161" s="502" t="s">
        <v>84</v>
      </c>
      <c r="IZ161" s="492">
        <f>'Produksi dan Harga'!CC9</f>
        <v>195.6562651</v>
      </c>
      <c r="JA161" s="495">
        <f t="shared" si="1060"/>
        <v>7695000</v>
      </c>
      <c r="JB161" s="495">
        <f t="shared" si="1061"/>
        <v>1505.57496</v>
      </c>
      <c r="JC161" s="504">
        <v>0.0250312</v>
      </c>
      <c r="JD161" s="495">
        <f t="shared" si="1062"/>
        <v>37.68634795</v>
      </c>
      <c r="JE161" s="504"/>
      <c r="JF161" s="495">
        <f>ADHB!JG161</f>
        <v>0</v>
      </c>
      <c r="JG161" s="505">
        <f t="shared" si="1063"/>
        <v>0</v>
      </c>
      <c r="JH161" s="495">
        <f t="shared" si="1064"/>
        <v>1543.261308</v>
      </c>
      <c r="JI161" s="504">
        <v>0.266850837524511</v>
      </c>
      <c r="JJ161" s="506">
        <f t="shared" si="1065"/>
        <v>411.8205726</v>
      </c>
      <c r="JK161" s="506">
        <f t="shared" si="1066"/>
        <v>1131.440736</v>
      </c>
      <c r="JL161" s="498"/>
      <c r="JM161" s="508">
        <f t="shared" si="1097"/>
        <v>5</v>
      </c>
      <c r="JN161" s="501" t="s">
        <v>41</v>
      </c>
      <c r="JO161" s="502" t="s">
        <v>85</v>
      </c>
      <c r="JP161" s="502" t="s">
        <v>84</v>
      </c>
      <c r="JQ161" s="495"/>
      <c r="JR161" s="495">
        <f t="shared" si="1067"/>
        <v>7695000</v>
      </c>
      <c r="JS161" s="495">
        <f t="shared" si="1068"/>
        <v>0</v>
      </c>
      <c r="JT161" s="504">
        <v>0.0250312</v>
      </c>
      <c r="JU161" s="495">
        <f t="shared" si="1069"/>
        <v>0</v>
      </c>
      <c r="JV161" s="504"/>
      <c r="JW161" s="495" t="str">
        <f>ADHB!LD161</f>
        <v/>
      </c>
      <c r="JX161" s="505">
        <f t="shared" si="1070"/>
        <v>0</v>
      </c>
      <c r="JY161" s="495">
        <f t="shared" si="1071"/>
        <v>0</v>
      </c>
      <c r="JZ161" s="504">
        <v>0.266850837524511</v>
      </c>
      <c r="KA161" s="506">
        <f t="shared" si="1072"/>
        <v>0</v>
      </c>
      <c r="KB161" s="506">
        <f t="shared" si="1073"/>
        <v>0</v>
      </c>
      <c r="KC161" s="498"/>
      <c r="KD161" s="508">
        <f t="shared" si="1098"/>
        <v>5</v>
      </c>
      <c r="KE161" s="501" t="s">
        <v>41</v>
      </c>
      <c r="KF161" s="502" t="s">
        <v>85</v>
      </c>
      <c r="KG161" s="502" t="s">
        <v>84</v>
      </c>
      <c r="KH161" s="495"/>
      <c r="KI161" s="495">
        <f t="shared" si="1074"/>
        <v>7695000</v>
      </c>
      <c r="KJ161" s="495">
        <f t="shared" si="1075"/>
        <v>0</v>
      </c>
      <c r="KK161" s="504">
        <v>0.0250312</v>
      </c>
      <c r="KL161" s="495">
        <f t="shared" si="1076"/>
        <v>0</v>
      </c>
      <c r="KM161" s="504"/>
      <c r="KN161" s="495" t="str">
        <f>ADHB!LU161</f>
        <v/>
      </c>
      <c r="KO161" s="505">
        <f t="shared" si="1077"/>
        <v>0</v>
      </c>
      <c r="KP161" s="495">
        <f t="shared" si="1078"/>
        <v>0</v>
      </c>
      <c r="KQ161" s="504">
        <v>0.266850837524511</v>
      </c>
      <c r="KR161" s="506">
        <f t="shared" si="1079"/>
        <v>0</v>
      </c>
      <c r="KS161" s="506">
        <f t="shared" si="1080"/>
        <v>0</v>
      </c>
    </row>
    <row r="162" ht="15.75" customHeight="1">
      <c r="A162" s="500">
        <f t="shared" si="1081"/>
        <v>6</v>
      </c>
      <c r="B162" s="501" t="s">
        <v>42</v>
      </c>
      <c r="C162" s="502" t="s">
        <v>85</v>
      </c>
      <c r="D162" s="502" t="s">
        <v>84</v>
      </c>
      <c r="E162" s="503">
        <f>'Produksi dan Harga'!F10</f>
        <v>112</v>
      </c>
      <c r="F162" s="495">
        <f t="shared" si="955"/>
        <v>5645000</v>
      </c>
      <c r="G162" s="495">
        <f t="shared" si="956"/>
        <v>632.24</v>
      </c>
      <c r="H162" s="504">
        <v>0.0598</v>
      </c>
      <c r="I162" s="495">
        <f t="shared" si="957"/>
        <v>37.807952</v>
      </c>
      <c r="J162" s="504"/>
      <c r="K162" s="495">
        <f>ADHB!L162</f>
        <v>0</v>
      </c>
      <c r="L162" s="505">
        <f t="shared" si="958"/>
        <v>0</v>
      </c>
      <c r="M162" s="495">
        <f t="shared" si="959"/>
        <v>670.047952</v>
      </c>
      <c r="N162" s="504">
        <v>0.290701617767116</v>
      </c>
      <c r="O162" s="506">
        <f t="shared" si="960"/>
        <v>194.7840236</v>
      </c>
      <c r="P162" s="507">
        <f t="shared" si="961"/>
        <v>475.2639284</v>
      </c>
      <c r="Q162" s="498"/>
      <c r="R162" s="508">
        <f t="shared" si="1082"/>
        <v>6</v>
      </c>
      <c r="S162" s="501" t="s">
        <v>42</v>
      </c>
      <c r="T162" s="502" t="s">
        <v>85</v>
      </c>
      <c r="U162" s="502" t="s">
        <v>84</v>
      </c>
      <c r="V162" s="503">
        <f>'Produksi dan Harga'!K10</f>
        <v>941</v>
      </c>
      <c r="W162" s="495">
        <f t="shared" si="962"/>
        <v>5645000</v>
      </c>
      <c r="X162" s="495">
        <f t="shared" si="963"/>
        <v>5311.945</v>
      </c>
      <c r="Y162" s="504">
        <v>0.0598</v>
      </c>
      <c r="Z162" s="495">
        <f t="shared" si="964"/>
        <v>317.654311</v>
      </c>
      <c r="AA162" s="504"/>
      <c r="AB162" s="495">
        <f>ADHB!AC162</f>
        <v>0</v>
      </c>
      <c r="AC162" s="505">
        <f t="shared" si="965"/>
        <v>0</v>
      </c>
      <c r="AD162" s="495">
        <f t="shared" si="966"/>
        <v>5629.599311</v>
      </c>
      <c r="AE162" s="504">
        <v>0.290701617767116</v>
      </c>
      <c r="AF162" s="506">
        <f t="shared" si="967"/>
        <v>1636.533627</v>
      </c>
      <c r="AG162" s="506">
        <f t="shared" si="968"/>
        <v>3993.065684</v>
      </c>
      <c r="AH162" s="498"/>
      <c r="AI162" s="508">
        <f t="shared" si="1083"/>
        <v>6</v>
      </c>
      <c r="AJ162" s="501" t="s">
        <v>42</v>
      </c>
      <c r="AK162" s="502" t="s">
        <v>85</v>
      </c>
      <c r="AL162" s="502" t="s">
        <v>84</v>
      </c>
      <c r="AM162" s="503">
        <f>'Produksi dan Harga'!P10</f>
        <v>1155</v>
      </c>
      <c r="AN162" s="495">
        <f t="shared" si="969"/>
        <v>5645000</v>
      </c>
      <c r="AO162" s="495">
        <f t="shared" si="970"/>
        <v>6519.975</v>
      </c>
      <c r="AP162" s="504">
        <v>0.0598</v>
      </c>
      <c r="AQ162" s="495">
        <f t="shared" si="971"/>
        <v>389.894505</v>
      </c>
      <c r="AR162" s="504"/>
      <c r="AS162" s="495">
        <f>ADHB!AT162</f>
        <v>0</v>
      </c>
      <c r="AT162" s="505">
        <f t="shared" si="972"/>
        <v>0</v>
      </c>
      <c r="AU162" s="495">
        <f t="shared" si="973"/>
        <v>6909.869505</v>
      </c>
      <c r="AV162" s="504">
        <v>0.290701617767116</v>
      </c>
      <c r="AW162" s="506">
        <f t="shared" si="974"/>
        <v>2008.710244</v>
      </c>
      <c r="AX162" s="506">
        <f t="shared" si="975"/>
        <v>4901.159261</v>
      </c>
      <c r="AY162" s="498"/>
      <c r="AZ162" s="508">
        <f t="shared" si="1084"/>
        <v>6</v>
      </c>
      <c r="BA162" s="501" t="s">
        <v>42</v>
      </c>
      <c r="BB162" s="502" t="s">
        <v>85</v>
      </c>
      <c r="BC162" s="502" t="s">
        <v>84</v>
      </c>
      <c r="BD162" s="503">
        <f>'Produksi dan Harga'!U10</f>
        <v>879</v>
      </c>
      <c r="BE162" s="495">
        <f t="shared" si="976"/>
        <v>5645000</v>
      </c>
      <c r="BF162" s="495">
        <f t="shared" si="977"/>
        <v>4961.955</v>
      </c>
      <c r="BG162" s="504">
        <v>0.0598</v>
      </c>
      <c r="BH162" s="495">
        <f t="shared" si="978"/>
        <v>296.724909</v>
      </c>
      <c r="BI162" s="504"/>
      <c r="BJ162" s="495">
        <f>ADHB!BK162</f>
        <v>0</v>
      </c>
      <c r="BK162" s="505">
        <f t="shared" si="979"/>
        <v>0</v>
      </c>
      <c r="BL162" s="495">
        <f t="shared" si="980"/>
        <v>5258.679909</v>
      </c>
      <c r="BM162" s="504">
        <v>0.290701617767116</v>
      </c>
      <c r="BN162" s="506">
        <f t="shared" si="981"/>
        <v>1528.706757</v>
      </c>
      <c r="BO162" s="506">
        <f t="shared" si="982"/>
        <v>3729.973152</v>
      </c>
      <c r="BP162" s="498"/>
      <c r="BQ162" s="508">
        <f t="shared" si="1085"/>
        <v>6</v>
      </c>
      <c r="BR162" s="501" t="s">
        <v>42</v>
      </c>
      <c r="BS162" s="502" t="s">
        <v>85</v>
      </c>
      <c r="BT162" s="502" t="s">
        <v>84</v>
      </c>
      <c r="BU162" s="503">
        <f>'Produksi dan Harga'!Z10</f>
        <v>3069</v>
      </c>
      <c r="BV162" s="495">
        <f t="shared" si="983"/>
        <v>5645000</v>
      </c>
      <c r="BW162" s="495">
        <f t="shared" si="984"/>
        <v>17324.505</v>
      </c>
      <c r="BX162" s="504">
        <v>0.0598</v>
      </c>
      <c r="BY162" s="495">
        <f t="shared" si="985"/>
        <v>1036.005399</v>
      </c>
      <c r="BZ162" s="504"/>
      <c r="CA162" s="495">
        <f>ADHB!CB162</f>
        <v>0</v>
      </c>
      <c r="CB162" s="505">
        <f t="shared" si="986"/>
        <v>0</v>
      </c>
      <c r="CC162" s="495">
        <f t="shared" si="987"/>
        <v>18360.5104</v>
      </c>
      <c r="CD162" s="504">
        <v>0.290701617767116</v>
      </c>
      <c r="CE162" s="506">
        <f t="shared" si="988"/>
        <v>5337.430076</v>
      </c>
      <c r="CF162" s="506">
        <f t="shared" si="989"/>
        <v>13023.08032</v>
      </c>
      <c r="CG162" s="498"/>
      <c r="CH162" s="508">
        <f t="shared" si="1086"/>
        <v>6</v>
      </c>
      <c r="CI162" s="501" t="s">
        <v>42</v>
      </c>
      <c r="CJ162" s="502" t="s">
        <v>85</v>
      </c>
      <c r="CK162" s="502" t="s">
        <v>84</v>
      </c>
      <c r="CL162" s="511">
        <f>'Produksi dan Harga'!AE10</f>
        <v>5628</v>
      </c>
      <c r="CM162" s="495">
        <f t="shared" si="990"/>
        <v>5645000</v>
      </c>
      <c r="CN162" s="495">
        <f t="shared" si="991"/>
        <v>31770.06</v>
      </c>
      <c r="CO162" s="504">
        <v>0.0598</v>
      </c>
      <c r="CP162" s="495">
        <f t="shared" si="992"/>
        <v>1899.849588</v>
      </c>
      <c r="CQ162" s="504"/>
      <c r="CR162" s="495">
        <f>ADHB!CS162</f>
        <v>0</v>
      </c>
      <c r="CS162" s="505">
        <f t="shared" si="993"/>
        <v>0</v>
      </c>
      <c r="CT162" s="495">
        <f t="shared" si="994"/>
        <v>33669.90959</v>
      </c>
      <c r="CU162" s="504">
        <v>0.290701617767116</v>
      </c>
      <c r="CV162" s="506">
        <f t="shared" si="995"/>
        <v>9787.897187</v>
      </c>
      <c r="CW162" s="506">
        <f t="shared" si="996"/>
        <v>23882.0124</v>
      </c>
      <c r="CX162" s="498"/>
      <c r="CY162" s="508">
        <f t="shared" si="1087"/>
        <v>6</v>
      </c>
      <c r="CZ162" s="501" t="s">
        <v>42</v>
      </c>
      <c r="DA162" s="502" t="s">
        <v>85</v>
      </c>
      <c r="DB162" s="502" t="s">
        <v>84</v>
      </c>
      <c r="DC162" s="503">
        <f>'Produksi dan Harga'!AJ10</f>
        <v>3401</v>
      </c>
      <c r="DD162" s="495">
        <f t="shared" si="997"/>
        <v>5645000</v>
      </c>
      <c r="DE162" s="495">
        <f t="shared" si="998"/>
        <v>19198.645</v>
      </c>
      <c r="DF162" s="504">
        <v>0.0598</v>
      </c>
      <c r="DG162" s="495">
        <f t="shared" si="999"/>
        <v>1148.078971</v>
      </c>
      <c r="DH162" s="504"/>
      <c r="DI162" s="495">
        <f>ADHB!DJ162</f>
        <v>0</v>
      </c>
      <c r="DJ162" s="505">
        <f t="shared" si="1000"/>
        <v>0</v>
      </c>
      <c r="DK162" s="495">
        <f t="shared" si="1001"/>
        <v>20346.72397</v>
      </c>
      <c r="DL162" s="504">
        <v>0.290701617767116</v>
      </c>
      <c r="DM162" s="506">
        <f t="shared" si="1002"/>
        <v>5914.825575</v>
      </c>
      <c r="DN162" s="506">
        <f t="shared" si="1003"/>
        <v>14431.8984</v>
      </c>
      <c r="DO162" s="498"/>
      <c r="DP162" s="508">
        <f t="shared" si="1088"/>
        <v>6</v>
      </c>
      <c r="DQ162" s="501" t="s">
        <v>42</v>
      </c>
      <c r="DR162" s="502" t="s">
        <v>85</v>
      </c>
      <c r="DS162" s="502" t="s">
        <v>84</v>
      </c>
      <c r="DT162" s="503">
        <f>'Produksi dan Harga'!AO10</f>
        <v>362</v>
      </c>
      <c r="DU162" s="495">
        <f t="shared" si="1004"/>
        <v>5645000</v>
      </c>
      <c r="DV162" s="495">
        <f t="shared" si="1005"/>
        <v>2043.49</v>
      </c>
      <c r="DW162" s="504">
        <v>0.0598</v>
      </c>
      <c r="DX162" s="495">
        <f t="shared" si="1006"/>
        <v>122.200702</v>
      </c>
      <c r="DY162" s="504"/>
      <c r="DZ162" s="495">
        <f>ADHB!EA162</f>
        <v>0</v>
      </c>
      <c r="EA162" s="505">
        <f t="shared" si="1007"/>
        <v>0</v>
      </c>
      <c r="EB162" s="495">
        <f t="shared" si="1008"/>
        <v>2165.690702</v>
      </c>
      <c r="EC162" s="504">
        <v>0.290701617767116</v>
      </c>
      <c r="ED162" s="506">
        <f t="shared" si="1009"/>
        <v>629.5697907</v>
      </c>
      <c r="EE162" s="506">
        <f t="shared" si="1010"/>
        <v>1536.120911</v>
      </c>
      <c r="EF162" s="498"/>
      <c r="EG162" s="508">
        <f t="shared" si="1089"/>
        <v>6</v>
      </c>
      <c r="EH162" s="501" t="s">
        <v>42</v>
      </c>
      <c r="EI162" s="502" t="s">
        <v>85</v>
      </c>
      <c r="EJ162" s="502" t="s">
        <v>84</v>
      </c>
      <c r="EK162" s="503">
        <f>'Produksi dan Harga'!AT10</f>
        <v>3930</v>
      </c>
      <c r="EL162" s="495">
        <f t="shared" si="1011"/>
        <v>5645000</v>
      </c>
      <c r="EM162" s="495">
        <f t="shared" si="1012"/>
        <v>22184.85</v>
      </c>
      <c r="EN162" s="504">
        <v>0.0598</v>
      </c>
      <c r="EO162" s="495">
        <f t="shared" si="1013"/>
        <v>1326.65403</v>
      </c>
      <c r="EP162" s="504"/>
      <c r="EQ162" s="495">
        <f>ADHB!ER162</f>
        <v>0</v>
      </c>
      <c r="ER162" s="505">
        <f t="shared" si="1014"/>
        <v>0</v>
      </c>
      <c r="ES162" s="495">
        <f t="shared" si="1015"/>
        <v>23511.50403</v>
      </c>
      <c r="ET162" s="504">
        <v>0.290701617767116</v>
      </c>
      <c r="EU162" s="506">
        <f t="shared" si="1016"/>
        <v>6834.832258</v>
      </c>
      <c r="EV162" s="506">
        <f t="shared" si="1017"/>
        <v>16676.67177</v>
      </c>
      <c r="EW162" s="498"/>
      <c r="EX162" s="508">
        <f t="shared" si="1090"/>
        <v>6</v>
      </c>
      <c r="EY162" s="501" t="s">
        <v>42</v>
      </c>
      <c r="EZ162" s="502" t="s">
        <v>85</v>
      </c>
      <c r="FA162" s="502" t="s">
        <v>84</v>
      </c>
      <c r="FB162" s="503">
        <f>'Produksi dan Harga'!AY10</f>
        <v>260.7</v>
      </c>
      <c r="FC162" s="495">
        <f t="shared" si="1018"/>
        <v>5645000</v>
      </c>
      <c r="FD162" s="495">
        <f t="shared" si="1019"/>
        <v>1471.6515</v>
      </c>
      <c r="FE162" s="504">
        <v>0.0598</v>
      </c>
      <c r="FF162" s="495">
        <f t="shared" si="1020"/>
        <v>88.0047597</v>
      </c>
      <c r="FG162" s="504"/>
      <c r="FH162" s="495">
        <f>ADHB!FI162</f>
        <v>0</v>
      </c>
      <c r="FI162" s="505">
        <f t="shared" si="1021"/>
        <v>0</v>
      </c>
      <c r="FJ162" s="495">
        <f t="shared" si="1022"/>
        <v>1559.65626</v>
      </c>
      <c r="FK162" s="504">
        <v>0.290701617767116</v>
      </c>
      <c r="FL162" s="506">
        <f t="shared" si="1023"/>
        <v>453.3945979</v>
      </c>
      <c r="FM162" s="506">
        <f t="shared" si="1024"/>
        <v>1106.261662</v>
      </c>
      <c r="FN162" s="498"/>
      <c r="FO162" s="508">
        <f t="shared" si="1091"/>
        <v>6</v>
      </c>
      <c r="FP162" s="501" t="s">
        <v>42</v>
      </c>
      <c r="FQ162" s="502" t="s">
        <v>85</v>
      </c>
      <c r="FR162" s="502" t="s">
        <v>84</v>
      </c>
      <c r="FS162" s="503">
        <f>'Produksi dan Harga'!BD10</f>
        <v>341</v>
      </c>
      <c r="FT162" s="495">
        <f t="shared" si="1025"/>
        <v>5645000</v>
      </c>
      <c r="FU162" s="495">
        <f t="shared" si="1026"/>
        <v>1924.945</v>
      </c>
      <c r="FV162" s="504">
        <v>0.0598</v>
      </c>
      <c r="FW162" s="495">
        <f t="shared" si="1027"/>
        <v>115.111711</v>
      </c>
      <c r="FX162" s="504"/>
      <c r="FY162" s="495">
        <f>ADHB!FZ162</f>
        <v>0</v>
      </c>
      <c r="FZ162" s="505">
        <f t="shared" si="1028"/>
        <v>0</v>
      </c>
      <c r="GA162" s="495">
        <f t="shared" si="1029"/>
        <v>2040.056711</v>
      </c>
      <c r="GB162" s="504">
        <v>0.290701617767116</v>
      </c>
      <c r="GC162" s="506">
        <f t="shared" si="1030"/>
        <v>593.0477862</v>
      </c>
      <c r="GD162" s="506">
        <f t="shared" si="1031"/>
        <v>1447.008925</v>
      </c>
      <c r="GE162" s="498"/>
      <c r="GF162" s="508">
        <f t="shared" si="1092"/>
        <v>6</v>
      </c>
      <c r="GG162" s="501" t="s">
        <v>42</v>
      </c>
      <c r="GH162" s="502" t="s">
        <v>85</v>
      </c>
      <c r="GI162" s="502" t="s">
        <v>84</v>
      </c>
      <c r="GJ162" s="495">
        <f>'Produksi dan Harga'!BI10</f>
        <v>205</v>
      </c>
      <c r="GK162" s="495">
        <f t="shared" si="1032"/>
        <v>5645000</v>
      </c>
      <c r="GL162" s="495">
        <f t="shared" si="1033"/>
        <v>1157.225</v>
      </c>
      <c r="GM162" s="504">
        <v>0.0598</v>
      </c>
      <c r="GN162" s="495">
        <f t="shared" si="1034"/>
        <v>69.202055</v>
      </c>
      <c r="GO162" s="504"/>
      <c r="GP162" s="495">
        <f>ADHB!GQ162</f>
        <v>0</v>
      </c>
      <c r="GQ162" s="505">
        <f t="shared" si="1035"/>
        <v>0</v>
      </c>
      <c r="GR162" s="495">
        <f t="shared" si="1036"/>
        <v>1226.427055</v>
      </c>
      <c r="GS162" s="504">
        <v>0.290701617767116</v>
      </c>
      <c r="GT162" s="506">
        <f t="shared" si="1037"/>
        <v>356.524329</v>
      </c>
      <c r="GU162" s="506">
        <f t="shared" si="1038"/>
        <v>869.902726</v>
      </c>
      <c r="GV162" s="498"/>
      <c r="GW162" s="508">
        <f t="shared" si="1093"/>
        <v>6</v>
      </c>
      <c r="GX162" s="501" t="s">
        <v>42</v>
      </c>
      <c r="GY162" s="502" t="s">
        <v>85</v>
      </c>
      <c r="GZ162" s="502" t="s">
        <v>84</v>
      </c>
      <c r="HA162" s="492">
        <f>'Produksi dan Harga'!BN10</f>
        <v>177.16</v>
      </c>
      <c r="HB162" s="495">
        <f t="shared" si="1039"/>
        <v>5645000</v>
      </c>
      <c r="HC162" s="495">
        <f t="shared" si="1040"/>
        <v>1000.0682</v>
      </c>
      <c r="HD162" s="504">
        <v>0.0598</v>
      </c>
      <c r="HE162" s="495">
        <f t="shared" si="1041"/>
        <v>59.80407836</v>
      </c>
      <c r="HF162" s="504"/>
      <c r="HG162" s="495">
        <f>ADHB!HH162</f>
        <v>0</v>
      </c>
      <c r="HH162" s="505">
        <f t="shared" si="1042"/>
        <v>0</v>
      </c>
      <c r="HI162" s="495">
        <f t="shared" si="1043"/>
        <v>1059.872278</v>
      </c>
      <c r="HJ162" s="504">
        <v>0.290701617767116</v>
      </c>
      <c r="HK162" s="506">
        <f t="shared" si="1044"/>
        <v>308.1065859</v>
      </c>
      <c r="HL162" s="506">
        <f t="shared" si="1045"/>
        <v>751.7656924</v>
      </c>
      <c r="HM162" s="498"/>
      <c r="HN162" s="508">
        <f t="shared" si="1094"/>
        <v>6</v>
      </c>
      <c r="HO162" s="501" t="s">
        <v>42</v>
      </c>
      <c r="HP162" s="502" t="s">
        <v>85</v>
      </c>
      <c r="HQ162" s="509" t="s">
        <v>84</v>
      </c>
      <c r="HR162" s="495">
        <f>'Produksi dan Harga'!BS10</f>
        <v>835</v>
      </c>
      <c r="HS162" s="510">
        <f t="shared" si="1046"/>
        <v>5645000</v>
      </c>
      <c r="HT162" s="495">
        <f t="shared" si="1047"/>
        <v>4713.575</v>
      </c>
      <c r="HU162" s="504">
        <v>0.0598</v>
      </c>
      <c r="HV162" s="495">
        <f t="shared" si="1048"/>
        <v>281.871785</v>
      </c>
      <c r="HW162" s="504"/>
      <c r="HX162" s="495">
        <f>ADHB!HY162</f>
        <v>0</v>
      </c>
      <c r="HY162" s="505">
        <f t="shared" si="1049"/>
        <v>0</v>
      </c>
      <c r="HZ162" s="495">
        <f t="shared" si="1050"/>
        <v>4995.446785</v>
      </c>
      <c r="IA162" s="504">
        <v>0.290701617767116</v>
      </c>
      <c r="IB162" s="506">
        <f t="shared" si="1051"/>
        <v>1452.184462</v>
      </c>
      <c r="IC162" s="506">
        <f t="shared" si="1052"/>
        <v>3543.262323</v>
      </c>
      <c r="ID162" s="498"/>
      <c r="IE162" s="508">
        <f t="shared" si="1095"/>
        <v>6</v>
      </c>
      <c r="IF162" s="501" t="s">
        <v>42</v>
      </c>
      <c r="IG162" s="502" t="s">
        <v>85</v>
      </c>
      <c r="IH162" s="502" t="s">
        <v>84</v>
      </c>
      <c r="II162" s="492">
        <f>'Produksi dan Harga'!BX10</f>
        <v>232.4052036</v>
      </c>
      <c r="IJ162" s="495">
        <f t="shared" si="1053"/>
        <v>5645000</v>
      </c>
      <c r="IK162" s="495">
        <f t="shared" si="1054"/>
        <v>1311.927374</v>
      </c>
      <c r="IL162" s="504">
        <v>0.0598</v>
      </c>
      <c r="IM162" s="495">
        <f t="shared" si="1055"/>
        <v>78.45325698</v>
      </c>
      <c r="IN162" s="504"/>
      <c r="IO162" s="495">
        <f>ADHB!IP162</f>
        <v>0</v>
      </c>
      <c r="IP162" s="505">
        <f t="shared" si="1056"/>
        <v>0</v>
      </c>
      <c r="IQ162" s="495">
        <f t="shared" si="1057"/>
        <v>1390.380631</v>
      </c>
      <c r="IR162" s="504">
        <v>0.290701617767116</v>
      </c>
      <c r="IS162" s="506">
        <f t="shared" si="1058"/>
        <v>404.1858988</v>
      </c>
      <c r="IT162" s="506">
        <f t="shared" si="1059"/>
        <v>986.1947325</v>
      </c>
      <c r="IU162" s="498"/>
      <c r="IV162" s="508">
        <f t="shared" si="1096"/>
        <v>6</v>
      </c>
      <c r="IW162" s="501" t="s">
        <v>42</v>
      </c>
      <c r="IX162" s="502" t="s">
        <v>85</v>
      </c>
      <c r="IY162" s="502" t="s">
        <v>84</v>
      </c>
      <c r="IZ162" s="492">
        <f>'Produksi dan Harga'!CC10</f>
        <v>241.5352635</v>
      </c>
      <c r="JA162" s="495">
        <f t="shared" si="1060"/>
        <v>5645000</v>
      </c>
      <c r="JB162" s="495">
        <f t="shared" si="1061"/>
        <v>1363.466562</v>
      </c>
      <c r="JC162" s="504">
        <v>0.0598</v>
      </c>
      <c r="JD162" s="495">
        <f t="shared" si="1062"/>
        <v>81.53530043</v>
      </c>
      <c r="JE162" s="504"/>
      <c r="JF162" s="495">
        <f>ADHB!JG162</f>
        <v>0</v>
      </c>
      <c r="JG162" s="505">
        <f t="shared" si="1063"/>
        <v>0</v>
      </c>
      <c r="JH162" s="495">
        <f t="shared" si="1064"/>
        <v>1445.001863</v>
      </c>
      <c r="JI162" s="504">
        <v>0.290701617767116</v>
      </c>
      <c r="JJ162" s="506">
        <f t="shared" si="1065"/>
        <v>420.0643792</v>
      </c>
      <c r="JK162" s="506">
        <f t="shared" si="1066"/>
        <v>1024.937484</v>
      </c>
      <c r="JL162" s="498"/>
      <c r="JM162" s="508">
        <f t="shared" si="1097"/>
        <v>6</v>
      </c>
      <c r="JN162" s="501" t="s">
        <v>42</v>
      </c>
      <c r="JO162" s="502" t="s">
        <v>85</v>
      </c>
      <c r="JP162" s="502" t="s">
        <v>84</v>
      </c>
      <c r="JQ162" s="495"/>
      <c r="JR162" s="495">
        <f t="shared" si="1067"/>
        <v>5645000</v>
      </c>
      <c r="JS162" s="495">
        <f t="shared" si="1068"/>
        <v>0</v>
      </c>
      <c r="JT162" s="504">
        <v>0.0598</v>
      </c>
      <c r="JU162" s="495">
        <f t="shared" si="1069"/>
        <v>0</v>
      </c>
      <c r="JV162" s="504"/>
      <c r="JW162" s="495" t="str">
        <f>ADHB!LD162</f>
        <v/>
      </c>
      <c r="JX162" s="505">
        <f t="shared" si="1070"/>
        <v>0</v>
      </c>
      <c r="JY162" s="495">
        <f t="shared" si="1071"/>
        <v>0</v>
      </c>
      <c r="JZ162" s="504">
        <v>0.290701617767116</v>
      </c>
      <c r="KA162" s="506">
        <f t="shared" si="1072"/>
        <v>0</v>
      </c>
      <c r="KB162" s="506">
        <f t="shared" si="1073"/>
        <v>0</v>
      </c>
      <c r="KC162" s="498"/>
      <c r="KD162" s="508">
        <f t="shared" si="1098"/>
        <v>6</v>
      </c>
      <c r="KE162" s="501" t="s">
        <v>42</v>
      </c>
      <c r="KF162" s="502" t="s">
        <v>85</v>
      </c>
      <c r="KG162" s="502" t="s">
        <v>84</v>
      </c>
      <c r="KH162" s="495"/>
      <c r="KI162" s="495">
        <f t="shared" si="1074"/>
        <v>5645000</v>
      </c>
      <c r="KJ162" s="495">
        <f t="shared" si="1075"/>
        <v>0</v>
      </c>
      <c r="KK162" s="504">
        <v>0.0598</v>
      </c>
      <c r="KL162" s="495">
        <f t="shared" si="1076"/>
        <v>0</v>
      </c>
      <c r="KM162" s="504"/>
      <c r="KN162" s="495" t="str">
        <f>ADHB!LU162</f>
        <v/>
      </c>
      <c r="KO162" s="505">
        <f t="shared" si="1077"/>
        <v>0</v>
      </c>
      <c r="KP162" s="495">
        <f t="shared" si="1078"/>
        <v>0</v>
      </c>
      <c r="KQ162" s="504">
        <v>0.290701617767116</v>
      </c>
      <c r="KR162" s="506">
        <f t="shared" si="1079"/>
        <v>0</v>
      </c>
      <c r="KS162" s="506">
        <f t="shared" si="1080"/>
        <v>0</v>
      </c>
    </row>
    <row r="163" ht="15.75" customHeight="1">
      <c r="A163" s="500">
        <f t="shared" si="1081"/>
        <v>7</v>
      </c>
      <c r="B163" s="501" t="s">
        <v>43</v>
      </c>
      <c r="C163" s="502" t="s">
        <v>85</v>
      </c>
      <c r="D163" s="502" t="s">
        <v>84</v>
      </c>
      <c r="E163" s="511">
        <f>'Produksi dan Harga'!F11</f>
        <v>228</v>
      </c>
      <c r="F163" s="495">
        <f t="shared" si="955"/>
        <v>8947000</v>
      </c>
      <c r="G163" s="495">
        <f t="shared" si="956"/>
        <v>2039.916</v>
      </c>
      <c r="H163" s="504">
        <v>0.022</v>
      </c>
      <c r="I163" s="495">
        <f t="shared" si="957"/>
        <v>44.878152</v>
      </c>
      <c r="J163" s="504"/>
      <c r="K163" s="495">
        <f>ADHB!L163</f>
        <v>0</v>
      </c>
      <c r="L163" s="505">
        <f t="shared" si="958"/>
        <v>0</v>
      </c>
      <c r="M163" s="495">
        <f t="shared" si="959"/>
        <v>2084.794152</v>
      </c>
      <c r="N163" s="504">
        <v>0.21087817</v>
      </c>
      <c r="O163" s="506">
        <f t="shared" si="960"/>
        <v>439.6375756</v>
      </c>
      <c r="P163" s="507">
        <f t="shared" si="961"/>
        <v>1645.156576</v>
      </c>
      <c r="Q163" s="498"/>
      <c r="R163" s="508">
        <f t="shared" si="1082"/>
        <v>7</v>
      </c>
      <c r="S163" s="501" t="s">
        <v>43</v>
      </c>
      <c r="T163" s="502" t="s">
        <v>85</v>
      </c>
      <c r="U163" s="502" t="s">
        <v>84</v>
      </c>
      <c r="V163" s="511">
        <f>'Produksi dan Harga'!K11</f>
        <v>324</v>
      </c>
      <c r="W163" s="495">
        <f t="shared" si="962"/>
        <v>8947000</v>
      </c>
      <c r="X163" s="495">
        <f t="shared" si="963"/>
        <v>2898.828</v>
      </c>
      <c r="Y163" s="504">
        <v>0.022</v>
      </c>
      <c r="Z163" s="495">
        <f t="shared" si="964"/>
        <v>63.774216</v>
      </c>
      <c r="AA163" s="504"/>
      <c r="AB163" s="495">
        <f>ADHB!AC163</f>
        <v>0</v>
      </c>
      <c r="AC163" s="505">
        <f t="shared" si="965"/>
        <v>0</v>
      </c>
      <c r="AD163" s="495">
        <f t="shared" si="966"/>
        <v>2962.602216</v>
      </c>
      <c r="AE163" s="504">
        <v>0.21087817</v>
      </c>
      <c r="AF163" s="506">
        <f t="shared" si="967"/>
        <v>624.7481337</v>
      </c>
      <c r="AG163" s="506">
        <f t="shared" si="968"/>
        <v>2337.854082</v>
      </c>
      <c r="AH163" s="498"/>
      <c r="AI163" s="508">
        <f t="shared" si="1083"/>
        <v>7</v>
      </c>
      <c r="AJ163" s="501" t="s">
        <v>43</v>
      </c>
      <c r="AK163" s="502" t="s">
        <v>85</v>
      </c>
      <c r="AL163" s="502" t="s">
        <v>84</v>
      </c>
      <c r="AM163" s="511">
        <f>'Produksi dan Harga'!P11</f>
        <v>242</v>
      </c>
      <c r="AN163" s="495">
        <f t="shared" si="969"/>
        <v>8947000</v>
      </c>
      <c r="AO163" s="495">
        <f t="shared" si="970"/>
        <v>2165.174</v>
      </c>
      <c r="AP163" s="504">
        <v>0.022</v>
      </c>
      <c r="AQ163" s="495">
        <f t="shared" si="971"/>
        <v>47.633828</v>
      </c>
      <c r="AR163" s="504"/>
      <c r="AS163" s="495">
        <f>ADHB!AT163</f>
        <v>0</v>
      </c>
      <c r="AT163" s="505">
        <f t="shared" si="972"/>
        <v>0</v>
      </c>
      <c r="AU163" s="495">
        <f t="shared" si="973"/>
        <v>2212.807828</v>
      </c>
      <c r="AV163" s="504">
        <v>0.21087817</v>
      </c>
      <c r="AW163" s="506">
        <f t="shared" si="974"/>
        <v>466.6328653</v>
      </c>
      <c r="AX163" s="506">
        <f t="shared" si="975"/>
        <v>1746.174963</v>
      </c>
      <c r="AY163" s="498"/>
      <c r="AZ163" s="508">
        <f t="shared" si="1084"/>
        <v>7</v>
      </c>
      <c r="BA163" s="501" t="s">
        <v>43</v>
      </c>
      <c r="BB163" s="502" t="s">
        <v>85</v>
      </c>
      <c r="BC163" s="502" t="s">
        <v>84</v>
      </c>
      <c r="BD163" s="511">
        <f>'Produksi dan Harga'!U11</f>
        <v>329</v>
      </c>
      <c r="BE163" s="495">
        <f t="shared" si="976"/>
        <v>8947000</v>
      </c>
      <c r="BF163" s="495">
        <f t="shared" si="977"/>
        <v>2943.563</v>
      </c>
      <c r="BG163" s="504">
        <v>0.022</v>
      </c>
      <c r="BH163" s="495">
        <f t="shared" si="978"/>
        <v>64.758386</v>
      </c>
      <c r="BI163" s="504"/>
      <c r="BJ163" s="495">
        <f>ADHB!BK163</f>
        <v>0</v>
      </c>
      <c r="BK163" s="505">
        <f t="shared" si="979"/>
        <v>0</v>
      </c>
      <c r="BL163" s="495">
        <f t="shared" si="980"/>
        <v>3008.321386</v>
      </c>
      <c r="BM163" s="504">
        <v>0.21087817</v>
      </c>
      <c r="BN163" s="506">
        <f t="shared" si="981"/>
        <v>634.3893087</v>
      </c>
      <c r="BO163" s="506">
        <f t="shared" si="982"/>
        <v>2373.932077</v>
      </c>
      <c r="BP163" s="498"/>
      <c r="BQ163" s="508">
        <f t="shared" si="1085"/>
        <v>7</v>
      </c>
      <c r="BR163" s="501" t="s">
        <v>43</v>
      </c>
      <c r="BS163" s="502" t="s">
        <v>85</v>
      </c>
      <c r="BT163" s="502" t="s">
        <v>84</v>
      </c>
      <c r="BU163" s="511">
        <f>'Produksi dan Harga'!Z11</f>
        <v>225</v>
      </c>
      <c r="BV163" s="495">
        <f t="shared" si="983"/>
        <v>8947000</v>
      </c>
      <c r="BW163" s="495">
        <f t="shared" si="984"/>
        <v>2013.075</v>
      </c>
      <c r="BX163" s="504">
        <v>0.022</v>
      </c>
      <c r="BY163" s="495">
        <f t="shared" si="985"/>
        <v>44.28765</v>
      </c>
      <c r="BZ163" s="504"/>
      <c r="CA163" s="495">
        <f>ADHB!CB163</f>
        <v>0</v>
      </c>
      <c r="CB163" s="505">
        <f t="shared" si="986"/>
        <v>0</v>
      </c>
      <c r="CC163" s="495">
        <f t="shared" si="987"/>
        <v>2057.36265</v>
      </c>
      <c r="CD163" s="504">
        <v>0.21087817</v>
      </c>
      <c r="CE163" s="506">
        <f t="shared" si="988"/>
        <v>433.8528707</v>
      </c>
      <c r="CF163" s="506">
        <f t="shared" si="989"/>
        <v>1623.509779</v>
      </c>
      <c r="CG163" s="498"/>
      <c r="CH163" s="508">
        <f t="shared" si="1086"/>
        <v>7</v>
      </c>
      <c r="CI163" s="501" t="s">
        <v>43</v>
      </c>
      <c r="CJ163" s="502" t="s">
        <v>85</v>
      </c>
      <c r="CK163" s="502" t="s">
        <v>84</v>
      </c>
      <c r="CL163" s="495"/>
      <c r="CM163" s="495">
        <f t="shared" si="990"/>
        <v>8947000</v>
      </c>
      <c r="CN163" s="495">
        <f t="shared" si="991"/>
        <v>0</v>
      </c>
      <c r="CO163" s="504">
        <v>0.022</v>
      </c>
      <c r="CP163" s="495">
        <f t="shared" si="992"/>
        <v>0</v>
      </c>
      <c r="CQ163" s="504"/>
      <c r="CR163" s="495">
        <f>ADHB!CS163</f>
        <v>0</v>
      </c>
      <c r="CS163" s="505">
        <f t="shared" si="993"/>
        <v>0</v>
      </c>
      <c r="CT163" s="495">
        <f t="shared" si="994"/>
        <v>0</v>
      </c>
      <c r="CU163" s="504">
        <v>0.21087817</v>
      </c>
      <c r="CV163" s="506">
        <f t="shared" si="995"/>
        <v>0</v>
      </c>
      <c r="CW163" s="506">
        <f t="shared" si="996"/>
        <v>0</v>
      </c>
      <c r="CX163" s="498"/>
      <c r="CY163" s="508">
        <f t="shared" si="1087"/>
        <v>7</v>
      </c>
      <c r="CZ163" s="501" t="s">
        <v>43</v>
      </c>
      <c r="DA163" s="502" t="s">
        <v>85</v>
      </c>
      <c r="DB163" s="502" t="s">
        <v>84</v>
      </c>
      <c r="DC163" s="511">
        <f>'Produksi dan Harga'!AJ11</f>
        <v>392</v>
      </c>
      <c r="DD163" s="495">
        <f t="shared" si="997"/>
        <v>8947000</v>
      </c>
      <c r="DE163" s="495">
        <f t="shared" si="998"/>
        <v>3507.224</v>
      </c>
      <c r="DF163" s="504">
        <v>0.022</v>
      </c>
      <c r="DG163" s="495">
        <f t="shared" si="999"/>
        <v>77.158928</v>
      </c>
      <c r="DH163" s="504"/>
      <c r="DI163" s="495">
        <f>ADHB!DJ163</f>
        <v>0</v>
      </c>
      <c r="DJ163" s="505">
        <f t="shared" si="1000"/>
        <v>0</v>
      </c>
      <c r="DK163" s="495">
        <f t="shared" si="1001"/>
        <v>3584.382928</v>
      </c>
      <c r="DL163" s="504">
        <v>0.21087817</v>
      </c>
      <c r="DM163" s="506">
        <f t="shared" si="1002"/>
        <v>755.8681124</v>
      </c>
      <c r="DN163" s="506">
        <f t="shared" si="1003"/>
        <v>2828.514816</v>
      </c>
      <c r="DO163" s="498"/>
      <c r="DP163" s="508">
        <f t="shared" si="1088"/>
        <v>7</v>
      </c>
      <c r="DQ163" s="501" t="s">
        <v>43</v>
      </c>
      <c r="DR163" s="502" t="s">
        <v>85</v>
      </c>
      <c r="DS163" s="502" t="s">
        <v>84</v>
      </c>
      <c r="DT163" s="511">
        <f>'Produksi dan Harga'!AO11</f>
        <v>99</v>
      </c>
      <c r="DU163" s="495">
        <f t="shared" si="1004"/>
        <v>8947000</v>
      </c>
      <c r="DV163" s="495">
        <f t="shared" si="1005"/>
        <v>885.753</v>
      </c>
      <c r="DW163" s="504">
        <v>0.022</v>
      </c>
      <c r="DX163" s="495">
        <f t="shared" si="1006"/>
        <v>19.486566</v>
      </c>
      <c r="DY163" s="504"/>
      <c r="DZ163" s="495">
        <f>ADHB!EA163</f>
        <v>0</v>
      </c>
      <c r="EA163" s="505">
        <f t="shared" si="1007"/>
        <v>0</v>
      </c>
      <c r="EB163" s="495">
        <f t="shared" si="1008"/>
        <v>905.239566</v>
      </c>
      <c r="EC163" s="504">
        <v>0.21087817</v>
      </c>
      <c r="ED163" s="506">
        <f t="shared" si="1009"/>
        <v>190.8952631</v>
      </c>
      <c r="EE163" s="506">
        <f t="shared" si="1010"/>
        <v>714.3443029</v>
      </c>
      <c r="EF163" s="498"/>
      <c r="EG163" s="508">
        <f t="shared" si="1089"/>
        <v>7</v>
      </c>
      <c r="EH163" s="501" t="s">
        <v>43</v>
      </c>
      <c r="EI163" s="502" t="s">
        <v>85</v>
      </c>
      <c r="EJ163" s="502" t="s">
        <v>84</v>
      </c>
      <c r="EK163" s="511">
        <f>'Produksi dan Harga'!AT11</f>
        <v>195</v>
      </c>
      <c r="EL163" s="495">
        <f t="shared" si="1011"/>
        <v>8947000</v>
      </c>
      <c r="EM163" s="495">
        <f t="shared" si="1012"/>
        <v>1744.665</v>
      </c>
      <c r="EN163" s="504">
        <v>0.022</v>
      </c>
      <c r="EO163" s="495">
        <f t="shared" si="1013"/>
        <v>38.38263</v>
      </c>
      <c r="EP163" s="504"/>
      <c r="EQ163" s="495">
        <f>ADHB!ER163</f>
        <v>0</v>
      </c>
      <c r="ER163" s="505">
        <f t="shared" si="1014"/>
        <v>0</v>
      </c>
      <c r="ES163" s="495">
        <f t="shared" si="1015"/>
        <v>1783.04763</v>
      </c>
      <c r="ET163" s="504">
        <v>0.21087817</v>
      </c>
      <c r="EU163" s="506">
        <f t="shared" si="1016"/>
        <v>376.0058212</v>
      </c>
      <c r="EV163" s="506">
        <f t="shared" si="1017"/>
        <v>1407.041809</v>
      </c>
      <c r="EW163" s="498"/>
      <c r="EX163" s="508">
        <f t="shared" si="1090"/>
        <v>7</v>
      </c>
      <c r="EY163" s="501" t="s">
        <v>43</v>
      </c>
      <c r="EZ163" s="502" t="s">
        <v>85</v>
      </c>
      <c r="FA163" s="502" t="s">
        <v>84</v>
      </c>
      <c r="FB163" s="511">
        <f>'Produksi dan Harga'!AY11</f>
        <v>203.3</v>
      </c>
      <c r="FC163" s="495">
        <f t="shared" si="1018"/>
        <v>8947000</v>
      </c>
      <c r="FD163" s="495">
        <f t="shared" si="1019"/>
        <v>1818.9251</v>
      </c>
      <c r="FE163" s="504">
        <v>0.022</v>
      </c>
      <c r="FF163" s="495">
        <f t="shared" si="1020"/>
        <v>40.0163522</v>
      </c>
      <c r="FG163" s="504"/>
      <c r="FH163" s="495">
        <f>ADHB!FI163</f>
        <v>0</v>
      </c>
      <c r="FI163" s="505">
        <f t="shared" si="1021"/>
        <v>0</v>
      </c>
      <c r="FJ163" s="495">
        <f t="shared" si="1022"/>
        <v>1858.941452</v>
      </c>
      <c r="FK163" s="504">
        <v>0.21087817</v>
      </c>
      <c r="FL163" s="506">
        <f t="shared" si="1023"/>
        <v>392.0101716</v>
      </c>
      <c r="FM163" s="506">
        <f t="shared" si="1024"/>
        <v>1466.931281</v>
      </c>
      <c r="FN163" s="498"/>
      <c r="FO163" s="508">
        <f t="shared" si="1091"/>
        <v>7</v>
      </c>
      <c r="FP163" s="501" t="s">
        <v>43</v>
      </c>
      <c r="FQ163" s="502" t="s">
        <v>85</v>
      </c>
      <c r="FR163" s="502" t="s">
        <v>84</v>
      </c>
      <c r="FS163" s="511">
        <f>'Produksi dan Harga'!BD11</f>
        <v>523</v>
      </c>
      <c r="FT163" s="495">
        <f t="shared" si="1025"/>
        <v>8947000</v>
      </c>
      <c r="FU163" s="495">
        <f t="shared" si="1026"/>
        <v>4679.281</v>
      </c>
      <c r="FV163" s="504">
        <v>0.022</v>
      </c>
      <c r="FW163" s="495">
        <f t="shared" si="1027"/>
        <v>102.944182</v>
      </c>
      <c r="FX163" s="504"/>
      <c r="FY163" s="495">
        <f>ADHB!FZ163</f>
        <v>0</v>
      </c>
      <c r="FZ163" s="505">
        <f t="shared" si="1028"/>
        <v>0</v>
      </c>
      <c r="GA163" s="495">
        <f t="shared" si="1029"/>
        <v>4782.225182</v>
      </c>
      <c r="GB163" s="504">
        <v>0.21087817</v>
      </c>
      <c r="GC163" s="506">
        <f t="shared" si="1030"/>
        <v>1008.466895</v>
      </c>
      <c r="GD163" s="506">
        <f t="shared" si="1031"/>
        <v>3773.758287</v>
      </c>
      <c r="GE163" s="498"/>
      <c r="GF163" s="508">
        <f t="shared" si="1092"/>
        <v>7</v>
      </c>
      <c r="GG163" s="501" t="s">
        <v>43</v>
      </c>
      <c r="GH163" s="502" t="s">
        <v>85</v>
      </c>
      <c r="GI163" s="502" t="s">
        <v>84</v>
      </c>
      <c r="GJ163" s="495">
        <f>'Produksi dan Harga'!BI11</f>
        <v>74</v>
      </c>
      <c r="GK163" s="495">
        <f t="shared" si="1032"/>
        <v>8947000</v>
      </c>
      <c r="GL163" s="495">
        <f t="shared" si="1033"/>
        <v>662.078</v>
      </c>
      <c r="GM163" s="504">
        <v>0.022</v>
      </c>
      <c r="GN163" s="495">
        <f t="shared" si="1034"/>
        <v>14.565716</v>
      </c>
      <c r="GO163" s="504"/>
      <c r="GP163" s="495">
        <f>ADHB!GQ163</f>
        <v>0</v>
      </c>
      <c r="GQ163" s="505">
        <f t="shared" si="1035"/>
        <v>0</v>
      </c>
      <c r="GR163" s="495">
        <f t="shared" si="1036"/>
        <v>676.643716</v>
      </c>
      <c r="GS163" s="504">
        <v>0.21087817</v>
      </c>
      <c r="GT163" s="506">
        <f t="shared" si="1037"/>
        <v>142.6893886</v>
      </c>
      <c r="GU163" s="506">
        <f t="shared" si="1038"/>
        <v>533.9543274</v>
      </c>
      <c r="GV163" s="498"/>
      <c r="GW163" s="508">
        <f t="shared" si="1093"/>
        <v>7</v>
      </c>
      <c r="GX163" s="501" t="s">
        <v>43</v>
      </c>
      <c r="GY163" s="502" t="s">
        <v>85</v>
      </c>
      <c r="GZ163" s="502" t="s">
        <v>84</v>
      </c>
      <c r="HA163" s="492">
        <f>'Produksi dan Harga'!BN11</f>
        <v>75.1</v>
      </c>
      <c r="HB163" s="495">
        <f t="shared" si="1039"/>
        <v>8947000</v>
      </c>
      <c r="HC163" s="495">
        <f t="shared" si="1040"/>
        <v>671.9197</v>
      </c>
      <c r="HD163" s="504">
        <v>0.022</v>
      </c>
      <c r="HE163" s="495">
        <f t="shared" si="1041"/>
        <v>14.7822334</v>
      </c>
      <c r="HF163" s="504"/>
      <c r="HG163" s="495">
        <f>ADHB!HH163</f>
        <v>0</v>
      </c>
      <c r="HH163" s="505">
        <f t="shared" si="1042"/>
        <v>0</v>
      </c>
      <c r="HI163" s="495">
        <f t="shared" si="1043"/>
        <v>686.7019334</v>
      </c>
      <c r="HJ163" s="504">
        <v>0.21087817</v>
      </c>
      <c r="HK163" s="506">
        <f t="shared" si="1044"/>
        <v>144.8104471</v>
      </c>
      <c r="HL163" s="506">
        <f t="shared" si="1045"/>
        <v>541.8914863</v>
      </c>
      <c r="HM163" s="498"/>
      <c r="HN163" s="508">
        <f t="shared" si="1094"/>
        <v>7</v>
      </c>
      <c r="HO163" s="501" t="s">
        <v>43</v>
      </c>
      <c r="HP163" s="502" t="s">
        <v>85</v>
      </c>
      <c r="HQ163" s="509" t="s">
        <v>84</v>
      </c>
      <c r="HR163" s="495">
        <f>'Produksi dan Harga'!BS11</f>
        <v>146</v>
      </c>
      <c r="HS163" s="510">
        <f t="shared" si="1046"/>
        <v>8947000</v>
      </c>
      <c r="HT163" s="495">
        <f t="shared" si="1047"/>
        <v>1306.262</v>
      </c>
      <c r="HU163" s="504">
        <v>0.022</v>
      </c>
      <c r="HV163" s="495">
        <f t="shared" si="1048"/>
        <v>28.737764</v>
      </c>
      <c r="HW163" s="504"/>
      <c r="HX163" s="495">
        <f>ADHB!HY163</f>
        <v>0</v>
      </c>
      <c r="HY163" s="505">
        <f t="shared" si="1049"/>
        <v>0</v>
      </c>
      <c r="HZ163" s="495">
        <f t="shared" si="1050"/>
        <v>1334.999764</v>
      </c>
      <c r="IA163" s="504">
        <v>0.21087817</v>
      </c>
      <c r="IB163" s="506">
        <f t="shared" si="1051"/>
        <v>281.5223072</v>
      </c>
      <c r="IC163" s="506">
        <f t="shared" si="1052"/>
        <v>1053.477457</v>
      </c>
      <c r="ID163" s="498"/>
      <c r="IE163" s="508">
        <f t="shared" si="1095"/>
        <v>7</v>
      </c>
      <c r="IF163" s="501" t="s">
        <v>43</v>
      </c>
      <c r="IG163" s="502" t="s">
        <v>85</v>
      </c>
      <c r="IH163" s="502" t="s">
        <v>84</v>
      </c>
      <c r="II163" s="492">
        <f>'Produksi dan Harga'!BX11</f>
        <v>65.9</v>
      </c>
      <c r="IJ163" s="495">
        <f t="shared" si="1053"/>
        <v>8947000</v>
      </c>
      <c r="IK163" s="495">
        <f t="shared" si="1054"/>
        <v>589.6073</v>
      </c>
      <c r="IL163" s="504">
        <v>0.022</v>
      </c>
      <c r="IM163" s="495">
        <f t="shared" si="1055"/>
        <v>12.9713606</v>
      </c>
      <c r="IN163" s="504"/>
      <c r="IO163" s="495">
        <f>ADHB!IP163</f>
        <v>0</v>
      </c>
      <c r="IP163" s="505">
        <f t="shared" si="1056"/>
        <v>0</v>
      </c>
      <c r="IQ163" s="495">
        <f t="shared" si="1057"/>
        <v>602.5786606</v>
      </c>
      <c r="IR163" s="504">
        <v>0.21087817</v>
      </c>
      <c r="IS163" s="506">
        <f t="shared" si="1058"/>
        <v>127.0706852</v>
      </c>
      <c r="IT163" s="506">
        <f t="shared" si="1059"/>
        <v>475.5079754</v>
      </c>
      <c r="IU163" s="498"/>
      <c r="IV163" s="508">
        <f t="shared" si="1096"/>
        <v>7</v>
      </c>
      <c r="IW163" s="501" t="s">
        <v>43</v>
      </c>
      <c r="IX163" s="502" t="s">
        <v>85</v>
      </c>
      <c r="IY163" s="502" t="s">
        <v>84</v>
      </c>
      <c r="IZ163" s="492">
        <f>'Produksi dan Harga'!CC11</f>
        <v>48.75</v>
      </c>
      <c r="JA163" s="495">
        <f t="shared" si="1060"/>
        <v>8947000</v>
      </c>
      <c r="JB163" s="495">
        <f t="shared" si="1061"/>
        <v>436.16625</v>
      </c>
      <c r="JC163" s="504">
        <v>0.022</v>
      </c>
      <c r="JD163" s="495">
        <f t="shared" si="1062"/>
        <v>9.5956575</v>
      </c>
      <c r="JE163" s="504"/>
      <c r="JF163" s="495">
        <f>ADHB!JG163</f>
        <v>0</v>
      </c>
      <c r="JG163" s="505">
        <f t="shared" si="1063"/>
        <v>0</v>
      </c>
      <c r="JH163" s="495">
        <f t="shared" si="1064"/>
        <v>445.7619075</v>
      </c>
      <c r="JI163" s="504">
        <v>0.21087817</v>
      </c>
      <c r="JJ163" s="506">
        <f t="shared" si="1065"/>
        <v>94.00145531</v>
      </c>
      <c r="JK163" s="506">
        <f t="shared" si="1066"/>
        <v>351.7604522</v>
      </c>
      <c r="JL163" s="498"/>
      <c r="JM163" s="508">
        <f t="shared" si="1097"/>
        <v>7</v>
      </c>
      <c r="JN163" s="501" t="s">
        <v>43</v>
      </c>
      <c r="JO163" s="502" t="s">
        <v>85</v>
      </c>
      <c r="JP163" s="502" t="s">
        <v>84</v>
      </c>
      <c r="JQ163" s="495"/>
      <c r="JR163" s="495">
        <f t="shared" si="1067"/>
        <v>8947000</v>
      </c>
      <c r="JS163" s="495">
        <f t="shared" si="1068"/>
        <v>0</v>
      </c>
      <c r="JT163" s="504">
        <v>0.022</v>
      </c>
      <c r="JU163" s="495">
        <f t="shared" si="1069"/>
        <v>0</v>
      </c>
      <c r="JV163" s="504"/>
      <c r="JW163" s="495" t="str">
        <f>ADHB!LD163</f>
        <v/>
      </c>
      <c r="JX163" s="505">
        <f t="shared" si="1070"/>
        <v>0</v>
      </c>
      <c r="JY163" s="495">
        <f t="shared" si="1071"/>
        <v>0</v>
      </c>
      <c r="JZ163" s="504">
        <v>0.21087817</v>
      </c>
      <c r="KA163" s="506">
        <f t="shared" si="1072"/>
        <v>0</v>
      </c>
      <c r="KB163" s="506">
        <f t="shared" si="1073"/>
        <v>0</v>
      </c>
      <c r="KC163" s="498"/>
      <c r="KD163" s="508">
        <f t="shared" si="1098"/>
        <v>7</v>
      </c>
      <c r="KE163" s="501" t="s">
        <v>43</v>
      </c>
      <c r="KF163" s="502" t="s">
        <v>85</v>
      </c>
      <c r="KG163" s="502" t="s">
        <v>84</v>
      </c>
      <c r="KH163" s="495"/>
      <c r="KI163" s="495">
        <f t="shared" si="1074"/>
        <v>8947000</v>
      </c>
      <c r="KJ163" s="495">
        <f t="shared" si="1075"/>
        <v>0</v>
      </c>
      <c r="KK163" s="504">
        <v>0.022</v>
      </c>
      <c r="KL163" s="495">
        <f t="shared" si="1076"/>
        <v>0</v>
      </c>
      <c r="KM163" s="504"/>
      <c r="KN163" s="495" t="str">
        <f>ADHB!LU163</f>
        <v/>
      </c>
      <c r="KO163" s="505">
        <f t="shared" si="1077"/>
        <v>0</v>
      </c>
      <c r="KP163" s="495">
        <f t="shared" si="1078"/>
        <v>0</v>
      </c>
      <c r="KQ163" s="504">
        <v>0.21087817</v>
      </c>
      <c r="KR163" s="506">
        <f t="shared" si="1079"/>
        <v>0</v>
      </c>
      <c r="KS163" s="506">
        <f t="shared" si="1080"/>
        <v>0</v>
      </c>
    </row>
    <row r="164" ht="15.75" customHeight="1">
      <c r="A164" s="500">
        <f t="shared" si="1081"/>
        <v>8</v>
      </c>
      <c r="B164" s="501" t="s">
        <v>87</v>
      </c>
      <c r="C164" s="502" t="s">
        <v>85</v>
      </c>
      <c r="D164" s="502" t="s">
        <v>84</v>
      </c>
      <c r="E164" s="495"/>
      <c r="F164" s="495">
        <f t="shared" si="955"/>
        <v>1009000</v>
      </c>
      <c r="G164" s="495">
        <f t="shared" si="956"/>
        <v>0</v>
      </c>
      <c r="H164" s="504">
        <v>0.022</v>
      </c>
      <c r="I164" s="495">
        <f t="shared" si="957"/>
        <v>0</v>
      </c>
      <c r="J164" s="504"/>
      <c r="K164" s="495">
        <f>ADHB!L164</f>
        <v>0</v>
      </c>
      <c r="L164" s="505">
        <f t="shared" si="958"/>
        <v>0</v>
      </c>
      <c r="M164" s="495">
        <f t="shared" si="959"/>
        <v>0</v>
      </c>
      <c r="N164" s="504">
        <v>0.27429935250298</v>
      </c>
      <c r="O164" s="506">
        <f t="shared" si="960"/>
        <v>0</v>
      </c>
      <c r="P164" s="507">
        <f t="shared" si="961"/>
        <v>0</v>
      </c>
      <c r="Q164" s="498"/>
      <c r="R164" s="508">
        <f t="shared" si="1082"/>
        <v>8</v>
      </c>
      <c r="S164" s="501" t="s">
        <v>87</v>
      </c>
      <c r="T164" s="502" t="s">
        <v>85</v>
      </c>
      <c r="U164" s="502" t="s">
        <v>84</v>
      </c>
      <c r="V164" s="495"/>
      <c r="W164" s="495">
        <f t="shared" si="962"/>
        <v>1009000</v>
      </c>
      <c r="X164" s="495">
        <f t="shared" si="963"/>
        <v>0</v>
      </c>
      <c r="Y164" s="504">
        <v>0.022</v>
      </c>
      <c r="Z164" s="495">
        <f t="shared" si="964"/>
        <v>0</v>
      </c>
      <c r="AA164" s="504"/>
      <c r="AB164" s="495">
        <f>ADHB!AC164</f>
        <v>0</v>
      </c>
      <c r="AC164" s="505">
        <f t="shared" si="965"/>
        <v>0</v>
      </c>
      <c r="AD164" s="495">
        <f t="shared" si="966"/>
        <v>0</v>
      </c>
      <c r="AE164" s="504">
        <v>0.27429935250298</v>
      </c>
      <c r="AF164" s="506">
        <f t="shared" si="967"/>
        <v>0</v>
      </c>
      <c r="AG164" s="506">
        <f t="shared" si="968"/>
        <v>0</v>
      </c>
      <c r="AH164" s="498"/>
      <c r="AI164" s="508">
        <f t="shared" si="1083"/>
        <v>8</v>
      </c>
      <c r="AJ164" s="501" t="s">
        <v>87</v>
      </c>
      <c r="AK164" s="502" t="s">
        <v>85</v>
      </c>
      <c r="AL164" s="502" t="s">
        <v>84</v>
      </c>
      <c r="AM164" s="495"/>
      <c r="AN164" s="495">
        <f t="shared" si="969"/>
        <v>1009000</v>
      </c>
      <c r="AO164" s="495">
        <f t="shared" si="970"/>
        <v>0</v>
      </c>
      <c r="AP164" s="504">
        <v>0.022</v>
      </c>
      <c r="AQ164" s="495">
        <f t="shared" si="971"/>
        <v>0</v>
      </c>
      <c r="AR164" s="504"/>
      <c r="AS164" s="495">
        <f>ADHB!AT164</f>
        <v>0</v>
      </c>
      <c r="AT164" s="505">
        <f t="shared" si="972"/>
        <v>0</v>
      </c>
      <c r="AU164" s="495">
        <f t="shared" si="973"/>
        <v>0</v>
      </c>
      <c r="AV164" s="504">
        <v>0.27429935250298</v>
      </c>
      <c r="AW164" s="506">
        <f t="shared" si="974"/>
        <v>0</v>
      </c>
      <c r="AX164" s="506">
        <f t="shared" si="975"/>
        <v>0</v>
      </c>
      <c r="AY164" s="498"/>
      <c r="AZ164" s="508">
        <f t="shared" si="1084"/>
        <v>8</v>
      </c>
      <c r="BA164" s="501" t="s">
        <v>87</v>
      </c>
      <c r="BB164" s="502" t="s">
        <v>85</v>
      </c>
      <c r="BC164" s="502" t="s">
        <v>84</v>
      </c>
      <c r="BD164" s="495"/>
      <c r="BE164" s="495">
        <f t="shared" si="976"/>
        <v>1009000</v>
      </c>
      <c r="BF164" s="495">
        <f t="shared" si="977"/>
        <v>0</v>
      </c>
      <c r="BG164" s="504">
        <v>0.022</v>
      </c>
      <c r="BH164" s="495">
        <f t="shared" si="978"/>
        <v>0</v>
      </c>
      <c r="BI164" s="504"/>
      <c r="BJ164" s="495">
        <f>ADHB!BK164</f>
        <v>0</v>
      </c>
      <c r="BK164" s="505">
        <f t="shared" si="979"/>
        <v>0</v>
      </c>
      <c r="BL164" s="495">
        <f t="shared" si="980"/>
        <v>0</v>
      </c>
      <c r="BM164" s="504">
        <v>0.27429935250298</v>
      </c>
      <c r="BN164" s="506">
        <f t="shared" si="981"/>
        <v>0</v>
      </c>
      <c r="BO164" s="506">
        <f t="shared" si="982"/>
        <v>0</v>
      </c>
      <c r="BP164" s="498"/>
      <c r="BQ164" s="508">
        <f t="shared" si="1085"/>
        <v>8</v>
      </c>
      <c r="BR164" s="501" t="s">
        <v>87</v>
      </c>
      <c r="BS164" s="502" t="s">
        <v>85</v>
      </c>
      <c r="BT164" s="502" t="s">
        <v>84</v>
      </c>
      <c r="BU164" s="495"/>
      <c r="BV164" s="495">
        <f t="shared" si="983"/>
        <v>1009000</v>
      </c>
      <c r="BW164" s="495">
        <f t="shared" si="984"/>
        <v>0</v>
      </c>
      <c r="BX164" s="504">
        <v>0.022</v>
      </c>
      <c r="BY164" s="495">
        <f t="shared" si="985"/>
        <v>0</v>
      </c>
      <c r="BZ164" s="504"/>
      <c r="CA164" s="495">
        <f>ADHB!CB164</f>
        <v>0</v>
      </c>
      <c r="CB164" s="505">
        <f t="shared" si="986"/>
        <v>0</v>
      </c>
      <c r="CC164" s="495">
        <f t="shared" si="987"/>
        <v>0</v>
      </c>
      <c r="CD164" s="504">
        <v>0.27429935250298</v>
      </c>
      <c r="CE164" s="506">
        <f t="shared" si="988"/>
        <v>0</v>
      </c>
      <c r="CF164" s="506">
        <f t="shared" si="989"/>
        <v>0</v>
      </c>
      <c r="CG164" s="498"/>
      <c r="CH164" s="508">
        <f t="shared" si="1086"/>
        <v>8</v>
      </c>
      <c r="CI164" s="501" t="s">
        <v>87</v>
      </c>
      <c r="CJ164" s="502" t="s">
        <v>85</v>
      </c>
      <c r="CK164" s="502" t="s">
        <v>84</v>
      </c>
      <c r="CL164" s="495"/>
      <c r="CM164" s="495">
        <f t="shared" si="990"/>
        <v>1009000</v>
      </c>
      <c r="CN164" s="495">
        <f t="shared" si="991"/>
        <v>0</v>
      </c>
      <c r="CO164" s="504">
        <v>0.022</v>
      </c>
      <c r="CP164" s="495">
        <f t="shared" si="992"/>
        <v>0</v>
      </c>
      <c r="CQ164" s="504"/>
      <c r="CR164" s="495">
        <f>ADHB!CS164</f>
        <v>0</v>
      </c>
      <c r="CS164" s="505">
        <f t="shared" si="993"/>
        <v>0</v>
      </c>
      <c r="CT164" s="495">
        <f t="shared" si="994"/>
        <v>0</v>
      </c>
      <c r="CU164" s="504">
        <v>0.27429935250298</v>
      </c>
      <c r="CV164" s="506">
        <f t="shared" si="995"/>
        <v>0</v>
      </c>
      <c r="CW164" s="506">
        <f t="shared" si="996"/>
        <v>0</v>
      </c>
      <c r="CX164" s="498"/>
      <c r="CY164" s="508">
        <f t="shared" si="1087"/>
        <v>8</v>
      </c>
      <c r="CZ164" s="501" t="s">
        <v>87</v>
      </c>
      <c r="DA164" s="502" t="s">
        <v>85</v>
      </c>
      <c r="DB164" s="502" t="s">
        <v>84</v>
      </c>
      <c r="DC164" s="495"/>
      <c r="DD164" s="495">
        <f t="shared" si="997"/>
        <v>1009000</v>
      </c>
      <c r="DE164" s="495">
        <f t="shared" si="998"/>
        <v>0</v>
      </c>
      <c r="DF164" s="504">
        <v>0.022</v>
      </c>
      <c r="DG164" s="495">
        <f t="shared" si="999"/>
        <v>0</v>
      </c>
      <c r="DH164" s="504"/>
      <c r="DI164" s="495">
        <f>ADHB!DJ164</f>
        <v>0</v>
      </c>
      <c r="DJ164" s="505">
        <f t="shared" si="1000"/>
        <v>0</v>
      </c>
      <c r="DK164" s="495">
        <f t="shared" si="1001"/>
        <v>0</v>
      </c>
      <c r="DL164" s="504">
        <v>0.27429935250298</v>
      </c>
      <c r="DM164" s="506">
        <f t="shared" si="1002"/>
        <v>0</v>
      </c>
      <c r="DN164" s="506">
        <f t="shared" si="1003"/>
        <v>0</v>
      </c>
      <c r="DO164" s="498"/>
      <c r="DP164" s="508">
        <f t="shared" si="1088"/>
        <v>8</v>
      </c>
      <c r="DQ164" s="501" t="s">
        <v>87</v>
      </c>
      <c r="DR164" s="502" t="s">
        <v>85</v>
      </c>
      <c r="DS164" s="502" t="s">
        <v>84</v>
      </c>
      <c r="DT164" s="495"/>
      <c r="DU164" s="495">
        <f t="shared" si="1004"/>
        <v>1009000</v>
      </c>
      <c r="DV164" s="495">
        <f t="shared" si="1005"/>
        <v>0</v>
      </c>
      <c r="DW164" s="504">
        <v>0.022</v>
      </c>
      <c r="DX164" s="495">
        <f t="shared" si="1006"/>
        <v>0</v>
      </c>
      <c r="DY164" s="504"/>
      <c r="DZ164" s="495">
        <f>ADHB!EA164</f>
        <v>0</v>
      </c>
      <c r="EA164" s="505">
        <f t="shared" si="1007"/>
        <v>0</v>
      </c>
      <c r="EB164" s="495">
        <f t="shared" si="1008"/>
        <v>0</v>
      </c>
      <c r="EC164" s="504">
        <v>0.27429935250298</v>
      </c>
      <c r="ED164" s="506">
        <f t="shared" si="1009"/>
        <v>0</v>
      </c>
      <c r="EE164" s="506">
        <f t="shared" si="1010"/>
        <v>0</v>
      </c>
      <c r="EF164" s="498"/>
      <c r="EG164" s="508">
        <f t="shared" si="1089"/>
        <v>8</v>
      </c>
      <c r="EH164" s="501" t="s">
        <v>87</v>
      </c>
      <c r="EI164" s="502" t="s">
        <v>85</v>
      </c>
      <c r="EJ164" s="502" t="s">
        <v>84</v>
      </c>
      <c r="EK164" s="495"/>
      <c r="EL164" s="495">
        <f t="shared" si="1011"/>
        <v>1009000</v>
      </c>
      <c r="EM164" s="495">
        <f t="shared" si="1012"/>
        <v>0</v>
      </c>
      <c r="EN164" s="504">
        <v>0.022</v>
      </c>
      <c r="EO164" s="495">
        <f t="shared" si="1013"/>
        <v>0</v>
      </c>
      <c r="EP164" s="504"/>
      <c r="EQ164" s="495">
        <f>ADHB!ER164</f>
        <v>0</v>
      </c>
      <c r="ER164" s="505">
        <f t="shared" si="1014"/>
        <v>0</v>
      </c>
      <c r="ES164" s="495">
        <f t="shared" si="1015"/>
        <v>0</v>
      </c>
      <c r="ET164" s="504">
        <v>0.27429935250298</v>
      </c>
      <c r="EU164" s="506">
        <f t="shared" si="1016"/>
        <v>0</v>
      </c>
      <c r="EV164" s="506">
        <f t="shared" si="1017"/>
        <v>0</v>
      </c>
      <c r="EW164" s="498"/>
      <c r="EX164" s="508">
        <f t="shared" si="1090"/>
        <v>8</v>
      </c>
      <c r="EY164" s="501" t="s">
        <v>87</v>
      </c>
      <c r="EZ164" s="502" t="s">
        <v>85</v>
      </c>
      <c r="FA164" s="502" t="s">
        <v>84</v>
      </c>
      <c r="FB164" s="495"/>
      <c r="FC164" s="495">
        <f t="shared" si="1018"/>
        <v>1009000</v>
      </c>
      <c r="FD164" s="495">
        <f t="shared" si="1019"/>
        <v>0</v>
      </c>
      <c r="FE164" s="504">
        <v>0.022</v>
      </c>
      <c r="FF164" s="495">
        <f t="shared" si="1020"/>
        <v>0</v>
      </c>
      <c r="FG164" s="504"/>
      <c r="FH164" s="495">
        <f>ADHB!FI164</f>
        <v>0</v>
      </c>
      <c r="FI164" s="505">
        <f t="shared" si="1021"/>
        <v>0</v>
      </c>
      <c r="FJ164" s="495">
        <f t="shared" si="1022"/>
        <v>0</v>
      </c>
      <c r="FK164" s="504">
        <v>0.27429935250298</v>
      </c>
      <c r="FL164" s="506">
        <f t="shared" si="1023"/>
        <v>0</v>
      </c>
      <c r="FM164" s="506">
        <f t="shared" si="1024"/>
        <v>0</v>
      </c>
      <c r="FN164" s="498"/>
      <c r="FO164" s="508">
        <f t="shared" si="1091"/>
        <v>8</v>
      </c>
      <c r="FP164" s="501" t="s">
        <v>87</v>
      </c>
      <c r="FQ164" s="502" t="s">
        <v>85</v>
      </c>
      <c r="FR164" s="502" t="s">
        <v>84</v>
      </c>
      <c r="FS164" s="495"/>
      <c r="FT164" s="495">
        <f t="shared" si="1025"/>
        <v>1009000</v>
      </c>
      <c r="FU164" s="495">
        <f t="shared" si="1026"/>
        <v>0</v>
      </c>
      <c r="FV164" s="504">
        <v>0.022</v>
      </c>
      <c r="FW164" s="495">
        <f t="shared" si="1027"/>
        <v>0</v>
      </c>
      <c r="FX164" s="504"/>
      <c r="FY164" s="495">
        <f>ADHB!FZ164</f>
        <v>0</v>
      </c>
      <c r="FZ164" s="505">
        <f t="shared" si="1028"/>
        <v>0</v>
      </c>
      <c r="GA164" s="495">
        <f t="shared" si="1029"/>
        <v>0</v>
      </c>
      <c r="GB164" s="504">
        <v>0.27429935250298</v>
      </c>
      <c r="GC164" s="506">
        <f t="shared" si="1030"/>
        <v>0</v>
      </c>
      <c r="GD164" s="506">
        <f t="shared" si="1031"/>
        <v>0</v>
      </c>
      <c r="GE164" s="498"/>
      <c r="GF164" s="508">
        <f t="shared" si="1092"/>
        <v>8</v>
      </c>
      <c r="GG164" s="501" t="s">
        <v>87</v>
      </c>
      <c r="GH164" s="502" t="s">
        <v>85</v>
      </c>
      <c r="GI164" s="502" t="s">
        <v>84</v>
      </c>
      <c r="GJ164" s="495"/>
      <c r="GK164" s="495">
        <f t="shared" si="1032"/>
        <v>1009000</v>
      </c>
      <c r="GL164" s="495">
        <f t="shared" si="1033"/>
        <v>0</v>
      </c>
      <c r="GM164" s="504">
        <v>0.022</v>
      </c>
      <c r="GN164" s="495">
        <f t="shared" si="1034"/>
        <v>0</v>
      </c>
      <c r="GO164" s="504"/>
      <c r="GP164" s="495">
        <f>ADHB!GQ164</f>
        <v>0</v>
      </c>
      <c r="GQ164" s="505">
        <f t="shared" si="1035"/>
        <v>0</v>
      </c>
      <c r="GR164" s="495">
        <f t="shared" si="1036"/>
        <v>0</v>
      </c>
      <c r="GS164" s="504">
        <v>0.27429935250298</v>
      </c>
      <c r="GT164" s="506">
        <f t="shared" si="1037"/>
        <v>0</v>
      </c>
      <c r="GU164" s="506">
        <f t="shared" si="1038"/>
        <v>0</v>
      </c>
      <c r="GV164" s="498"/>
      <c r="GW164" s="508">
        <f t="shared" si="1093"/>
        <v>8</v>
      </c>
      <c r="GX164" s="501" t="s">
        <v>87</v>
      </c>
      <c r="GY164" s="502" t="s">
        <v>85</v>
      </c>
      <c r="GZ164" s="502" t="s">
        <v>84</v>
      </c>
      <c r="HA164" s="495"/>
      <c r="HB164" s="495">
        <f t="shared" si="1039"/>
        <v>1009000</v>
      </c>
      <c r="HC164" s="495">
        <f t="shared" si="1040"/>
        <v>0</v>
      </c>
      <c r="HD164" s="504">
        <v>0.022</v>
      </c>
      <c r="HE164" s="495">
        <f t="shared" si="1041"/>
        <v>0</v>
      </c>
      <c r="HF164" s="504"/>
      <c r="HG164" s="495">
        <f>ADHB!HH164</f>
        <v>0</v>
      </c>
      <c r="HH164" s="505">
        <f t="shared" si="1042"/>
        <v>0</v>
      </c>
      <c r="HI164" s="495">
        <f t="shared" si="1043"/>
        <v>0</v>
      </c>
      <c r="HJ164" s="504">
        <v>0.27429935250298</v>
      </c>
      <c r="HK164" s="506">
        <f t="shared" si="1044"/>
        <v>0</v>
      </c>
      <c r="HL164" s="506">
        <f t="shared" si="1045"/>
        <v>0</v>
      </c>
      <c r="HM164" s="498"/>
      <c r="HN164" s="508">
        <f t="shared" si="1094"/>
        <v>8</v>
      </c>
      <c r="HO164" s="501" t="s">
        <v>87</v>
      </c>
      <c r="HP164" s="502" t="s">
        <v>85</v>
      </c>
      <c r="HQ164" s="502" t="s">
        <v>84</v>
      </c>
      <c r="HR164" s="495"/>
      <c r="HS164" s="495">
        <f t="shared" si="1046"/>
        <v>1009000</v>
      </c>
      <c r="HT164" s="495">
        <f t="shared" si="1047"/>
        <v>0</v>
      </c>
      <c r="HU164" s="504">
        <v>0.022</v>
      </c>
      <c r="HV164" s="495">
        <f t="shared" si="1048"/>
        <v>0</v>
      </c>
      <c r="HW164" s="504"/>
      <c r="HX164" s="495">
        <f>ADHB!HY164</f>
        <v>0</v>
      </c>
      <c r="HY164" s="505">
        <f t="shared" si="1049"/>
        <v>0</v>
      </c>
      <c r="HZ164" s="495">
        <f t="shared" si="1050"/>
        <v>0</v>
      </c>
      <c r="IA164" s="504">
        <v>0.27429935250298</v>
      </c>
      <c r="IB164" s="506">
        <f t="shared" si="1051"/>
        <v>0</v>
      </c>
      <c r="IC164" s="506">
        <f t="shared" si="1052"/>
        <v>0</v>
      </c>
      <c r="ID164" s="498"/>
      <c r="IE164" s="508">
        <f t="shared" si="1095"/>
        <v>8</v>
      </c>
      <c r="IF164" s="501" t="s">
        <v>87</v>
      </c>
      <c r="IG164" s="502" t="s">
        <v>85</v>
      </c>
      <c r="IH164" s="502" t="s">
        <v>84</v>
      </c>
      <c r="II164" s="495"/>
      <c r="IJ164" s="495">
        <f t="shared" si="1053"/>
        <v>1009000</v>
      </c>
      <c r="IK164" s="495">
        <f t="shared" si="1054"/>
        <v>0</v>
      </c>
      <c r="IL164" s="504">
        <v>0.022</v>
      </c>
      <c r="IM164" s="495">
        <f t="shared" si="1055"/>
        <v>0</v>
      </c>
      <c r="IN164" s="504"/>
      <c r="IO164" s="495">
        <f>ADHB!IP164</f>
        <v>0</v>
      </c>
      <c r="IP164" s="505">
        <f t="shared" si="1056"/>
        <v>0</v>
      </c>
      <c r="IQ164" s="495">
        <f t="shared" si="1057"/>
        <v>0</v>
      </c>
      <c r="IR164" s="504">
        <v>0.27429935250298</v>
      </c>
      <c r="IS164" s="506">
        <f t="shared" si="1058"/>
        <v>0</v>
      </c>
      <c r="IT164" s="506">
        <f t="shared" si="1059"/>
        <v>0</v>
      </c>
      <c r="IU164" s="498"/>
      <c r="IV164" s="508">
        <f t="shared" si="1096"/>
        <v>8</v>
      </c>
      <c r="IW164" s="501" t="s">
        <v>87</v>
      </c>
      <c r="IX164" s="502" t="s">
        <v>85</v>
      </c>
      <c r="IY164" s="502" t="s">
        <v>84</v>
      </c>
      <c r="IZ164" s="495"/>
      <c r="JA164" s="495">
        <f t="shared" si="1060"/>
        <v>1009000</v>
      </c>
      <c r="JB164" s="495">
        <f t="shared" si="1061"/>
        <v>0</v>
      </c>
      <c r="JC164" s="504">
        <v>0.022</v>
      </c>
      <c r="JD164" s="495">
        <f t="shared" si="1062"/>
        <v>0</v>
      </c>
      <c r="JE164" s="504"/>
      <c r="JF164" s="495">
        <f>ADHB!JG164</f>
        <v>0</v>
      </c>
      <c r="JG164" s="505">
        <f t="shared" si="1063"/>
        <v>0</v>
      </c>
      <c r="JH164" s="495">
        <f t="shared" si="1064"/>
        <v>0</v>
      </c>
      <c r="JI164" s="504">
        <v>0.27429935250298</v>
      </c>
      <c r="JJ164" s="506">
        <f t="shared" si="1065"/>
        <v>0</v>
      </c>
      <c r="JK164" s="506">
        <f t="shared" si="1066"/>
        <v>0</v>
      </c>
      <c r="JL164" s="498"/>
      <c r="JM164" s="508">
        <f t="shared" si="1097"/>
        <v>8</v>
      </c>
      <c r="JN164" s="501" t="s">
        <v>87</v>
      </c>
      <c r="JO164" s="502" t="s">
        <v>85</v>
      </c>
      <c r="JP164" s="502" t="s">
        <v>84</v>
      </c>
      <c r="JQ164" s="495"/>
      <c r="JR164" s="495">
        <f t="shared" si="1067"/>
        <v>1009000</v>
      </c>
      <c r="JS164" s="495">
        <f t="shared" si="1068"/>
        <v>0</v>
      </c>
      <c r="JT164" s="504">
        <v>0.022</v>
      </c>
      <c r="JU164" s="495">
        <f t="shared" si="1069"/>
        <v>0</v>
      </c>
      <c r="JV164" s="504"/>
      <c r="JW164" s="495" t="str">
        <f>ADHB!LD164</f>
        <v/>
      </c>
      <c r="JX164" s="505">
        <f t="shared" si="1070"/>
        <v>0</v>
      </c>
      <c r="JY164" s="495">
        <f t="shared" si="1071"/>
        <v>0</v>
      </c>
      <c r="JZ164" s="504">
        <v>0.27429935250298</v>
      </c>
      <c r="KA164" s="506">
        <f t="shared" si="1072"/>
        <v>0</v>
      </c>
      <c r="KB164" s="506">
        <f t="shared" si="1073"/>
        <v>0</v>
      </c>
      <c r="KC164" s="498"/>
      <c r="KD164" s="508">
        <f t="shared" si="1098"/>
        <v>8</v>
      </c>
      <c r="KE164" s="501" t="s">
        <v>87</v>
      </c>
      <c r="KF164" s="502" t="s">
        <v>85</v>
      </c>
      <c r="KG164" s="502" t="s">
        <v>84</v>
      </c>
      <c r="KH164" s="495"/>
      <c r="KI164" s="495">
        <f t="shared" si="1074"/>
        <v>1009000</v>
      </c>
      <c r="KJ164" s="495">
        <f t="shared" si="1075"/>
        <v>0</v>
      </c>
      <c r="KK164" s="504">
        <v>0.022</v>
      </c>
      <c r="KL164" s="495">
        <f t="shared" si="1076"/>
        <v>0</v>
      </c>
      <c r="KM164" s="504"/>
      <c r="KN164" s="495" t="str">
        <f>ADHB!LU164</f>
        <v/>
      </c>
      <c r="KO164" s="505">
        <f t="shared" si="1077"/>
        <v>0</v>
      </c>
      <c r="KP164" s="495">
        <f t="shared" si="1078"/>
        <v>0</v>
      </c>
      <c r="KQ164" s="504">
        <v>0.27429935250298</v>
      </c>
      <c r="KR164" s="506">
        <f t="shared" si="1079"/>
        <v>0</v>
      </c>
      <c r="KS164" s="506">
        <f t="shared" si="1080"/>
        <v>0</v>
      </c>
    </row>
    <row r="165" ht="15.75" customHeight="1">
      <c r="A165" s="500">
        <f t="shared" si="1081"/>
        <v>9</v>
      </c>
      <c r="B165" s="501" t="s">
        <v>88</v>
      </c>
      <c r="C165" s="502" t="s">
        <v>86</v>
      </c>
      <c r="D165" s="502" t="s">
        <v>84</v>
      </c>
      <c r="E165" s="495"/>
      <c r="F165" s="495">
        <f t="shared" si="955"/>
        <v>1009000</v>
      </c>
      <c r="G165" s="495">
        <f t="shared" si="956"/>
        <v>0</v>
      </c>
      <c r="H165" s="504">
        <v>0.022</v>
      </c>
      <c r="I165" s="495">
        <f t="shared" si="957"/>
        <v>0</v>
      </c>
      <c r="J165" s="504"/>
      <c r="K165" s="495">
        <f>ADHB!L165</f>
        <v>0</v>
      </c>
      <c r="L165" s="505">
        <f t="shared" si="958"/>
        <v>0</v>
      </c>
      <c r="M165" s="495">
        <f t="shared" si="959"/>
        <v>0</v>
      </c>
      <c r="N165" s="504">
        <v>0.27429935250298</v>
      </c>
      <c r="O165" s="506">
        <f t="shared" si="960"/>
        <v>0</v>
      </c>
      <c r="P165" s="507">
        <f t="shared" si="961"/>
        <v>0</v>
      </c>
      <c r="Q165" s="498"/>
      <c r="R165" s="508">
        <f t="shared" si="1082"/>
        <v>9</v>
      </c>
      <c r="S165" s="501" t="s">
        <v>88</v>
      </c>
      <c r="T165" s="502" t="s">
        <v>86</v>
      </c>
      <c r="U165" s="502" t="s">
        <v>84</v>
      </c>
      <c r="V165" s="495"/>
      <c r="W165" s="495">
        <f t="shared" si="962"/>
        <v>1009000</v>
      </c>
      <c r="X165" s="495">
        <f t="shared" si="963"/>
        <v>0</v>
      </c>
      <c r="Y165" s="504">
        <v>0.022</v>
      </c>
      <c r="Z165" s="495">
        <f t="shared" si="964"/>
        <v>0</v>
      </c>
      <c r="AA165" s="504"/>
      <c r="AB165" s="495">
        <f>ADHB!AC165</f>
        <v>0</v>
      </c>
      <c r="AC165" s="505">
        <f t="shared" si="965"/>
        <v>0</v>
      </c>
      <c r="AD165" s="495">
        <f t="shared" si="966"/>
        <v>0</v>
      </c>
      <c r="AE165" s="504">
        <v>0.27429935250298</v>
      </c>
      <c r="AF165" s="506">
        <f t="shared" si="967"/>
        <v>0</v>
      </c>
      <c r="AG165" s="506">
        <f t="shared" si="968"/>
        <v>0</v>
      </c>
      <c r="AH165" s="498"/>
      <c r="AI165" s="508">
        <f t="shared" si="1083"/>
        <v>9</v>
      </c>
      <c r="AJ165" s="501" t="s">
        <v>88</v>
      </c>
      <c r="AK165" s="502" t="s">
        <v>86</v>
      </c>
      <c r="AL165" s="502" t="s">
        <v>84</v>
      </c>
      <c r="AM165" s="495"/>
      <c r="AN165" s="495">
        <f t="shared" si="969"/>
        <v>1009000</v>
      </c>
      <c r="AO165" s="495">
        <f t="shared" si="970"/>
        <v>0</v>
      </c>
      <c r="AP165" s="504">
        <v>0.022</v>
      </c>
      <c r="AQ165" s="495">
        <f t="shared" si="971"/>
        <v>0</v>
      </c>
      <c r="AR165" s="504"/>
      <c r="AS165" s="495">
        <f>ADHB!AT165</f>
        <v>0</v>
      </c>
      <c r="AT165" s="505">
        <f t="shared" si="972"/>
        <v>0</v>
      </c>
      <c r="AU165" s="495">
        <f t="shared" si="973"/>
        <v>0</v>
      </c>
      <c r="AV165" s="504">
        <v>0.27429935250298</v>
      </c>
      <c r="AW165" s="506">
        <f t="shared" si="974"/>
        <v>0</v>
      </c>
      <c r="AX165" s="506">
        <f t="shared" si="975"/>
        <v>0</v>
      </c>
      <c r="AY165" s="498"/>
      <c r="AZ165" s="508">
        <f t="shared" si="1084"/>
        <v>9</v>
      </c>
      <c r="BA165" s="501" t="s">
        <v>88</v>
      </c>
      <c r="BB165" s="502" t="s">
        <v>86</v>
      </c>
      <c r="BC165" s="502" t="s">
        <v>84</v>
      </c>
      <c r="BD165" s="495"/>
      <c r="BE165" s="495">
        <f t="shared" si="976"/>
        <v>1009000</v>
      </c>
      <c r="BF165" s="495">
        <f t="shared" si="977"/>
        <v>0</v>
      </c>
      <c r="BG165" s="504">
        <v>0.022</v>
      </c>
      <c r="BH165" s="495">
        <f t="shared" si="978"/>
        <v>0</v>
      </c>
      <c r="BI165" s="504"/>
      <c r="BJ165" s="495">
        <f>ADHB!BK165</f>
        <v>0</v>
      </c>
      <c r="BK165" s="505">
        <f t="shared" si="979"/>
        <v>0</v>
      </c>
      <c r="BL165" s="495">
        <f t="shared" si="980"/>
        <v>0</v>
      </c>
      <c r="BM165" s="504">
        <v>0.27429935250298</v>
      </c>
      <c r="BN165" s="506">
        <f t="shared" si="981"/>
        <v>0</v>
      </c>
      <c r="BO165" s="506">
        <f t="shared" si="982"/>
        <v>0</v>
      </c>
      <c r="BP165" s="498"/>
      <c r="BQ165" s="508">
        <f t="shared" si="1085"/>
        <v>9</v>
      </c>
      <c r="BR165" s="501" t="s">
        <v>88</v>
      </c>
      <c r="BS165" s="502" t="s">
        <v>86</v>
      </c>
      <c r="BT165" s="502" t="s">
        <v>84</v>
      </c>
      <c r="BU165" s="495"/>
      <c r="BV165" s="495">
        <f t="shared" si="983"/>
        <v>1009000</v>
      </c>
      <c r="BW165" s="495">
        <f t="shared" si="984"/>
        <v>0</v>
      </c>
      <c r="BX165" s="504">
        <v>0.022</v>
      </c>
      <c r="BY165" s="495">
        <f t="shared" si="985"/>
        <v>0</v>
      </c>
      <c r="BZ165" s="504"/>
      <c r="CA165" s="495">
        <f>ADHB!CB165</f>
        <v>0</v>
      </c>
      <c r="CB165" s="505">
        <f t="shared" si="986"/>
        <v>0</v>
      </c>
      <c r="CC165" s="495">
        <f t="shared" si="987"/>
        <v>0</v>
      </c>
      <c r="CD165" s="504">
        <v>0.27429935250298</v>
      </c>
      <c r="CE165" s="506">
        <f t="shared" si="988"/>
        <v>0</v>
      </c>
      <c r="CF165" s="506">
        <f t="shared" si="989"/>
        <v>0</v>
      </c>
      <c r="CG165" s="498"/>
      <c r="CH165" s="508">
        <f t="shared" si="1086"/>
        <v>9</v>
      </c>
      <c r="CI165" s="501" t="s">
        <v>88</v>
      </c>
      <c r="CJ165" s="502" t="s">
        <v>86</v>
      </c>
      <c r="CK165" s="502" t="s">
        <v>84</v>
      </c>
      <c r="CL165" s="495"/>
      <c r="CM165" s="495">
        <f t="shared" si="990"/>
        <v>1009000</v>
      </c>
      <c r="CN165" s="495">
        <f t="shared" si="991"/>
        <v>0</v>
      </c>
      <c r="CO165" s="504">
        <v>0.022</v>
      </c>
      <c r="CP165" s="495">
        <f t="shared" si="992"/>
        <v>0</v>
      </c>
      <c r="CQ165" s="504"/>
      <c r="CR165" s="495">
        <f>ADHB!CS165</f>
        <v>0</v>
      </c>
      <c r="CS165" s="505">
        <f t="shared" si="993"/>
        <v>0</v>
      </c>
      <c r="CT165" s="495">
        <f t="shared" si="994"/>
        <v>0</v>
      </c>
      <c r="CU165" s="504">
        <v>0.27429935250298</v>
      </c>
      <c r="CV165" s="506">
        <f t="shared" si="995"/>
        <v>0</v>
      </c>
      <c r="CW165" s="506">
        <f t="shared" si="996"/>
        <v>0</v>
      </c>
      <c r="CX165" s="498"/>
      <c r="CY165" s="508">
        <f t="shared" si="1087"/>
        <v>9</v>
      </c>
      <c r="CZ165" s="501" t="s">
        <v>88</v>
      </c>
      <c r="DA165" s="502" t="s">
        <v>86</v>
      </c>
      <c r="DB165" s="502" t="s">
        <v>84</v>
      </c>
      <c r="DC165" s="495"/>
      <c r="DD165" s="495">
        <f t="shared" si="997"/>
        <v>1009000</v>
      </c>
      <c r="DE165" s="495">
        <f t="shared" si="998"/>
        <v>0</v>
      </c>
      <c r="DF165" s="504">
        <v>0.022</v>
      </c>
      <c r="DG165" s="495">
        <f t="shared" si="999"/>
        <v>0</v>
      </c>
      <c r="DH165" s="504"/>
      <c r="DI165" s="495">
        <f>ADHB!DJ165</f>
        <v>0</v>
      </c>
      <c r="DJ165" s="505">
        <f t="shared" si="1000"/>
        <v>0</v>
      </c>
      <c r="DK165" s="495">
        <f t="shared" si="1001"/>
        <v>0</v>
      </c>
      <c r="DL165" s="504">
        <v>0.27429935250298</v>
      </c>
      <c r="DM165" s="506">
        <f t="shared" si="1002"/>
        <v>0</v>
      </c>
      <c r="DN165" s="506">
        <f t="shared" si="1003"/>
        <v>0</v>
      </c>
      <c r="DO165" s="498"/>
      <c r="DP165" s="508">
        <f t="shared" si="1088"/>
        <v>9</v>
      </c>
      <c r="DQ165" s="501" t="s">
        <v>88</v>
      </c>
      <c r="DR165" s="502" t="s">
        <v>86</v>
      </c>
      <c r="DS165" s="502" t="s">
        <v>84</v>
      </c>
      <c r="DT165" s="495"/>
      <c r="DU165" s="495">
        <f t="shared" si="1004"/>
        <v>1009000</v>
      </c>
      <c r="DV165" s="495">
        <f t="shared" si="1005"/>
        <v>0</v>
      </c>
      <c r="DW165" s="504">
        <v>0.022</v>
      </c>
      <c r="DX165" s="495">
        <f t="shared" si="1006"/>
        <v>0</v>
      </c>
      <c r="DY165" s="504"/>
      <c r="DZ165" s="495">
        <f>ADHB!EA165</f>
        <v>0</v>
      </c>
      <c r="EA165" s="505">
        <f t="shared" si="1007"/>
        <v>0</v>
      </c>
      <c r="EB165" s="495">
        <f t="shared" si="1008"/>
        <v>0</v>
      </c>
      <c r="EC165" s="504">
        <v>0.27429935250298</v>
      </c>
      <c r="ED165" s="506">
        <f t="shared" si="1009"/>
        <v>0</v>
      </c>
      <c r="EE165" s="506">
        <f t="shared" si="1010"/>
        <v>0</v>
      </c>
      <c r="EF165" s="498"/>
      <c r="EG165" s="508">
        <f t="shared" si="1089"/>
        <v>9</v>
      </c>
      <c r="EH165" s="501" t="s">
        <v>88</v>
      </c>
      <c r="EI165" s="502" t="s">
        <v>86</v>
      </c>
      <c r="EJ165" s="502" t="s">
        <v>84</v>
      </c>
      <c r="EK165" s="495"/>
      <c r="EL165" s="495">
        <f t="shared" si="1011"/>
        <v>1009000</v>
      </c>
      <c r="EM165" s="495">
        <f t="shared" si="1012"/>
        <v>0</v>
      </c>
      <c r="EN165" s="504">
        <v>0.022</v>
      </c>
      <c r="EO165" s="495">
        <f t="shared" si="1013"/>
        <v>0</v>
      </c>
      <c r="EP165" s="504"/>
      <c r="EQ165" s="495">
        <f>ADHB!ER165</f>
        <v>0</v>
      </c>
      <c r="ER165" s="505">
        <f t="shared" si="1014"/>
        <v>0</v>
      </c>
      <c r="ES165" s="495">
        <f t="shared" si="1015"/>
        <v>0</v>
      </c>
      <c r="ET165" s="504">
        <v>0.27429935250298</v>
      </c>
      <c r="EU165" s="506">
        <f t="shared" si="1016"/>
        <v>0</v>
      </c>
      <c r="EV165" s="506">
        <f t="shared" si="1017"/>
        <v>0</v>
      </c>
      <c r="EW165" s="498"/>
      <c r="EX165" s="508">
        <f t="shared" si="1090"/>
        <v>9</v>
      </c>
      <c r="EY165" s="501" t="s">
        <v>88</v>
      </c>
      <c r="EZ165" s="502" t="s">
        <v>86</v>
      </c>
      <c r="FA165" s="502" t="s">
        <v>84</v>
      </c>
      <c r="FB165" s="495"/>
      <c r="FC165" s="495">
        <f t="shared" si="1018"/>
        <v>1009000</v>
      </c>
      <c r="FD165" s="495">
        <f t="shared" si="1019"/>
        <v>0</v>
      </c>
      <c r="FE165" s="504">
        <v>0.022</v>
      </c>
      <c r="FF165" s="495">
        <f t="shared" si="1020"/>
        <v>0</v>
      </c>
      <c r="FG165" s="504"/>
      <c r="FH165" s="495">
        <f>ADHB!FI165</f>
        <v>0</v>
      </c>
      <c r="FI165" s="505">
        <f t="shared" si="1021"/>
        <v>0</v>
      </c>
      <c r="FJ165" s="495">
        <f t="shared" si="1022"/>
        <v>0</v>
      </c>
      <c r="FK165" s="504">
        <v>0.27429935250298</v>
      </c>
      <c r="FL165" s="506">
        <f t="shared" si="1023"/>
        <v>0</v>
      </c>
      <c r="FM165" s="506">
        <f t="shared" si="1024"/>
        <v>0</v>
      </c>
      <c r="FN165" s="498"/>
      <c r="FO165" s="508">
        <f t="shared" si="1091"/>
        <v>9</v>
      </c>
      <c r="FP165" s="501" t="s">
        <v>88</v>
      </c>
      <c r="FQ165" s="502" t="s">
        <v>86</v>
      </c>
      <c r="FR165" s="502" t="s">
        <v>84</v>
      </c>
      <c r="FS165" s="495"/>
      <c r="FT165" s="495">
        <f t="shared" si="1025"/>
        <v>1009000</v>
      </c>
      <c r="FU165" s="495">
        <f t="shared" si="1026"/>
        <v>0</v>
      </c>
      <c r="FV165" s="504">
        <v>0.022</v>
      </c>
      <c r="FW165" s="495">
        <f t="shared" si="1027"/>
        <v>0</v>
      </c>
      <c r="FX165" s="504"/>
      <c r="FY165" s="495">
        <f>ADHB!FZ165</f>
        <v>0</v>
      </c>
      <c r="FZ165" s="505">
        <f t="shared" si="1028"/>
        <v>0</v>
      </c>
      <c r="GA165" s="495">
        <f t="shared" si="1029"/>
        <v>0</v>
      </c>
      <c r="GB165" s="504">
        <v>0.27429935250298</v>
      </c>
      <c r="GC165" s="506">
        <f t="shared" si="1030"/>
        <v>0</v>
      </c>
      <c r="GD165" s="506">
        <f t="shared" si="1031"/>
        <v>0</v>
      </c>
      <c r="GE165" s="498"/>
      <c r="GF165" s="508">
        <f t="shared" si="1092"/>
        <v>9</v>
      </c>
      <c r="GG165" s="501" t="s">
        <v>88</v>
      </c>
      <c r="GH165" s="502" t="s">
        <v>86</v>
      </c>
      <c r="GI165" s="502" t="s">
        <v>84</v>
      </c>
      <c r="GJ165" s="495"/>
      <c r="GK165" s="495">
        <f t="shared" si="1032"/>
        <v>1009000</v>
      </c>
      <c r="GL165" s="495">
        <f t="shared" si="1033"/>
        <v>0</v>
      </c>
      <c r="GM165" s="504">
        <v>0.022</v>
      </c>
      <c r="GN165" s="495">
        <f t="shared" si="1034"/>
        <v>0</v>
      </c>
      <c r="GO165" s="504"/>
      <c r="GP165" s="495">
        <f>ADHB!GQ165</f>
        <v>0</v>
      </c>
      <c r="GQ165" s="505">
        <f t="shared" si="1035"/>
        <v>0</v>
      </c>
      <c r="GR165" s="495">
        <f t="shared" si="1036"/>
        <v>0</v>
      </c>
      <c r="GS165" s="504">
        <v>0.27429935250298</v>
      </c>
      <c r="GT165" s="506">
        <f t="shared" si="1037"/>
        <v>0</v>
      </c>
      <c r="GU165" s="506">
        <f t="shared" si="1038"/>
        <v>0</v>
      </c>
      <c r="GV165" s="498"/>
      <c r="GW165" s="508">
        <f t="shared" si="1093"/>
        <v>9</v>
      </c>
      <c r="GX165" s="501" t="s">
        <v>88</v>
      </c>
      <c r="GY165" s="502" t="s">
        <v>86</v>
      </c>
      <c r="GZ165" s="502" t="s">
        <v>84</v>
      </c>
      <c r="HA165" s="495"/>
      <c r="HB165" s="495">
        <f t="shared" si="1039"/>
        <v>1009000</v>
      </c>
      <c r="HC165" s="495">
        <f t="shared" si="1040"/>
        <v>0</v>
      </c>
      <c r="HD165" s="504">
        <v>0.022</v>
      </c>
      <c r="HE165" s="495">
        <f t="shared" si="1041"/>
        <v>0</v>
      </c>
      <c r="HF165" s="504"/>
      <c r="HG165" s="495">
        <f>ADHB!HH165</f>
        <v>0</v>
      </c>
      <c r="HH165" s="505">
        <f t="shared" si="1042"/>
        <v>0</v>
      </c>
      <c r="HI165" s="495">
        <f t="shared" si="1043"/>
        <v>0</v>
      </c>
      <c r="HJ165" s="504">
        <v>0.27429935250298</v>
      </c>
      <c r="HK165" s="506">
        <f t="shared" si="1044"/>
        <v>0</v>
      </c>
      <c r="HL165" s="506">
        <f t="shared" si="1045"/>
        <v>0</v>
      </c>
      <c r="HM165" s="498"/>
      <c r="HN165" s="508">
        <f t="shared" si="1094"/>
        <v>9</v>
      </c>
      <c r="HO165" s="501" t="s">
        <v>88</v>
      </c>
      <c r="HP165" s="502" t="s">
        <v>86</v>
      </c>
      <c r="HQ165" s="502" t="s">
        <v>84</v>
      </c>
      <c r="HR165" s="495"/>
      <c r="HS165" s="495">
        <f t="shared" si="1046"/>
        <v>1009000</v>
      </c>
      <c r="HT165" s="495">
        <f t="shared" si="1047"/>
        <v>0</v>
      </c>
      <c r="HU165" s="504">
        <v>0.022</v>
      </c>
      <c r="HV165" s="495">
        <f t="shared" si="1048"/>
        <v>0</v>
      </c>
      <c r="HW165" s="504"/>
      <c r="HX165" s="495">
        <f>ADHB!HY165</f>
        <v>0</v>
      </c>
      <c r="HY165" s="505">
        <f t="shared" si="1049"/>
        <v>0</v>
      </c>
      <c r="HZ165" s="495">
        <f t="shared" si="1050"/>
        <v>0</v>
      </c>
      <c r="IA165" s="504">
        <v>0.27429935250298</v>
      </c>
      <c r="IB165" s="506">
        <f t="shared" si="1051"/>
        <v>0</v>
      </c>
      <c r="IC165" s="506">
        <f t="shared" si="1052"/>
        <v>0</v>
      </c>
      <c r="ID165" s="498"/>
      <c r="IE165" s="508">
        <f t="shared" si="1095"/>
        <v>9</v>
      </c>
      <c r="IF165" s="501" t="s">
        <v>88</v>
      </c>
      <c r="IG165" s="502" t="s">
        <v>86</v>
      </c>
      <c r="IH165" s="502" t="s">
        <v>84</v>
      </c>
      <c r="II165" s="495"/>
      <c r="IJ165" s="495">
        <f t="shared" si="1053"/>
        <v>1009000</v>
      </c>
      <c r="IK165" s="495">
        <f t="shared" si="1054"/>
        <v>0</v>
      </c>
      <c r="IL165" s="504">
        <v>0.022</v>
      </c>
      <c r="IM165" s="495">
        <f t="shared" si="1055"/>
        <v>0</v>
      </c>
      <c r="IN165" s="504"/>
      <c r="IO165" s="495">
        <f>ADHB!IP165</f>
        <v>0</v>
      </c>
      <c r="IP165" s="505">
        <f t="shared" si="1056"/>
        <v>0</v>
      </c>
      <c r="IQ165" s="495">
        <f t="shared" si="1057"/>
        <v>0</v>
      </c>
      <c r="IR165" s="504">
        <v>0.27429935250298</v>
      </c>
      <c r="IS165" s="506">
        <f t="shared" si="1058"/>
        <v>0</v>
      </c>
      <c r="IT165" s="506">
        <f t="shared" si="1059"/>
        <v>0</v>
      </c>
      <c r="IU165" s="498"/>
      <c r="IV165" s="508">
        <f t="shared" si="1096"/>
        <v>9</v>
      </c>
      <c r="IW165" s="501" t="s">
        <v>88</v>
      </c>
      <c r="IX165" s="502" t="s">
        <v>86</v>
      </c>
      <c r="IY165" s="502" t="s">
        <v>84</v>
      </c>
      <c r="IZ165" s="495"/>
      <c r="JA165" s="495">
        <f t="shared" si="1060"/>
        <v>1009000</v>
      </c>
      <c r="JB165" s="495">
        <f t="shared" si="1061"/>
        <v>0</v>
      </c>
      <c r="JC165" s="504">
        <v>0.022</v>
      </c>
      <c r="JD165" s="495">
        <f t="shared" si="1062"/>
        <v>0</v>
      </c>
      <c r="JE165" s="504"/>
      <c r="JF165" s="495">
        <f>ADHB!JG165</f>
        <v>0</v>
      </c>
      <c r="JG165" s="505">
        <f t="shared" si="1063"/>
        <v>0</v>
      </c>
      <c r="JH165" s="495">
        <f t="shared" si="1064"/>
        <v>0</v>
      </c>
      <c r="JI165" s="504">
        <v>0.27429935250298</v>
      </c>
      <c r="JJ165" s="506">
        <f t="shared" si="1065"/>
        <v>0</v>
      </c>
      <c r="JK165" s="506">
        <f t="shared" si="1066"/>
        <v>0</v>
      </c>
      <c r="JL165" s="498"/>
      <c r="JM165" s="508">
        <f t="shared" si="1097"/>
        <v>9</v>
      </c>
      <c r="JN165" s="501" t="s">
        <v>88</v>
      </c>
      <c r="JO165" s="502" t="s">
        <v>86</v>
      </c>
      <c r="JP165" s="502" t="s">
        <v>84</v>
      </c>
      <c r="JQ165" s="495"/>
      <c r="JR165" s="495">
        <f t="shared" si="1067"/>
        <v>1009000</v>
      </c>
      <c r="JS165" s="495">
        <f t="shared" si="1068"/>
        <v>0</v>
      </c>
      <c r="JT165" s="504">
        <v>0.022</v>
      </c>
      <c r="JU165" s="495">
        <f t="shared" si="1069"/>
        <v>0</v>
      </c>
      <c r="JV165" s="504"/>
      <c r="JW165" s="495" t="str">
        <f>ADHB!LD165</f>
        <v/>
      </c>
      <c r="JX165" s="505">
        <f t="shared" si="1070"/>
        <v>0</v>
      </c>
      <c r="JY165" s="495">
        <f t="shared" si="1071"/>
        <v>0</v>
      </c>
      <c r="JZ165" s="504">
        <v>0.27429935250298</v>
      </c>
      <c r="KA165" s="506">
        <f t="shared" si="1072"/>
        <v>0</v>
      </c>
      <c r="KB165" s="506">
        <f t="shared" si="1073"/>
        <v>0</v>
      </c>
      <c r="KC165" s="498"/>
      <c r="KD165" s="508">
        <f t="shared" si="1098"/>
        <v>9</v>
      </c>
      <c r="KE165" s="501" t="s">
        <v>88</v>
      </c>
      <c r="KF165" s="502" t="s">
        <v>86</v>
      </c>
      <c r="KG165" s="502" t="s">
        <v>84</v>
      </c>
      <c r="KH165" s="495"/>
      <c r="KI165" s="495">
        <f t="shared" si="1074"/>
        <v>1009000</v>
      </c>
      <c r="KJ165" s="495">
        <f t="shared" si="1075"/>
        <v>0</v>
      </c>
      <c r="KK165" s="504">
        <v>0.022</v>
      </c>
      <c r="KL165" s="495">
        <f t="shared" si="1076"/>
        <v>0</v>
      </c>
      <c r="KM165" s="504"/>
      <c r="KN165" s="495" t="str">
        <f>ADHB!LU165</f>
        <v/>
      </c>
      <c r="KO165" s="505">
        <f t="shared" si="1077"/>
        <v>0</v>
      </c>
      <c r="KP165" s="495">
        <f t="shared" si="1078"/>
        <v>0</v>
      </c>
      <c r="KQ165" s="504">
        <v>0.27429935250298</v>
      </c>
      <c r="KR165" s="506">
        <f t="shared" si="1079"/>
        <v>0</v>
      </c>
      <c r="KS165" s="506">
        <f t="shared" si="1080"/>
        <v>0</v>
      </c>
    </row>
    <row r="166" ht="15.75" customHeight="1">
      <c r="A166" s="500">
        <f t="shared" si="1081"/>
        <v>10</v>
      </c>
      <c r="B166" s="501" t="s">
        <v>89</v>
      </c>
      <c r="C166" s="502"/>
      <c r="D166" s="502" t="s">
        <v>84</v>
      </c>
      <c r="E166" s="495"/>
      <c r="F166" s="495">
        <f t="shared" si="955"/>
        <v>1009000</v>
      </c>
      <c r="G166" s="495">
        <f t="shared" si="956"/>
        <v>0</v>
      </c>
      <c r="H166" s="504">
        <v>0.022</v>
      </c>
      <c r="I166" s="495">
        <f t="shared" si="957"/>
        <v>0</v>
      </c>
      <c r="J166" s="504"/>
      <c r="K166" s="495">
        <f>ADHB!L166</f>
        <v>0</v>
      </c>
      <c r="L166" s="505">
        <f t="shared" si="958"/>
        <v>0</v>
      </c>
      <c r="M166" s="495">
        <f t="shared" si="959"/>
        <v>0</v>
      </c>
      <c r="N166" s="504">
        <v>0.27429935250298</v>
      </c>
      <c r="O166" s="506">
        <f t="shared" si="960"/>
        <v>0</v>
      </c>
      <c r="P166" s="507">
        <f t="shared" si="961"/>
        <v>0</v>
      </c>
      <c r="Q166" s="498"/>
      <c r="R166" s="508">
        <f t="shared" si="1082"/>
        <v>10</v>
      </c>
      <c r="S166" s="501" t="s">
        <v>89</v>
      </c>
      <c r="T166" s="502"/>
      <c r="U166" s="502" t="s">
        <v>84</v>
      </c>
      <c r="V166" s="495"/>
      <c r="W166" s="495">
        <v>1009000.0</v>
      </c>
      <c r="X166" s="495">
        <f t="shared" si="963"/>
        <v>0</v>
      </c>
      <c r="Y166" s="504">
        <v>0.022</v>
      </c>
      <c r="Z166" s="495">
        <f t="shared" si="964"/>
        <v>0</v>
      </c>
      <c r="AA166" s="504"/>
      <c r="AB166" s="495">
        <f>ADHB!AC166</f>
        <v>0</v>
      </c>
      <c r="AC166" s="505">
        <f t="shared" si="965"/>
        <v>0</v>
      </c>
      <c r="AD166" s="495">
        <f t="shared" si="966"/>
        <v>0</v>
      </c>
      <c r="AE166" s="504">
        <v>0.27429935250298</v>
      </c>
      <c r="AF166" s="506">
        <f t="shared" si="967"/>
        <v>0</v>
      </c>
      <c r="AG166" s="506">
        <f t="shared" si="968"/>
        <v>0</v>
      </c>
      <c r="AH166" s="498"/>
      <c r="AI166" s="508">
        <f t="shared" si="1083"/>
        <v>10</v>
      </c>
      <c r="AJ166" s="501" t="s">
        <v>89</v>
      </c>
      <c r="AK166" s="502"/>
      <c r="AL166" s="502" t="s">
        <v>84</v>
      </c>
      <c r="AM166" s="495"/>
      <c r="AN166" s="495">
        <v>1009000.0</v>
      </c>
      <c r="AO166" s="495">
        <f t="shared" si="970"/>
        <v>0</v>
      </c>
      <c r="AP166" s="504">
        <v>0.022</v>
      </c>
      <c r="AQ166" s="495">
        <f t="shared" si="971"/>
        <v>0</v>
      </c>
      <c r="AR166" s="504"/>
      <c r="AS166" s="495">
        <f>ADHB!AT166</f>
        <v>0</v>
      </c>
      <c r="AT166" s="505">
        <f t="shared" si="972"/>
        <v>0</v>
      </c>
      <c r="AU166" s="495">
        <f t="shared" si="973"/>
        <v>0</v>
      </c>
      <c r="AV166" s="504">
        <v>0.27429935250298</v>
      </c>
      <c r="AW166" s="506">
        <f t="shared" si="974"/>
        <v>0</v>
      </c>
      <c r="AX166" s="506">
        <f t="shared" si="975"/>
        <v>0</v>
      </c>
      <c r="AY166" s="498"/>
      <c r="AZ166" s="508">
        <f t="shared" si="1084"/>
        <v>10</v>
      </c>
      <c r="BA166" s="501" t="s">
        <v>89</v>
      </c>
      <c r="BB166" s="502"/>
      <c r="BC166" s="502" t="s">
        <v>84</v>
      </c>
      <c r="BD166" s="495"/>
      <c r="BE166" s="495">
        <v>1009000.0</v>
      </c>
      <c r="BF166" s="495">
        <f t="shared" si="977"/>
        <v>0</v>
      </c>
      <c r="BG166" s="504">
        <v>0.022</v>
      </c>
      <c r="BH166" s="495">
        <f t="shared" si="978"/>
        <v>0</v>
      </c>
      <c r="BI166" s="504"/>
      <c r="BJ166" s="495">
        <f>ADHB!BK166</f>
        <v>0</v>
      </c>
      <c r="BK166" s="505">
        <f t="shared" si="979"/>
        <v>0</v>
      </c>
      <c r="BL166" s="495">
        <f t="shared" si="980"/>
        <v>0</v>
      </c>
      <c r="BM166" s="504">
        <v>0.27429935250298</v>
      </c>
      <c r="BN166" s="506">
        <f t="shared" si="981"/>
        <v>0</v>
      </c>
      <c r="BO166" s="506">
        <f t="shared" si="982"/>
        <v>0</v>
      </c>
      <c r="BP166" s="498"/>
      <c r="BQ166" s="508">
        <f t="shared" si="1085"/>
        <v>10</v>
      </c>
      <c r="BR166" s="501" t="s">
        <v>89</v>
      </c>
      <c r="BS166" s="502"/>
      <c r="BT166" s="502" t="s">
        <v>84</v>
      </c>
      <c r="BU166" s="495"/>
      <c r="BV166" s="495">
        <v>1009000.0</v>
      </c>
      <c r="BW166" s="495">
        <f t="shared" si="984"/>
        <v>0</v>
      </c>
      <c r="BX166" s="504">
        <v>0.022</v>
      </c>
      <c r="BY166" s="495">
        <f t="shared" si="985"/>
        <v>0</v>
      </c>
      <c r="BZ166" s="504"/>
      <c r="CA166" s="495">
        <f>ADHB!CB166</f>
        <v>0</v>
      </c>
      <c r="CB166" s="505">
        <f t="shared" si="986"/>
        <v>0</v>
      </c>
      <c r="CC166" s="495">
        <f t="shared" si="987"/>
        <v>0</v>
      </c>
      <c r="CD166" s="504">
        <v>0.27429935250298</v>
      </c>
      <c r="CE166" s="506">
        <f t="shared" si="988"/>
        <v>0</v>
      </c>
      <c r="CF166" s="506">
        <f t="shared" si="989"/>
        <v>0</v>
      </c>
      <c r="CG166" s="498"/>
      <c r="CH166" s="508">
        <f t="shared" si="1086"/>
        <v>10</v>
      </c>
      <c r="CI166" s="501" t="s">
        <v>89</v>
      </c>
      <c r="CJ166" s="502"/>
      <c r="CK166" s="502" t="s">
        <v>84</v>
      </c>
      <c r="CL166" s="495"/>
      <c r="CM166" s="495">
        <v>1009000.0</v>
      </c>
      <c r="CN166" s="495">
        <f t="shared" si="991"/>
        <v>0</v>
      </c>
      <c r="CO166" s="504">
        <v>0.022</v>
      </c>
      <c r="CP166" s="495">
        <f t="shared" si="992"/>
        <v>0</v>
      </c>
      <c r="CQ166" s="504"/>
      <c r="CR166" s="495">
        <f>ADHB!CS166</f>
        <v>0</v>
      </c>
      <c r="CS166" s="505">
        <f t="shared" si="993"/>
        <v>0</v>
      </c>
      <c r="CT166" s="495">
        <f t="shared" si="994"/>
        <v>0</v>
      </c>
      <c r="CU166" s="504">
        <v>0.27429935250298</v>
      </c>
      <c r="CV166" s="506">
        <f t="shared" si="995"/>
        <v>0</v>
      </c>
      <c r="CW166" s="506">
        <f t="shared" si="996"/>
        <v>0</v>
      </c>
      <c r="CX166" s="498"/>
      <c r="CY166" s="508">
        <f t="shared" si="1087"/>
        <v>10</v>
      </c>
      <c r="CZ166" s="501" t="s">
        <v>89</v>
      </c>
      <c r="DA166" s="502"/>
      <c r="DB166" s="502" t="s">
        <v>84</v>
      </c>
      <c r="DC166" s="495"/>
      <c r="DD166" s="495">
        <v>1009000.0</v>
      </c>
      <c r="DE166" s="495">
        <f t="shared" si="998"/>
        <v>0</v>
      </c>
      <c r="DF166" s="504">
        <v>0.022</v>
      </c>
      <c r="DG166" s="495">
        <f t="shared" si="999"/>
        <v>0</v>
      </c>
      <c r="DH166" s="504"/>
      <c r="DI166" s="495">
        <f>ADHB!DJ166</f>
        <v>0</v>
      </c>
      <c r="DJ166" s="505">
        <f t="shared" si="1000"/>
        <v>0</v>
      </c>
      <c r="DK166" s="495">
        <f t="shared" si="1001"/>
        <v>0</v>
      </c>
      <c r="DL166" s="504">
        <v>0.27429935250298</v>
      </c>
      <c r="DM166" s="506">
        <f t="shared" si="1002"/>
        <v>0</v>
      </c>
      <c r="DN166" s="506">
        <f t="shared" si="1003"/>
        <v>0</v>
      </c>
      <c r="DO166" s="498"/>
      <c r="DP166" s="508">
        <f t="shared" si="1088"/>
        <v>10</v>
      </c>
      <c r="DQ166" s="501" t="s">
        <v>89</v>
      </c>
      <c r="DR166" s="502"/>
      <c r="DS166" s="502" t="s">
        <v>84</v>
      </c>
      <c r="DT166" s="495"/>
      <c r="DU166" s="495">
        <v>1009000.0</v>
      </c>
      <c r="DV166" s="495">
        <f t="shared" si="1005"/>
        <v>0</v>
      </c>
      <c r="DW166" s="504">
        <v>0.022</v>
      </c>
      <c r="DX166" s="495">
        <f t="shared" si="1006"/>
        <v>0</v>
      </c>
      <c r="DY166" s="504"/>
      <c r="DZ166" s="495">
        <f>ADHB!EA166</f>
        <v>0</v>
      </c>
      <c r="EA166" s="505">
        <f t="shared" si="1007"/>
        <v>0</v>
      </c>
      <c r="EB166" s="495">
        <f t="shared" si="1008"/>
        <v>0</v>
      </c>
      <c r="EC166" s="504">
        <v>0.27429935250298</v>
      </c>
      <c r="ED166" s="506">
        <f t="shared" si="1009"/>
        <v>0</v>
      </c>
      <c r="EE166" s="506">
        <f t="shared" si="1010"/>
        <v>0</v>
      </c>
      <c r="EF166" s="498"/>
      <c r="EG166" s="508">
        <f t="shared" si="1089"/>
        <v>10</v>
      </c>
      <c r="EH166" s="501" t="s">
        <v>89</v>
      </c>
      <c r="EI166" s="502"/>
      <c r="EJ166" s="502" t="s">
        <v>84</v>
      </c>
      <c r="EK166" s="495"/>
      <c r="EL166" s="495">
        <v>1009000.0</v>
      </c>
      <c r="EM166" s="495">
        <f t="shared" si="1012"/>
        <v>0</v>
      </c>
      <c r="EN166" s="504">
        <v>0.022</v>
      </c>
      <c r="EO166" s="495">
        <f t="shared" si="1013"/>
        <v>0</v>
      </c>
      <c r="EP166" s="504"/>
      <c r="EQ166" s="495">
        <f>ADHB!ER166</f>
        <v>0</v>
      </c>
      <c r="ER166" s="505">
        <f t="shared" si="1014"/>
        <v>0</v>
      </c>
      <c r="ES166" s="495">
        <f t="shared" si="1015"/>
        <v>0</v>
      </c>
      <c r="ET166" s="504">
        <v>0.27429935250298</v>
      </c>
      <c r="EU166" s="506">
        <f t="shared" si="1016"/>
        <v>0</v>
      </c>
      <c r="EV166" s="506">
        <f t="shared" si="1017"/>
        <v>0</v>
      </c>
      <c r="EW166" s="498"/>
      <c r="EX166" s="508">
        <f t="shared" si="1090"/>
        <v>10</v>
      </c>
      <c r="EY166" s="501" t="s">
        <v>89</v>
      </c>
      <c r="EZ166" s="502"/>
      <c r="FA166" s="502" t="s">
        <v>84</v>
      </c>
      <c r="FB166" s="495"/>
      <c r="FC166" s="495">
        <v>1009000.0</v>
      </c>
      <c r="FD166" s="495">
        <f t="shared" si="1019"/>
        <v>0</v>
      </c>
      <c r="FE166" s="504">
        <v>0.022</v>
      </c>
      <c r="FF166" s="495">
        <f t="shared" si="1020"/>
        <v>0</v>
      </c>
      <c r="FG166" s="504"/>
      <c r="FH166" s="495">
        <f>ADHB!FI166</f>
        <v>0</v>
      </c>
      <c r="FI166" s="505">
        <f t="shared" si="1021"/>
        <v>0</v>
      </c>
      <c r="FJ166" s="495">
        <f t="shared" si="1022"/>
        <v>0</v>
      </c>
      <c r="FK166" s="504">
        <v>0.27429935250298</v>
      </c>
      <c r="FL166" s="506">
        <f t="shared" si="1023"/>
        <v>0</v>
      </c>
      <c r="FM166" s="506">
        <f t="shared" si="1024"/>
        <v>0</v>
      </c>
      <c r="FN166" s="498"/>
      <c r="FO166" s="508">
        <f t="shared" si="1091"/>
        <v>10</v>
      </c>
      <c r="FP166" s="501" t="s">
        <v>89</v>
      </c>
      <c r="FQ166" s="502"/>
      <c r="FR166" s="502" t="s">
        <v>84</v>
      </c>
      <c r="FS166" s="495"/>
      <c r="FT166" s="495">
        <v>1009000.0</v>
      </c>
      <c r="FU166" s="495">
        <f t="shared" si="1026"/>
        <v>0</v>
      </c>
      <c r="FV166" s="504">
        <v>0.022</v>
      </c>
      <c r="FW166" s="495">
        <f t="shared" si="1027"/>
        <v>0</v>
      </c>
      <c r="FX166" s="504"/>
      <c r="FY166" s="495">
        <f>ADHB!FZ166</f>
        <v>0</v>
      </c>
      <c r="FZ166" s="505">
        <f t="shared" si="1028"/>
        <v>0</v>
      </c>
      <c r="GA166" s="495">
        <f t="shared" si="1029"/>
        <v>0</v>
      </c>
      <c r="GB166" s="504">
        <v>0.27429935250298</v>
      </c>
      <c r="GC166" s="506">
        <f t="shared" si="1030"/>
        <v>0</v>
      </c>
      <c r="GD166" s="506">
        <f t="shared" si="1031"/>
        <v>0</v>
      </c>
      <c r="GE166" s="498"/>
      <c r="GF166" s="508">
        <f t="shared" si="1092"/>
        <v>10</v>
      </c>
      <c r="GG166" s="501" t="s">
        <v>89</v>
      </c>
      <c r="GH166" s="502"/>
      <c r="GI166" s="502" t="s">
        <v>84</v>
      </c>
      <c r="GJ166" s="495"/>
      <c r="GK166" s="495">
        <v>1009000.0</v>
      </c>
      <c r="GL166" s="495">
        <f t="shared" si="1033"/>
        <v>0</v>
      </c>
      <c r="GM166" s="504">
        <v>0.022</v>
      </c>
      <c r="GN166" s="495">
        <f t="shared" si="1034"/>
        <v>0</v>
      </c>
      <c r="GO166" s="504"/>
      <c r="GP166" s="495">
        <f>ADHB!GQ166</f>
        <v>0</v>
      </c>
      <c r="GQ166" s="505">
        <f t="shared" si="1035"/>
        <v>0</v>
      </c>
      <c r="GR166" s="495">
        <f t="shared" si="1036"/>
        <v>0</v>
      </c>
      <c r="GS166" s="504">
        <v>0.27429935250298</v>
      </c>
      <c r="GT166" s="506">
        <f t="shared" si="1037"/>
        <v>0</v>
      </c>
      <c r="GU166" s="506">
        <f t="shared" si="1038"/>
        <v>0</v>
      </c>
      <c r="GV166" s="498"/>
      <c r="GW166" s="508">
        <f t="shared" si="1093"/>
        <v>10</v>
      </c>
      <c r="GX166" s="501" t="s">
        <v>89</v>
      </c>
      <c r="GY166" s="502"/>
      <c r="GZ166" s="502" t="s">
        <v>84</v>
      </c>
      <c r="HA166" s="495"/>
      <c r="HB166" s="495">
        <v>1009000.0</v>
      </c>
      <c r="HC166" s="495">
        <f t="shared" si="1040"/>
        <v>0</v>
      </c>
      <c r="HD166" s="504">
        <v>0.022</v>
      </c>
      <c r="HE166" s="495">
        <f t="shared" si="1041"/>
        <v>0</v>
      </c>
      <c r="HF166" s="504"/>
      <c r="HG166" s="495">
        <f>ADHB!HH166</f>
        <v>0</v>
      </c>
      <c r="HH166" s="505">
        <f t="shared" si="1042"/>
        <v>0</v>
      </c>
      <c r="HI166" s="495">
        <f t="shared" si="1043"/>
        <v>0</v>
      </c>
      <c r="HJ166" s="504">
        <v>0.27429935250298</v>
      </c>
      <c r="HK166" s="506">
        <f t="shared" si="1044"/>
        <v>0</v>
      </c>
      <c r="HL166" s="506">
        <f t="shared" si="1045"/>
        <v>0</v>
      </c>
      <c r="HM166" s="498"/>
      <c r="HN166" s="508">
        <f t="shared" si="1094"/>
        <v>10</v>
      </c>
      <c r="HO166" s="501" t="s">
        <v>89</v>
      </c>
      <c r="HP166" s="502"/>
      <c r="HQ166" s="502" t="s">
        <v>84</v>
      </c>
      <c r="HR166" s="495"/>
      <c r="HS166" s="495">
        <v>1009000.0</v>
      </c>
      <c r="HT166" s="495">
        <f t="shared" si="1047"/>
        <v>0</v>
      </c>
      <c r="HU166" s="504">
        <v>0.022</v>
      </c>
      <c r="HV166" s="495">
        <f t="shared" si="1048"/>
        <v>0</v>
      </c>
      <c r="HW166" s="504"/>
      <c r="HX166" s="495">
        <f>ADHB!HY166</f>
        <v>0</v>
      </c>
      <c r="HY166" s="505">
        <f t="shared" si="1049"/>
        <v>0</v>
      </c>
      <c r="HZ166" s="495">
        <f t="shared" si="1050"/>
        <v>0</v>
      </c>
      <c r="IA166" s="504">
        <v>0.27429935250298</v>
      </c>
      <c r="IB166" s="506">
        <f t="shared" si="1051"/>
        <v>0</v>
      </c>
      <c r="IC166" s="506">
        <f t="shared" si="1052"/>
        <v>0</v>
      </c>
      <c r="ID166" s="498"/>
      <c r="IE166" s="508">
        <f t="shared" si="1095"/>
        <v>10</v>
      </c>
      <c r="IF166" s="501" t="s">
        <v>89</v>
      </c>
      <c r="IG166" s="502"/>
      <c r="IH166" s="502" t="s">
        <v>84</v>
      </c>
      <c r="II166" s="495"/>
      <c r="IJ166" s="495">
        <v>1009000.0</v>
      </c>
      <c r="IK166" s="495">
        <f t="shared" si="1054"/>
        <v>0</v>
      </c>
      <c r="IL166" s="504">
        <v>0.022</v>
      </c>
      <c r="IM166" s="495">
        <f t="shared" si="1055"/>
        <v>0</v>
      </c>
      <c r="IN166" s="504"/>
      <c r="IO166" s="495">
        <f>ADHB!IP166</f>
        <v>0</v>
      </c>
      <c r="IP166" s="505">
        <f t="shared" si="1056"/>
        <v>0</v>
      </c>
      <c r="IQ166" s="495">
        <f t="shared" si="1057"/>
        <v>0</v>
      </c>
      <c r="IR166" s="504">
        <v>0.27429935250298</v>
      </c>
      <c r="IS166" s="506">
        <f t="shared" si="1058"/>
        <v>0</v>
      </c>
      <c r="IT166" s="506">
        <f t="shared" si="1059"/>
        <v>0</v>
      </c>
      <c r="IU166" s="498"/>
      <c r="IV166" s="508">
        <f t="shared" si="1096"/>
        <v>10</v>
      </c>
      <c r="IW166" s="501" t="s">
        <v>89</v>
      </c>
      <c r="IX166" s="502"/>
      <c r="IY166" s="502" t="s">
        <v>84</v>
      </c>
      <c r="IZ166" s="495"/>
      <c r="JA166" s="495">
        <v>1009000.0</v>
      </c>
      <c r="JB166" s="495">
        <f t="shared" si="1061"/>
        <v>0</v>
      </c>
      <c r="JC166" s="504">
        <v>0.022</v>
      </c>
      <c r="JD166" s="495">
        <f t="shared" si="1062"/>
        <v>0</v>
      </c>
      <c r="JE166" s="504"/>
      <c r="JF166" s="495">
        <f>ADHB!JG166</f>
        <v>0</v>
      </c>
      <c r="JG166" s="505">
        <f t="shared" si="1063"/>
        <v>0</v>
      </c>
      <c r="JH166" s="495">
        <f t="shared" si="1064"/>
        <v>0</v>
      </c>
      <c r="JI166" s="504">
        <v>0.27429935250298</v>
      </c>
      <c r="JJ166" s="506">
        <f t="shared" si="1065"/>
        <v>0</v>
      </c>
      <c r="JK166" s="506">
        <f t="shared" si="1066"/>
        <v>0</v>
      </c>
      <c r="JL166" s="498"/>
      <c r="JM166" s="508">
        <f t="shared" si="1097"/>
        <v>10</v>
      </c>
      <c r="JN166" s="501" t="s">
        <v>89</v>
      </c>
      <c r="JO166" s="502"/>
      <c r="JP166" s="502" t="s">
        <v>84</v>
      </c>
      <c r="JQ166" s="495"/>
      <c r="JR166" s="495">
        <v>1009000.0</v>
      </c>
      <c r="JS166" s="495">
        <f t="shared" si="1068"/>
        <v>0</v>
      </c>
      <c r="JT166" s="504">
        <v>0.022</v>
      </c>
      <c r="JU166" s="495">
        <f t="shared" si="1069"/>
        <v>0</v>
      </c>
      <c r="JV166" s="504"/>
      <c r="JW166" s="495" t="str">
        <f>ADHB!LD166</f>
        <v/>
      </c>
      <c r="JX166" s="505">
        <f t="shared" si="1070"/>
        <v>0</v>
      </c>
      <c r="JY166" s="495">
        <f t="shared" si="1071"/>
        <v>0</v>
      </c>
      <c r="JZ166" s="504">
        <v>0.27429935250298</v>
      </c>
      <c r="KA166" s="506">
        <f t="shared" si="1072"/>
        <v>0</v>
      </c>
      <c r="KB166" s="506">
        <f t="shared" si="1073"/>
        <v>0</v>
      </c>
      <c r="KC166" s="498"/>
      <c r="KD166" s="508">
        <f t="shared" si="1098"/>
        <v>10</v>
      </c>
      <c r="KE166" s="501" t="s">
        <v>89</v>
      </c>
      <c r="KF166" s="502"/>
      <c r="KG166" s="502" t="s">
        <v>84</v>
      </c>
      <c r="KH166" s="495"/>
      <c r="KI166" s="495">
        <v>1009000.0</v>
      </c>
      <c r="KJ166" s="495">
        <f t="shared" si="1075"/>
        <v>0</v>
      </c>
      <c r="KK166" s="504">
        <v>0.022</v>
      </c>
      <c r="KL166" s="495">
        <f t="shared" si="1076"/>
        <v>0</v>
      </c>
      <c r="KM166" s="504"/>
      <c r="KN166" s="495" t="str">
        <f>ADHB!LU166</f>
        <v/>
      </c>
      <c r="KO166" s="505">
        <f t="shared" si="1077"/>
        <v>0</v>
      </c>
      <c r="KP166" s="495">
        <f t="shared" si="1078"/>
        <v>0</v>
      </c>
      <c r="KQ166" s="504">
        <v>0.27429935250298</v>
      </c>
      <c r="KR166" s="506">
        <f t="shared" si="1079"/>
        <v>0</v>
      </c>
      <c r="KS166" s="506">
        <f t="shared" si="1080"/>
        <v>0</v>
      </c>
    </row>
    <row r="167" ht="15.75" customHeight="1">
      <c r="A167" s="500">
        <f t="shared" si="1081"/>
        <v>11</v>
      </c>
      <c r="B167" s="501" t="s">
        <v>90</v>
      </c>
      <c r="C167" s="502"/>
      <c r="D167" s="502"/>
      <c r="E167" s="495"/>
      <c r="F167" s="495" t="str">
        <f t="shared" si="955"/>
        <v/>
      </c>
      <c r="G167" s="495">
        <f t="shared" si="956"/>
        <v>0</v>
      </c>
      <c r="H167" s="504"/>
      <c r="I167" s="495">
        <f t="shared" si="957"/>
        <v>0</v>
      </c>
      <c r="J167" s="504"/>
      <c r="K167" s="495">
        <f>ADHB!L167</f>
        <v>0</v>
      </c>
      <c r="L167" s="505">
        <f t="shared" si="958"/>
        <v>0</v>
      </c>
      <c r="M167" s="495">
        <f t="shared" si="959"/>
        <v>0</v>
      </c>
      <c r="N167" s="504"/>
      <c r="O167" s="506">
        <f t="shared" si="960"/>
        <v>0</v>
      </c>
      <c r="P167" s="507">
        <f t="shared" si="961"/>
        <v>0</v>
      </c>
      <c r="Q167" s="498"/>
      <c r="R167" s="508">
        <f t="shared" si="1082"/>
        <v>11</v>
      </c>
      <c r="S167" s="501" t="s">
        <v>90</v>
      </c>
      <c r="T167" s="502"/>
      <c r="U167" s="502"/>
      <c r="V167" s="495"/>
      <c r="W167" s="495"/>
      <c r="X167" s="495">
        <f t="shared" si="963"/>
        <v>0</v>
      </c>
      <c r="Y167" s="504"/>
      <c r="Z167" s="495">
        <f t="shared" si="964"/>
        <v>0</v>
      </c>
      <c r="AA167" s="504"/>
      <c r="AB167" s="495">
        <f>ADHB!AC167</f>
        <v>0</v>
      </c>
      <c r="AC167" s="505">
        <f t="shared" si="965"/>
        <v>0</v>
      </c>
      <c r="AD167" s="495">
        <f t="shared" si="966"/>
        <v>0</v>
      </c>
      <c r="AE167" s="504"/>
      <c r="AF167" s="506">
        <f t="shared" si="967"/>
        <v>0</v>
      </c>
      <c r="AG167" s="506">
        <f t="shared" si="968"/>
        <v>0</v>
      </c>
      <c r="AH167" s="498"/>
      <c r="AI167" s="508">
        <f t="shared" si="1083"/>
        <v>11</v>
      </c>
      <c r="AJ167" s="501" t="s">
        <v>90</v>
      </c>
      <c r="AK167" s="502"/>
      <c r="AL167" s="502"/>
      <c r="AM167" s="495"/>
      <c r="AN167" s="495"/>
      <c r="AO167" s="495">
        <f t="shared" si="970"/>
        <v>0</v>
      </c>
      <c r="AP167" s="504"/>
      <c r="AQ167" s="495">
        <f t="shared" si="971"/>
        <v>0</v>
      </c>
      <c r="AR167" s="504"/>
      <c r="AS167" s="495">
        <f>ADHB!AT167</f>
        <v>0</v>
      </c>
      <c r="AT167" s="505">
        <f t="shared" si="972"/>
        <v>0</v>
      </c>
      <c r="AU167" s="495">
        <f t="shared" si="973"/>
        <v>0</v>
      </c>
      <c r="AV167" s="504"/>
      <c r="AW167" s="506">
        <f t="shared" si="974"/>
        <v>0</v>
      </c>
      <c r="AX167" s="506">
        <f t="shared" si="975"/>
        <v>0</v>
      </c>
      <c r="AY167" s="498"/>
      <c r="AZ167" s="508">
        <f t="shared" si="1084"/>
        <v>11</v>
      </c>
      <c r="BA167" s="501" t="s">
        <v>90</v>
      </c>
      <c r="BB167" s="502"/>
      <c r="BC167" s="502"/>
      <c r="BD167" s="495"/>
      <c r="BE167" s="495"/>
      <c r="BF167" s="495">
        <f t="shared" si="977"/>
        <v>0</v>
      </c>
      <c r="BG167" s="504"/>
      <c r="BH167" s="495">
        <f t="shared" si="978"/>
        <v>0</v>
      </c>
      <c r="BI167" s="504"/>
      <c r="BJ167" s="495">
        <f>ADHB!BK167</f>
        <v>0</v>
      </c>
      <c r="BK167" s="505">
        <f t="shared" si="979"/>
        <v>0</v>
      </c>
      <c r="BL167" s="495">
        <f t="shared" si="980"/>
        <v>0</v>
      </c>
      <c r="BM167" s="504"/>
      <c r="BN167" s="506">
        <f t="shared" si="981"/>
        <v>0</v>
      </c>
      <c r="BO167" s="506">
        <f t="shared" si="982"/>
        <v>0</v>
      </c>
      <c r="BP167" s="498"/>
      <c r="BQ167" s="508">
        <f t="shared" si="1085"/>
        <v>11</v>
      </c>
      <c r="BR167" s="501" t="s">
        <v>90</v>
      </c>
      <c r="BS167" s="502"/>
      <c r="BT167" s="502"/>
      <c r="BU167" s="495"/>
      <c r="BV167" s="495"/>
      <c r="BW167" s="495">
        <f t="shared" si="984"/>
        <v>0</v>
      </c>
      <c r="BX167" s="504"/>
      <c r="BY167" s="495">
        <f t="shared" si="985"/>
        <v>0</v>
      </c>
      <c r="BZ167" s="504"/>
      <c r="CA167" s="495">
        <f>ADHB!CB167</f>
        <v>0</v>
      </c>
      <c r="CB167" s="505">
        <f t="shared" si="986"/>
        <v>0</v>
      </c>
      <c r="CC167" s="495">
        <f t="shared" si="987"/>
        <v>0</v>
      </c>
      <c r="CD167" s="504"/>
      <c r="CE167" s="506">
        <f t="shared" si="988"/>
        <v>0</v>
      </c>
      <c r="CF167" s="506">
        <f t="shared" si="989"/>
        <v>0</v>
      </c>
      <c r="CG167" s="498"/>
      <c r="CH167" s="508">
        <f t="shared" si="1086"/>
        <v>11</v>
      </c>
      <c r="CI167" s="501" t="s">
        <v>90</v>
      </c>
      <c r="CJ167" s="502"/>
      <c r="CK167" s="502"/>
      <c r="CL167" s="495"/>
      <c r="CM167" s="495"/>
      <c r="CN167" s="495">
        <f t="shared" si="991"/>
        <v>0</v>
      </c>
      <c r="CO167" s="504"/>
      <c r="CP167" s="495">
        <f t="shared" si="992"/>
        <v>0</v>
      </c>
      <c r="CQ167" s="504"/>
      <c r="CR167" s="495">
        <f>ADHB!CS167</f>
        <v>0</v>
      </c>
      <c r="CS167" s="505">
        <f t="shared" si="993"/>
        <v>0</v>
      </c>
      <c r="CT167" s="495">
        <f t="shared" si="994"/>
        <v>0</v>
      </c>
      <c r="CU167" s="504"/>
      <c r="CV167" s="506">
        <f t="shared" si="995"/>
        <v>0</v>
      </c>
      <c r="CW167" s="506">
        <f t="shared" si="996"/>
        <v>0</v>
      </c>
      <c r="CX167" s="498"/>
      <c r="CY167" s="508">
        <f t="shared" si="1087"/>
        <v>11</v>
      </c>
      <c r="CZ167" s="501" t="s">
        <v>90</v>
      </c>
      <c r="DA167" s="502"/>
      <c r="DB167" s="502"/>
      <c r="DC167" s="495"/>
      <c r="DD167" s="495"/>
      <c r="DE167" s="495">
        <f t="shared" si="998"/>
        <v>0</v>
      </c>
      <c r="DF167" s="504"/>
      <c r="DG167" s="495">
        <f t="shared" si="999"/>
        <v>0</v>
      </c>
      <c r="DH167" s="504"/>
      <c r="DI167" s="495">
        <f>ADHB!DJ167</f>
        <v>0</v>
      </c>
      <c r="DJ167" s="505">
        <f t="shared" si="1000"/>
        <v>0</v>
      </c>
      <c r="DK167" s="495">
        <f t="shared" si="1001"/>
        <v>0</v>
      </c>
      <c r="DL167" s="504"/>
      <c r="DM167" s="506">
        <f t="shared" si="1002"/>
        <v>0</v>
      </c>
      <c r="DN167" s="506">
        <f t="shared" si="1003"/>
        <v>0</v>
      </c>
      <c r="DO167" s="498"/>
      <c r="DP167" s="508">
        <f t="shared" si="1088"/>
        <v>11</v>
      </c>
      <c r="DQ167" s="501" t="s">
        <v>90</v>
      </c>
      <c r="DR167" s="502"/>
      <c r="DS167" s="502"/>
      <c r="DT167" s="495"/>
      <c r="DU167" s="495"/>
      <c r="DV167" s="495">
        <f t="shared" si="1005"/>
        <v>0</v>
      </c>
      <c r="DW167" s="504"/>
      <c r="DX167" s="495">
        <f t="shared" si="1006"/>
        <v>0</v>
      </c>
      <c r="DY167" s="504"/>
      <c r="DZ167" s="495">
        <f>ADHB!EA167</f>
        <v>0</v>
      </c>
      <c r="EA167" s="505">
        <f t="shared" si="1007"/>
        <v>0</v>
      </c>
      <c r="EB167" s="495">
        <f t="shared" si="1008"/>
        <v>0</v>
      </c>
      <c r="EC167" s="504"/>
      <c r="ED167" s="506">
        <f t="shared" si="1009"/>
        <v>0</v>
      </c>
      <c r="EE167" s="506">
        <f t="shared" si="1010"/>
        <v>0</v>
      </c>
      <c r="EF167" s="498"/>
      <c r="EG167" s="508">
        <f t="shared" si="1089"/>
        <v>11</v>
      </c>
      <c r="EH167" s="501" t="s">
        <v>90</v>
      </c>
      <c r="EI167" s="502"/>
      <c r="EJ167" s="502"/>
      <c r="EK167" s="495"/>
      <c r="EL167" s="495"/>
      <c r="EM167" s="495">
        <f t="shared" si="1012"/>
        <v>0</v>
      </c>
      <c r="EN167" s="504"/>
      <c r="EO167" s="495">
        <f t="shared" si="1013"/>
        <v>0</v>
      </c>
      <c r="EP167" s="504"/>
      <c r="EQ167" s="495">
        <f>ADHB!ER167</f>
        <v>0</v>
      </c>
      <c r="ER167" s="505">
        <f t="shared" si="1014"/>
        <v>0</v>
      </c>
      <c r="ES167" s="495">
        <f t="shared" si="1015"/>
        <v>0</v>
      </c>
      <c r="ET167" s="504"/>
      <c r="EU167" s="506">
        <f t="shared" si="1016"/>
        <v>0</v>
      </c>
      <c r="EV167" s="506">
        <f t="shared" si="1017"/>
        <v>0</v>
      </c>
      <c r="EW167" s="498"/>
      <c r="EX167" s="508">
        <f t="shared" si="1090"/>
        <v>11</v>
      </c>
      <c r="EY167" s="501" t="s">
        <v>90</v>
      </c>
      <c r="EZ167" s="502"/>
      <c r="FA167" s="502"/>
      <c r="FB167" s="495"/>
      <c r="FC167" s="495"/>
      <c r="FD167" s="495">
        <f t="shared" si="1019"/>
        <v>0</v>
      </c>
      <c r="FE167" s="504"/>
      <c r="FF167" s="495">
        <f t="shared" si="1020"/>
        <v>0</v>
      </c>
      <c r="FG167" s="504"/>
      <c r="FH167" s="495">
        <f>ADHB!FI167</f>
        <v>0</v>
      </c>
      <c r="FI167" s="505">
        <f t="shared" si="1021"/>
        <v>0</v>
      </c>
      <c r="FJ167" s="495">
        <f t="shared" si="1022"/>
        <v>0</v>
      </c>
      <c r="FK167" s="504"/>
      <c r="FL167" s="506">
        <f t="shared" si="1023"/>
        <v>0</v>
      </c>
      <c r="FM167" s="506">
        <f t="shared" si="1024"/>
        <v>0</v>
      </c>
      <c r="FN167" s="498"/>
      <c r="FO167" s="508">
        <f t="shared" si="1091"/>
        <v>11</v>
      </c>
      <c r="FP167" s="501" t="s">
        <v>90</v>
      </c>
      <c r="FQ167" s="502"/>
      <c r="FR167" s="502"/>
      <c r="FS167" s="495"/>
      <c r="FT167" s="495"/>
      <c r="FU167" s="495">
        <f t="shared" si="1026"/>
        <v>0</v>
      </c>
      <c r="FV167" s="504"/>
      <c r="FW167" s="495">
        <f t="shared" si="1027"/>
        <v>0</v>
      </c>
      <c r="FX167" s="504"/>
      <c r="FY167" s="495">
        <f>ADHB!FZ167</f>
        <v>0</v>
      </c>
      <c r="FZ167" s="505">
        <f t="shared" si="1028"/>
        <v>0</v>
      </c>
      <c r="GA167" s="495">
        <f t="shared" si="1029"/>
        <v>0</v>
      </c>
      <c r="GB167" s="504"/>
      <c r="GC167" s="506">
        <f t="shared" si="1030"/>
        <v>0</v>
      </c>
      <c r="GD167" s="506">
        <f t="shared" si="1031"/>
        <v>0</v>
      </c>
      <c r="GE167" s="498"/>
      <c r="GF167" s="508">
        <f t="shared" si="1092"/>
        <v>11</v>
      </c>
      <c r="GG167" s="501" t="s">
        <v>90</v>
      </c>
      <c r="GH167" s="502"/>
      <c r="GI167" s="502"/>
      <c r="GJ167" s="495"/>
      <c r="GK167" s="495"/>
      <c r="GL167" s="495">
        <f t="shared" si="1033"/>
        <v>0</v>
      </c>
      <c r="GM167" s="504"/>
      <c r="GN167" s="495">
        <f t="shared" si="1034"/>
        <v>0</v>
      </c>
      <c r="GO167" s="504"/>
      <c r="GP167" s="495">
        <f>ADHB!GQ167</f>
        <v>0</v>
      </c>
      <c r="GQ167" s="505">
        <f t="shared" si="1035"/>
        <v>0</v>
      </c>
      <c r="GR167" s="495">
        <f t="shared" si="1036"/>
        <v>0</v>
      </c>
      <c r="GS167" s="504"/>
      <c r="GT167" s="506">
        <f t="shared" si="1037"/>
        <v>0</v>
      </c>
      <c r="GU167" s="506">
        <f t="shared" si="1038"/>
        <v>0</v>
      </c>
      <c r="GV167" s="498"/>
      <c r="GW167" s="508">
        <f t="shared" si="1093"/>
        <v>11</v>
      </c>
      <c r="GX167" s="501" t="s">
        <v>90</v>
      </c>
      <c r="GY167" s="502"/>
      <c r="GZ167" s="502"/>
      <c r="HA167" s="495"/>
      <c r="HB167" s="495"/>
      <c r="HC167" s="495">
        <f t="shared" si="1040"/>
        <v>0</v>
      </c>
      <c r="HD167" s="504"/>
      <c r="HE167" s="495">
        <f t="shared" si="1041"/>
        <v>0</v>
      </c>
      <c r="HF167" s="504"/>
      <c r="HG167" s="495">
        <f>ADHB!HH167</f>
        <v>0</v>
      </c>
      <c r="HH167" s="505">
        <f t="shared" si="1042"/>
        <v>0</v>
      </c>
      <c r="HI167" s="495">
        <f t="shared" si="1043"/>
        <v>0</v>
      </c>
      <c r="HJ167" s="504"/>
      <c r="HK167" s="506">
        <f t="shared" si="1044"/>
        <v>0</v>
      </c>
      <c r="HL167" s="506">
        <f t="shared" si="1045"/>
        <v>0</v>
      </c>
      <c r="HM167" s="498"/>
      <c r="HN167" s="508">
        <f t="shared" si="1094"/>
        <v>11</v>
      </c>
      <c r="HO167" s="501" t="s">
        <v>90</v>
      </c>
      <c r="HP167" s="502"/>
      <c r="HQ167" s="502"/>
      <c r="HR167" s="495"/>
      <c r="HS167" s="495"/>
      <c r="HT167" s="495">
        <f t="shared" si="1047"/>
        <v>0</v>
      </c>
      <c r="HU167" s="504"/>
      <c r="HV167" s="495">
        <f t="shared" si="1048"/>
        <v>0</v>
      </c>
      <c r="HW167" s="504"/>
      <c r="HX167" s="495">
        <f>ADHB!HY167</f>
        <v>0</v>
      </c>
      <c r="HY167" s="505">
        <f t="shared" si="1049"/>
        <v>0</v>
      </c>
      <c r="HZ167" s="495">
        <f t="shared" si="1050"/>
        <v>0</v>
      </c>
      <c r="IA167" s="504"/>
      <c r="IB167" s="506">
        <f t="shared" si="1051"/>
        <v>0</v>
      </c>
      <c r="IC167" s="506">
        <f t="shared" si="1052"/>
        <v>0</v>
      </c>
      <c r="ID167" s="498"/>
      <c r="IE167" s="508">
        <f t="shared" si="1095"/>
        <v>11</v>
      </c>
      <c r="IF167" s="501" t="s">
        <v>90</v>
      </c>
      <c r="IG167" s="502"/>
      <c r="IH167" s="502"/>
      <c r="II167" s="495"/>
      <c r="IJ167" s="495"/>
      <c r="IK167" s="495">
        <f t="shared" si="1054"/>
        <v>0</v>
      </c>
      <c r="IL167" s="504"/>
      <c r="IM167" s="495">
        <f t="shared" si="1055"/>
        <v>0</v>
      </c>
      <c r="IN167" s="504"/>
      <c r="IO167" s="495">
        <f>ADHB!IP167</f>
        <v>0</v>
      </c>
      <c r="IP167" s="505">
        <f t="shared" si="1056"/>
        <v>0</v>
      </c>
      <c r="IQ167" s="495">
        <f t="shared" si="1057"/>
        <v>0</v>
      </c>
      <c r="IR167" s="504"/>
      <c r="IS167" s="506">
        <f t="shared" si="1058"/>
        <v>0</v>
      </c>
      <c r="IT167" s="506">
        <f t="shared" si="1059"/>
        <v>0</v>
      </c>
      <c r="IU167" s="498"/>
      <c r="IV167" s="508">
        <f t="shared" si="1096"/>
        <v>11</v>
      </c>
      <c r="IW167" s="501" t="s">
        <v>90</v>
      </c>
      <c r="IX167" s="502"/>
      <c r="IY167" s="502"/>
      <c r="IZ167" s="495"/>
      <c r="JA167" s="495"/>
      <c r="JB167" s="495">
        <f t="shared" si="1061"/>
        <v>0</v>
      </c>
      <c r="JC167" s="504"/>
      <c r="JD167" s="495">
        <f t="shared" si="1062"/>
        <v>0</v>
      </c>
      <c r="JE167" s="504"/>
      <c r="JF167" s="495">
        <f>ADHB!JG167</f>
        <v>0</v>
      </c>
      <c r="JG167" s="505">
        <f t="shared" si="1063"/>
        <v>0</v>
      </c>
      <c r="JH167" s="495">
        <f t="shared" si="1064"/>
        <v>0</v>
      </c>
      <c r="JI167" s="504"/>
      <c r="JJ167" s="506">
        <f t="shared" si="1065"/>
        <v>0</v>
      </c>
      <c r="JK167" s="506">
        <f t="shared" si="1066"/>
        <v>0</v>
      </c>
      <c r="JL167" s="498"/>
      <c r="JM167" s="508">
        <f t="shared" si="1097"/>
        <v>11</v>
      </c>
      <c r="JN167" s="501" t="s">
        <v>90</v>
      </c>
      <c r="JO167" s="502"/>
      <c r="JP167" s="502"/>
      <c r="JQ167" s="495"/>
      <c r="JR167" s="495"/>
      <c r="JS167" s="495">
        <f t="shared" si="1068"/>
        <v>0</v>
      </c>
      <c r="JT167" s="504"/>
      <c r="JU167" s="495">
        <f t="shared" si="1069"/>
        <v>0</v>
      </c>
      <c r="JV167" s="504"/>
      <c r="JW167" s="495" t="str">
        <f>ADHB!LD167</f>
        <v/>
      </c>
      <c r="JX167" s="505">
        <f t="shared" si="1070"/>
        <v>0</v>
      </c>
      <c r="JY167" s="495">
        <f t="shared" si="1071"/>
        <v>0</v>
      </c>
      <c r="JZ167" s="504"/>
      <c r="KA167" s="506">
        <f t="shared" si="1072"/>
        <v>0</v>
      </c>
      <c r="KB167" s="506">
        <f t="shared" si="1073"/>
        <v>0</v>
      </c>
      <c r="KC167" s="498"/>
      <c r="KD167" s="508">
        <f t="shared" si="1098"/>
        <v>11</v>
      </c>
      <c r="KE167" s="501" t="s">
        <v>90</v>
      </c>
      <c r="KF167" s="502"/>
      <c r="KG167" s="502"/>
      <c r="KH167" s="495"/>
      <c r="KI167" s="495"/>
      <c r="KJ167" s="495">
        <f t="shared" si="1075"/>
        <v>0</v>
      </c>
      <c r="KK167" s="504"/>
      <c r="KL167" s="495">
        <f t="shared" si="1076"/>
        <v>0</v>
      </c>
      <c r="KM167" s="504"/>
      <c r="KN167" s="495" t="str">
        <f>ADHB!LU167</f>
        <v/>
      </c>
      <c r="KO167" s="505">
        <f t="shared" si="1077"/>
        <v>0</v>
      </c>
      <c r="KP167" s="495">
        <f t="shared" si="1078"/>
        <v>0</v>
      </c>
      <c r="KQ167" s="504"/>
      <c r="KR167" s="506">
        <f t="shared" si="1079"/>
        <v>0</v>
      </c>
      <c r="KS167" s="506">
        <f t="shared" si="1080"/>
        <v>0</v>
      </c>
    </row>
    <row r="168" ht="15.75" customHeight="1">
      <c r="A168" s="500">
        <f t="shared" si="1081"/>
        <v>12</v>
      </c>
      <c r="B168" s="501" t="s">
        <v>91</v>
      </c>
      <c r="C168" s="502"/>
      <c r="D168" s="502"/>
      <c r="E168" s="495"/>
      <c r="F168" s="495" t="str">
        <f t="shared" si="955"/>
        <v/>
      </c>
      <c r="G168" s="495">
        <f t="shared" si="956"/>
        <v>0</v>
      </c>
      <c r="H168" s="504"/>
      <c r="I168" s="495">
        <f t="shared" si="957"/>
        <v>0</v>
      </c>
      <c r="J168" s="504"/>
      <c r="K168" s="495">
        <f>ADHB!L168</f>
        <v>0</v>
      </c>
      <c r="L168" s="505">
        <f t="shared" si="958"/>
        <v>0</v>
      </c>
      <c r="M168" s="495">
        <f t="shared" si="959"/>
        <v>0</v>
      </c>
      <c r="N168" s="504"/>
      <c r="O168" s="506">
        <f t="shared" si="960"/>
        <v>0</v>
      </c>
      <c r="P168" s="507">
        <f t="shared" si="961"/>
        <v>0</v>
      </c>
      <c r="Q168" s="498"/>
      <c r="R168" s="508">
        <f t="shared" si="1082"/>
        <v>12</v>
      </c>
      <c r="S168" s="501" t="s">
        <v>91</v>
      </c>
      <c r="T168" s="502"/>
      <c r="U168" s="502"/>
      <c r="V168" s="495"/>
      <c r="W168" s="495"/>
      <c r="X168" s="495">
        <f t="shared" si="963"/>
        <v>0</v>
      </c>
      <c r="Y168" s="504"/>
      <c r="Z168" s="495">
        <f t="shared" si="964"/>
        <v>0</v>
      </c>
      <c r="AA168" s="504"/>
      <c r="AB168" s="495">
        <f>ADHB!AC168</f>
        <v>0</v>
      </c>
      <c r="AC168" s="505">
        <f t="shared" si="965"/>
        <v>0</v>
      </c>
      <c r="AD168" s="495">
        <f t="shared" si="966"/>
        <v>0</v>
      </c>
      <c r="AE168" s="504"/>
      <c r="AF168" s="506">
        <f t="shared" si="967"/>
        <v>0</v>
      </c>
      <c r="AG168" s="506">
        <f t="shared" si="968"/>
        <v>0</v>
      </c>
      <c r="AH168" s="498"/>
      <c r="AI168" s="508">
        <f t="shared" si="1083"/>
        <v>12</v>
      </c>
      <c r="AJ168" s="501" t="s">
        <v>91</v>
      </c>
      <c r="AK168" s="502"/>
      <c r="AL168" s="502"/>
      <c r="AM168" s="495"/>
      <c r="AN168" s="495"/>
      <c r="AO168" s="495">
        <f t="shared" si="970"/>
        <v>0</v>
      </c>
      <c r="AP168" s="504"/>
      <c r="AQ168" s="495">
        <f t="shared" si="971"/>
        <v>0</v>
      </c>
      <c r="AR168" s="504"/>
      <c r="AS168" s="495">
        <f>ADHB!AT168</f>
        <v>0</v>
      </c>
      <c r="AT168" s="505">
        <f t="shared" si="972"/>
        <v>0</v>
      </c>
      <c r="AU168" s="495">
        <f t="shared" si="973"/>
        <v>0</v>
      </c>
      <c r="AV168" s="504"/>
      <c r="AW168" s="506">
        <f t="shared" si="974"/>
        <v>0</v>
      </c>
      <c r="AX168" s="506">
        <f t="shared" si="975"/>
        <v>0</v>
      </c>
      <c r="AY168" s="498"/>
      <c r="AZ168" s="508">
        <f t="shared" si="1084"/>
        <v>12</v>
      </c>
      <c r="BA168" s="501" t="s">
        <v>91</v>
      </c>
      <c r="BB168" s="502"/>
      <c r="BC168" s="502"/>
      <c r="BD168" s="495"/>
      <c r="BE168" s="495"/>
      <c r="BF168" s="495">
        <f t="shared" si="977"/>
        <v>0</v>
      </c>
      <c r="BG168" s="504"/>
      <c r="BH168" s="495">
        <f t="shared" si="978"/>
        <v>0</v>
      </c>
      <c r="BI168" s="504"/>
      <c r="BJ168" s="495">
        <f>ADHB!BK168</f>
        <v>0</v>
      </c>
      <c r="BK168" s="505">
        <f t="shared" si="979"/>
        <v>0</v>
      </c>
      <c r="BL168" s="495">
        <f t="shared" si="980"/>
        <v>0</v>
      </c>
      <c r="BM168" s="504"/>
      <c r="BN168" s="506">
        <f t="shared" si="981"/>
        <v>0</v>
      </c>
      <c r="BO168" s="506">
        <f t="shared" si="982"/>
        <v>0</v>
      </c>
      <c r="BP168" s="498"/>
      <c r="BQ168" s="508">
        <f t="shared" si="1085"/>
        <v>12</v>
      </c>
      <c r="BR168" s="501" t="s">
        <v>91</v>
      </c>
      <c r="BS168" s="502"/>
      <c r="BT168" s="502"/>
      <c r="BU168" s="495"/>
      <c r="BV168" s="495"/>
      <c r="BW168" s="495">
        <f t="shared" si="984"/>
        <v>0</v>
      </c>
      <c r="BX168" s="504"/>
      <c r="BY168" s="495">
        <f t="shared" si="985"/>
        <v>0</v>
      </c>
      <c r="BZ168" s="504"/>
      <c r="CA168" s="495">
        <f>ADHB!CB168</f>
        <v>0</v>
      </c>
      <c r="CB168" s="505">
        <f t="shared" si="986"/>
        <v>0</v>
      </c>
      <c r="CC168" s="495">
        <f t="shared" si="987"/>
        <v>0</v>
      </c>
      <c r="CD168" s="504"/>
      <c r="CE168" s="506">
        <f t="shared" si="988"/>
        <v>0</v>
      </c>
      <c r="CF168" s="506">
        <f t="shared" si="989"/>
        <v>0</v>
      </c>
      <c r="CG168" s="498"/>
      <c r="CH168" s="508">
        <f t="shared" si="1086"/>
        <v>12</v>
      </c>
      <c r="CI168" s="501" t="s">
        <v>91</v>
      </c>
      <c r="CJ168" s="502"/>
      <c r="CK168" s="502"/>
      <c r="CL168" s="495"/>
      <c r="CM168" s="495"/>
      <c r="CN168" s="495">
        <f t="shared" si="991"/>
        <v>0</v>
      </c>
      <c r="CO168" s="504"/>
      <c r="CP168" s="495">
        <f t="shared" si="992"/>
        <v>0</v>
      </c>
      <c r="CQ168" s="504"/>
      <c r="CR168" s="495">
        <f>ADHB!CS168</f>
        <v>0</v>
      </c>
      <c r="CS168" s="505">
        <f t="shared" si="993"/>
        <v>0</v>
      </c>
      <c r="CT168" s="495">
        <f t="shared" si="994"/>
        <v>0</v>
      </c>
      <c r="CU168" s="504"/>
      <c r="CV168" s="506">
        <f t="shared" si="995"/>
        <v>0</v>
      </c>
      <c r="CW168" s="506">
        <f t="shared" si="996"/>
        <v>0</v>
      </c>
      <c r="CX168" s="498"/>
      <c r="CY168" s="508">
        <f t="shared" si="1087"/>
        <v>12</v>
      </c>
      <c r="CZ168" s="501" t="s">
        <v>91</v>
      </c>
      <c r="DA168" s="502"/>
      <c r="DB168" s="502"/>
      <c r="DC168" s="495"/>
      <c r="DD168" s="495"/>
      <c r="DE168" s="495">
        <f t="shared" si="998"/>
        <v>0</v>
      </c>
      <c r="DF168" s="504"/>
      <c r="DG168" s="495">
        <f t="shared" si="999"/>
        <v>0</v>
      </c>
      <c r="DH168" s="504"/>
      <c r="DI168" s="495">
        <f>ADHB!DJ168</f>
        <v>0</v>
      </c>
      <c r="DJ168" s="505">
        <f t="shared" si="1000"/>
        <v>0</v>
      </c>
      <c r="DK168" s="495">
        <f t="shared" si="1001"/>
        <v>0</v>
      </c>
      <c r="DL168" s="504"/>
      <c r="DM168" s="506">
        <f t="shared" si="1002"/>
        <v>0</v>
      </c>
      <c r="DN168" s="506">
        <f t="shared" si="1003"/>
        <v>0</v>
      </c>
      <c r="DO168" s="498"/>
      <c r="DP168" s="508">
        <f t="shared" si="1088"/>
        <v>12</v>
      </c>
      <c r="DQ168" s="501" t="s">
        <v>91</v>
      </c>
      <c r="DR168" s="502"/>
      <c r="DS168" s="502"/>
      <c r="DT168" s="495"/>
      <c r="DU168" s="495"/>
      <c r="DV168" s="495">
        <f t="shared" si="1005"/>
        <v>0</v>
      </c>
      <c r="DW168" s="504"/>
      <c r="DX168" s="495">
        <f t="shared" si="1006"/>
        <v>0</v>
      </c>
      <c r="DY168" s="504"/>
      <c r="DZ168" s="495">
        <f>ADHB!EA168</f>
        <v>0</v>
      </c>
      <c r="EA168" s="505">
        <f t="shared" si="1007"/>
        <v>0</v>
      </c>
      <c r="EB168" s="495">
        <f t="shared" si="1008"/>
        <v>0</v>
      </c>
      <c r="EC168" s="504"/>
      <c r="ED168" s="506">
        <f t="shared" si="1009"/>
        <v>0</v>
      </c>
      <c r="EE168" s="506">
        <f t="shared" si="1010"/>
        <v>0</v>
      </c>
      <c r="EF168" s="498"/>
      <c r="EG168" s="508">
        <f t="shared" si="1089"/>
        <v>12</v>
      </c>
      <c r="EH168" s="501" t="s">
        <v>91</v>
      </c>
      <c r="EI168" s="502"/>
      <c r="EJ168" s="502"/>
      <c r="EK168" s="495"/>
      <c r="EL168" s="495"/>
      <c r="EM168" s="495">
        <f t="shared" si="1012"/>
        <v>0</v>
      </c>
      <c r="EN168" s="504"/>
      <c r="EO168" s="495">
        <f t="shared" si="1013"/>
        <v>0</v>
      </c>
      <c r="EP168" s="504"/>
      <c r="EQ168" s="495">
        <f>ADHB!ER168</f>
        <v>0</v>
      </c>
      <c r="ER168" s="505">
        <f t="shared" si="1014"/>
        <v>0</v>
      </c>
      <c r="ES168" s="495">
        <f t="shared" si="1015"/>
        <v>0</v>
      </c>
      <c r="ET168" s="504"/>
      <c r="EU168" s="506">
        <f t="shared" si="1016"/>
        <v>0</v>
      </c>
      <c r="EV168" s="506">
        <f t="shared" si="1017"/>
        <v>0</v>
      </c>
      <c r="EW168" s="498"/>
      <c r="EX168" s="508">
        <f t="shared" si="1090"/>
        <v>12</v>
      </c>
      <c r="EY168" s="501" t="s">
        <v>91</v>
      </c>
      <c r="EZ168" s="502"/>
      <c r="FA168" s="502"/>
      <c r="FB168" s="495"/>
      <c r="FC168" s="495"/>
      <c r="FD168" s="495">
        <f t="shared" si="1019"/>
        <v>0</v>
      </c>
      <c r="FE168" s="504"/>
      <c r="FF168" s="495">
        <f t="shared" si="1020"/>
        <v>0</v>
      </c>
      <c r="FG168" s="504"/>
      <c r="FH168" s="495">
        <f>ADHB!FI168</f>
        <v>0</v>
      </c>
      <c r="FI168" s="505">
        <f t="shared" si="1021"/>
        <v>0</v>
      </c>
      <c r="FJ168" s="495">
        <f t="shared" si="1022"/>
        <v>0</v>
      </c>
      <c r="FK168" s="504"/>
      <c r="FL168" s="506">
        <f t="shared" si="1023"/>
        <v>0</v>
      </c>
      <c r="FM168" s="506">
        <f t="shared" si="1024"/>
        <v>0</v>
      </c>
      <c r="FN168" s="498"/>
      <c r="FO168" s="508">
        <f t="shared" si="1091"/>
        <v>12</v>
      </c>
      <c r="FP168" s="501" t="s">
        <v>91</v>
      </c>
      <c r="FQ168" s="502"/>
      <c r="FR168" s="502"/>
      <c r="FS168" s="495"/>
      <c r="FT168" s="495"/>
      <c r="FU168" s="495">
        <f t="shared" si="1026"/>
        <v>0</v>
      </c>
      <c r="FV168" s="504"/>
      <c r="FW168" s="495">
        <f t="shared" si="1027"/>
        <v>0</v>
      </c>
      <c r="FX168" s="504"/>
      <c r="FY168" s="495">
        <f>ADHB!FZ168</f>
        <v>0</v>
      </c>
      <c r="FZ168" s="505">
        <f t="shared" si="1028"/>
        <v>0</v>
      </c>
      <c r="GA168" s="495">
        <f t="shared" si="1029"/>
        <v>0</v>
      </c>
      <c r="GB168" s="504"/>
      <c r="GC168" s="506">
        <f t="shared" si="1030"/>
        <v>0</v>
      </c>
      <c r="GD168" s="506">
        <f t="shared" si="1031"/>
        <v>0</v>
      </c>
      <c r="GE168" s="498"/>
      <c r="GF168" s="508">
        <f t="shared" si="1092"/>
        <v>12</v>
      </c>
      <c r="GG168" s="501" t="s">
        <v>91</v>
      </c>
      <c r="GH168" s="502"/>
      <c r="GI168" s="502"/>
      <c r="GJ168" s="495"/>
      <c r="GK168" s="495"/>
      <c r="GL168" s="495">
        <f t="shared" si="1033"/>
        <v>0</v>
      </c>
      <c r="GM168" s="504"/>
      <c r="GN168" s="495">
        <f t="shared" si="1034"/>
        <v>0</v>
      </c>
      <c r="GO168" s="504"/>
      <c r="GP168" s="495">
        <f>ADHB!GQ168</f>
        <v>0</v>
      </c>
      <c r="GQ168" s="505">
        <f t="shared" si="1035"/>
        <v>0</v>
      </c>
      <c r="GR168" s="495">
        <f t="shared" si="1036"/>
        <v>0</v>
      </c>
      <c r="GS168" s="504"/>
      <c r="GT168" s="506">
        <f t="shared" si="1037"/>
        <v>0</v>
      </c>
      <c r="GU168" s="506">
        <f t="shared" si="1038"/>
        <v>0</v>
      </c>
      <c r="GV168" s="498"/>
      <c r="GW168" s="508">
        <f t="shared" si="1093"/>
        <v>12</v>
      </c>
      <c r="GX168" s="501" t="s">
        <v>91</v>
      </c>
      <c r="GY168" s="502"/>
      <c r="GZ168" s="502"/>
      <c r="HA168" s="495"/>
      <c r="HB168" s="495"/>
      <c r="HC168" s="495">
        <f t="shared" si="1040"/>
        <v>0</v>
      </c>
      <c r="HD168" s="504"/>
      <c r="HE168" s="495">
        <f t="shared" si="1041"/>
        <v>0</v>
      </c>
      <c r="HF168" s="504"/>
      <c r="HG168" s="495">
        <f>ADHB!HH168</f>
        <v>0</v>
      </c>
      <c r="HH168" s="505">
        <f t="shared" si="1042"/>
        <v>0</v>
      </c>
      <c r="HI168" s="495">
        <f t="shared" si="1043"/>
        <v>0</v>
      </c>
      <c r="HJ168" s="504"/>
      <c r="HK168" s="506">
        <f t="shared" si="1044"/>
        <v>0</v>
      </c>
      <c r="HL168" s="506">
        <f t="shared" si="1045"/>
        <v>0</v>
      </c>
      <c r="HM168" s="498"/>
      <c r="HN168" s="508">
        <f t="shared" si="1094"/>
        <v>12</v>
      </c>
      <c r="HO168" s="501" t="s">
        <v>91</v>
      </c>
      <c r="HP168" s="502"/>
      <c r="HQ168" s="502"/>
      <c r="HR168" s="495"/>
      <c r="HS168" s="495"/>
      <c r="HT168" s="495">
        <f t="shared" si="1047"/>
        <v>0</v>
      </c>
      <c r="HU168" s="504"/>
      <c r="HV168" s="495">
        <f t="shared" si="1048"/>
        <v>0</v>
      </c>
      <c r="HW168" s="504"/>
      <c r="HX168" s="495">
        <f>ADHB!HY168</f>
        <v>0</v>
      </c>
      <c r="HY168" s="505">
        <f t="shared" si="1049"/>
        <v>0</v>
      </c>
      <c r="HZ168" s="495">
        <f t="shared" si="1050"/>
        <v>0</v>
      </c>
      <c r="IA168" s="504"/>
      <c r="IB168" s="506">
        <f t="shared" si="1051"/>
        <v>0</v>
      </c>
      <c r="IC168" s="506">
        <f t="shared" si="1052"/>
        <v>0</v>
      </c>
      <c r="ID168" s="498"/>
      <c r="IE168" s="508">
        <f t="shared" si="1095"/>
        <v>12</v>
      </c>
      <c r="IF168" s="501" t="s">
        <v>91</v>
      </c>
      <c r="IG168" s="502"/>
      <c r="IH168" s="502"/>
      <c r="II168" s="495"/>
      <c r="IJ168" s="495"/>
      <c r="IK168" s="495">
        <f t="shared" si="1054"/>
        <v>0</v>
      </c>
      <c r="IL168" s="504"/>
      <c r="IM168" s="495">
        <f t="shared" si="1055"/>
        <v>0</v>
      </c>
      <c r="IN168" s="504"/>
      <c r="IO168" s="495">
        <f>ADHB!IP168</f>
        <v>0</v>
      </c>
      <c r="IP168" s="505">
        <f t="shared" si="1056"/>
        <v>0</v>
      </c>
      <c r="IQ168" s="495">
        <f t="shared" si="1057"/>
        <v>0</v>
      </c>
      <c r="IR168" s="504"/>
      <c r="IS168" s="506">
        <f t="shared" si="1058"/>
        <v>0</v>
      </c>
      <c r="IT168" s="506">
        <f t="shared" si="1059"/>
        <v>0</v>
      </c>
      <c r="IU168" s="498"/>
      <c r="IV168" s="508">
        <f t="shared" si="1096"/>
        <v>12</v>
      </c>
      <c r="IW168" s="501" t="s">
        <v>91</v>
      </c>
      <c r="IX168" s="502"/>
      <c r="IY168" s="502"/>
      <c r="IZ168" s="495"/>
      <c r="JA168" s="495"/>
      <c r="JB168" s="495">
        <f t="shared" si="1061"/>
        <v>0</v>
      </c>
      <c r="JC168" s="504"/>
      <c r="JD168" s="495">
        <f t="shared" si="1062"/>
        <v>0</v>
      </c>
      <c r="JE168" s="504"/>
      <c r="JF168" s="495">
        <f>ADHB!JG168</f>
        <v>0</v>
      </c>
      <c r="JG168" s="505">
        <f t="shared" si="1063"/>
        <v>0</v>
      </c>
      <c r="JH168" s="495">
        <f t="shared" si="1064"/>
        <v>0</v>
      </c>
      <c r="JI168" s="504"/>
      <c r="JJ168" s="506">
        <f t="shared" si="1065"/>
        <v>0</v>
      </c>
      <c r="JK168" s="506">
        <f t="shared" si="1066"/>
        <v>0</v>
      </c>
      <c r="JL168" s="498"/>
      <c r="JM168" s="508">
        <f t="shared" si="1097"/>
        <v>12</v>
      </c>
      <c r="JN168" s="501" t="s">
        <v>91</v>
      </c>
      <c r="JO168" s="502"/>
      <c r="JP168" s="502"/>
      <c r="JQ168" s="495"/>
      <c r="JR168" s="495"/>
      <c r="JS168" s="495">
        <f t="shared" si="1068"/>
        <v>0</v>
      </c>
      <c r="JT168" s="504"/>
      <c r="JU168" s="495">
        <f t="shared" si="1069"/>
        <v>0</v>
      </c>
      <c r="JV168" s="504"/>
      <c r="JW168" s="495" t="str">
        <f>ADHB!LD168</f>
        <v/>
      </c>
      <c r="JX168" s="505">
        <f t="shared" si="1070"/>
        <v>0</v>
      </c>
      <c r="JY168" s="495">
        <f t="shared" si="1071"/>
        <v>0</v>
      </c>
      <c r="JZ168" s="504"/>
      <c r="KA168" s="506">
        <f t="shared" si="1072"/>
        <v>0</v>
      </c>
      <c r="KB168" s="506">
        <f t="shared" si="1073"/>
        <v>0</v>
      </c>
      <c r="KC168" s="498"/>
      <c r="KD168" s="508">
        <f t="shared" si="1098"/>
        <v>12</v>
      </c>
      <c r="KE168" s="501" t="s">
        <v>91</v>
      </c>
      <c r="KF168" s="502"/>
      <c r="KG168" s="502"/>
      <c r="KH168" s="495"/>
      <c r="KI168" s="495"/>
      <c r="KJ168" s="495">
        <f t="shared" si="1075"/>
        <v>0</v>
      </c>
      <c r="KK168" s="504"/>
      <c r="KL168" s="495">
        <f t="shared" si="1076"/>
        <v>0</v>
      </c>
      <c r="KM168" s="504"/>
      <c r="KN168" s="495" t="str">
        <f>ADHB!LU168</f>
        <v/>
      </c>
      <c r="KO168" s="505">
        <f t="shared" si="1077"/>
        <v>0</v>
      </c>
      <c r="KP168" s="495">
        <f t="shared" si="1078"/>
        <v>0</v>
      </c>
      <c r="KQ168" s="504"/>
      <c r="KR168" s="506">
        <f t="shared" si="1079"/>
        <v>0</v>
      </c>
      <c r="KS168" s="506">
        <f t="shared" si="1080"/>
        <v>0</v>
      </c>
    </row>
    <row r="169" ht="15.75" customHeight="1">
      <c r="A169" s="500">
        <f t="shared" si="1081"/>
        <v>13</v>
      </c>
      <c r="B169" s="501" t="s">
        <v>92</v>
      </c>
      <c r="C169" s="502"/>
      <c r="D169" s="502"/>
      <c r="E169" s="495"/>
      <c r="F169" s="495" t="str">
        <f t="shared" si="955"/>
        <v/>
      </c>
      <c r="G169" s="495">
        <f t="shared" si="956"/>
        <v>0</v>
      </c>
      <c r="H169" s="504"/>
      <c r="I169" s="495">
        <f t="shared" si="957"/>
        <v>0</v>
      </c>
      <c r="J169" s="504"/>
      <c r="K169" s="495">
        <f>ADHB!L169</f>
        <v>0</v>
      </c>
      <c r="L169" s="505">
        <f t="shared" si="958"/>
        <v>0</v>
      </c>
      <c r="M169" s="495">
        <f t="shared" si="959"/>
        <v>0</v>
      </c>
      <c r="N169" s="504"/>
      <c r="O169" s="506">
        <f t="shared" si="960"/>
        <v>0</v>
      </c>
      <c r="P169" s="507">
        <f t="shared" si="961"/>
        <v>0</v>
      </c>
      <c r="Q169" s="498"/>
      <c r="R169" s="508">
        <f t="shared" si="1082"/>
        <v>13</v>
      </c>
      <c r="S169" s="501" t="s">
        <v>92</v>
      </c>
      <c r="T169" s="502"/>
      <c r="U169" s="502"/>
      <c r="V169" s="495"/>
      <c r="W169" s="495"/>
      <c r="X169" s="495">
        <f t="shared" si="963"/>
        <v>0</v>
      </c>
      <c r="Y169" s="504"/>
      <c r="Z169" s="495">
        <f t="shared" si="964"/>
        <v>0</v>
      </c>
      <c r="AA169" s="504"/>
      <c r="AB169" s="495">
        <f>ADHB!AC169</f>
        <v>0</v>
      </c>
      <c r="AC169" s="505">
        <f t="shared" si="965"/>
        <v>0</v>
      </c>
      <c r="AD169" s="495">
        <f t="shared" si="966"/>
        <v>0</v>
      </c>
      <c r="AE169" s="504"/>
      <c r="AF169" s="506">
        <f t="shared" si="967"/>
        <v>0</v>
      </c>
      <c r="AG169" s="506">
        <f t="shared" si="968"/>
        <v>0</v>
      </c>
      <c r="AH169" s="498"/>
      <c r="AI169" s="508">
        <f t="shared" si="1083"/>
        <v>13</v>
      </c>
      <c r="AJ169" s="501" t="s">
        <v>92</v>
      </c>
      <c r="AK169" s="502"/>
      <c r="AL169" s="502"/>
      <c r="AM169" s="495"/>
      <c r="AN169" s="495"/>
      <c r="AO169" s="495">
        <f t="shared" si="970"/>
        <v>0</v>
      </c>
      <c r="AP169" s="504"/>
      <c r="AQ169" s="495">
        <f t="shared" si="971"/>
        <v>0</v>
      </c>
      <c r="AR169" s="504"/>
      <c r="AS169" s="495">
        <f>ADHB!AT169</f>
        <v>0</v>
      </c>
      <c r="AT169" s="505">
        <f t="shared" si="972"/>
        <v>0</v>
      </c>
      <c r="AU169" s="495">
        <f t="shared" si="973"/>
        <v>0</v>
      </c>
      <c r="AV169" s="504"/>
      <c r="AW169" s="506">
        <f t="shared" si="974"/>
        <v>0</v>
      </c>
      <c r="AX169" s="506">
        <f t="shared" si="975"/>
        <v>0</v>
      </c>
      <c r="AY169" s="498"/>
      <c r="AZ169" s="508">
        <f t="shared" si="1084"/>
        <v>13</v>
      </c>
      <c r="BA169" s="501" t="s">
        <v>92</v>
      </c>
      <c r="BB169" s="502"/>
      <c r="BC169" s="502"/>
      <c r="BD169" s="495"/>
      <c r="BE169" s="495"/>
      <c r="BF169" s="495">
        <f t="shared" si="977"/>
        <v>0</v>
      </c>
      <c r="BG169" s="504"/>
      <c r="BH169" s="495">
        <f t="shared" si="978"/>
        <v>0</v>
      </c>
      <c r="BI169" s="504"/>
      <c r="BJ169" s="495">
        <f>ADHB!BK169</f>
        <v>0</v>
      </c>
      <c r="BK169" s="505">
        <f t="shared" si="979"/>
        <v>0</v>
      </c>
      <c r="BL169" s="495">
        <f t="shared" si="980"/>
        <v>0</v>
      </c>
      <c r="BM169" s="504"/>
      <c r="BN169" s="506">
        <f t="shared" si="981"/>
        <v>0</v>
      </c>
      <c r="BO169" s="506">
        <f t="shared" si="982"/>
        <v>0</v>
      </c>
      <c r="BP169" s="498"/>
      <c r="BQ169" s="508">
        <f t="shared" si="1085"/>
        <v>13</v>
      </c>
      <c r="BR169" s="501" t="s">
        <v>92</v>
      </c>
      <c r="BS169" s="502"/>
      <c r="BT169" s="502"/>
      <c r="BU169" s="495"/>
      <c r="BV169" s="495"/>
      <c r="BW169" s="495">
        <f t="shared" si="984"/>
        <v>0</v>
      </c>
      <c r="BX169" s="504"/>
      <c r="BY169" s="495">
        <f t="shared" si="985"/>
        <v>0</v>
      </c>
      <c r="BZ169" s="504"/>
      <c r="CA169" s="495">
        <f>ADHB!CB169</f>
        <v>0</v>
      </c>
      <c r="CB169" s="505">
        <f t="shared" si="986"/>
        <v>0</v>
      </c>
      <c r="CC169" s="495">
        <f t="shared" si="987"/>
        <v>0</v>
      </c>
      <c r="CD169" s="504"/>
      <c r="CE169" s="506">
        <f t="shared" si="988"/>
        <v>0</v>
      </c>
      <c r="CF169" s="506">
        <f t="shared" si="989"/>
        <v>0</v>
      </c>
      <c r="CG169" s="498"/>
      <c r="CH169" s="508">
        <f t="shared" si="1086"/>
        <v>13</v>
      </c>
      <c r="CI169" s="501" t="s">
        <v>92</v>
      </c>
      <c r="CJ169" s="502"/>
      <c r="CK169" s="502"/>
      <c r="CL169" s="495"/>
      <c r="CM169" s="495"/>
      <c r="CN169" s="495">
        <f t="shared" si="991"/>
        <v>0</v>
      </c>
      <c r="CO169" s="504"/>
      <c r="CP169" s="495">
        <f t="shared" si="992"/>
        <v>0</v>
      </c>
      <c r="CQ169" s="504"/>
      <c r="CR169" s="495">
        <f>ADHB!CS169</f>
        <v>0</v>
      </c>
      <c r="CS169" s="505">
        <f t="shared" si="993"/>
        <v>0</v>
      </c>
      <c r="CT169" s="495">
        <f t="shared" si="994"/>
        <v>0</v>
      </c>
      <c r="CU169" s="504"/>
      <c r="CV169" s="506">
        <f t="shared" si="995"/>
        <v>0</v>
      </c>
      <c r="CW169" s="506">
        <f t="shared" si="996"/>
        <v>0</v>
      </c>
      <c r="CX169" s="498"/>
      <c r="CY169" s="508">
        <f t="shared" si="1087"/>
        <v>13</v>
      </c>
      <c r="CZ169" s="501" t="s">
        <v>92</v>
      </c>
      <c r="DA169" s="502"/>
      <c r="DB169" s="502"/>
      <c r="DC169" s="495"/>
      <c r="DD169" s="495"/>
      <c r="DE169" s="495">
        <f t="shared" si="998"/>
        <v>0</v>
      </c>
      <c r="DF169" s="504"/>
      <c r="DG169" s="495">
        <f t="shared" si="999"/>
        <v>0</v>
      </c>
      <c r="DH169" s="504"/>
      <c r="DI169" s="495">
        <f>ADHB!DJ169</f>
        <v>0</v>
      </c>
      <c r="DJ169" s="505">
        <f t="shared" si="1000"/>
        <v>0</v>
      </c>
      <c r="DK169" s="495">
        <f t="shared" si="1001"/>
        <v>0</v>
      </c>
      <c r="DL169" s="504"/>
      <c r="DM169" s="506">
        <f t="shared" si="1002"/>
        <v>0</v>
      </c>
      <c r="DN169" s="506">
        <f t="shared" si="1003"/>
        <v>0</v>
      </c>
      <c r="DO169" s="498"/>
      <c r="DP169" s="508">
        <f t="shared" si="1088"/>
        <v>13</v>
      </c>
      <c r="DQ169" s="501" t="s">
        <v>92</v>
      </c>
      <c r="DR169" s="502"/>
      <c r="DS169" s="502"/>
      <c r="DT169" s="495"/>
      <c r="DU169" s="495"/>
      <c r="DV169" s="495">
        <f t="shared" si="1005"/>
        <v>0</v>
      </c>
      <c r="DW169" s="504"/>
      <c r="DX169" s="495">
        <f t="shared" si="1006"/>
        <v>0</v>
      </c>
      <c r="DY169" s="504"/>
      <c r="DZ169" s="495">
        <f>ADHB!EA169</f>
        <v>0</v>
      </c>
      <c r="EA169" s="505">
        <f t="shared" si="1007"/>
        <v>0</v>
      </c>
      <c r="EB169" s="495">
        <f t="shared" si="1008"/>
        <v>0</v>
      </c>
      <c r="EC169" s="504"/>
      <c r="ED169" s="506">
        <f t="shared" si="1009"/>
        <v>0</v>
      </c>
      <c r="EE169" s="506">
        <f t="shared" si="1010"/>
        <v>0</v>
      </c>
      <c r="EF169" s="498"/>
      <c r="EG169" s="508">
        <f t="shared" si="1089"/>
        <v>13</v>
      </c>
      <c r="EH169" s="501" t="s">
        <v>92</v>
      </c>
      <c r="EI169" s="502"/>
      <c r="EJ169" s="502"/>
      <c r="EK169" s="495"/>
      <c r="EL169" s="495"/>
      <c r="EM169" s="495">
        <f t="shared" si="1012"/>
        <v>0</v>
      </c>
      <c r="EN169" s="504"/>
      <c r="EO169" s="495">
        <f t="shared" si="1013"/>
        <v>0</v>
      </c>
      <c r="EP169" s="504"/>
      <c r="EQ169" s="495">
        <f>ADHB!ER169</f>
        <v>0</v>
      </c>
      <c r="ER169" s="505">
        <f t="shared" si="1014"/>
        <v>0</v>
      </c>
      <c r="ES169" s="495">
        <f t="shared" si="1015"/>
        <v>0</v>
      </c>
      <c r="ET169" s="504"/>
      <c r="EU169" s="506">
        <f t="shared" si="1016"/>
        <v>0</v>
      </c>
      <c r="EV169" s="506">
        <f t="shared" si="1017"/>
        <v>0</v>
      </c>
      <c r="EW169" s="498"/>
      <c r="EX169" s="508">
        <f t="shared" si="1090"/>
        <v>13</v>
      </c>
      <c r="EY169" s="501" t="s">
        <v>92</v>
      </c>
      <c r="EZ169" s="502"/>
      <c r="FA169" s="502"/>
      <c r="FB169" s="495"/>
      <c r="FC169" s="495"/>
      <c r="FD169" s="495">
        <f t="shared" si="1019"/>
        <v>0</v>
      </c>
      <c r="FE169" s="504"/>
      <c r="FF169" s="495">
        <f t="shared" si="1020"/>
        <v>0</v>
      </c>
      <c r="FG169" s="504"/>
      <c r="FH169" s="495">
        <f>ADHB!FI169</f>
        <v>0</v>
      </c>
      <c r="FI169" s="505">
        <f t="shared" si="1021"/>
        <v>0</v>
      </c>
      <c r="FJ169" s="495">
        <f t="shared" si="1022"/>
        <v>0</v>
      </c>
      <c r="FK169" s="504"/>
      <c r="FL169" s="506">
        <f t="shared" si="1023"/>
        <v>0</v>
      </c>
      <c r="FM169" s="506">
        <f t="shared" si="1024"/>
        <v>0</v>
      </c>
      <c r="FN169" s="498"/>
      <c r="FO169" s="508">
        <f t="shared" si="1091"/>
        <v>13</v>
      </c>
      <c r="FP169" s="501" t="s">
        <v>92</v>
      </c>
      <c r="FQ169" s="502"/>
      <c r="FR169" s="502"/>
      <c r="FS169" s="495"/>
      <c r="FT169" s="495"/>
      <c r="FU169" s="495">
        <f t="shared" si="1026"/>
        <v>0</v>
      </c>
      <c r="FV169" s="504"/>
      <c r="FW169" s="495">
        <f t="shared" si="1027"/>
        <v>0</v>
      </c>
      <c r="FX169" s="504"/>
      <c r="FY169" s="495">
        <f>ADHB!FZ169</f>
        <v>0</v>
      </c>
      <c r="FZ169" s="505">
        <f t="shared" si="1028"/>
        <v>0</v>
      </c>
      <c r="GA169" s="495">
        <f t="shared" si="1029"/>
        <v>0</v>
      </c>
      <c r="GB169" s="504"/>
      <c r="GC169" s="506">
        <f t="shared" si="1030"/>
        <v>0</v>
      </c>
      <c r="GD169" s="506">
        <f t="shared" si="1031"/>
        <v>0</v>
      </c>
      <c r="GE169" s="498"/>
      <c r="GF169" s="508">
        <f t="shared" si="1092"/>
        <v>13</v>
      </c>
      <c r="GG169" s="501" t="s">
        <v>92</v>
      </c>
      <c r="GH169" s="502"/>
      <c r="GI169" s="502"/>
      <c r="GJ169" s="495"/>
      <c r="GK169" s="495"/>
      <c r="GL169" s="495">
        <f t="shared" si="1033"/>
        <v>0</v>
      </c>
      <c r="GM169" s="504"/>
      <c r="GN169" s="495">
        <f t="shared" si="1034"/>
        <v>0</v>
      </c>
      <c r="GO169" s="504"/>
      <c r="GP169" s="495">
        <f>ADHB!GQ169</f>
        <v>0</v>
      </c>
      <c r="GQ169" s="505">
        <f t="shared" si="1035"/>
        <v>0</v>
      </c>
      <c r="GR169" s="495">
        <f t="shared" si="1036"/>
        <v>0</v>
      </c>
      <c r="GS169" s="504"/>
      <c r="GT169" s="506">
        <f t="shared" si="1037"/>
        <v>0</v>
      </c>
      <c r="GU169" s="506">
        <f t="shared" si="1038"/>
        <v>0</v>
      </c>
      <c r="GV169" s="498"/>
      <c r="GW169" s="508">
        <f t="shared" si="1093"/>
        <v>13</v>
      </c>
      <c r="GX169" s="501" t="s">
        <v>92</v>
      </c>
      <c r="GY169" s="502"/>
      <c r="GZ169" s="502"/>
      <c r="HA169" s="495"/>
      <c r="HB169" s="495"/>
      <c r="HC169" s="495">
        <f t="shared" si="1040"/>
        <v>0</v>
      </c>
      <c r="HD169" s="504"/>
      <c r="HE169" s="495">
        <f t="shared" si="1041"/>
        <v>0</v>
      </c>
      <c r="HF169" s="504"/>
      <c r="HG169" s="495">
        <f>ADHB!HH169</f>
        <v>0</v>
      </c>
      <c r="HH169" s="505">
        <f t="shared" si="1042"/>
        <v>0</v>
      </c>
      <c r="HI169" s="495">
        <f t="shared" si="1043"/>
        <v>0</v>
      </c>
      <c r="HJ169" s="504"/>
      <c r="HK169" s="506">
        <f t="shared" si="1044"/>
        <v>0</v>
      </c>
      <c r="HL169" s="506">
        <f t="shared" si="1045"/>
        <v>0</v>
      </c>
      <c r="HM169" s="498"/>
      <c r="HN169" s="508">
        <f t="shared" si="1094"/>
        <v>13</v>
      </c>
      <c r="HO169" s="501" t="s">
        <v>92</v>
      </c>
      <c r="HP169" s="502"/>
      <c r="HQ169" s="502"/>
      <c r="HR169" s="495"/>
      <c r="HS169" s="495"/>
      <c r="HT169" s="495">
        <f t="shared" si="1047"/>
        <v>0</v>
      </c>
      <c r="HU169" s="504"/>
      <c r="HV169" s="495">
        <f t="shared" si="1048"/>
        <v>0</v>
      </c>
      <c r="HW169" s="504"/>
      <c r="HX169" s="495">
        <f>ADHB!HY169</f>
        <v>0</v>
      </c>
      <c r="HY169" s="505">
        <f t="shared" si="1049"/>
        <v>0</v>
      </c>
      <c r="HZ169" s="495">
        <f t="shared" si="1050"/>
        <v>0</v>
      </c>
      <c r="IA169" s="504"/>
      <c r="IB169" s="506">
        <f t="shared" si="1051"/>
        <v>0</v>
      </c>
      <c r="IC169" s="506">
        <f t="shared" si="1052"/>
        <v>0</v>
      </c>
      <c r="ID169" s="498"/>
      <c r="IE169" s="508">
        <f t="shared" si="1095"/>
        <v>13</v>
      </c>
      <c r="IF169" s="501" t="s">
        <v>92</v>
      </c>
      <c r="IG169" s="502"/>
      <c r="IH169" s="502"/>
      <c r="II169" s="495"/>
      <c r="IJ169" s="495"/>
      <c r="IK169" s="495">
        <f t="shared" si="1054"/>
        <v>0</v>
      </c>
      <c r="IL169" s="504"/>
      <c r="IM169" s="495">
        <f t="shared" si="1055"/>
        <v>0</v>
      </c>
      <c r="IN169" s="504"/>
      <c r="IO169" s="495">
        <f>ADHB!IP169</f>
        <v>0</v>
      </c>
      <c r="IP169" s="505">
        <f t="shared" si="1056"/>
        <v>0</v>
      </c>
      <c r="IQ169" s="495">
        <f t="shared" si="1057"/>
        <v>0</v>
      </c>
      <c r="IR169" s="504"/>
      <c r="IS169" s="506">
        <f t="shared" si="1058"/>
        <v>0</v>
      </c>
      <c r="IT169" s="506">
        <f t="shared" si="1059"/>
        <v>0</v>
      </c>
      <c r="IU169" s="498"/>
      <c r="IV169" s="508">
        <f t="shared" si="1096"/>
        <v>13</v>
      </c>
      <c r="IW169" s="501" t="s">
        <v>92</v>
      </c>
      <c r="IX169" s="502"/>
      <c r="IY169" s="502"/>
      <c r="IZ169" s="495"/>
      <c r="JA169" s="495"/>
      <c r="JB169" s="495">
        <f t="shared" si="1061"/>
        <v>0</v>
      </c>
      <c r="JC169" s="504"/>
      <c r="JD169" s="495">
        <f t="shared" si="1062"/>
        <v>0</v>
      </c>
      <c r="JE169" s="504"/>
      <c r="JF169" s="495">
        <f>ADHB!JG169</f>
        <v>0</v>
      </c>
      <c r="JG169" s="505">
        <f t="shared" si="1063"/>
        <v>0</v>
      </c>
      <c r="JH169" s="495">
        <f t="shared" si="1064"/>
        <v>0</v>
      </c>
      <c r="JI169" s="504"/>
      <c r="JJ169" s="506">
        <f t="shared" si="1065"/>
        <v>0</v>
      </c>
      <c r="JK169" s="506">
        <f t="shared" si="1066"/>
        <v>0</v>
      </c>
      <c r="JL169" s="498"/>
      <c r="JM169" s="508">
        <f t="shared" si="1097"/>
        <v>13</v>
      </c>
      <c r="JN169" s="501" t="s">
        <v>92</v>
      </c>
      <c r="JO169" s="502"/>
      <c r="JP169" s="502"/>
      <c r="JQ169" s="495"/>
      <c r="JR169" s="495"/>
      <c r="JS169" s="495">
        <f t="shared" si="1068"/>
        <v>0</v>
      </c>
      <c r="JT169" s="504"/>
      <c r="JU169" s="495">
        <f t="shared" si="1069"/>
        <v>0</v>
      </c>
      <c r="JV169" s="504"/>
      <c r="JW169" s="495" t="str">
        <f>ADHB!LD169</f>
        <v/>
      </c>
      <c r="JX169" s="505">
        <f t="shared" si="1070"/>
        <v>0</v>
      </c>
      <c r="JY169" s="495">
        <f t="shared" si="1071"/>
        <v>0</v>
      </c>
      <c r="JZ169" s="504"/>
      <c r="KA169" s="506">
        <f t="shared" si="1072"/>
        <v>0</v>
      </c>
      <c r="KB169" s="506">
        <f t="shared" si="1073"/>
        <v>0</v>
      </c>
      <c r="KC169" s="498"/>
      <c r="KD169" s="508">
        <f t="shared" si="1098"/>
        <v>13</v>
      </c>
      <c r="KE169" s="501" t="s">
        <v>92</v>
      </c>
      <c r="KF169" s="502"/>
      <c r="KG169" s="502"/>
      <c r="KH169" s="495"/>
      <c r="KI169" s="495"/>
      <c r="KJ169" s="495">
        <f t="shared" si="1075"/>
        <v>0</v>
      </c>
      <c r="KK169" s="504"/>
      <c r="KL169" s="495">
        <f t="shared" si="1076"/>
        <v>0</v>
      </c>
      <c r="KM169" s="504"/>
      <c r="KN169" s="495" t="str">
        <f>ADHB!LU169</f>
        <v/>
      </c>
      <c r="KO169" s="505">
        <f t="shared" si="1077"/>
        <v>0</v>
      </c>
      <c r="KP169" s="495">
        <f t="shared" si="1078"/>
        <v>0</v>
      </c>
      <c r="KQ169" s="504"/>
      <c r="KR169" s="506">
        <f t="shared" si="1079"/>
        <v>0</v>
      </c>
      <c r="KS169" s="506">
        <f t="shared" si="1080"/>
        <v>0</v>
      </c>
    </row>
    <row r="170" ht="15.75" customHeight="1">
      <c r="A170" s="500">
        <f t="shared" si="1081"/>
        <v>14</v>
      </c>
      <c r="B170" s="501" t="s">
        <v>93</v>
      </c>
      <c r="C170" s="502"/>
      <c r="D170" s="502"/>
      <c r="E170" s="495"/>
      <c r="F170" s="495" t="str">
        <f t="shared" si="955"/>
        <v/>
      </c>
      <c r="G170" s="495">
        <f t="shared" si="956"/>
        <v>0</v>
      </c>
      <c r="H170" s="504"/>
      <c r="I170" s="495">
        <f t="shared" si="957"/>
        <v>0</v>
      </c>
      <c r="J170" s="504"/>
      <c r="K170" s="495">
        <f>ADHB!L170</f>
        <v>0</v>
      </c>
      <c r="L170" s="505">
        <f t="shared" si="958"/>
        <v>0</v>
      </c>
      <c r="M170" s="495">
        <f t="shared" si="959"/>
        <v>0</v>
      </c>
      <c r="N170" s="504"/>
      <c r="O170" s="506">
        <f t="shared" si="960"/>
        <v>0</v>
      </c>
      <c r="P170" s="507">
        <f t="shared" si="961"/>
        <v>0</v>
      </c>
      <c r="Q170" s="498"/>
      <c r="R170" s="508">
        <f t="shared" si="1082"/>
        <v>14</v>
      </c>
      <c r="S170" s="501" t="s">
        <v>93</v>
      </c>
      <c r="T170" s="502"/>
      <c r="U170" s="502"/>
      <c r="V170" s="495"/>
      <c r="W170" s="495"/>
      <c r="X170" s="495">
        <f t="shared" si="963"/>
        <v>0</v>
      </c>
      <c r="Y170" s="504"/>
      <c r="Z170" s="495">
        <f t="shared" si="964"/>
        <v>0</v>
      </c>
      <c r="AA170" s="504"/>
      <c r="AB170" s="495">
        <f>ADHB!AC170</f>
        <v>0</v>
      </c>
      <c r="AC170" s="505">
        <f t="shared" si="965"/>
        <v>0</v>
      </c>
      <c r="AD170" s="495">
        <f t="shared" si="966"/>
        <v>0</v>
      </c>
      <c r="AE170" s="504"/>
      <c r="AF170" s="506">
        <f t="shared" si="967"/>
        <v>0</v>
      </c>
      <c r="AG170" s="506">
        <f t="shared" si="968"/>
        <v>0</v>
      </c>
      <c r="AH170" s="498"/>
      <c r="AI170" s="508">
        <f t="shared" si="1083"/>
        <v>14</v>
      </c>
      <c r="AJ170" s="501" t="s">
        <v>93</v>
      </c>
      <c r="AK170" s="502"/>
      <c r="AL170" s="502"/>
      <c r="AM170" s="495"/>
      <c r="AN170" s="495"/>
      <c r="AO170" s="495">
        <f t="shared" si="970"/>
        <v>0</v>
      </c>
      <c r="AP170" s="504"/>
      <c r="AQ170" s="495">
        <f t="shared" si="971"/>
        <v>0</v>
      </c>
      <c r="AR170" s="504"/>
      <c r="AS170" s="495">
        <f>ADHB!AT170</f>
        <v>0</v>
      </c>
      <c r="AT170" s="505">
        <f t="shared" si="972"/>
        <v>0</v>
      </c>
      <c r="AU170" s="495">
        <f t="shared" si="973"/>
        <v>0</v>
      </c>
      <c r="AV170" s="504"/>
      <c r="AW170" s="506">
        <f t="shared" si="974"/>
        <v>0</v>
      </c>
      <c r="AX170" s="506">
        <f t="shared" si="975"/>
        <v>0</v>
      </c>
      <c r="AY170" s="498"/>
      <c r="AZ170" s="508">
        <f t="shared" si="1084"/>
        <v>14</v>
      </c>
      <c r="BA170" s="501" t="s">
        <v>93</v>
      </c>
      <c r="BB170" s="502"/>
      <c r="BC170" s="502"/>
      <c r="BD170" s="495"/>
      <c r="BE170" s="495"/>
      <c r="BF170" s="495">
        <f t="shared" si="977"/>
        <v>0</v>
      </c>
      <c r="BG170" s="504"/>
      <c r="BH170" s="495">
        <f t="shared" si="978"/>
        <v>0</v>
      </c>
      <c r="BI170" s="504"/>
      <c r="BJ170" s="495">
        <f>ADHB!BK170</f>
        <v>0</v>
      </c>
      <c r="BK170" s="505">
        <f t="shared" si="979"/>
        <v>0</v>
      </c>
      <c r="BL170" s="495">
        <f t="shared" si="980"/>
        <v>0</v>
      </c>
      <c r="BM170" s="504"/>
      <c r="BN170" s="506">
        <f t="shared" si="981"/>
        <v>0</v>
      </c>
      <c r="BO170" s="506">
        <f t="shared" si="982"/>
        <v>0</v>
      </c>
      <c r="BP170" s="498"/>
      <c r="BQ170" s="508">
        <f t="shared" si="1085"/>
        <v>14</v>
      </c>
      <c r="BR170" s="501" t="s">
        <v>93</v>
      </c>
      <c r="BS170" s="502"/>
      <c r="BT170" s="502"/>
      <c r="BU170" s="495"/>
      <c r="BV170" s="495"/>
      <c r="BW170" s="495">
        <f t="shared" si="984"/>
        <v>0</v>
      </c>
      <c r="BX170" s="504"/>
      <c r="BY170" s="495">
        <f t="shared" si="985"/>
        <v>0</v>
      </c>
      <c r="BZ170" s="504"/>
      <c r="CA170" s="495">
        <f>ADHB!CB170</f>
        <v>0</v>
      </c>
      <c r="CB170" s="505">
        <f t="shared" si="986"/>
        <v>0</v>
      </c>
      <c r="CC170" s="495">
        <f t="shared" si="987"/>
        <v>0</v>
      </c>
      <c r="CD170" s="504"/>
      <c r="CE170" s="506">
        <f t="shared" si="988"/>
        <v>0</v>
      </c>
      <c r="CF170" s="506">
        <f t="shared" si="989"/>
        <v>0</v>
      </c>
      <c r="CG170" s="498"/>
      <c r="CH170" s="508">
        <f t="shared" si="1086"/>
        <v>14</v>
      </c>
      <c r="CI170" s="501" t="s">
        <v>93</v>
      </c>
      <c r="CJ170" s="502"/>
      <c r="CK170" s="502"/>
      <c r="CL170" s="495"/>
      <c r="CM170" s="495"/>
      <c r="CN170" s="495">
        <f t="shared" si="991"/>
        <v>0</v>
      </c>
      <c r="CO170" s="504"/>
      <c r="CP170" s="495">
        <f t="shared" si="992"/>
        <v>0</v>
      </c>
      <c r="CQ170" s="504"/>
      <c r="CR170" s="495">
        <f>ADHB!CS170</f>
        <v>0</v>
      </c>
      <c r="CS170" s="505">
        <f t="shared" si="993"/>
        <v>0</v>
      </c>
      <c r="CT170" s="495">
        <f t="shared" si="994"/>
        <v>0</v>
      </c>
      <c r="CU170" s="504"/>
      <c r="CV170" s="506">
        <f t="shared" si="995"/>
        <v>0</v>
      </c>
      <c r="CW170" s="506">
        <f t="shared" si="996"/>
        <v>0</v>
      </c>
      <c r="CX170" s="498"/>
      <c r="CY170" s="508">
        <f t="shared" si="1087"/>
        <v>14</v>
      </c>
      <c r="CZ170" s="501" t="s">
        <v>93</v>
      </c>
      <c r="DA170" s="502"/>
      <c r="DB170" s="502"/>
      <c r="DC170" s="495"/>
      <c r="DD170" s="495"/>
      <c r="DE170" s="495">
        <f t="shared" si="998"/>
        <v>0</v>
      </c>
      <c r="DF170" s="504"/>
      <c r="DG170" s="495">
        <f t="shared" si="999"/>
        <v>0</v>
      </c>
      <c r="DH170" s="504"/>
      <c r="DI170" s="495">
        <f>ADHB!DJ170</f>
        <v>0</v>
      </c>
      <c r="DJ170" s="505">
        <f t="shared" si="1000"/>
        <v>0</v>
      </c>
      <c r="DK170" s="495">
        <f t="shared" si="1001"/>
        <v>0</v>
      </c>
      <c r="DL170" s="504"/>
      <c r="DM170" s="506">
        <f t="shared" si="1002"/>
        <v>0</v>
      </c>
      <c r="DN170" s="506">
        <f t="shared" si="1003"/>
        <v>0</v>
      </c>
      <c r="DO170" s="498"/>
      <c r="DP170" s="508">
        <f t="shared" si="1088"/>
        <v>14</v>
      </c>
      <c r="DQ170" s="501" t="s">
        <v>93</v>
      </c>
      <c r="DR170" s="502"/>
      <c r="DS170" s="502"/>
      <c r="DT170" s="495"/>
      <c r="DU170" s="495"/>
      <c r="DV170" s="495">
        <f t="shared" si="1005"/>
        <v>0</v>
      </c>
      <c r="DW170" s="504"/>
      <c r="DX170" s="495">
        <f t="shared" si="1006"/>
        <v>0</v>
      </c>
      <c r="DY170" s="504"/>
      <c r="DZ170" s="495">
        <f>ADHB!EA170</f>
        <v>0</v>
      </c>
      <c r="EA170" s="505">
        <f t="shared" si="1007"/>
        <v>0</v>
      </c>
      <c r="EB170" s="495">
        <f t="shared" si="1008"/>
        <v>0</v>
      </c>
      <c r="EC170" s="504"/>
      <c r="ED170" s="506">
        <f t="shared" si="1009"/>
        <v>0</v>
      </c>
      <c r="EE170" s="506">
        <f t="shared" si="1010"/>
        <v>0</v>
      </c>
      <c r="EF170" s="498"/>
      <c r="EG170" s="508">
        <f t="shared" si="1089"/>
        <v>14</v>
      </c>
      <c r="EH170" s="501" t="s">
        <v>93</v>
      </c>
      <c r="EI170" s="502"/>
      <c r="EJ170" s="502"/>
      <c r="EK170" s="495"/>
      <c r="EL170" s="495"/>
      <c r="EM170" s="495">
        <f t="shared" si="1012"/>
        <v>0</v>
      </c>
      <c r="EN170" s="504"/>
      <c r="EO170" s="495">
        <f t="shared" si="1013"/>
        <v>0</v>
      </c>
      <c r="EP170" s="504"/>
      <c r="EQ170" s="495">
        <f>ADHB!ER170</f>
        <v>0</v>
      </c>
      <c r="ER170" s="505">
        <f t="shared" si="1014"/>
        <v>0</v>
      </c>
      <c r="ES170" s="495">
        <f t="shared" si="1015"/>
        <v>0</v>
      </c>
      <c r="ET170" s="504"/>
      <c r="EU170" s="506">
        <f t="shared" si="1016"/>
        <v>0</v>
      </c>
      <c r="EV170" s="506">
        <f t="shared" si="1017"/>
        <v>0</v>
      </c>
      <c r="EW170" s="498"/>
      <c r="EX170" s="508">
        <f t="shared" si="1090"/>
        <v>14</v>
      </c>
      <c r="EY170" s="501" t="s">
        <v>93</v>
      </c>
      <c r="EZ170" s="502"/>
      <c r="FA170" s="502"/>
      <c r="FB170" s="495"/>
      <c r="FC170" s="495"/>
      <c r="FD170" s="495">
        <f t="shared" si="1019"/>
        <v>0</v>
      </c>
      <c r="FE170" s="504"/>
      <c r="FF170" s="495">
        <f t="shared" si="1020"/>
        <v>0</v>
      </c>
      <c r="FG170" s="504"/>
      <c r="FH170" s="495">
        <f>ADHB!FI170</f>
        <v>0</v>
      </c>
      <c r="FI170" s="505">
        <f t="shared" si="1021"/>
        <v>0</v>
      </c>
      <c r="FJ170" s="495">
        <f t="shared" si="1022"/>
        <v>0</v>
      </c>
      <c r="FK170" s="504"/>
      <c r="FL170" s="506">
        <f t="shared" si="1023"/>
        <v>0</v>
      </c>
      <c r="FM170" s="506">
        <f t="shared" si="1024"/>
        <v>0</v>
      </c>
      <c r="FN170" s="498"/>
      <c r="FO170" s="508">
        <f t="shared" si="1091"/>
        <v>14</v>
      </c>
      <c r="FP170" s="501" t="s">
        <v>93</v>
      </c>
      <c r="FQ170" s="502"/>
      <c r="FR170" s="502"/>
      <c r="FS170" s="495"/>
      <c r="FT170" s="495"/>
      <c r="FU170" s="495">
        <f t="shared" si="1026"/>
        <v>0</v>
      </c>
      <c r="FV170" s="504"/>
      <c r="FW170" s="495">
        <f t="shared" si="1027"/>
        <v>0</v>
      </c>
      <c r="FX170" s="504"/>
      <c r="FY170" s="495">
        <f>ADHB!FZ170</f>
        <v>0</v>
      </c>
      <c r="FZ170" s="505">
        <f t="shared" si="1028"/>
        <v>0</v>
      </c>
      <c r="GA170" s="495">
        <f t="shared" si="1029"/>
        <v>0</v>
      </c>
      <c r="GB170" s="504"/>
      <c r="GC170" s="506">
        <f t="shared" si="1030"/>
        <v>0</v>
      </c>
      <c r="GD170" s="506">
        <f t="shared" si="1031"/>
        <v>0</v>
      </c>
      <c r="GE170" s="498"/>
      <c r="GF170" s="508">
        <f t="shared" si="1092"/>
        <v>14</v>
      </c>
      <c r="GG170" s="501" t="s">
        <v>93</v>
      </c>
      <c r="GH170" s="502"/>
      <c r="GI170" s="502"/>
      <c r="GJ170" s="495"/>
      <c r="GK170" s="495"/>
      <c r="GL170" s="495">
        <f t="shared" si="1033"/>
        <v>0</v>
      </c>
      <c r="GM170" s="504"/>
      <c r="GN170" s="495">
        <f t="shared" si="1034"/>
        <v>0</v>
      </c>
      <c r="GO170" s="504"/>
      <c r="GP170" s="495">
        <f>ADHB!GQ170</f>
        <v>0</v>
      </c>
      <c r="GQ170" s="505">
        <f t="shared" si="1035"/>
        <v>0</v>
      </c>
      <c r="GR170" s="495">
        <f t="shared" si="1036"/>
        <v>0</v>
      </c>
      <c r="GS170" s="504"/>
      <c r="GT170" s="506">
        <f t="shared" si="1037"/>
        <v>0</v>
      </c>
      <c r="GU170" s="506">
        <f t="shared" si="1038"/>
        <v>0</v>
      </c>
      <c r="GV170" s="498"/>
      <c r="GW170" s="508">
        <f t="shared" si="1093"/>
        <v>14</v>
      </c>
      <c r="GX170" s="501" t="s">
        <v>93</v>
      </c>
      <c r="GY170" s="502"/>
      <c r="GZ170" s="502"/>
      <c r="HA170" s="495"/>
      <c r="HB170" s="495"/>
      <c r="HC170" s="495">
        <f t="shared" si="1040"/>
        <v>0</v>
      </c>
      <c r="HD170" s="504"/>
      <c r="HE170" s="495">
        <f t="shared" si="1041"/>
        <v>0</v>
      </c>
      <c r="HF170" s="504"/>
      <c r="HG170" s="495">
        <f>ADHB!HH170</f>
        <v>0</v>
      </c>
      <c r="HH170" s="505">
        <f t="shared" si="1042"/>
        <v>0</v>
      </c>
      <c r="HI170" s="495">
        <f t="shared" si="1043"/>
        <v>0</v>
      </c>
      <c r="HJ170" s="504"/>
      <c r="HK170" s="506">
        <f t="shared" si="1044"/>
        <v>0</v>
      </c>
      <c r="HL170" s="506">
        <f t="shared" si="1045"/>
        <v>0</v>
      </c>
      <c r="HM170" s="498"/>
      <c r="HN170" s="508">
        <f t="shared" si="1094"/>
        <v>14</v>
      </c>
      <c r="HO170" s="501" t="s">
        <v>93</v>
      </c>
      <c r="HP170" s="502"/>
      <c r="HQ170" s="502"/>
      <c r="HR170" s="495"/>
      <c r="HS170" s="495"/>
      <c r="HT170" s="495">
        <f t="shared" si="1047"/>
        <v>0</v>
      </c>
      <c r="HU170" s="504"/>
      <c r="HV170" s="495">
        <f t="shared" si="1048"/>
        <v>0</v>
      </c>
      <c r="HW170" s="504"/>
      <c r="HX170" s="495">
        <f>ADHB!HY170</f>
        <v>0</v>
      </c>
      <c r="HY170" s="505">
        <f t="shared" si="1049"/>
        <v>0</v>
      </c>
      <c r="HZ170" s="495">
        <f t="shared" si="1050"/>
        <v>0</v>
      </c>
      <c r="IA170" s="504"/>
      <c r="IB170" s="506">
        <f t="shared" si="1051"/>
        <v>0</v>
      </c>
      <c r="IC170" s="506">
        <f t="shared" si="1052"/>
        <v>0</v>
      </c>
      <c r="ID170" s="498"/>
      <c r="IE170" s="508">
        <f t="shared" si="1095"/>
        <v>14</v>
      </c>
      <c r="IF170" s="501" t="s">
        <v>93</v>
      </c>
      <c r="IG170" s="502"/>
      <c r="IH170" s="502"/>
      <c r="II170" s="495"/>
      <c r="IJ170" s="495"/>
      <c r="IK170" s="495">
        <f t="shared" si="1054"/>
        <v>0</v>
      </c>
      <c r="IL170" s="504"/>
      <c r="IM170" s="495">
        <f t="shared" si="1055"/>
        <v>0</v>
      </c>
      <c r="IN170" s="504"/>
      <c r="IO170" s="495">
        <f>ADHB!IP170</f>
        <v>0</v>
      </c>
      <c r="IP170" s="505">
        <f t="shared" si="1056"/>
        <v>0</v>
      </c>
      <c r="IQ170" s="495">
        <f t="shared" si="1057"/>
        <v>0</v>
      </c>
      <c r="IR170" s="504"/>
      <c r="IS170" s="506">
        <f t="shared" si="1058"/>
        <v>0</v>
      </c>
      <c r="IT170" s="506">
        <f t="shared" si="1059"/>
        <v>0</v>
      </c>
      <c r="IU170" s="498"/>
      <c r="IV170" s="508">
        <f t="shared" si="1096"/>
        <v>14</v>
      </c>
      <c r="IW170" s="501" t="s">
        <v>93</v>
      </c>
      <c r="IX170" s="502"/>
      <c r="IY170" s="502"/>
      <c r="IZ170" s="495"/>
      <c r="JA170" s="495"/>
      <c r="JB170" s="495">
        <f t="shared" si="1061"/>
        <v>0</v>
      </c>
      <c r="JC170" s="504"/>
      <c r="JD170" s="495">
        <f t="shared" si="1062"/>
        <v>0</v>
      </c>
      <c r="JE170" s="504"/>
      <c r="JF170" s="495">
        <f>ADHB!JG170</f>
        <v>0</v>
      </c>
      <c r="JG170" s="505">
        <f t="shared" si="1063"/>
        <v>0</v>
      </c>
      <c r="JH170" s="495">
        <f t="shared" si="1064"/>
        <v>0</v>
      </c>
      <c r="JI170" s="504"/>
      <c r="JJ170" s="506">
        <f t="shared" si="1065"/>
        <v>0</v>
      </c>
      <c r="JK170" s="506">
        <f t="shared" si="1066"/>
        <v>0</v>
      </c>
      <c r="JL170" s="498"/>
      <c r="JM170" s="508">
        <f t="shared" si="1097"/>
        <v>14</v>
      </c>
      <c r="JN170" s="501" t="s">
        <v>93</v>
      </c>
      <c r="JO170" s="502"/>
      <c r="JP170" s="502"/>
      <c r="JQ170" s="495"/>
      <c r="JR170" s="495"/>
      <c r="JS170" s="495">
        <f t="shared" si="1068"/>
        <v>0</v>
      </c>
      <c r="JT170" s="504"/>
      <c r="JU170" s="495">
        <f t="shared" si="1069"/>
        <v>0</v>
      </c>
      <c r="JV170" s="504"/>
      <c r="JW170" s="495" t="str">
        <f>ADHB!LD170</f>
        <v/>
      </c>
      <c r="JX170" s="505">
        <f t="shared" si="1070"/>
        <v>0</v>
      </c>
      <c r="JY170" s="495">
        <f t="shared" si="1071"/>
        <v>0</v>
      </c>
      <c r="JZ170" s="504"/>
      <c r="KA170" s="506">
        <f t="shared" si="1072"/>
        <v>0</v>
      </c>
      <c r="KB170" s="506">
        <f t="shared" si="1073"/>
        <v>0</v>
      </c>
      <c r="KC170" s="498"/>
      <c r="KD170" s="508">
        <f t="shared" si="1098"/>
        <v>14</v>
      </c>
      <c r="KE170" s="501" t="s">
        <v>93</v>
      </c>
      <c r="KF170" s="502"/>
      <c r="KG170" s="502"/>
      <c r="KH170" s="495"/>
      <c r="KI170" s="495"/>
      <c r="KJ170" s="495">
        <f t="shared" si="1075"/>
        <v>0</v>
      </c>
      <c r="KK170" s="504"/>
      <c r="KL170" s="495">
        <f t="shared" si="1076"/>
        <v>0</v>
      </c>
      <c r="KM170" s="504"/>
      <c r="KN170" s="495" t="str">
        <f>ADHB!LU170</f>
        <v/>
      </c>
      <c r="KO170" s="505">
        <f t="shared" si="1077"/>
        <v>0</v>
      </c>
      <c r="KP170" s="495">
        <f t="shared" si="1078"/>
        <v>0</v>
      </c>
      <c r="KQ170" s="504"/>
      <c r="KR170" s="506">
        <f t="shared" si="1079"/>
        <v>0</v>
      </c>
      <c r="KS170" s="506">
        <f t="shared" si="1080"/>
        <v>0</v>
      </c>
    </row>
    <row r="171" ht="15.75" customHeight="1">
      <c r="A171" s="500">
        <f t="shared" si="1081"/>
        <v>15</v>
      </c>
      <c r="B171" s="501" t="s">
        <v>94</v>
      </c>
      <c r="C171" s="502"/>
      <c r="D171" s="502"/>
      <c r="E171" s="495"/>
      <c r="F171" s="495" t="str">
        <f t="shared" si="955"/>
        <v/>
      </c>
      <c r="G171" s="495">
        <f t="shared" si="956"/>
        <v>0</v>
      </c>
      <c r="H171" s="504"/>
      <c r="I171" s="495">
        <f t="shared" si="957"/>
        <v>0</v>
      </c>
      <c r="J171" s="504"/>
      <c r="K171" s="495">
        <f>ADHB!L171</f>
        <v>0</v>
      </c>
      <c r="L171" s="505">
        <f t="shared" si="958"/>
        <v>0</v>
      </c>
      <c r="M171" s="495">
        <f t="shared" si="959"/>
        <v>0</v>
      </c>
      <c r="N171" s="504"/>
      <c r="O171" s="506">
        <f t="shared" si="960"/>
        <v>0</v>
      </c>
      <c r="P171" s="507">
        <f t="shared" si="961"/>
        <v>0</v>
      </c>
      <c r="Q171" s="498"/>
      <c r="R171" s="508">
        <f t="shared" si="1082"/>
        <v>15</v>
      </c>
      <c r="S171" s="501" t="s">
        <v>94</v>
      </c>
      <c r="T171" s="502"/>
      <c r="U171" s="502"/>
      <c r="V171" s="495"/>
      <c r="W171" s="495"/>
      <c r="X171" s="495">
        <f t="shared" si="963"/>
        <v>0</v>
      </c>
      <c r="Y171" s="504"/>
      <c r="Z171" s="495">
        <f t="shared" si="964"/>
        <v>0</v>
      </c>
      <c r="AA171" s="504"/>
      <c r="AB171" s="495">
        <f>ADHB!AC171</f>
        <v>0</v>
      </c>
      <c r="AC171" s="505">
        <f t="shared" si="965"/>
        <v>0</v>
      </c>
      <c r="AD171" s="495">
        <f t="shared" si="966"/>
        <v>0</v>
      </c>
      <c r="AE171" s="504"/>
      <c r="AF171" s="506">
        <f t="shared" si="967"/>
        <v>0</v>
      </c>
      <c r="AG171" s="506">
        <f t="shared" si="968"/>
        <v>0</v>
      </c>
      <c r="AH171" s="498"/>
      <c r="AI171" s="508">
        <f t="shared" si="1083"/>
        <v>15</v>
      </c>
      <c r="AJ171" s="501" t="s">
        <v>94</v>
      </c>
      <c r="AK171" s="502"/>
      <c r="AL171" s="502"/>
      <c r="AM171" s="495"/>
      <c r="AN171" s="495"/>
      <c r="AO171" s="495">
        <f t="shared" si="970"/>
        <v>0</v>
      </c>
      <c r="AP171" s="504"/>
      <c r="AQ171" s="495">
        <f t="shared" si="971"/>
        <v>0</v>
      </c>
      <c r="AR171" s="504"/>
      <c r="AS171" s="495">
        <f>ADHB!AT171</f>
        <v>0</v>
      </c>
      <c r="AT171" s="505">
        <f t="shared" si="972"/>
        <v>0</v>
      </c>
      <c r="AU171" s="495">
        <f t="shared" si="973"/>
        <v>0</v>
      </c>
      <c r="AV171" s="504"/>
      <c r="AW171" s="506">
        <f t="shared" si="974"/>
        <v>0</v>
      </c>
      <c r="AX171" s="506">
        <f t="shared" si="975"/>
        <v>0</v>
      </c>
      <c r="AY171" s="498"/>
      <c r="AZ171" s="508">
        <f t="shared" si="1084"/>
        <v>15</v>
      </c>
      <c r="BA171" s="501" t="s">
        <v>94</v>
      </c>
      <c r="BB171" s="502"/>
      <c r="BC171" s="502"/>
      <c r="BD171" s="495"/>
      <c r="BE171" s="495"/>
      <c r="BF171" s="495">
        <f t="shared" si="977"/>
        <v>0</v>
      </c>
      <c r="BG171" s="504"/>
      <c r="BH171" s="495">
        <f t="shared" si="978"/>
        <v>0</v>
      </c>
      <c r="BI171" s="504"/>
      <c r="BJ171" s="495">
        <f>ADHB!BK171</f>
        <v>0</v>
      </c>
      <c r="BK171" s="505">
        <f t="shared" si="979"/>
        <v>0</v>
      </c>
      <c r="BL171" s="495">
        <f t="shared" si="980"/>
        <v>0</v>
      </c>
      <c r="BM171" s="504"/>
      <c r="BN171" s="506">
        <f t="shared" si="981"/>
        <v>0</v>
      </c>
      <c r="BO171" s="506">
        <f t="shared" si="982"/>
        <v>0</v>
      </c>
      <c r="BP171" s="498"/>
      <c r="BQ171" s="508">
        <f t="shared" si="1085"/>
        <v>15</v>
      </c>
      <c r="BR171" s="501" t="s">
        <v>94</v>
      </c>
      <c r="BS171" s="502"/>
      <c r="BT171" s="502"/>
      <c r="BU171" s="495"/>
      <c r="BV171" s="495"/>
      <c r="BW171" s="495">
        <f t="shared" si="984"/>
        <v>0</v>
      </c>
      <c r="BX171" s="504"/>
      <c r="BY171" s="495">
        <f t="shared" si="985"/>
        <v>0</v>
      </c>
      <c r="BZ171" s="504"/>
      <c r="CA171" s="495">
        <f>ADHB!CB171</f>
        <v>0</v>
      </c>
      <c r="CB171" s="505">
        <f t="shared" si="986"/>
        <v>0</v>
      </c>
      <c r="CC171" s="495">
        <f t="shared" si="987"/>
        <v>0</v>
      </c>
      <c r="CD171" s="504"/>
      <c r="CE171" s="506">
        <f t="shared" si="988"/>
        <v>0</v>
      </c>
      <c r="CF171" s="506">
        <f t="shared" si="989"/>
        <v>0</v>
      </c>
      <c r="CG171" s="498"/>
      <c r="CH171" s="508">
        <f t="shared" si="1086"/>
        <v>15</v>
      </c>
      <c r="CI171" s="501" t="s">
        <v>94</v>
      </c>
      <c r="CJ171" s="502"/>
      <c r="CK171" s="502"/>
      <c r="CL171" s="495"/>
      <c r="CM171" s="495"/>
      <c r="CN171" s="495">
        <f t="shared" si="991"/>
        <v>0</v>
      </c>
      <c r="CO171" s="504"/>
      <c r="CP171" s="495">
        <f t="shared" si="992"/>
        <v>0</v>
      </c>
      <c r="CQ171" s="504"/>
      <c r="CR171" s="495">
        <f>ADHB!CS171</f>
        <v>0</v>
      </c>
      <c r="CS171" s="505">
        <f t="shared" si="993"/>
        <v>0</v>
      </c>
      <c r="CT171" s="495">
        <f t="shared" si="994"/>
        <v>0</v>
      </c>
      <c r="CU171" s="504"/>
      <c r="CV171" s="506">
        <f t="shared" si="995"/>
        <v>0</v>
      </c>
      <c r="CW171" s="506">
        <f t="shared" si="996"/>
        <v>0</v>
      </c>
      <c r="CX171" s="498"/>
      <c r="CY171" s="508">
        <f t="shared" si="1087"/>
        <v>15</v>
      </c>
      <c r="CZ171" s="501" t="s">
        <v>94</v>
      </c>
      <c r="DA171" s="502"/>
      <c r="DB171" s="502"/>
      <c r="DC171" s="495"/>
      <c r="DD171" s="495"/>
      <c r="DE171" s="495">
        <f t="shared" si="998"/>
        <v>0</v>
      </c>
      <c r="DF171" s="504"/>
      <c r="DG171" s="495">
        <f t="shared" si="999"/>
        <v>0</v>
      </c>
      <c r="DH171" s="504"/>
      <c r="DI171" s="495">
        <f>ADHB!DJ171</f>
        <v>0</v>
      </c>
      <c r="DJ171" s="505">
        <f t="shared" si="1000"/>
        <v>0</v>
      </c>
      <c r="DK171" s="495">
        <f t="shared" si="1001"/>
        <v>0</v>
      </c>
      <c r="DL171" s="504"/>
      <c r="DM171" s="506">
        <f t="shared" si="1002"/>
        <v>0</v>
      </c>
      <c r="DN171" s="506">
        <f t="shared" si="1003"/>
        <v>0</v>
      </c>
      <c r="DO171" s="498"/>
      <c r="DP171" s="508">
        <f t="shared" si="1088"/>
        <v>15</v>
      </c>
      <c r="DQ171" s="501" t="s">
        <v>94</v>
      </c>
      <c r="DR171" s="502"/>
      <c r="DS171" s="502"/>
      <c r="DT171" s="495"/>
      <c r="DU171" s="495"/>
      <c r="DV171" s="495">
        <f t="shared" si="1005"/>
        <v>0</v>
      </c>
      <c r="DW171" s="504"/>
      <c r="DX171" s="495">
        <f t="shared" si="1006"/>
        <v>0</v>
      </c>
      <c r="DY171" s="504"/>
      <c r="DZ171" s="495">
        <f>ADHB!EA171</f>
        <v>0</v>
      </c>
      <c r="EA171" s="505">
        <f t="shared" si="1007"/>
        <v>0</v>
      </c>
      <c r="EB171" s="495">
        <f t="shared" si="1008"/>
        <v>0</v>
      </c>
      <c r="EC171" s="504"/>
      <c r="ED171" s="506">
        <f t="shared" si="1009"/>
        <v>0</v>
      </c>
      <c r="EE171" s="506">
        <f t="shared" si="1010"/>
        <v>0</v>
      </c>
      <c r="EF171" s="498"/>
      <c r="EG171" s="508">
        <f t="shared" si="1089"/>
        <v>15</v>
      </c>
      <c r="EH171" s="501" t="s">
        <v>94</v>
      </c>
      <c r="EI171" s="502"/>
      <c r="EJ171" s="502"/>
      <c r="EK171" s="495"/>
      <c r="EL171" s="495"/>
      <c r="EM171" s="495">
        <f t="shared" si="1012"/>
        <v>0</v>
      </c>
      <c r="EN171" s="504"/>
      <c r="EO171" s="495">
        <f t="shared" si="1013"/>
        <v>0</v>
      </c>
      <c r="EP171" s="504"/>
      <c r="EQ171" s="495">
        <f>ADHB!ER171</f>
        <v>0</v>
      </c>
      <c r="ER171" s="505">
        <f t="shared" si="1014"/>
        <v>0</v>
      </c>
      <c r="ES171" s="495">
        <f t="shared" si="1015"/>
        <v>0</v>
      </c>
      <c r="ET171" s="504"/>
      <c r="EU171" s="506">
        <f t="shared" si="1016"/>
        <v>0</v>
      </c>
      <c r="EV171" s="506">
        <f t="shared" si="1017"/>
        <v>0</v>
      </c>
      <c r="EW171" s="498"/>
      <c r="EX171" s="508">
        <f t="shared" si="1090"/>
        <v>15</v>
      </c>
      <c r="EY171" s="501" t="s">
        <v>94</v>
      </c>
      <c r="EZ171" s="502"/>
      <c r="FA171" s="502"/>
      <c r="FB171" s="495"/>
      <c r="FC171" s="495"/>
      <c r="FD171" s="495">
        <f t="shared" si="1019"/>
        <v>0</v>
      </c>
      <c r="FE171" s="504"/>
      <c r="FF171" s="495">
        <f t="shared" si="1020"/>
        <v>0</v>
      </c>
      <c r="FG171" s="504"/>
      <c r="FH171" s="495">
        <f>ADHB!FI171</f>
        <v>0</v>
      </c>
      <c r="FI171" s="505">
        <f t="shared" si="1021"/>
        <v>0</v>
      </c>
      <c r="FJ171" s="495">
        <f t="shared" si="1022"/>
        <v>0</v>
      </c>
      <c r="FK171" s="504"/>
      <c r="FL171" s="506">
        <f t="shared" si="1023"/>
        <v>0</v>
      </c>
      <c r="FM171" s="506">
        <f t="shared" si="1024"/>
        <v>0</v>
      </c>
      <c r="FN171" s="498"/>
      <c r="FO171" s="508">
        <f t="shared" si="1091"/>
        <v>15</v>
      </c>
      <c r="FP171" s="501" t="s">
        <v>94</v>
      </c>
      <c r="FQ171" s="502"/>
      <c r="FR171" s="502"/>
      <c r="FS171" s="495"/>
      <c r="FT171" s="495"/>
      <c r="FU171" s="495">
        <f t="shared" si="1026"/>
        <v>0</v>
      </c>
      <c r="FV171" s="504"/>
      <c r="FW171" s="495">
        <f t="shared" si="1027"/>
        <v>0</v>
      </c>
      <c r="FX171" s="504"/>
      <c r="FY171" s="495">
        <f>ADHB!FZ171</f>
        <v>0</v>
      </c>
      <c r="FZ171" s="505">
        <f t="shared" si="1028"/>
        <v>0</v>
      </c>
      <c r="GA171" s="495">
        <f t="shared" si="1029"/>
        <v>0</v>
      </c>
      <c r="GB171" s="504"/>
      <c r="GC171" s="506">
        <f t="shared" si="1030"/>
        <v>0</v>
      </c>
      <c r="GD171" s="506">
        <f t="shared" si="1031"/>
        <v>0</v>
      </c>
      <c r="GE171" s="498"/>
      <c r="GF171" s="508">
        <f t="shared" si="1092"/>
        <v>15</v>
      </c>
      <c r="GG171" s="501" t="s">
        <v>94</v>
      </c>
      <c r="GH171" s="502"/>
      <c r="GI171" s="502"/>
      <c r="GJ171" s="495"/>
      <c r="GK171" s="495"/>
      <c r="GL171" s="495">
        <f t="shared" si="1033"/>
        <v>0</v>
      </c>
      <c r="GM171" s="504"/>
      <c r="GN171" s="495">
        <f t="shared" si="1034"/>
        <v>0</v>
      </c>
      <c r="GO171" s="504"/>
      <c r="GP171" s="495">
        <f>ADHB!GQ171</f>
        <v>0</v>
      </c>
      <c r="GQ171" s="505">
        <f t="shared" si="1035"/>
        <v>0</v>
      </c>
      <c r="GR171" s="495">
        <f t="shared" si="1036"/>
        <v>0</v>
      </c>
      <c r="GS171" s="504"/>
      <c r="GT171" s="506">
        <f t="shared" si="1037"/>
        <v>0</v>
      </c>
      <c r="GU171" s="506">
        <f t="shared" si="1038"/>
        <v>0</v>
      </c>
      <c r="GV171" s="498"/>
      <c r="GW171" s="508">
        <f t="shared" si="1093"/>
        <v>15</v>
      </c>
      <c r="GX171" s="501" t="s">
        <v>94</v>
      </c>
      <c r="GY171" s="502"/>
      <c r="GZ171" s="502"/>
      <c r="HA171" s="495"/>
      <c r="HB171" s="495"/>
      <c r="HC171" s="495">
        <f t="shared" si="1040"/>
        <v>0</v>
      </c>
      <c r="HD171" s="504"/>
      <c r="HE171" s="495">
        <f t="shared" si="1041"/>
        <v>0</v>
      </c>
      <c r="HF171" s="504"/>
      <c r="HG171" s="495">
        <f>ADHB!HH171</f>
        <v>0</v>
      </c>
      <c r="HH171" s="505">
        <f t="shared" si="1042"/>
        <v>0</v>
      </c>
      <c r="HI171" s="495">
        <f t="shared" si="1043"/>
        <v>0</v>
      </c>
      <c r="HJ171" s="504"/>
      <c r="HK171" s="506">
        <f t="shared" si="1044"/>
        <v>0</v>
      </c>
      <c r="HL171" s="506">
        <f t="shared" si="1045"/>
        <v>0</v>
      </c>
      <c r="HM171" s="498"/>
      <c r="HN171" s="508">
        <f t="shared" si="1094"/>
        <v>15</v>
      </c>
      <c r="HO171" s="501" t="s">
        <v>94</v>
      </c>
      <c r="HP171" s="502"/>
      <c r="HQ171" s="502"/>
      <c r="HR171" s="495"/>
      <c r="HS171" s="495"/>
      <c r="HT171" s="495">
        <f t="shared" si="1047"/>
        <v>0</v>
      </c>
      <c r="HU171" s="504"/>
      <c r="HV171" s="495">
        <f t="shared" si="1048"/>
        <v>0</v>
      </c>
      <c r="HW171" s="504"/>
      <c r="HX171" s="495">
        <f>ADHB!HY171</f>
        <v>0</v>
      </c>
      <c r="HY171" s="505">
        <f t="shared" si="1049"/>
        <v>0</v>
      </c>
      <c r="HZ171" s="495">
        <f t="shared" si="1050"/>
        <v>0</v>
      </c>
      <c r="IA171" s="504"/>
      <c r="IB171" s="506">
        <f t="shared" si="1051"/>
        <v>0</v>
      </c>
      <c r="IC171" s="506">
        <f t="shared" si="1052"/>
        <v>0</v>
      </c>
      <c r="ID171" s="498"/>
      <c r="IE171" s="508">
        <f t="shared" si="1095"/>
        <v>15</v>
      </c>
      <c r="IF171" s="501" t="s">
        <v>94</v>
      </c>
      <c r="IG171" s="502"/>
      <c r="IH171" s="502"/>
      <c r="II171" s="495"/>
      <c r="IJ171" s="495"/>
      <c r="IK171" s="495">
        <f t="shared" si="1054"/>
        <v>0</v>
      </c>
      <c r="IL171" s="504"/>
      <c r="IM171" s="495">
        <f t="shared" si="1055"/>
        <v>0</v>
      </c>
      <c r="IN171" s="504"/>
      <c r="IO171" s="495">
        <f>ADHB!IP171</f>
        <v>0</v>
      </c>
      <c r="IP171" s="505">
        <f t="shared" si="1056"/>
        <v>0</v>
      </c>
      <c r="IQ171" s="495">
        <f t="shared" si="1057"/>
        <v>0</v>
      </c>
      <c r="IR171" s="504"/>
      <c r="IS171" s="506">
        <f t="shared" si="1058"/>
        <v>0</v>
      </c>
      <c r="IT171" s="506">
        <f t="shared" si="1059"/>
        <v>0</v>
      </c>
      <c r="IU171" s="498"/>
      <c r="IV171" s="508">
        <f t="shared" si="1096"/>
        <v>15</v>
      </c>
      <c r="IW171" s="501" t="s">
        <v>94</v>
      </c>
      <c r="IX171" s="502"/>
      <c r="IY171" s="502"/>
      <c r="IZ171" s="495"/>
      <c r="JA171" s="495"/>
      <c r="JB171" s="495">
        <f t="shared" si="1061"/>
        <v>0</v>
      </c>
      <c r="JC171" s="504"/>
      <c r="JD171" s="495">
        <f t="shared" si="1062"/>
        <v>0</v>
      </c>
      <c r="JE171" s="504"/>
      <c r="JF171" s="495">
        <f>ADHB!JG171</f>
        <v>0</v>
      </c>
      <c r="JG171" s="505">
        <f t="shared" si="1063"/>
        <v>0</v>
      </c>
      <c r="JH171" s="495">
        <f t="shared" si="1064"/>
        <v>0</v>
      </c>
      <c r="JI171" s="504"/>
      <c r="JJ171" s="506">
        <f t="shared" si="1065"/>
        <v>0</v>
      </c>
      <c r="JK171" s="506">
        <f t="shared" si="1066"/>
        <v>0</v>
      </c>
      <c r="JL171" s="498"/>
      <c r="JM171" s="508">
        <f t="shared" si="1097"/>
        <v>15</v>
      </c>
      <c r="JN171" s="501" t="s">
        <v>94</v>
      </c>
      <c r="JO171" s="502"/>
      <c r="JP171" s="502"/>
      <c r="JQ171" s="495"/>
      <c r="JR171" s="495"/>
      <c r="JS171" s="495">
        <f t="shared" si="1068"/>
        <v>0</v>
      </c>
      <c r="JT171" s="504"/>
      <c r="JU171" s="495">
        <f t="shared" si="1069"/>
        <v>0</v>
      </c>
      <c r="JV171" s="504"/>
      <c r="JW171" s="495" t="str">
        <f>ADHB!LD171</f>
        <v/>
      </c>
      <c r="JX171" s="505">
        <f t="shared" si="1070"/>
        <v>0</v>
      </c>
      <c r="JY171" s="495">
        <f t="shared" si="1071"/>
        <v>0</v>
      </c>
      <c r="JZ171" s="504"/>
      <c r="KA171" s="506">
        <f t="shared" si="1072"/>
        <v>0</v>
      </c>
      <c r="KB171" s="506">
        <f t="shared" si="1073"/>
        <v>0</v>
      </c>
      <c r="KC171" s="498"/>
      <c r="KD171" s="508">
        <f t="shared" si="1098"/>
        <v>15</v>
      </c>
      <c r="KE171" s="501" t="s">
        <v>94</v>
      </c>
      <c r="KF171" s="502"/>
      <c r="KG171" s="502"/>
      <c r="KH171" s="495"/>
      <c r="KI171" s="495"/>
      <c r="KJ171" s="495">
        <f t="shared" si="1075"/>
        <v>0</v>
      </c>
      <c r="KK171" s="504"/>
      <c r="KL171" s="495">
        <f t="shared" si="1076"/>
        <v>0</v>
      </c>
      <c r="KM171" s="504"/>
      <c r="KN171" s="495" t="str">
        <f>ADHB!LU171</f>
        <v/>
      </c>
      <c r="KO171" s="505">
        <f t="shared" si="1077"/>
        <v>0</v>
      </c>
      <c r="KP171" s="495">
        <f t="shared" si="1078"/>
        <v>0</v>
      </c>
      <c r="KQ171" s="504"/>
      <c r="KR171" s="506">
        <f t="shared" si="1079"/>
        <v>0</v>
      </c>
      <c r="KS171" s="506">
        <f t="shared" si="1080"/>
        <v>0</v>
      </c>
    </row>
    <row r="172" ht="15.75" customHeight="1">
      <c r="A172" s="500">
        <f t="shared" si="1081"/>
        <v>16</v>
      </c>
      <c r="B172" s="501" t="s">
        <v>95</v>
      </c>
      <c r="C172" s="502"/>
      <c r="D172" s="502"/>
      <c r="E172" s="495"/>
      <c r="F172" s="495" t="str">
        <f t="shared" si="955"/>
        <v/>
      </c>
      <c r="G172" s="495">
        <f t="shared" si="956"/>
        <v>0</v>
      </c>
      <c r="H172" s="504"/>
      <c r="I172" s="495">
        <f t="shared" si="957"/>
        <v>0</v>
      </c>
      <c r="J172" s="504"/>
      <c r="K172" s="495">
        <f>ADHB!L172</f>
        <v>0</v>
      </c>
      <c r="L172" s="505">
        <f t="shared" si="958"/>
        <v>0</v>
      </c>
      <c r="M172" s="495">
        <f t="shared" si="959"/>
        <v>0</v>
      </c>
      <c r="N172" s="504"/>
      <c r="O172" s="506">
        <f t="shared" si="960"/>
        <v>0</v>
      </c>
      <c r="P172" s="507">
        <f t="shared" si="961"/>
        <v>0</v>
      </c>
      <c r="Q172" s="498"/>
      <c r="R172" s="508">
        <f t="shared" si="1082"/>
        <v>16</v>
      </c>
      <c r="S172" s="501" t="s">
        <v>95</v>
      </c>
      <c r="T172" s="502"/>
      <c r="U172" s="502"/>
      <c r="V172" s="495"/>
      <c r="W172" s="495"/>
      <c r="X172" s="495">
        <f t="shared" si="963"/>
        <v>0</v>
      </c>
      <c r="Y172" s="504"/>
      <c r="Z172" s="495">
        <f t="shared" si="964"/>
        <v>0</v>
      </c>
      <c r="AA172" s="504"/>
      <c r="AB172" s="495">
        <f>ADHB!AC172</f>
        <v>0</v>
      </c>
      <c r="AC172" s="505">
        <f t="shared" si="965"/>
        <v>0</v>
      </c>
      <c r="AD172" s="495">
        <f t="shared" si="966"/>
        <v>0</v>
      </c>
      <c r="AE172" s="504"/>
      <c r="AF172" s="506">
        <f t="shared" si="967"/>
        <v>0</v>
      </c>
      <c r="AG172" s="506">
        <f t="shared" si="968"/>
        <v>0</v>
      </c>
      <c r="AH172" s="498"/>
      <c r="AI172" s="508">
        <f t="shared" si="1083"/>
        <v>16</v>
      </c>
      <c r="AJ172" s="501" t="s">
        <v>95</v>
      </c>
      <c r="AK172" s="502"/>
      <c r="AL172" s="502"/>
      <c r="AM172" s="495"/>
      <c r="AN172" s="495"/>
      <c r="AO172" s="495">
        <f t="shared" si="970"/>
        <v>0</v>
      </c>
      <c r="AP172" s="504"/>
      <c r="AQ172" s="495">
        <f t="shared" si="971"/>
        <v>0</v>
      </c>
      <c r="AR172" s="504"/>
      <c r="AS172" s="495">
        <f>ADHB!AT172</f>
        <v>0</v>
      </c>
      <c r="AT172" s="505">
        <f t="shared" si="972"/>
        <v>0</v>
      </c>
      <c r="AU172" s="495">
        <f t="shared" si="973"/>
        <v>0</v>
      </c>
      <c r="AV172" s="504"/>
      <c r="AW172" s="506">
        <f t="shared" si="974"/>
        <v>0</v>
      </c>
      <c r="AX172" s="506">
        <f t="shared" si="975"/>
        <v>0</v>
      </c>
      <c r="AY172" s="498"/>
      <c r="AZ172" s="508">
        <f t="shared" si="1084"/>
        <v>16</v>
      </c>
      <c r="BA172" s="501" t="s">
        <v>95</v>
      </c>
      <c r="BB172" s="502"/>
      <c r="BC172" s="502"/>
      <c r="BD172" s="495"/>
      <c r="BE172" s="495"/>
      <c r="BF172" s="495">
        <f t="shared" si="977"/>
        <v>0</v>
      </c>
      <c r="BG172" s="504"/>
      <c r="BH172" s="495">
        <f t="shared" si="978"/>
        <v>0</v>
      </c>
      <c r="BI172" s="504"/>
      <c r="BJ172" s="495">
        <f>ADHB!BK172</f>
        <v>0</v>
      </c>
      <c r="BK172" s="505">
        <f t="shared" si="979"/>
        <v>0</v>
      </c>
      <c r="BL172" s="495">
        <f t="shared" si="980"/>
        <v>0</v>
      </c>
      <c r="BM172" s="504"/>
      <c r="BN172" s="506">
        <f t="shared" si="981"/>
        <v>0</v>
      </c>
      <c r="BO172" s="506">
        <f t="shared" si="982"/>
        <v>0</v>
      </c>
      <c r="BP172" s="498"/>
      <c r="BQ172" s="508">
        <f t="shared" si="1085"/>
        <v>16</v>
      </c>
      <c r="BR172" s="501" t="s">
        <v>95</v>
      </c>
      <c r="BS172" s="502"/>
      <c r="BT172" s="502"/>
      <c r="BU172" s="495"/>
      <c r="BV172" s="495"/>
      <c r="BW172" s="495">
        <f t="shared" si="984"/>
        <v>0</v>
      </c>
      <c r="BX172" s="504"/>
      <c r="BY172" s="495">
        <f t="shared" si="985"/>
        <v>0</v>
      </c>
      <c r="BZ172" s="504"/>
      <c r="CA172" s="495">
        <f>ADHB!CB172</f>
        <v>0</v>
      </c>
      <c r="CB172" s="505">
        <f t="shared" si="986"/>
        <v>0</v>
      </c>
      <c r="CC172" s="495">
        <f t="shared" si="987"/>
        <v>0</v>
      </c>
      <c r="CD172" s="504"/>
      <c r="CE172" s="506">
        <f t="shared" si="988"/>
        <v>0</v>
      </c>
      <c r="CF172" s="506">
        <f t="shared" si="989"/>
        <v>0</v>
      </c>
      <c r="CG172" s="498"/>
      <c r="CH172" s="508">
        <f t="shared" si="1086"/>
        <v>16</v>
      </c>
      <c r="CI172" s="501" t="s">
        <v>95</v>
      </c>
      <c r="CJ172" s="502"/>
      <c r="CK172" s="502"/>
      <c r="CL172" s="495"/>
      <c r="CM172" s="495"/>
      <c r="CN172" s="495">
        <f t="shared" si="991"/>
        <v>0</v>
      </c>
      <c r="CO172" s="504"/>
      <c r="CP172" s="495">
        <f t="shared" si="992"/>
        <v>0</v>
      </c>
      <c r="CQ172" s="504"/>
      <c r="CR172" s="495">
        <f>ADHB!CS172</f>
        <v>0</v>
      </c>
      <c r="CS172" s="505">
        <f t="shared" si="993"/>
        <v>0</v>
      </c>
      <c r="CT172" s="495">
        <f t="shared" si="994"/>
        <v>0</v>
      </c>
      <c r="CU172" s="504"/>
      <c r="CV172" s="506">
        <f t="shared" si="995"/>
        <v>0</v>
      </c>
      <c r="CW172" s="506">
        <f t="shared" si="996"/>
        <v>0</v>
      </c>
      <c r="CX172" s="498"/>
      <c r="CY172" s="508">
        <f t="shared" si="1087"/>
        <v>16</v>
      </c>
      <c r="CZ172" s="501" t="s">
        <v>95</v>
      </c>
      <c r="DA172" s="502"/>
      <c r="DB172" s="502"/>
      <c r="DC172" s="495"/>
      <c r="DD172" s="495"/>
      <c r="DE172" s="495">
        <f t="shared" si="998"/>
        <v>0</v>
      </c>
      <c r="DF172" s="504"/>
      <c r="DG172" s="495">
        <f t="shared" si="999"/>
        <v>0</v>
      </c>
      <c r="DH172" s="504"/>
      <c r="DI172" s="495">
        <f>ADHB!DJ172</f>
        <v>0</v>
      </c>
      <c r="DJ172" s="505">
        <f t="shared" si="1000"/>
        <v>0</v>
      </c>
      <c r="DK172" s="495">
        <f t="shared" si="1001"/>
        <v>0</v>
      </c>
      <c r="DL172" s="504"/>
      <c r="DM172" s="506">
        <f t="shared" si="1002"/>
        <v>0</v>
      </c>
      <c r="DN172" s="506">
        <f t="shared" si="1003"/>
        <v>0</v>
      </c>
      <c r="DO172" s="498"/>
      <c r="DP172" s="508">
        <f t="shared" si="1088"/>
        <v>16</v>
      </c>
      <c r="DQ172" s="501" t="s">
        <v>95</v>
      </c>
      <c r="DR172" s="502"/>
      <c r="DS172" s="502"/>
      <c r="DT172" s="495"/>
      <c r="DU172" s="495"/>
      <c r="DV172" s="495">
        <f t="shared" si="1005"/>
        <v>0</v>
      </c>
      <c r="DW172" s="504"/>
      <c r="DX172" s="495">
        <f t="shared" si="1006"/>
        <v>0</v>
      </c>
      <c r="DY172" s="504"/>
      <c r="DZ172" s="495">
        <f>ADHB!EA172</f>
        <v>0</v>
      </c>
      <c r="EA172" s="505">
        <f t="shared" si="1007"/>
        <v>0</v>
      </c>
      <c r="EB172" s="495">
        <f t="shared" si="1008"/>
        <v>0</v>
      </c>
      <c r="EC172" s="504"/>
      <c r="ED172" s="506">
        <f t="shared" si="1009"/>
        <v>0</v>
      </c>
      <c r="EE172" s="506">
        <f t="shared" si="1010"/>
        <v>0</v>
      </c>
      <c r="EF172" s="498"/>
      <c r="EG172" s="508">
        <f t="shared" si="1089"/>
        <v>16</v>
      </c>
      <c r="EH172" s="501" t="s">
        <v>95</v>
      </c>
      <c r="EI172" s="502"/>
      <c r="EJ172" s="502"/>
      <c r="EK172" s="495"/>
      <c r="EL172" s="495"/>
      <c r="EM172" s="495">
        <f t="shared" si="1012"/>
        <v>0</v>
      </c>
      <c r="EN172" s="504"/>
      <c r="EO172" s="495">
        <f t="shared" si="1013"/>
        <v>0</v>
      </c>
      <c r="EP172" s="504"/>
      <c r="EQ172" s="495">
        <f>ADHB!ER172</f>
        <v>0</v>
      </c>
      <c r="ER172" s="505">
        <f t="shared" si="1014"/>
        <v>0</v>
      </c>
      <c r="ES172" s="495">
        <f t="shared" si="1015"/>
        <v>0</v>
      </c>
      <c r="ET172" s="504"/>
      <c r="EU172" s="506">
        <f t="shared" si="1016"/>
        <v>0</v>
      </c>
      <c r="EV172" s="506">
        <f t="shared" si="1017"/>
        <v>0</v>
      </c>
      <c r="EW172" s="498"/>
      <c r="EX172" s="508">
        <f t="shared" si="1090"/>
        <v>16</v>
      </c>
      <c r="EY172" s="501" t="s">
        <v>95</v>
      </c>
      <c r="EZ172" s="502"/>
      <c r="FA172" s="502"/>
      <c r="FB172" s="495"/>
      <c r="FC172" s="495"/>
      <c r="FD172" s="495">
        <f t="shared" si="1019"/>
        <v>0</v>
      </c>
      <c r="FE172" s="504"/>
      <c r="FF172" s="495">
        <f t="shared" si="1020"/>
        <v>0</v>
      </c>
      <c r="FG172" s="504"/>
      <c r="FH172" s="495">
        <f>ADHB!FI172</f>
        <v>0</v>
      </c>
      <c r="FI172" s="505">
        <f t="shared" si="1021"/>
        <v>0</v>
      </c>
      <c r="FJ172" s="495">
        <f t="shared" si="1022"/>
        <v>0</v>
      </c>
      <c r="FK172" s="504"/>
      <c r="FL172" s="506">
        <f t="shared" si="1023"/>
        <v>0</v>
      </c>
      <c r="FM172" s="506">
        <f t="shared" si="1024"/>
        <v>0</v>
      </c>
      <c r="FN172" s="498"/>
      <c r="FO172" s="508">
        <f t="shared" si="1091"/>
        <v>16</v>
      </c>
      <c r="FP172" s="501" t="s">
        <v>95</v>
      </c>
      <c r="FQ172" s="502"/>
      <c r="FR172" s="502"/>
      <c r="FS172" s="495"/>
      <c r="FT172" s="495"/>
      <c r="FU172" s="495">
        <f t="shared" si="1026"/>
        <v>0</v>
      </c>
      <c r="FV172" s="504"/>
      <c r="FW172" s="495">
        <f t="shared" si="1027"/>
        <v>0</v>
      </c>
      <c r="FX172" s="504"/>
      <c r="FY172" s="495">
        <f>ADHB!FZ172</f>
        <v>0</v>
      </c>
      <c r="FZ172" s="505">
        <f t="shared" si="1028"/>
        <v>0</v>
      </c>
      <c r="GA172" s="495">
        <f t="shared" si="1029"/>
        <v>0</v>
      </c>
      <c r="GB172" s="504"/>
      <c r="GC172" s="506">
        <f t="shared" si="1030"/>
        <v>0</v>
      </c>
      <c r="GD172" s="506">
        <f t="shared" si="1031"/>
        <v>0</v>
      </c>
      <c r="GE172" s="498"/>
      <c r="GF172" s="508">
        <f t="shared" si="1092"/>
        <v>16</v>
      </c>
      <c r="GG172" s="501" t="s">
        <v>95</v>
      </c>
      <c r="GH172" s="502"/>
      <c r="GI172" s="502"/>
      <c r="GJ172" s="495"/>
      <c r="GK172" s="495"/>
      <c r="GL172" s="495">
        <f t="shared" si="1033"/>
        <v>0</v>
      </c>
      <c r="GM172" s="504"/>
      <c r="GN172" s="495">
        <f t="shared" si="1034"/>
        <v>0</v>
      </c>
      <c r="GO172" s="504"/>
      <c r="GP172" s="495">
        <f>ADHB!GQ172</f>
        <v>0</v>
      </c>
      <c r="GQ172" s="505">
        <f t="shared" si="1035"/>
        <v>0</v>
      </c>
      <c r="GR172" s="495">
        <f t="shared" si="1036"/>
        <v>0</v>
      </c>
      <c r="GS172" s="504"/>
      <c r="GT172" s="506">
        <f t="shared" si="1037"/>
        <v>0</v>
      </c>
      <c r="GU172" s="506">
        <f t="shared" si="1038"/>
        <v>0</v>
      </c>
      <c r="GV172" s="498"/>
      <c r="GW172" s="508">
        <f t="shared" si="1093"/>
        <v>16</v>
      </c>
      <c r="GX172" s="501" t="s">
        <v>95</v>
      </c>
      <c r="GY172" s="502"/>
      <c r="GZ172" s="502"/>
      <c r="HA172" s="495"/>
      <c r="HB172" s="495"/>
      <c r="HC172" s="495">
        <f t="shared" si="1040"/>
        <v>0</v>
      </c>
      <c r="HD172" s="504"/>
      <c r="HE172" s="495">
        <f t="shared" si="1041"/>
        <v>0</v>
      </c>
      <c r="HF172" s="504"/>
      <c r="HG172" s="495">
        <f>ADHB!HH172</f>
        <v>0</v>
      </c>
      <c r="HH172" s="505">
        <f t="shared" si="1042"/>
        <v>0</v>
      </c>
      <c r="HI172" s="495">
        <f t="shared" si="1043"/>
        <v>0</v>
      </c>
      <c r="HJ172" s="504"/>
      <c r="HK172" s="506">
        <f t="shared" si="1044"/>
        <v>0</v>
      </c>
      <c r="HL172" s="506">
        <f t="shared" si="1045"/>
        <v>0</v>
      </c>
      <c r="HM172" s="498"/>
      <c r="HN172" s="508">
        <f t="shared" si="1094"/>
        <v>16</v>
      </c>
      <c r="HO172" s="501" t="s">
        <v>95</v>
      </c>
      <c r="HP172" s="502"/>
      <c r="HQ172" s="502"/>
      <c r="HR172" s="495"/>
      <c r="HS172" s="495"/>
      <c r="HT172" s="495">
        <f t="shared" si="1047"/>
        <v>0</v>
      </c>
      <c r="HU172" s="504"/>
      <c r="HV172" s="495">
        <f t="shared" si="1048"/>
        <v>0</v>
      </c>
      <c r="HW172" s="504"/>
      <c r="HX172" s="495">
        <f>ADHB!HY172</f>
        <v>0</v>
      </c>
      <c r="HY172" s="505">
        <f t="shared" si="1049"/>
        <v>0</v>
      </c>
      <c r="HZ172" s="495">
        <f t="shared" si="1050"/>
        <v>0</v>
      </c>
      <c r="IA172" s="504"/>
      <c r="IB172" s="506">
        <f t="shared" si="1051"/>
        <v>0</v>
      </c>
      <c r="IC172" s="506">
        <f t="shared" si="1052"/>
        <v>0</v>
      </c>
      <c r="ID172" s="498"/>
      <c r="IE172" s="508">
        <f t="shared" si="1095"/>
        <v>16</v>
      </c>
      <c r="IF172" s="501" t="s">
        <v>95</v>
      </c>
      <c r="IG172" s="502"/>
      <c r="IH172" s="502"/>
      <c r="II172" s="495"/>
      <c r="IJ172" s="495"/>
      <c r="IK172" s="495">
        <f t="shared" si="1054"/>
        <v>0</v>
      </c>
      <c r="IL172" s="504"/>
      <c r="IM172" s="495">
        <f t="shared" si="1055"/>
        <v>0</v>
      </c>
      <c r="IN172" s="504"/>
      <c r="IO172" s="495">
        <f>ADHB!IP172</f>
        <v>0</v>
      </c>
      <c r="IP172" s="505">
        <f t="shared" si="1056"/>
        <v>0</v>
      </c>
      <c r="IQ172" s="495">
        <f t="shared" si="1057"/>
        <v>0</v>
      </c>
      <c r="IR172" s="504"/>
      <c r="IS172" s="506">
        <f t="shared" si="1058"/>
        <v>0</v>
      </c>
      <c r="IT172" s="506">
        <f t="shared" si="1059"/>
        <v>0</v>
      </c>
      <c r="IU172" s="498"/>
      <c r="IV172" s="508">
        <f t="shared" si="1096"/>
        <v>16</v>
      </c>
      <c r="IW172" s="501" t="s">
        <v>95</v>
      </c>
      <c r="IX172" s="502"/>
      <c r="IY172" s="502"/>
      <c r="IZ172" s="495"/>
      <c r="JA172" s="495"/>
      <c r="JB172" s="495">
        <f t="shared" si="1061"/>
        <v>0</v>
      </c>
      <c r="JC172" s="504"/>
      <c r="JD172" s="495">
        <f t="shared" si="1062"/>
        <v>0</v>
      </c>
      <c r="JE172" s="504"/>
      <c r="JF172" s="495">
        <f>ADHB!JG172</f>
        <v>0</v>
      </c>
      <c r="JG172" s="505">
        <f t="shared" si="1063"/>
        <v>0</v>
      </c>
      <c r="JH172" s="495">
        <f t="shared" si="1064"/>
        <v>0</v>
      </c>
      <c r="JI172" s="504"/>
      <c r="JJ172" s="506">
        <f t="shared" si="1065"/>
        <v>0</v>
      </c>
      <c r="JK172" s="506">
        <f t="shared" si="1066"/>
        <v>0</v>
      </c>
      <c r="JL172" s="498"/>
      <c r="JM172" s="508">
        <f t="shared" si="1097"/>
        <v>16</v>
      </c>
      <c r="JN172" s="501" t="s">
        <v>95</v>
      </c>
      <c r="JO172" s="502"/>
      <c r="JP172" s="502"/>
      <c r="JQ172" s="495"/>
      <c r="JR172" s="495"/>
      <c r="JS172" s="495">
        <f t="shared" si="1068"/>
        <v>0</v>
      </c>
      <c r="JT172" s="504"/>
      <c r="JU172" s="495">
        <f t="shared" si="1069"/>
        <v>0</v>
      </c>
      <c r="JV172" s="504"/>
      <c r="JW172" s="495" t="str">
        <f>ADHB!LD172</f>
        <v/>
      </c>
      <c r="JX172" s="505">
        <f t="shared" si="1070"/>
        <v>0</v>
      </c>
      <c r="JY172" s="495">
        <f t="shared" si="1071"/>
        <v>0</v>
      </c>
      <c r="JZ172" s="504"/>
      <c r="KA172" s="506">
        <f t="shared" si="1072"/>
        <v>0</v>
      </c>
      <c r="KB172" s="506">
        <f t="shared" si="1073"/>
        <v>0</v>
      </c>
      <c r="KC172" s="498"/>
      <c r="KD172" s="508">
        <f t="shared" si="1098"/>
        <v>16</v>
      </c>
      <c r="KE172" s="501" t="s">
        <v>95</v>
      </c>
      <c r="KF172" s="502"/>
      <c r="KG172" s="502"/>
      <c r="KH172" s="495"/>
      <c r="KI172" s="495"/>
      <c r="KJ172" s="495">
        <f t="shared" si="1075"/>
        <v>0</v>
      </c>
      <c r="KK172" s="504"/>
      <c r="KL172" s="495">
        <f t="shared" si="1076"/>
        <v>0</v>
      </c>
      <c r="KM172" s="504"/>
      <c r="KN172" s="495" t="str">
        <f>ADHB!LU172</f>
        <v/>
      </c>
      <c r="KO172" s="505">
        <f t="shared" si="1077"/>
        <v>0</v>
      </c>
      <c r="KP172" s="495">
        <f t="shared" si="1078"/>
        <v>0</v>
      </c>
      <c r="KQ172" s="504"/>
      <c r="KR172" s="506">
        <f t="shared" si="1079"/>
        <v>0</v>
      </c>
      <c r="KS172" s="506">
        <f t="shared" si="1080"/>
        <v>0</v>
      </c>
    </row>
    <row r="173" ht="15.75" customHeight="1">
      <c r="A173" s="500">
        <f t="shared" si="1081"/>
        <v>17</v>
      </c>
      <c r="B173" s="501" t="s">
        <v>96</v>
      </c>
      <c r="C173" s="502"/>
      <c r="D173" s="502"/>
      <c r="E173" s="495"/>
      <c r="F173" s="495" t="str">
        <f t="shared" si="955"/>
        <v/>
      </c>
      <c r="G173" s="495">
        <f t="shared" si="956"/>
        <v>0</v>
      </c>
      <c r="H173" s="504"/>
      <c r="I173" s="495">
        <f t="shared" si="957"/>
        <v>0</v>
      </c>
      <c r="J173" s="504"/>
      <c r="K173" s="495">
        <f>ADHB!L173</f>
        <v>0</v>
      </c>
      <c r="L173" s="505">
        <f t="shared" si="958"/>
        <v>0</v>
      </c>
      <c r="M173" s="495">
        <f t="shared" si="959"/>
        <v>0</v>
      </c>
      <c r="N173" s="504"/>
      <c r="O173" s="506">
        <f t="shared" si="960"/>
        <v>0</v>
      </c>
      <c r="P173" s="507">
        <f t="shared" si="961"/>
        <v>0</v>
      </c>
      <c r="Q173" s="498"/>
      <c r="R173" s="508">
        <f t="shared" si="1082"/>
        <v>17</v>
      </c>
      <c r="S173" s="501" t="s">
        <v>96</v>
      </c>
      <c r="T173" s="502"/>
      <c r="U173" s="502"/>
      <c r="V173" s="495"/>
      <c r="W173" s="495"/>
      <c r="X173" s="495">
        <f t="shared" si="963"/>
        <v>0</v>
      </c>
      <c r="Y173" s="504"/>
      <c r="Z173" s="495">
        <f t="shared" si="964"/>
        <v>0</v>
      </c>
      <c r="AA173" s="504"/>
      <c r="AB173" s="495">
        <f>ADHB!AC173</f>
        <v>0</v>
      </c>
      <c r="AC173" s="505">
        <f t="shared" si="965"/>
        <v>0</v>
      </c>
      <c r="AD173" s="495">
        <f t="shared" si="966"/>
        <v>0</v>
      </c>
      <c r="AE173" s="504"/>
      <c r="AF173" s="506">
        <f t="shared" si="967"/>
        <v>0</v>
      </c>
      <c r="AG173" s="506">
        <f t="shared" si="968"/>
        <v>0</v>
      </c>
      <c r="AH173" s="498"/>
      <c r="AI173" s="508">
        <f t="shared" si="1083"/>
        <v>17</v>
      </c>
      <c r="AJ173" s="501" t="s">
        <v>96</v>
      </c>
      <c r="AK173" s="502"/>
      <c r="AL173" s="502"/>
      <c r="AM173" s="495"/>
      <c r="AN173" s="495"/>
      <c r="AO173" s="495">
        <f t="shared" si="970"/>
        <v>0</v>
      </c>
      <c r="AP173" s="504"/>
      <c r="AQ173" s="495">
        <f t="shared" si="971"/>
        <v>0</v>
      </c>
      <c r="AR173" s="504"/>
      <c r="AS173" s="495">
        <f>ADHB!AT173</f>
        <v>0</v>
      </c>
      <c r="AT173" s="505">
        <f t="shared" si="972"/>
        <v>0</v>
      </c>
      <c r="AU173" s="495">
        <f t="shared" si="973"/>
        <v>0</v>
      </c>
      <c r="AV173" s="504"/>
      <c r="AW173" s="506">
        <f t="shared" si="974"/>
        <v>0</v>
      </c>
      <c r="AX173" s="506">
        <f t="shared" si="975"/>
        <v>0</v>
      </c>
      <c r="AY173" s="498"/>
      <c r="AZ173" s="508">
        <f t="shared" si="1084"/>
        <v>17</v>
      </c>
      <c r="BA173" s="501" t="s">
        <v>96</v>
      </c>
      <c r="BB173" s="502"/>
      <c r="BC173" s="502"/>
      <c r="BD173" s="495"/>
      <c r="BE173" s="495"/>
      <c r="BF173" s="495">
        <f t="shared" si="977"/>
        <v>0</v>
      </c>
      <c r="BG173" s="504"/>
      <c r="BH173" s="495">
        <f t="shared" si="978"/>
        <v>0</v>
      </c>
      <c r="BI173" s="504"/>
      <c r="BJ173" s="495">
        <f>ADHB!BK173</f>
        <v>0</v>
      </c>
      <c r="BK173" s="505">
        <f t="shared" si="979"/>
        <v>0</v>
      </c>
      <c r="BL173" s="495">
        <f t="shared" si="980"/>
        <v>0</v>
      </c>
      <c r="BM173" s="504"/>
      <c r="BN173" s="506">
        <f t="shared" si="981"/>
        <v>0</v>
      </c>
      <c r="BO173" s="506">
        <f t="shared" si="982"/>
        <v>0</v>
      </c>
      <c r="BP173" s="498"/>
      <c r="BQ173" s="508">
        <f t="shared" si="1085"/>
        <v>17</v>
      </c>
      <c r="BR173" s="501" t="s">
        <v>96</v>
      </c>
      <c r="BS173" s="502"/>
      <c r="BT173" s="502"/>
      <c r="BU173" s="495"/>
      <c r="BV173" s="495"/>
      <c r="BW173" s="495">
        <f t="shared" si="984"/>
        <v>0</v>
      </c>
      <c r="BX173" s="504"/>
      <c r="BY173" s="495">
        <f t="shared" si="985"/>
        <v>0</v>
      </c>
      <c r="BZ173" s="504"/>
      <c r="CA173" s="495">
        <f>ADHB!CB173</f>
        <v>0</v>
      </c>
      <c r="CB173" s="505">
        <f t="shared" si="986"/>
        <v>0</v>
      </c>
      <c r="CC173" s="495">
        <f t="shared" si="987"/>
        <v>0</v>
      </c>
      <c r="CD173" s="504"/>
      <c r="CE173" s="506">
        <f t="shared" si="988"/>
        <v>0</v>
      </c>
      <c r="CF173" s="506">
        <f t="shared" si="989"/>
        <v>0</v>
      </c>
      <c r="CG173" s="498"/>
      <c r="CH173" s="508">
        <f t="shared" si="1086"/>
        <v>17</v>
      </c>
      <c r="CI173" s="501" t="s">
        <v>96</v>
      </c>
      <c r="CJ173" s="502"/>
      <c r="CK173" s="502"/>
      <c r="CL173" s="495"/>
      <c r="CM173" s="495"/>
      <c r="CN173" s="495">
        <f t="shared" si="991"/>
        <v>0</v>
      </c>
      <c r="CO173" s="504"/>
      <c r="CP173" s="495">
        <f t="shared" si="992"/>
        <v>0</v>
      </c>
      <c r="CQ173" s="504"/>
      <c r="CR173" s="495">
        <f>ADHB!CS173</f>
        <v>0</v>
      </c>
      <c r="CS173" s="505">
        <f t="shared" si="993"/>
        <v>0</v>
      </c>
      <c r="CT173" s="495">
        <f t="shared" si="994"/>
        <v>0</v>
      </c>
      <c r="CU173" s="504"/>
      <c r="CV173" s="506">
        <f t="shared" si="995"/>
        <v>0</v>
      </c>
      <c r="CW173" s="506">
        <f t="shared" si="996"/>
        <v>0</v>
      </c>
      <c r="CX173" s="498"/>
      <c r="CY173" s="508">
        <f t="shared" si="1087"/>
        <v>17</v>
      </c>
      <c r="CZ173" s="501" t="s">
        <v>96</v>
      </c>
      <c r="DA173" s="502"/>
      <c r="DB173" s="502"/>
      <c r="DC173" s="495"/>
      <c r="DD173" s="495"/>
      <c r="DE173" s="495">
        <f t="shared" si="998"/>
        <v>0</v>
      </c>
      <c r="DF173" s="504"/>
      <c r="DG173" s="495">
        <f t="shared" si="999"/>
        <v>0</v>
      </c>
      <c r="DH173" s="504"/>
      <c r="DI173" s="495">
        <f>ADHB!DJ173</f>
        <v>0</v>
      </c>
      <c r="DJ173" s="505">
        <f t="shared" si="1000"/>
        <v>0</v>
      </c>
      <c r="DK173" s="495">
        <f t="shared" si="1001"/>
        <v>0</v>
      </c>
      <c r="DL173" s="504"/>
      <c r="DM173" s="506">
        <f t="shared" si="1002"/>
        <v>0</v>
      </c>
      <c r="DN173" s="506">
        <f t="shared" si="1003"/>
        <v>0</v>
      </c>
      <c r="DO173" s="498"/>
      <c r="DP173" s="508">
        <f t="shared" si="1088"/>
        <v>17</v>
      </c>
      <c r="DQ173" s="501" t="s">
        <v>96</v>
      </c>
      <c r="DR173" s="502"/>
      <c r="DS173" s="502"/>
      <c r="DT173" s="495"/>
      <c r="DU173" s="495"/>
      <c r="DV173" s="495">
        <f t="shared" si="1005"/>
        <v>0</v>
      </c>
      <c r="DW173" s="504"/>
      <c r="DX173" s="495">
        <f t="shared" si="1006"/>
        <v>0</v>
      </c>
      <c r="DY173" s="504"/>
      <c r="DZ173" s="495">
        <f>ADHB!EA173</f>
        <v>0</v>
      </c>
      <c r="EA173" s="505">
        <f t="shared" si="1007"/>
        <v>0</v>
      </c>
      <c r="EB173" s="495">
        <f t="shared" si="1008"/>
        <v>0</v>
      </c>
      <c r="EC173" s="504"/>
      <c r="ED173" s="506">
        <f t="shared" si="1009"/>
        <v>0</v>
      </c>
      <c r="EE173" s="506">
        <f t="shared" si="1010"/>
        <v>0</v>
      </c>
      <c r="EF173" s="498"/>
      <c r="EG173" s="508">
        <f t="shared" si="1089"/>
        <v>17</v>
      </c>
      <c r="EH173" s="501" t="s">
        <v>96</v>
      </c>
      <c r="EI173" s="502"/>
      <c r="EJ173" s="502"/>
      <c r="EK173" s="495"/>
      <c r="EL173" s="495"/>
      <c r="EM173" s="495">
        <f t="shared" si="1012"/>
        <v>0</v>
      </c>
      <c r="EN173" s="504"/>
      <c r="EO173" s="495">
        <f t="shared" si="1013"/>
        <v>0</v>
      </c>
      <c r="EP173" s="504"/>
      <c r="EQ173" s="495">
        <f>ADHB!ER173</f>
        <v>0</v>
      </c>
      <c r="ER173" s="505">
        <f t="shared" si="1014"/>
        <v>0</v>
      </c>
      <c r="ES173" s="495">
        <f t="shared" si="1015"/>
        <v>0</v>
      </c>
      <c r="ET173" s="504"/>
      <c r="EU173" s="506">
        <f t="shared" si="1016"/>
        <v>0</v>
      </c>
      <c r="EV173" s="506">
        <f t="shared" si="1017"/>
        <v>0</v>
      </c>
      <c r="EW173" s="498"/>
      <c r="EX173" s="508">
        <f t="shared" si="1090"/>
        <v>17</v>
      </c>
      <c r="EY173" s="501" t="s">
        <v>96</v>
      </c>
      <c r="EZ173" s="502"/>
      <c r="FA173" s="502"/>
      <c r="FB173" s="495"/>
      <c r="FC173" s="495"/>
      <c r="FD173" s="495">
        <f t="shared" si="1019"/>
        <v>0</v>
      </c>
      <c r="FE173" s="504"/>
      <c r="FF173" s="495">
        <f t="shared" si="1020"/>
        <v>0</v>
      </c>
      <c r="FG173" s="504"/>
      <c r="FH173" s="495">
        <f>ADHB!FI173</f>
        <v>0</v>
      </c>
      <c r="FI173" s="505">
        <f t="shared" si="1021"/>
        <v>0</v>
      </c>
      <c r="FJ173" s="495">
        <f t="shared" si="1022"/>
        <v>0</v>
      </c>
      <c r="FK173" s="504"/>
      <c r="FL173" s="506">
        <f t="shared" si="1023"/>
        <v>0</v>
      </c>
      <c r="FM173" s="506">
        <f t="shared" si="1024"/>
        <v>0</v>
      </c>
      <c r="FN173" s="498"/>
      <c r="FO173" s="508">
        <f t="shared" si="1091"/>
        <v>17</v>
      </c>
      <c r="FP173" s="501" t="s">
        <v>96</v>
      </c>
      <c r="FQ173" s="502"/>
      <c r="FR173" s="502"/>
      <c r="FS173" s="495"/>
      <c r="FT173" s="495"/>
      <c r="FU173" s="495">
        <f t="shared" si="1026"/>
        <v>0</v>
      </c>
      <c r="FV173" s="504"/>
      <c r="FW173" s="495">
        <f t="shared" si="1027"/>
        <v>0</v>
      </c>
      <c r="FX173" s="504"/>
      <c r="FY173" s="495">
        <f>ADHB!FZ173</f>
        <v>0</v>
      </c>
      <c r="FZ173" s="505">
        <f t="shared" si="1028"/>
        <v>0</v>
      </c>
      <c r="GA173" s="495">
        <f t="shared" si="1029"/>
        <v>0</v>
      </c>
      <c r="GB173" s="504"/>
      <c r="GC173" s="506">
        <f t="shared" si="1030"/>
        <v>0</v>
      </c>
      <c r="GD173" s="506">
        <f t="shared" si="1031"/>
        <v>0</v>
      </c>
      <c r="GE173" s="498"/>
      <c r="GF173" s="508">
        <f t="shared" si="1092"/>
        <v>17</v>
      </c>
      <c r="GG173" s="501" t="s">
        <v>96</v>
      </c>
      <c r="GH173" s="502"/>
      <c r="GI173" s="502"/>
      <c r="GJ173" s="495"/>
      <c r="GK173" s="495"/>
      <c r="GL173" s="495">
        <f t="shared" si="1033"/>
        <v>0</v>
      </c>
      <c r="GM173" s="504"/>
      <c r="GN173" s="495">
        <f t="shared" si="1034"/>
        <v>0</v>
      </c>
      <c r="GO173" s="504"/>
      <c r="GP173" s="495">
        <f>ADHB!GQ173</f>
        <v>0</v>
      </c>
      <c r="GQ173" s="505">
        <f t="shared" si="1035"/>
        <v>0</v>
      </c>
      <c r="GR173" s="495">
        <f t="shared" si="1036"/>
        <v>0</v>
      </c>
      <c r="GS173" s="504"/>
      <c r="GT173" s="506">
        <f t="shared" si="1037"/>
        <v>0</v>
      </c>
      <c r="GU173" s="506">
        <f t="shared" si="1038"/>
        <v>0</v>
      </c>
      <c r="GV173" s="498"/>
      <c r="GW173" s="508">
        <f t="shared" si="1093"/>
        <v>17</v>
      </c>
      <c r="GX173" s="501" t="s">
        <v>96</v>
      </c>
      <c r="GY173" s="502"/>
      <c r="GZ173" s="502"/>
      <c r="HA173" s="495"/>
      <c r="HB173" s="495"/>
      <c r="HC173" s="495">
        <f t="shared" si="1040"/>
        <v>0</v>
      </c>
      <c r="HD173" s="504"/>
      <c r="HE173" s="495">
        <f t="shared" si="1041"/>
        <v>0</v>
      </c>
      <c r="HF173" s="504"/>
      <c r="HG173" s="495">
        <f>ADHB!HH173</f>
        <v>0</v>
      </c>
      <c r="HH173" s="505">
        <f t="shared" si="1042"/>
        <v>0</v>
      </c>
      <c r="HI173" s="495">
        <f t="shared" si="1043"/>
        <v>0</v>
      </c>
      <c r="HJ173" s="504"/>
      <c r="HK173" s="506">
        <f t="shared" si="1044"/>
        <v>0</v>
      </c>
      <c r="HL173" s="506">
        <f t="shared" si="1045"/>
        <v>0</v>
      </c>
      <c r="HM173" s="498"/>
      <c r="HN173" s="508">
        <f t="shared" si="1094"/>
        <v>17</v>
      </c>
      <c r="HO173" s="501" t="s">
        <v>96</v>
      </c>
      <c r="HP173" s="502"/>
      <c r="HQ173" s="502"/>
      <c r="HR173" s="495"/>
      <c r="HS173" s="495"/>
      <c r="HT173" s="495">
        <f t="shared" si="1047"/>
        <v>0</v>
      </c>
      <c r="HU173" s="504"/>
      <c r="HV173" s="495">
        <f t="shared" si="1048"/>
        <v>0</v>
      </c>
      <c r="HW173" s="504"/>
      <c r="HX173" s="495">
        <f>ADHB!HY173</f>
        <v>0</v>
      </c>
      <c r="HY173" s="505">
        <f t="shared" si="1049"/>
        <v>0</v>
      </c>
      <c r="HZ173" s="495">
        <f t="shared" si="1050"/>
        <v>0</v>
      </c>
      <c r="IA173" s="504"/>
      <c r="IB173" s="506">
        <f t="shared" si="1051"/>
        <v>0</v>
      </c>
      <c r="IC173" s="506">
        <f t="shared" si="1052"/>
        <v>0</v>
      </c>
      <c r="ID173" s="498"/>
      <c r="IE173" s="508">
        <f t="shared" si="1095"/>
        <v>17</v>
      </c>
      <c r="IF173" s="501" t="s">
        <v>96</v>
      </c>
      <c r="IG173" s="502"/>
      <c r="IH173" s="502"/>
      <c r="II173" s="495"/>
      <c r="IJ173" s="495"/>
      <c r="IK173" s="495">
        <f t="shared" si="1054"/>
        <v>0</v>
      </c>
      <c r="IL173" s="504"/>
      <c r="IM173" s="495">
        <f t="shared" si="1055"/>
        <v>0</v>
      </c>
      <c r="IN173" s="504"/>
      <c r="IO173" s="495">
        <f>ADHB!IP173</f>
        <v>0</v>
      </c>
      <c r="IP173" s="505">
        <f t="shared" si="1056"/>
        <v>0</v>
      </c>
      <c r="IQ173" s="495">
        <f t="shared" si="1057"/>
        <v>0</v>
      </c>
      <c r="IR173" s="504"/>
      <c r="IS173" s="506">
        <f t="shared" si="1058"/>
        <v>0</v>
      </c>
      <c r="IT173" s="506">
        <f t="shared" si="1059"/>
        <v>0</v>
      </c>
      <c r="IU173" s="498"/>
      <c r="IV173" s="508">
        <f t="shared" si="1096"/>
        <v>17</v>
      </c>
      <c r="IW173" s="501" t="s">
        <v>96</v>
      </c>
      <c r="IX173" s="502"/>
      <c r="IY173" s="502"/>
      <c r="IZ173" s="495"/>
      <c r="JA173" s="495"/>
      <c r="JB173" s="495">
        <f t="shared" si="1061"/>
        <v>0</v>
      </c>
      <c r="JC173" s="504"/>
      <c r="JD173" s="495">
        <f t="shared" si="1062"/>
        <v>0</v>
      </c>
      <c r="JE173" s="504"/>
      <c r="JF173" s="495">
        <f>ADHB!JG173</f>
        <v>0</v>
      </c>
      <c r="JG173" s="505">
        <f t="shared" si="1063"/>
        <v>0</v>
      </c>
      <c r="JH173" s="495">
        <f t="shared" si="1064"/>
        <v>0</v>
      </c>
      <c r="JI173" s="504"/>
      <c r="JJ173" s="506">
        <f t="shared" si="1065"/>
        <v>0</v>
      </c>
      <c r="JK173" s="506">
        <f t="shared" si="1066"/>
        <v>0</v>
      </c>
      <c r="JL173" s="498"/>
      <c r="JM173" s="508">
        <f t="shared" si="1097"/>
        <v>17</v>
      </c>
      <c r="JN173" s="501" t="s">
        <v>96</v>
      </c>
      <c r="JO173" s="502"/>
      <c r="JP173" s="502"/>
      <c r="JQ173" s="495"/>
      <c r="JR173" s="495"/>
      <c r="JS173" s="495">
        <f t="shared" si="1068"/>
        <v>0</v>
      </c>
      <c r="JT173" s="504"/>
      <c r="JU173" s="495">
        <f t="shared" si="1069"/>
        <v>0</v>
      </c>
      <c r="JV173" s="504"/>
      <c r="JW173" s="495" t="str">
        <f>ADHB!LD173</f>
        <v/>
      </c>
      <c r="JX173" s="505">
        <f t="shared" si="1070"/>
        <v>0</v>
      </c>
      <c r="JY173" s="495">
        <f t="shared" si="1071"/>
        <v>0</v>
      </c>
      <c r="JZ173" s="504"/>
      <c r="KA173" s="506">
        <f t="shared" si="1072"/>
        <v>0</v>
      </c>
      <c r="KB173" s="506">
        <f t="shared" si="1073"/>
        <v>0</v>
      </c>
      <c r="KC173" s="498"/>
      <c r="KD173" s="508">
        <f t="shared" si="1098"/>
        <v>17</v>
      </c>
      <c r="KE173" s="501" t="s">
        <v>96</v>
      </c>
      <c r="KF173" s="502"/>
      <c r="KG173" s="502"/>
      <c r="KH173" s="495"/>
      <c r="KI173" s="495"/>
      <c r="KJ173" s="495">
        <f t="shared" si="1075"/>
        <v>0</v>
      </c>
      <c r="KK173" s="504"/>
      <c r="KL173" s="495">
        <f t="shared" si="1076"/>
        <v>0</v>
      </c>
      <c r="KM173" s="504"/>
      <c r="KN173" s="495" t="str">
        <f>ADHB!LU173</f>
        <v/>
      </c>
      <c r="KO173" s="505">
        <f t="shared" si="1077"/>
        <v>0</v>
      </c>
      <c r="KP173" s="495">
        <f t="shared" si="1078"/>
        <v>0</v>
      </c>
      <c r="KQ173" s="504"/>
      <c r="KR173" s="506">
        <f t="shared" si="1079"/>
        <v>0</v>
      </c>
      <c r="KS173" s="506">
        <f t="shared" si="1080"/>
        <v>0</v>
      </c>
    </row>
    <row r="174" ht="15.75" customHeight="1">
      <c r="A174" s="500"/>
      <c r="B174" s="501"/>
      <c r="C174" s="512"/>
      <c r="D174" s="512"/>
      <c r="E174" s="495"/>
      <c r="F174" s="495"/>
      <c r="G174" s="495"/>
      <c r="H174" s="495"/>
      <c r="I174" s="495"/>
      <c r="J174" s="495"/>
      <c r="K174" s="495"/>
      <c r="L174" s="495"/>
      <c r="M174" s="495"/>
      <c r="N174" s="495"/>
      <c r="O174" s="495"/>
      <c r="P174" s="507"/>
      <c r="Q174" s="498"/>
      <c r="R174" s="508"/>
      <c r="S174" s="501"/>
      <c r="T174" s="512"/>
      <c r="U174" s="512"/>
      <c r="V174" s="495"/>
      <c r="W174" s="495"/>
      <c r="X174" s="495"/>
      <c r="Y174" s="495"/>
      <c r="Z174" s="495"/>
      <c r="AA174" s="495"/>
      <c r="AB174" s="495"/>
      <c r="AC174" s="495"/>
      <c r="AD174" s="495"/>
      <c r="AE174" s="495"/>
      <c r="AF174" s="495"/>
      <c r="AG174" s="506"/>
      <c r="AH174" s="498"/>
      <c r="AI174" s="508"/>
      <c r="AJ174" s="501"/>
      <c r="AK174" s="512"/>
      <c r="AL174" s="512"/>
      <c r="AM174" s="495"/>
      <c r="AN174" s="495"/>
      <c r="AO174" s="495"/>
      <c r="AP174" s="495"/>
      <c r="AQ174" s="495"/>
      <c r="AR174" s="495"/>
      <c r="AS174" s="495"/>
      <c r="AT174" s="495"/>
      <c r="AU174" s="495"/>
      <c r="AV174" s="495"/>
      <c r="AW174" s="495"/>
      <c r="AX174" s="506"/>
      <c r="AY174" s="498"/>
      <c r="AZ174" s="508"/>
      <c r="BA174" s="501"/>
      <c r="BB174" s="512"/>
      <c r="BC174" s="512"/>
      <c r="BD174" s="495"/>
      <c r="BE174" s="495"/>
      <c r="BF174" s="495"/>
      <c r="BG174" s="495"/>
      <c r="BH174" s="495"/>
      <c r="BI174" s="495"/>
      <c r="BJ174" s="495"/>
      <c r="BK174" s="495"/>
      <c r="BL174" s="495"/>
      <c r="BM174" s="495"/>
      <c r="BN174" s="495"/>
      <c r="BO174" s="506"/>
      <c r="BP174" s="498"/>
      <c r="BQ174" s="508"/>
      <c r="BR174" s="501"/>
      <c r="BS174" s="512"/>
      <c r="BT174" s="512"/>
      <c r="BU174" s="495"/>
      <c r="BV174" s="495"/>
      <c r="BW174" s="495"/>
      <c r="BX174" s="495"/>
      <c r="BY174" s="495"/>
      <c r="BZ174" s="495"/>
      <c r="CA174" s="495"/>
      <c r="CB174" s="495"/>
      <c r="CC174" s="495"/>
      <c r="CD174" s="495"/>
      <c r="CE174" s="495"/>
      <c r="CF174" s="506"/>
      <c r="CG174" s="498"/>
      <c r="CH174" s="508"/>
      <c r="CI174" s="501"/>
      <c r="CJ174" s="512"/>
      <c r="CK174" s="512"/>
      <c r="CL174" s="495"/>
      <c r="CM174" s="495"/>
      <c r="CN174" s="495"/>
      <c r="CO174" s="495"/>
      <c r="CP174" s="495"/>
      <c r="CQ174" s="495"/>
      <c r="CR174" s="495"/>
      <c r="CS174" s="495"/>
      <c r="CT174" s="495"/>
      <c r="CU174" s="495"/>
      <c r="CV174" s="495"/>
      <c r="CW174" s="506"/>
      <c r="CX174" s="498"/>
      <c r="CY174" s="508"/>
      <c r="CZ174" s="501"/>
      <c r="DA174" s="512"/>
      <c r="DB174" s="512"/>
      <c r="DC174" s="495"/>
      <c r="DD174" s="495"/>
      <c r="DE174" s="495"/>
      <c r="DF174" s="495"/>
      <c r="DG174" s="495"/>
      <c r="DH174" s="495"/>
      <c r="DI174" s="495"/>
      <c r="DJ174" s="495"/>
      <c r="DK174" s="495"/>
      <c r="DL174" s="495"/>
      <c r="DM174" s="495"/>
      <c r="DN174" s="506"/>
      <c r="DO174" s="498"/>
      <c r="DP174" s="508"/>
      <c r="DQ174" s="501"/>
      <c r="DR174" s="512"/>
      <c r="DS174" s="512"/>
      <c r="DT174" s="495"/>
      <c r="DU174" s="495"/>
      <c r="DV174" s="495"/>
      <c r="DW174" s="495"/>
      <c r="DX174" s="495"/>
      <c r="DY174" s="495"/>
      <c r="DZ174" s="495"/>
      <c r="EA174" s="495"/>
      <c r="EB174" s="495"/>
      <c r="EC174" s="495"/>
      <c r="ED174" s="495"/>
      <c r="EE174" s="506"/>
      <c r="EF174" s="498"/>
      <c r="EG174" s="508"/>
      <c r="EH174" s="501"/>
      <c r="EI174" s="512"/>
      <c r="EJ174" s="512"/>
      <c r="EK174" s="495"/>
      <c r="EL174" s="495"/>
      <c r="EM174" s="495"/>
      <c r="EN174" s="495"/>
      <c r="EO174" s="495"/>
      <c r="EP174" s="495"/>
      <c r="EQ174" s="495"/>
      <c r="ER174" s="495"/>
      <c r="ES174" s="495"/>
      <c r="ET174" s="495"/>
      <c r="EU174" s="495"/>
      <c r="EV174" s="506"/>
      <c r="EW174" s="498"/>
      <c r="EX174" s="508"/>
      <c r="EY174" s="501"/>
      <c r="EZ174" s="512"/>
      <c r="FA174" s="512"/>
      <c r="FB174" s="495"/>
      <c r="FC174" s="495"/>
      <c r="FD174" s="495"/>
      <c r="FE174" s="495"/>
      <c r="FF174" s="495"/>
      <c r="FG174" s="495"/>
      <c r="FH174" s="495"/>
      <c r="FI174" s="495"/>
      <c r="FJ174" s="495"/>
      <c r="FK174" s="495"/>
      <c r="FL174" s="495"/>
      <c r="FM174" s="506"/>
      <c r="FN174" s="498"/>
      <c r="FO174" s="508"/>
      <c r="FP174" s="501"/>
      <c r="FQ174" s="512"/>
      <c r="FR174" s="512"/>
      <c r="FS174" s="495"/>
      <c r="FT174" s="495"/>
      <c r="FU174" s="495"/>
      <c r="FV174" s="495"/>
      <c r="FW174" s="495"/>
      <c r="FX174" s="495"/>
      <c r="FY174" s="495"/>
      <c r="FZ174" s="495"/>
      <c r="GA174" s="495"/>
      <c r="GB174" s="495"/>
      <c r="GC174" s="495"/>
      <c r="GD174" s="506"/>
      <c r="GE174" s="498"/>
      <c r="GF174" s="508"/>
      <c r="GG174" s="501"/>
      <c r="GH174" s="512"/>
      <c r="GI174" s="512"/>
      <c r="GJ174" s="495"/>
      <c r="GK174" s="495"/>
      <c r="GL174" s="495"/>
      <c r="GM174" s="495"/>
      <c r="GN174" s="495"/>
      <c r="GO174" s="495"/>
      <c r="GP174" s="495"/>
      <c r="GQ174" s="495"/>
      <c r="GR174" s="495"/>
      <c r="GS174" s="495"/>
      <c r="GT174" s="495"/>
      <c r="GU174" s="506"/>
      <c r="GV174" s="498"/>
      <c r="GW174" s="508"/>
      <c r="GX174" s="501"/>
      <c r="GY174" s="512"/>
      <c r="GZ174" s="512"/>
      <c r="HA174" s="495"/>
      <c r="HB174" s="495"/>
      <c r="HC174" s="495"/>
      <c r="HD174" s="495"/>
      <c r="HE174" s="495"/>
      <c r="HF174" s="495"/>
      <c r="HG174" s="495"/>
      <c r="HH174" s="495"/>
      <c r="HI174" s="495"/>
      <c r="HJ174" s="495"/>
      <c r="HK174" s="495"/>
      <c r="HL174" s="506"/>
      <c r="HM174" s="498"/>
      <c r="HN174" s="508"/>
      <c r="HO174" s="501"/>
      <c r="HP174" s="512"/>
      <c r="HQ174" s="512"/>
      <c r="HR174" s="495"/>
      <c r="HS174" s="495"/>
      <c r="HT174" s="495"/>
      <c r="HU174" s="495"/>
      <c r="HV174" s="495"/>
      <c r="HW174" s="495"/>
      <c r="HX174" s="495"/>
      <c r="HY174" s="495"/>
      <c r="HZ174" s="495"/>
      <c r="IA174" s="495"/>
      <c r="IB174" s="495"/>
      <c r="IC174" s="506"/>
      <c r="ID174" s="498"/>
      <c r="IE174" s="508"/>
      <c r="IF174" s="501"/>
      <c r="IG174" s="512"/>
      <c r="IH174" s="512"/>
      <c r="II174" s="495"/>
      <c r="IJ174" s="495"/>
      <c r="IK174" s="495"/>
      <c r="IL174" s="495"/>
      <c r="IM174" s="495"/>
      <c r="IN174" s="495"/>
      <c r="IO174" s="495"/>
      <c r="IP174" s="495"/>
      <c r="IQ174" s="495"/>
      <c r="IR174" s="495"/>
      <c r="IS174" s="495"/>
      <c r="IT174" s="506"/>
      <c r="IU174" s="498"/>
      <c r="IV174" s="508"/>
      <c r="IW174" s="501"/>
      <c r="IX174" s="512"/>
      <c r="IY174" s="512"/>
      <c r="IZ174" s="495"/>
      <c r="JA174" s="495"/>
      <c r="JB174" s="495"/>
      <c r="JC174" s="495"/>
      <c r="JD174" s="495"/>
      <c r="JE174" s="495"/>
      <c r="JF174" s="495"/>
      <c r="JG174" s="495"/>
      <c r="JH174" s="495"/>
      <c r="JI174" s="495"/>
      <c r="JJ174" s="495"/>
      <c r="JK174" s="506"/>
      <c r="JL174" s="498"/>
      <c r="JM174" s="508"/>
      <c r="JN174" s="501"/>
      <c r="JO174" s="512"/>
      <c r="JP174" s="512"/>
      <c r="JQ174" s="495"/>
      <c r="JR174" s="495"/>
      <c r="JS174" s="495"/>
      <c r="JT174" s="495"/>
      <c r="JU174" s="495"/>
      <c r="JV174" s="495"/>
      <c r="JW174" s="495"/>
      <c r="JX174" s="495"/>
      <c r="JY174" s="495"/>
      <c r="JZ174" s="495"/>
      <c r="KA174" s="495"/>
      <c r="KB174" s="506"/>
      <c r="KC174" s="498"/>
      <c r="KD174" s="508"/>
      <c r="KE174" s="501"/>
      <c r="KF174" s="512"/>
      <c r="KG174" s="512"/>
      <c r="KH174" s="495"/>
      <c r="KI174" s="495"/>
      <c r="KJ174" s="495"/>
      <c r="KK174" s="495"/>
      <c r="KL174" s="495"/>
      <c r="KM174" s="495"/>
      <c r="KN174" s="495"/>
      <c r="KO174" s="495"/>
      <c r="KP174" s="495"/>
      <c r="KQ174" s="495"/>
      <c r="KR174" s="495"/>
      <c r="KS174" s="506"/>
    </row>
    <row r="175" ht="15.75" customHeight="1">
      <c r="A175" s="513" t="s">
        <v>97</v>
      </c>
      <c r="B175" s="163"/>
      <c r="C175" s="514"/>
      <c r="D175" s="514"/>
      <c r="E175" s="515"/>
      <c r="F175" s="515"/>
      <c r="G175" s="516">
        <f>SUM(G157:G174)</f>
        <v>507866.2535</v>
      </c>
      <c r="H175" s="515"/>
      <c r="I175" s="516">
        <f>SUM(I157:I174)</f>
        <v>29615.39439</v>
      </c>
      <c r="J175" s="515"/>
      <c r="K175" s="515"/>
      <c r="L175" s="516">
        <f t="shared" ref="L175:M175" si="1099">SUM(L157:L174)</f>
        <v>0</v>
      </c>
      <c r="M175" s="516">
        <f t="shared" si="1099"/>
        <v>537481.6479</v>
      </c>
      <c r="N175" s="515"/>
      <c r="O175" s="516">
        <f t="shared" ref="O175:P175" si="1100">SUM(O157:O174)</f>
        <v>170987.1172</v>
      </c>
      <c r="P175" s="517">
        <f t="shared" si="1100"/>
        <v>366494.5307</v>
      </c>
      <c r="Q175" s="518"/>
      <c r="R175" s="519" t="s">
        <v>97</v>
      </c>
      <c r="S175" s="163"/>
      <c r="T175" s="514"/>
      <c r="U175" s="514"/>
      <c r="V175" s="515"/>
      <c r="W175" s="515"/>
      <c r="X175" s="516">
        <f>SUM(X157:X174)</f>
        <v>525287.9936</v>
      </c>
      <c r="Y175" s="515"/>
      <c r="Z175" s="516">
        <f>SUM(Z157:Z174)</f>
        <v>30602.44379</v>
      </c>
      <c r="AA175" s="515"/>
      <c r="AB175" s="515"/>
      <c r="AC175" s="516">
        <f t="shared" ref="AC175:AD175" si="1101">SUM(AC157:AC174)</f>
        <v>0</v>
      </c>
      <c r="AD175" s="516">
        <f t="shared" si="1101"/>
        <v>555890.4374</v>
      </c>
      <c r="AE175" s="515"/>
      <c r="AF175" s="516">
        <f t="shared" ref="AF175:AG175" si="1102">SUM(AF157:AF174)</f>
        <v>176857.0944</v>
      </c>
      <c r="AG175" s="520">
        <f t="shared" si="1102"/>
        <v>379033.343</v>
      </c>
      <c r="AH175" s="518"/>
      <c r="AI175" s="519" t="s">
        <v>97</v>
      </c>
      <c r="AJ175" s="163"/>
      <c r="AK175" s="514"/>
      <c r="AL175" s="514"/>
      <c r="AM175" s="515"/>
      <c r="AN175" s="515"/>
      <c r="AO175" s="516">
        <f>SUM(AO157:AO174)</f>
        <v>506691.9939</v>
      </c>
      <c r="AP175" s="515"/>
      <c r="AQ175" s="516">
        <f>SUM(AQ157:AQ174)</f>
        <v>29406.62864</v>
      </c>
      <c r="AR175" s="515"/>
      <c r="AS175" s="515"/>
      <c r="AT175" s="516">
        <f t="shared" ref="AT175:AU175" si="1103">SUM(AT157:AT174)</f>
        <v>0</v>
      </c>
      <c r="AU175" s="516">
        <f t="shared" si="1103"/>
        <v>536098.6226</v>
      </c>
      <c r="AV175" s="515"/>
      <c r="AW175" s="516">
        <f t="shared" ref="AW175:AX175" si="1104">SUM(AW157:AW174)</f>
        <v>170235.2497</v>
      </c>
      <c r="AX175" s="520">
        <f t="shared" si="1104"/>
        <v>365863.3729</v>
      </c>
      <c r="AY175" s="518"/>
      <c r="AZ175" s="519" t="s">
        <v>97</v>
      </c>
      <c r="BA175" s="163"/>
      <c r="BB175" s="514"/>
      <c r="BC175" s="514"/>
      <c r="BD175" s="515"/>
      <c r="BE175" s="515"/>
      <c r="BF175" s="516">
        <f>SUM(BF157:BF174)</f>
        <v>593519.1325</v>
      </c>
      <c r="BG175" s="515"/>
      <c r="BH175" s="516">
        <f>SUM(BH157:BH174)</f>
        <v>34513.24126</v>
      </c>
      <c r="BI175" s="515"/>
      <c r="BJ175" s="515"/>
      <c r="BK175" s="516">
        <f t="shared" ref="BK175:BL175" si="1105">SUM(BK157:BK174)</f>
        <v>0</v>
      </c>
      <c r="BL175" s="516">
        <f t="shared" si="1105"/>
        <v>628032.3738</v>
      </c>
      <c r="BM175" s="515"/>
      <c r="BN175" s="516">
        <f t="shared" ref="BN175:BO175" si="1106">SUM(BN157:BN174)</f>
        <v>200091.3846</v>
      </c>
      <c r="BO175" s="520">
        <f t="shared" si="1106"/>
        <v>427940.9891</v>
      </c>
      <c r="BP175" s="518"/>
      <c r="BQ175" s="519" t="s">
        <v>97</v>
      </c>
      <c r="BR175" s="163"/>
      <c r="BS175" s="514"/>
      <c r="BT175" s="514"/>
      <c r="BU175" s="515"/>
      <c r="BV175" s="515"/>
      <c r="BW175" s="516">
        <f>SUM(BW157:BW174)</f>
        <v>554594.3925</v>
      </c>
      <c r="BX175" s="515"/>
      <c r="BY175" s="516">
        <f>SUM(BY157:BY174)</f>
        <v>32356.1019</v>
      </c>
      <c r="BZ175" s="515"/>
      <c r="CA175" s="515"/>
      <c r="CB175" s="516">
        <f t="shared" ref="CB175:CC175" si="1107">SUM(CB157:CB174)</f>
        <v>0</v>
      </c>
      <c r="CC175" s="516">
        <f t="shared" si="1107"/>
        <v>586950.4944</v>
      </c>
      <c r="CD175" s="515"/>
      <c r="CE175" s="516">
        <f t="shared" ref="CE175:CF175" si="1108">SUM(CE157:CE174)</f>
        <v>186719.4923</v>
      </c>
      <c r="CF175" s="520">
        <f t="shared" si="1108"/>
        <v>400231.0021</v>
      </c>
      <c r="CG175" s="518"/>
      <c r="CH175" s="519" t="s">
        <v>97</v>
      </c>
      <c r="CI175" s="163"/>
      <c r="CJ175" s="514"/>
      <c r="CK175" s="514"/>
      <c r="CL175" s="515"/>
      <c r="CM175" s="515"/>
      <c r="CN175" s="516">
        <f>SUM(CN157:CN174)</f>
        <v>618121.9839</v>
      </c>
      <c r="CO175" s="515"/>
      <c r="CP175" s="516">
        <f>SUM(CP157:CP174)</f>
        <v>36720.86005</v>
      </c>
      <c r="CQ175" s="515"/>
      <c r="CR175" s="515"/>
      <c r="CS175" s="516">
        <f t="shared" ref="CS175:CT175" si="1109">SUM(CS157:CS174)</f>
        <v>0</v>
      </c>
      <c r="CT175" s="516">
        <f t="shared" si="1109"/>
        <v>654842.8439</v>
      </c>
      <c r="CU175" s="515"/>
      <c r="CV175" s="516">
        <f t="shared" ref="CV175:CW175" si="1110">SUM(CV157:CV174)</f>
        <v>208577.3897</v>
      </c>
      <c r="CW175" s="520">
        <f t="shared" si="1110"/>
        <v>446265.4542</v>
      </c>
      <c r="CX175" s="518"/>
      <c r="CY175" s="519" t="s">
        <v>97</v>
      </c>
      <c r="CZ175" s="163"/>
      <c r="DA175" s="514"/>
      <c r="DB175" s="514"/>
      <c r="DC175" s="515"/>
      <c r="DD175" s="515"/>
      <c r="DE175" s="516">
        <f>SUM(DE157:DE174)</f>
        <v>970862.1102</v>
      </c>
      <c r="DF175" s="515"/>
      <c r="DG175" s="516">
        <f>SUM(DG157:DG174)</f>
        <v>57454.7825</v>
      </c>
      <c r="DH175" s="515"/>
      <c r="DI175" s="515"/>
      <c r="DJ175" s="516">
        <f t="shared" ref="DJ175:DK175" si="1111">SUM(DJ157:DJ174)</f>
        <v>0</v>
      </c>
      <c r="DK175" s="516">
        <f t="shared" si="1111"/>
        <v>1028316.893</v>
      </c>
      <c r="DL175" s="515"/>
      <c r="DM175" s="516">
        <f t="shared" ref="DM175:DN175" si="1112">SUM(DM157:DM174)</f>
        <v>328611.7435</v>
      </c>
      <c r="DN175" s="520">
        <f t="shared" si="1112"/>
        <v>699705.1492</v>
      </c>
      <c r="DO175" s="518"/>
      <c r="DP175" s="519" t="s">
        <v>97</v>
      </c>
      <c r="DQ175" s="163"/>
      <c r="DR175" s="514"/>
      <c r="DS175" s="514"/>
      <c r="DT175" s="515"/>
      <c r="DU175" s="515"/>
      <c r="DV175" s="516">
        <f>SUM(DV157:DV174)</f>
        <v>1085454.948</v>
      </c>
      <c r="DW175" s="515"/>
      <c r="DX175" s="516">
        <f>SUM(DX157:DX174)</f>
        <v>67232.50799</v>
      </c>
      <c r="DY175" s="515"/>
      <c r="DZ175" s="515"/>
      <c r="EA175" s="516">
        <f t="shared" ref="EA175:EB175" si="1113">SUM(EA157:EA174)</f>
        <v>0</v>
      </c>
      <c r="EB175" s="516">
        <f t="shared" si="1113"/>
        <v>1152687.456</v>
      </c>
      <c r="EC175" s="515"/>
      <c r="ED175" s="516">
        <f t="shared" ref="ED175:EE175" si="1114">SUM(ED157:ED174)</f>
        <v>364901.0243</v>
      </c>
      <c r="EE175" s="520">
        <f t="shared" si="1114"/>
        <v>787786.4313</v>
      </c>
      <c r="EF175" s="518"/>
      <c r="EG175" s="519" t="s">
        <v>97</v>
      </c>
      <c r="EH175" s="163"/>
      <c r="EI175" s="514"/>
      <c r="EJ175" s="514"/>
      <c r="EK175" s="515"/>
      <c r="EL175" s="515"/>
      <c r="EM175" s="516">
        <f>SUM(EM157:EM174)</f>
        <v>775136.0061</v>
      </c>
      <c r="EN175" s="515"/>
      <c r="EO175" s="516">
        <f>SUM(EO157:EO174)</f>
        <v>47224.39248</v>
      </c>
      <c r="EP175" s="515"/>
      <c r="EQ175" s="515"/>
      <c r="ER175" s="516">
        <f t="shared" ref="ER175:ES175" si="1115">SUM(ER157:ER174)</f>
        <v>0</v>
      </c>
      <c r="ES175" s="516">
        <f t="shared" si="1115"/>
        <v>822360.3986</v>
      </c>
      <c r="ET175" s="515"/>
      <c r="EU175" s="516">
        <f t="shared" ref="EU175:EV175" si="1116">SUM(EU157:EU174)</f>
        <v>257482.0656</v>
      </c>
      <c r="EV175" s="520">
        <f t="shared" si="1116"/>
        <v>564878.333</v>
      </c>
      <c r="EW175" s="518"/>
      <c r="EX175" s="519" t="s">
        <v>97</v>
      </c>
      <c r="EY175" s="163"/>
      <c r="EZ175" s="514"/>
      <c r="FA175" s="514"/>
      <c r="FB175" s="515"/>
      <c r="FC175" s="515"/>
      <c r="FD175" s="516">
        <f>SUM(FD157:FD174)</f>
        <v>777628.6286</v>
      </c>
      <c r="FE175" s="515"/>
      <c r="FF175" s="516">
        <f>SUM(FF157:FF174)</f>
        <v>49218.30695</v>
      </c>
      <c r="FG175" s="515"/>
      <c r="FH175" s="515"/>
      <c r="FI175" s="516">
        <f t="shared" ref="FI175:FJ175" si="1117">SUM(FI157:FI174)</f>
        <v>0</v>
      </c>
      <c r="FJ175" s="516">
        <f t="shared" si="1117"/>
        <v>826846.9355</v>
      </c>
      <c r="FK175" s="515"/>
      <c r="FL175" s="516">
        <f t="shared" ref="FL175:FM175" si="1118">SUM(FL157:FL174)</f>
        <v>260733.5015</v>
      </c>
      <c r="FM175" s="520">
        <f t="shared" si="1118"/>
        <v>566113.4341</v>
      </c>
      <c r="FN175" s="518"/>
      <c r="FO175" s="519" t="s">
        <v>97</v>
      </c>
      <c r="FP175" s="163"/>
      <c r="FQ175" s="514"/>
      <c r="FR175" s="514"/>
      <c r="FS175" s="515"/>
      <c r="FT175" s="515"/>
      <c r="FU175" s="516">
        <f>SUM(FU157:FU174)</f>
        <v>858452.1558</v>
      </c>
      <c r="FV175" s="515"/>
      <c r="FW175" s="516">
        <f>SUM(FW157:FW174)</f>
        <v>52614.47114</v>
      </c>
      <c r="FX175" s="515"/>
      <c r="FY175" s="515"/>
      <c r="FZ175" s="516">
        <f t="shared" ref="FZ175:GA175" si="1119">SUM(FZ157:FZ174)</f>
        <v>0</v>
      </c>
      <c r="GA175" s="516">
        <f t="shared" si="1119"/>
        <v>911066.6269</v>
      </c>
      <c r="GB175" s="515"/>
      <c r="GC175" s="516">
        <f t="shared" ref="GC175:GD175" si="1120">SUM(GC157:GC174)</f>
        <v>289732.7988</v>
      </c>
      <c r="GD175" s="520">
        <f t="shared" si="1120"/>
        <v>621333.8281</v>
      </c>
      <c r="GE175" s="518"/>
      <c r="GF175" s="519" t="s">
        <v>97</v>
      </c>
      <c r="GG175" s="163"/>
      <c r="GH175" s="514"/>
      <c r="GI175" s="514"/>
      <c r="GJ175" s="515"/>
      <c r="GK175" s="515"/>
      <c r="GL175" s="516">
        <f>SUM(GL157:GL174)</f>
        <v>798295.7597</v>
      </c>
      <c r="GM175" s="515"/>
      <c r="GN175" s="516">
        <f>SUM(GN157:GN174)</f>
        <v>49497.44111</v>
      </c>
      <c r="GO175" s="515"/>
      <c r="GP175" s="515"/>
      <c r="GQ175" s="516">
        <f t="shared" ref="GQ175:GR175" si="1121">SUM(GQ157:GQ174)</f>
        <v>0</v>
      </c>
      <c r="GR175" s="516">
        <f t="shared" si="1121"/>
        <v>847793.2008</v>
      </c>
      <c r="GS175" s="515"/>
      <c r="GT175" s="516">
        <f t="shared" ref="GT175:GU175" si="1122">SUM(GT157:GT174)</f>
        <v>269787.4418</v>
      </c>
      <c r="GU175" s="520">
        <f t="shared" si="1122"/>
        <v>578005.759</v>
      </c>
      <c r="GV175" s="518"/>
      <c r="GW175" s="519" t="s">
        <v>97</v>
      </c>
      <c r="GX175" s="163"/>
      <c r="GY175" s="514"/>
      <c r="GZ175" s="514"/>
      <c r="HA175" s="515"/>
      <c r="HB175" s="515"/>
      <c r="HC175" s="516">
        <f>SUM(HC157:HC174)</f>
        <v>636167.9866</v>
      </c>
      <c r="HD175" s="515"/>
      <c r="HE175" s="516">
        <f>SUM(HE157:HE174)</f>
        <v>38385.8579</v>
      </c>
      <c r="HF175" s="515"/>
      <c r="HG175" s="515"/>
      <c r="HH175" s="516">
        <f t="shared" ref="HH175:HI175" si="1123">SUM(HH157:HH174)</f>
        <v>0</v>
      </c>
      <c r="HI175" s="516">
        <f t="shared" si="1123"/>
        <v>674553.8445</v>
      </c>
      <c r="HJ175" s="515"/>
      <c r="HK175" s="516">
        <f t="shared" ref="HK175:HL175" si="1124">SUM(HK157:HK174)</f>
        <v>215886.4997</v>
      </c>
      <c r="HL175" s="520">
        <f t="shared" si="1124"/>
        <v>458667.3449</v>
      </c>
      <c r="HM175" s="518"/>
      <c r="HN175" s="519" t="s">
        <v>97</v>
      </c>
      <c r="HO175" s="163"/>
      <c r="HP175" s="514"/>
      <c r="HQ175" s="514"/>
      <c r="HR175" s="515"/>
      <c r="HS175" s="515"/>
      <c r="HT175" s="516">
        <f>SUM(HT157:HT174)</f>
        <v>546037.2404</v>
      </c>
      <c r="HU175" s="515"/>
      <c r="HV175" s="516">
        <f>SUM(HV157:HV174)</f>
        <v>33009.10667</v>
      </c>
      <c r="HW175" s="515"/>
      <c r="HX175" s="515"/>
      <c r="HY175" s="516">
        <f t="shared" ref="HY175:HZ175" si="1125">SUM(HY157:HY174)</f>
        <v>0</v>
      </c>
      <c r="HZ175" s="516">
        <f t="shared" si="1125"/>
        <v>579046.3471</v>
      </c>
      <c r="IA175" s="515"/>
      <c r="IB175" s="516">
        <f t="shared" ref="IB175:IC175" si="1126">SUM(IB157:IB174)</f>
        <v>184056.3403</v>
      </c>
      <c r="IC175" s="520">
        <f t="shared" si="1126"/>
        <v>394990.0067</v>
      </c>
      <c r="ID175" s="518"/>
      <c r="IE175" s="519" t="s">
        <v>97</v>
      </c>
      <c r="IF175" s="163"/>
      <c r="IG175" s="514"/>
      <c r="IH175" s="514"/>
      <c r="II175" s="515"/>
      <c r="IJ175" s="515"/>
      <c r="IK175" s="516">
        <f>SUM(IK157:IK174)</f>
        <v>715357.3484</v>
      </c>
      <c r="IL175" s="515"/>
      <c r="IM175" s="516">
        <f>SUM(IM157:IM174)</f>
        <v>44133.74223</v>
      </c>
      <c r="IN175" s="515"/>
      <c r="IO175" s="515"/>
      <c r="IP175" s="516">
        <f t="shared" ref="IP175:IQ175" si="1127">SUM(IP157:IP174)</f>
        <v>0</v>
      </c>
      <c r="IQ175" s="516">
        <f t="shared" si="1127"/>
        <v>759491.0906</v>
      </c>
      <c r="IR175" s="515"/>
      <c r="IS175" s="516">
        <f t="shared" ref="IS175:IT175" si="1128">SUM(IS157:IS174)</f>
        <v>242419.5563</v>
      </c>
      <c r="IT175" s="520">
        <f t="shared" si="1128"/>
        <v>517071.5344</v>
      </c>
      <c r="IU175" s="518"/>
      <c r="IV175" s="519" t="s">
        <v>97</v>
      </c>
      <c r="IW175" s="163"/>
      <c r="IX175" s="514"/>
      <c r="IY175" s="514"/>
      <c r="IZ175" s="515"/>
      <c r="JA175" s="515"/>
      <c r="JB175" s="516">
        <f>SUM(JB157:JB174)</f>
        <v>836383.4542</v>
      </c>
      <c r="JC175" s="515"/>
      <c r="JD175" s="516">
        <f>SUM(JD157:JD174)</f>
        <v>51156.8675</v>
      </c>
      <c r="JE175" s="515"/>
      <c r="JF175" s="515"/>
      <c r="JG175" s="516">
        <f t="shared" ref="JG175:JH175" si="1129">SUM(JG157:JG174)</f>
        <v>0</v>
      </c>
      <c r="JH175" s="516">
        <f t="shared" si="1129"/>
        <v>887540.3217</v>
      </c>
      <c r="JI175" s="515"/>
      <c r="JJ175" s="516">
        <f t="shared" ref="JJ175:JK175" si="1130">SUM(JJ157:JJ174)</f>
        <v>284643.4521</v>
      </c>
      <c r="JK175" s="520">
        <f t="shared" si="1130"/>
        <v>602896.8696</v>
      </c>
      <c r="JL175" s="518"/>
      <c r="JM175" s="519" t="s">
        <v>97</v>
      </c>
      <c r="JN175" s="163"/>
      <c r="JO175" s="514"/>
      <c r="JP175" s="514"/>
      <c r="JQ175" s="515"/>
      <c r="JR175" s="515"/>
      <c r="JS175" s="516">
        <f>SUM(JS157:JS174)</f>
        <v>0</v>
      </c>
      <c r="JT175" s="515"/>
      <c r="JU175" s="516">
        <f>SUM(JU157:JU174)</f>
        <v>0</v>
      </c>
      <c r="JV175" s="515"/>
      <c r="JW175" s="515"/>
      <c r="JX175" s="516">
        <f t="shared" ref="JX175:JY175" si="1131">SUM(JX157:JX174)</f>
        <v>0</v>
      </c>
      <c r="JY175" s="516">
        <f t="shared" si="1131"/>
        <v>0</v>
      </c>
      <c r="JZ175" s="515"/>
      <c r="KA175" s="516">
        <f t="shared" ref="KA175:KB175" si="1132">SUM(KA157:KA174)</f>
        <v>0</v>
      </c>
      <c r="KB175" s="520">
        <f t="shared" si="1132"/>
        <v>0</v>
      </c>
      <c r="KC175" s="518"/>
      <c r="KD175" s="519" t="s">
        <v>97</v>
      </c>
      <c r="KE175" s="163"/>
      <c r="KF175" s="514"/>
      <c r="KG175" s="514"/>
      <c r="KH175" s="515"/>
      <c r="KI175" s="515"/>
      <c r="KJ175" s="516">
        <f>SUM(KJ157:KJ174)</f>
        <v>0</v>
      </c>
      <c r="KK175" s="515"/>
      <c r="KL175" s="516">
        <f>SUM(KL157:KL174)</f>
        <v>0</v>
      </c>
      <c r="KM175" s="515"/>
      <c r="KN175" s="515"/>
      <c r="KO175" s="516">
        <f t="shared" ref="KO175:KP175" si="1133">SUM(KO157:KO174)</f>
        <v>0</v>
      </c>
      <c r="KP175" s="516">
        <f t="shared" si="1133"/>
        <v>0</v>
      </c>
      <c r="KQ175" s="515"/>
      <c r="KR175" s="516">
        <f t="shared" ref="KR175:KS175" si="1134">SUM(KR157:KR174)</f>
        <v>0</v>
      </c>
      <c r="KS175" s="520">
        <f t="shared" si="1134"/>
        <v>0</v>
      </c>
    </row>
    <row r="176" ht="15.75" customHeight="1">
      <c r="A176" s="500"/>
      <c r="B176" s="512"/>
      <c r="C176" s="512"/>
      <c r="D176" s="512"/>
      <c r="E176" s="495"/>
      <c r="F176" s="495"/>
      <c r="G176" s="495"/>
      <c r="H176" s="495"/>
      <c r="I176" s="495"/>
      <c r="J176" s="495"/>
      <c r="K176" s="495"/>
      <c r="L176" s="495"/>
      <c r="M176" s="495"/>
      <c r="N176" s="495"/>
      <c r="O176" s="506"/>
      <c r="P176" s="507"/>
      <c r="Q176" s="498"/>
      <c r="R176" s="508"/>
      <c r="S176" s="512"/>
      <c r="T176" s="512"/>
      <c r="U176" s="512"/>
      <c r="V176" s="495"/>
      <c r="W176" s="495"/>
      <c r="X176" s="495"/>
      <c r="Y176" s="495"/>
      <c r="Z176" s="495"/>
      <c r="AA176" s="495"/>
      <c r="AB176" s="495"/>
      <c r="AC176" s="495"/>
      <c r="AD176" s="495"/>
      <c r="AE176" s="495"/>
      <c r="AF176" s="506"/>
      <c r="AG176" s="506"/>
      <c r="AH176" s="498"/>
      <c r="AI176" s="508"/>
      <c r="AJ176" s="512"/>
      <c r="AK176" s="512"/>
      <c r="AL176" s="512"/>
      <c r="AM176" s="495"/>
      <c r="AN176" s="495"/>
      <c r="AO176" s="495"/>
      <c r="AP176" s="495"/>
      <c r="AQ176" s="495"/>
      <c r="AR176" s="495"/>
      <c r="AS176" s="495"/>
      <c r="AT176" s="495"/>
      <c r="AU176" s="495"/>
      <c r="AV176" s="495"/>
      <c r="AW176" s="506"/>
      <c r="AX176" s="506"/>
      <c r="AY176" s="498"/>
      <c r="AZ176" s="508"/>
      <c r="BA176" s="512"/>
      <c r="BB176" s="512"/>
      <c r="BC176" s="512"/>
      <c r="BD176" s="495"/>
      <c r="BE176" s="495"/>
      <c r="BF176" s="495"/>
      <c r="BG176" s="495"/>
      <c r="BH176" s="495"/>
      <c r="BI176" s="495"/>
      <c r="BJ176" s="495"/>
      <c r="BK176" s="495"/>
      <c r="BL176" s="495"/>
      <c r="BM176" s="495"/>
      <c r="BN176" s="506"/>
      <c r="BO176" s="506"/>
      <c r="BP176" s="498"/>
      <c r="BQ176" s="508"/>
      <c r="BR176" s="512"/>
      <c r="BS176" s="512"/>
      <c r="BT176" s="512"/>
      <c r="BU176" s="495"/>
      <c r="BV176" s="495"/>
      <c r="BW176" s="495"/>
      <c r="BX176" s="495"/>
      <c r="BY176" s="495"/>
      <c r="BZ176" s="495"/>
      <c r="CA176" s="495"/>
      <c r="CB176" s="495"/>
      <c r="CC176" s="495"/>
      <c r="CD176" s="495"/>
      <c r="CE176" s="506"/>
      <c r="CF176" s="506"/>
      <c r="CG176" s="498"/>
      <c r="CH176" s="508"/>
      <c r="CI176" s="512"/>
      <c r="CJ176" s="512"/>
      <c r="CK176" s="512"/>
      <c r="CL176" s="495"/>
      <c r="CM176" s="495"/>
      <c r="CN176" s="495"/>
      <c r="CO176" s="495"/>
      <c r="CP176" s="495"/>
      <c r="CQ176" s="495"/>
      <c r="CR176" s="495"/>
      <c r="CS176" s="495"/>
      <c r="CT176" s="495"/>
      <c r="CU176" s="495"/>
      <c r="CV176" s="506"/>
      <c r="CW176" s="506"/>
      <c r="CX176" s="498"/>
      <c r="CY176" s="508"/>
      <c r="CZ176" s="512"/>
      <c r="DA176" s="512"/>
      <c r="DB176" s="512"/>
      <c r="DC176" s="495"/>
      <c r="DD176" s="495"/>
      <c r="DE176" s="495"/>
      <c r="DF176" s="495"/>
      <c r="DG176" s="495"/>
      <c r="DH176" s="495"/>
      <c r="DI176" s="495"/>
      <c r="DJ176" s="495"/>
      <c r="DK176" s="495"/>
      <c r="DL176" s="495"/>
      <c r="DM176" s="506"/>
      <c r="DN176" s="506"/>
      <c r="DO176" s="498"/>
      <c r="DP176" s="508"/>
      <c r="DQ176" s="512"/>
      <c r="DR176" s="512"/>
      <c r="DS176" s="512"/>
      <c r="DT176" s="495"/>
      <c r="DU176" s="495"/>
      <c r="DV176" s="495"/>
      <c r="DW176" s="495"/>
      <c r="DX176" s="495"/>
      <c r="DY176" s="495"/>
      <c r="DZ176" s="495"/>
      <c r="EA176" s="495"/>
      <c r="EB176" s="495"/>
      <c r="EC176" s="495"/>
      <c r="ED176" s="506"/>
      <c r="EE176" s="506"/>
      <c r="EF176" s="498"/>
      <c r="EG176" s="508"/>
      <c r="EH176" s="512"/>
      <c r="EI176" s="512"/>
      <c r="EJ176" s="512"/>
      <c r="EK176" s="495"/>
      <c r="EL176" s="495"/>
      <c r="EM176" s="495"/>
      <c r="EN176" s="495"/>
      <c r="EO176" s="495"/>
      <c r="EP176" s="495"/>
      <c r="EQ176" s="495"/>
      <c r="ER176" s="495"/>
      <c r="ES176" s="495"/>
      <c r="ET176" s="495"/>
      <c r="EU176" s="506"/>
      <c r="EV176" s="506"/>
      <c r="EW176" s="498"/>
      <c r="EX176" s="508"/>
      <c r="EY176" s="512"/>
      <c r="EZ176" s="512"/>
      <c r="FA176" s="512"/>
      <c r="FB176" s="495"/>
      <c r="FC176" s="495"/>
      <c r="FD176" s="495"/>
      <c r="FE176" s="495"/>
      <c r="FF176" s="495"/>
      <c r="FG176" s="495"/>
      <c r="FH176" s="495"/>
      <c r="FI176" s="495"/>
      <c r="FJ176" s="495"/>
      <c r="FK176" s="495"/>
      <c r="FL176" s="506"/>
      <c r="FM176" s="506"/>
      <c r="FN176" s="498"/>
      <c r="FO176" s="508"/>
      <c r="FP176" s="512"/>
      <c r="FQ176" s="512"/>
      <c r="FR176" s="512"/>
      <c r="FS176" s="495"/>
      <c r="FT176" s="495"/>
      <c r="FU176" s="495"/>
      <c r="FV176" s="495"/>
      <c r="FW176" s="495"/>
      <c r="FX176" s="495"/>
      <c r="FY176" s="495"/>
      <c r="FZ176" s="495"/>
      <c r="GA176" s="495"/>
      <c r="GB176" s="495"/>
      <c r="GC176" s="506"/>
      <c r="GD176" s="506"/>
      <c r="GE176" s="498"/>
      <c r="GF176" s="508"/>
      <c r="GG176" s="512"/>
      <c r="GH176" s="512"/>
      <c r="GI176" s="512"/>
      <c r="GJ176" s="495"/>
      <c r="GK176" s="495"/>
      <c r="GL176" s="495"/>
      <c r="GM176" s="495"/>
      <c r="GN176" s="495"/>
      <c r="GO176" s="495"/>
      <c r="GP176" s="495"/>
      <c r="GQ176" s="495"/>
      <c r="GR176" s="495"/>
      <c r="GS176" s="495"/>
      <c r="GT176" s="506"/>
      <c r="GU176" s="506"/>
      <c r="GV176" s="498"/>
      <c r="GW176" s="508"/>
      <c r="GX176" s="512"/>
      <c r="GY176" s="512"/>
      <c r="GZ176" s="512"/>
      <c r="HA176" s="495"/>
      <c r="HB176" s="495"/>
      <c r="HC176" s="495"/>
      <c r="HD176" s="495"/>
      <c r="HE176" s="495"/>
      <c r="HF176" s="495"/>
      <c r="HG176" s="495"/>
      <c r="HH176" s="495"/>
      <c r="HI176" s="495"/>
      <c r="HJ176" s="495"/>
      <c r="HK176" s="506"/>
      <c r="HL176" s="506"/>
      <c r="HM176" s="498"/>
      <c r="HN176" s="508"/>
      <c r="HO176" s="512"/>
      <c r="HP176" s="512"/>
      <c r="HQ176" s="512"/>
      <c r="HR176" s="495"/>
      <c r="HS176" s="495"/>
      <c r="HT176" s="495"/>
      <c r="HU176" s="495"/>
      <c r="HV176" s="495"/>
      <c r="HW176" s="495"/>
      <c r="HX176" s="495"/>
      <c r="HY176" s="495"/>
      <c r="HZ176" s="495"/>
      <c r="IA176" s="495"/>
      <c r="IB176" s="506"/>
      <c r="IC176" s="506"/>
      <c r="ID176" s="498"/>
      <c r="IE176" s="508"/>
      <c r="IF176" s="512"/>
      <c r="IG176" s="512"/>
      <c r="IH176" s="512"/>
      <c r="II176" s="495"/>
      <c r="IJ176" s="495"/>
      <c r="IK176" s="495"/>
      <c r="IL176" s="495"/>
      <c r="IM176" s="495"/>
      <c r="IN176" s="495"/>
      <c r="IO176" s="495"/>
      <c r="IP176" s="495"/>
      <c r="IQ176" s="495"/>
      <c r="IR176" s="495"/>
      <c r="IS176" s="506"/>
      <c r="IT176" s="506"/>
      <c r="IU176" s="498"/>
      <c r="IV176" s="508"/>
      <c r="IW176" s="512"/>
      <c r="IX176" s="512"/>
      <c r="IY176" s="512"/>
      <c r="IZ176" s="495"/>
      <c r="JA176" s="495"/>
      <c r="JB176" s="495"/>
      <c r="JC176" s="495"/>
      <c r="JD176" s="495"/>
      <c r="JE176" s="495"/>
      <c r="JF176" s="495"/>
      <c r="JG176" s="495"/>
      <c r="JH176" s="495"/>
      <c r="JI176" s="495"/>
      <c r="JJ176" s="506"/>
      <c r="JK176" s="506"/>
      <c r="JL176" s="498"/>
      <c r="JM176" s="508"/>
      <c r="JN176" s="512"/>
      <c r="JO176" s="512"/>
      <c r="JP176" s="512"/>
      <c r="JQ176" s="495"/>
      <c r="JR176" s="495"/>
      <c r="JS176" s="495"/>
      <c r="JT176" s="495"/>
      <c r="JU176" s="495"/>
      <c r="JV176" s="495"/>
      <c r="JW176" s="495"/>
      <c r="JX176" s="495"/>
      <c r="JY176" s="495"/>
      <c r="JZ176" s="495"/>
      <c r="KA176" s="506"/>
      <c r="KB176" s="506"/>
      <c r="KC176" s="498"/>
      <c r="KD176" s="508"/>
      <c r="KE176" s="512"/>
      <c r="KF176" s="512"/>
      <c r="KG176" s="512"/>
      <c r="KH176" s="495"/>
      <c r="KI176" s="495"/>
      <c r="KJ176" s="495"/>
      <c r="KK176" s="495"/>
      <c r="KL176" s="495"/>
      <c r="KM176" s="495"/>
      <c r="KN176" s="495"/>
      <c r="KO176" s="495"/>
      <c r="KP176" s="495"/>
      <c r="KQ176" s="495"/>
      <c r="KR176" s="506"/>
      <c r="KS176" s="506"/>
    </row>
    <row r="177" ht="15.75" customHeight="1">
      <c r="A177" s="500"/>
      <c r="B177" s="521" t="str">
        <f>"Output Sekunder "&amp;" %"</f>
        <v>Output Sekunder  %</v>
      </c>
      <c r="C177" s="522"/>
      <c r="D177" s="522"/>
      <c r="E177" s="495"/>
      <c r="F177" s="523"/>
      <c r="G177" s="523"/>
      <c r="H177" s="523"/>
      <c r="I177" s="523"/>
      <c r="J177" s="523"/>
      <c r="K177" s="523"/>
      <c r="L177" s="523"/>
      <c r="M177" s="524">
        <f>E177/100*M175</f>
        <v>0</v>
      </c>
      <c r="N177" s="523"/>
      <c r="O177" s="523"/>
      <c r="P177" s="525">
        <f t="shared" ref="P177:P178" si="1135">M177</f>
        <v>0</v>
      </c>
      <c r="Q177" s="498"/>
      <c r="R177" s="508"/>
      <c r="S177" s="521" t="str">
        <f>"Output Sekunder "&amp;" %"</f>
        <v>Output Sekunder  %</v>
      </c>
      <c r="T177" s="522"/>
      <c r="U177" s="522"/>
      <c r="V177" s="495"/>
      <c r="W177" s="523"/>
      <c r="X177" s="523"/>
      <c r="Y177" s="523"/>
      <c r="Z177" s="523"/>
      <c r="AA177" s="523"/>
      <c r="AB177" s="523"/>
      <c r="AC177" s="523"/>
      <c r="AD177" s="524">
        <f>V177/100*AD175</f>
        <v>0</v>
      </c>
      <c r="AE177" s="523"/>
      <c r="AF177" s="523"/>
      <c r="AG177" s="526">
        <f t="shared" ref="AG177:AG178" si="1136">AD177</f>
        <v>0</v>
      </c>
      <c r="AH177" s="498"/>
      <c r="AI177" s="508"/>
      <c r="AJ177" s="521" t="str">
        <f>"Output Sekunder "&amp;" %"</f>
        <v>Output Sekunder  %</v>
      </c>
      <c r="AK177" s="522"/>
      <c r="AL177" s="522"/>
      <c r="AM177" s="495"/>
      <c r="AN177" s="523"/>
      <c r="AO177" s="523"/>
      <c r="AP177" s="523"/>
      <c r="AQ177" s="523"/>
      <c r="AR177" s="523"/>
      <c r="AS177" s="523"/>
      <c r="AT177" s="523"/>
      <c r="AU177" s="524">
        <f>AM177/100*AU175</f>
        <v>0</v>
      </c>
      <c r="AV177" s="523"/>
      <c r="AW177" s="523"/>
      <c r="AX177" s="526">
        <f t="shared" ref="AX177:AX178" si="1137">AU177</f>
        <v>0</v>
      </c>
      <c r="AY177" s="498"/>
      <c r="AZ177" s="508"/>
      <c r="BA177" s="521" t="str">
        <f>"Output Sekunder "&amp;" %"</f>
        <v>Output Sekunder  %</v>
      </c>
      <c r="BB177" s="522"/>
      <c r="BC177" s="522"/>
      <c r="BD177" s="495"/>
      <c r="BE177" s="523"/>
      <c r="BF177" s="523"/>
      <c r="BG177" s="523"/>
      <c r="BH177" s="523"/>
      <c r="BI177" s="523"/>
      <c r="BJ177" s="523"/>
      <c r="BK177" s="523"/>
      <c r="BL177" s="524">
        <f>BD177/100*BL175</f>
        <v>0</v>
      </c>
      <c r="BM177" s="523"/>
      <c r="BN177" s="523"/>
      <c r="BO177" s="526">
        <f t="shared" ref="BO177:BO178" si="1138">BL177</f>
        <v>0</v>
      </c>
      <c r="BP177" s="498"/>
      <c r="BQ177" s="508"/>
      <c r="BR177" s="521" t="str">
        <f>"Output Sekunder "&amp;" %"</f>
        <v>Output Sekunder  %</v>
      </c>
      <c r="BS177" s="522"/>
      <c r="BT177" s="522"/>
      <c r="BU177" s="495"/>
      <c r="BV177" s="523"/>
      <c r="BW177" s="523"/>
      <c r="BX177" s="523"/>
      <c r="BY177" s="523"/>
      <c r="BZ177" s="523"/>
      <c r="CA177" s="523"/>
      <c r="CB177" s="523"/>
      <c r="CC177" s="524">
        <f>BU177/100*CC175</f>
        <v>0</v>
      </c>
      <c r="CD177" s="523"/>
      <c r="CE177" s="523"/>
      <c r="CF177" s="526">
        <f t="shared" ref="CF177:CF178" si="1139">CC177</f>
        <v>0</v>
      </c>
      <c r="CG177" s="498"/>
      <c r="CH177" s="508"/>
      <c r="CI177" s="521" t="str">
        <f>"Output Sekunder "&amp;" %"</f>
        <v>Output Sekunder  %</v>
      </c>
      <c r="CJ177" s="522"/>
      <c r="CK177" s="522"/>
      <c r="CL177" s="495"/>
      <c r="CM177" s="523"/>
      <c r="CN177" s="523"/>
      <c r="CO177" s="523"/>
      <c r="CP177" s="523"/>
      <c r="CQ177" s="523"/>
      <c r="CR177" s="523"/>
      <c r="CS177" s="523"/>
      <c r="CT177" s="524">
        <f>CL177/100*CT175</f>
        <v>0</v>
      </c>
      <c r="CU177" s="523"/>
      <c r="CV177" s="523"/>
      <c r="CW177" s="526">
        <f t="shared" ref="CW177:CW178" si="1140">CT177</f>
        <v>0</v>
      </c>
      <c r="CX177" s="498"/>
      <c r="CY177" s="508"/>
      <c r="CZ177" s="521" t="str">
        <f>"Output Sekunder "&amp;" %"</f>
        <v>Output Sekunder  %</v>
      </c>
      <c r="DA177" s="522"/>
      <c r="DB177" s="522"/>
      <c r="DC177" s="495"/>
      <c r="DD177" s="523"/>
      <c r="DE177" s="523"/>
      <c r="DF177" s="523"/>
      <c r="DG177" s="523"/>
      <c r="DH177" s="523"/>
      <c r="DI177" s="523"/>
      <c r="DJ177" s="523"/>
      <c r="DK177" s="524">
        <f>DC177/100*DK175</f>
        <v>0</v>
      </c>
      <c r="DL177" s="523"/>
      <c r="DM177" s="523"/>
      <c r="DN177" s="526">
        <f t="shared" ref="DN177:DN178" si="1141">DK177</f>
        <v>0</v>
      </c>
      <c r="DO177" s="498"/>
      <c r="DP177" s="508"/>
      <c r="DQ177" s="521" t="str">
        <f>"Output Sekunder "&amp;" %"</f>
        <v>Output Sekunder  %</v>
      </c>
      <c r="DR177" s="522"/>
      <c r="DS177" s="522"/>
      <c r="DT177" s="495"/>
      <c r="DU177" s="523"/>
      <c r="DV177" s="523"/>
      <c r="DW177" s="523"/>
      <c r="DX177" s="523"/>
      <c r="DY177" s="523"/>
      <c r="DZ177" s="523"/>
      <c r="EA177" s="523"/>
      <c r="EB177" s="524">
        <f>DT177/100*EB175</f>
        <v>0</v>
      </c>
      <c r="EC177" s="523"/>
      <c r="ED177" s="523"/>
      <c r="EE177" s="526">
        <f t="shared" ref="EE177:EE178" si="1142">EB177</f>
        <v>0</v>
      </c>
      <c r="EF177" s="498"/>
      <c r="EG177" s="508"/>
      <c r="EH177" s="521" t="str">
        <f>"Output Sekunder "&amp;" %"</f>
        <v>Output Sekunder  %</v>
      </c>
      <c r="EI177" s="522"/>
      <c r="EJ177" s="522"/>
      <c r="EK177" s="495"/>
      <c r="EL177" s="523"/>
      <c r="EM177" s="523"/>
      <c r="EN177" s="523"/>
      <c r="EO177" s="523"/>
      <c r="EP177" s="523"/>
      <c r="EQ177" s="523"/>
      <c r="ER177" s="523"/>
      <c r="ES177" s="524">
        <f>EK177/100*ES175</f>
        <v>0</v>
      </c>
      <c r="ET177" s="523"/>
      <c r="EU177" s="523"/>
      <c r="EV177" s="526">
        <f t="shared" ref="EV177:EV178" si="1143">ES177</f>
        <v>0</v>
      </c>
      <c r="EW177" s="498"/>
      <c r="EX177" s="508"/>
      <c r="EY177" s="521" t="str">
        <f>"Output Sekunder "&amp;" %"</f>
        <v>Output Sekunder  %</v>
      </c>
      <c r="EZ177" s="522"/>
      <c r="FA177" s="522"/>
      <c r="FB177" s="495"/>
      <c r="FC177" s="523"/>
      <c r="FD177" s="523"/>
      <c r="FE177" s="523"/>
      <c r="FF177" s="523"/>
      <c r="FG177" s="523"/>
      <c r="FH177" s="523"/>
      <c r="FI177" s="523"/>
      <c r="FJ177" s="524">
        <f>FB177/100*FJ175</f>
        <v>0</v>
      </c>
      <c r="FK177" s="523"/>
      <c r="FL177" s="523"/>
      <c r="FM177" s="526">
        <f t="shared" ref="FM177:FM178" si="1144">FJ177</f>
        <v>0</v>
      </c>
      <c r="FN177" s="498"/>
      <c r="FO177" s="508"/>
      <c r="FP177" s="521" t="str">
        <f>"Output Sekunder "&amp;" %"</f>
        <v>Output Sekunder  %</v>
      </c>
      <c r="FQ177" s="522"/>
      <c r="FR177" s="522"/>
      <c r="FS177" s="495"/>
      <c r="FT177" s="523"/>
      <c r="FU177" s="523"/>
      <c r="FV177" s="523"/>
      <c r="FW177" s="523"/>
      <c r="FX177" s="523"/>
      <c r="FY177" s="523"/>
      <c r="FZ177" s="523"/>
      <c r="GA177" s="524">
        <f>FS177/100*GA175</f>
        <v>0</v>
      </c>
      <c r="GB177" s="523"/>
      <c r="GC177" s="523"/>
      <c r="GD177" s="526">
        <f t="shared" ref="GD177:GD178" si="1145">GA177</f>
        <v>0</v>
      </c>
      <c r="GE177" s="498"/>
      <c r="GF177" s="508"/>
      <c r="GG177" s="521" t="str">
        <f>"Output Sekunder "&amp;" %"</f>
        <v>Output Sekunder  %</v>
      </c>
      <c r="GH177" s="522"/>
      <c r="GI177" s="522"/>
      <c r="GJ177" s="495"/>
      <c r="GK177" s="523"/>
      <c r="GL177" s="523"/>
      <c r="GM177" s="523"/>
      <c r="GN177" s="523"/>
      <c r="GO177" s="523"/>
      <c r="GP177" s="523"/>
      <c r="GQ177" s="523"/>
      <c r="GR177" s="524">
        <f>GJ177/100*GR175</f>
        <v>0</v>
      </c>
      <c r="GS177" s="523"/>
      <c r="GT177" s="523"/>
      <c r="GU177" s="526">
        <f t="shared" ref="GU177:GU178" si="1146">GR177</f>
        <v>0</v>
      </c>
      <c r="GV177" s="498"/>
      <c r="GW177" s="508"/>
      <c r="GX177" s="521" t="str">
        <f>"Output Sekunder "&amp;" %"</f>
        <v>Output Sekunder  %</v>
      </c>
      <c r="GY177" s="522"/>
      <c r="GZ177" s="522"/>
      <c r="HA177" s="495"/>
      <c r="HB177" s="523"/>
      <c r="HC177" s="523"/>
      <c r="HD177" s="523"/>
      <c r="HE177" s="523"/>
      <c r="HF177" s="523"/>
      <c r="HG177" s="523"/>
      <c r="HH177" s="523"/>
      <c r="HI177" s="524">
        <f>HA177/100*HI175</f>
        <v>0</v>
      </c>
      <c r="HJ177" s="523"/>
      <c r="HK177" s="523"/>
      <c r="HL177" s="526">
        <f t="shared" ref="HL177:HL178" si="1147">HI177</f>
        <v>0</v>
      </c>
      <c r="HM177" s="498"/>
      <c r="HN177" s="508"/>
      <c r="HO177" s="521" t="str">
        <f>"Output Sekunder "&amp;" %"</f>
        <v>Output Sekunder  %</v>
      </c>
      <c r="HP177" s="522"/>
      <c r="HQ177" s="522"/>
      <c r="HR177" s="495"/>
      <c r="HS177" s="523"/>
      <c r="HT177" s="523"/>
      <c r="HU177" s="523"/>
      <c r="HV177" s="523"/>
      <c r="HW177" s="523"/>
      <c r="HX177" s="523"/>
      <c r="HY177" s="523"/>
      <c r="HZ177" s="524">
        <f>HR177/100*HZ175</f>
        <v>0</v>
      </c>
      <c r="IA177" s="523"/>
      <c r="IB177" s="523"/>
      <c r="IC177" s="526">
        <f t="shared" ref="IC177:IC178" si="1148">HZ177</f>
        <v>0</v>
      </c>
      <c r="ID177" s="498"/>
      <c r="IE177" s="508"/>
      <c r="IF177" s="521" t="str">
        <f>"Output Sekunder "&amp;" %"</f>
        <v>Output Sekunder  %</v>
      </c>
      <c r="IG177" s="522"/>
      <c r="IH177" s="522"/>
      <c r="II177" s="495"/>
      <c r="IJ177" s="523"/>
      <c r="IK177" s="523"/>
      <c r="IL177" s="523"/>
      <c r="IM177" s="523"/>
      <c r="IN177" s="523"/>
      <c r="IO177" s="523"/>
      <c r="IP177" s="523"/>
      <c r="IQ177" s="524">
        <f>II177/100*IQ175</f>
        <v>0</v>
      </c>
      <c r="IR177" s="523"/>
      <c r="IS177" s="523"/>
      <c r="IT177" s="526">
        <f t="shared" ref="IT177:IT178" si="1149">IQ177</f>
        <v>0</v>
      </c>
      <c r="IU177" s="498"/>
      <c r="IV177" s="508"/>
      <c r="IW177" s="521" t="str">
        <f>"Output Sekunder "&amp;" %"</f>
        <v>Output Sekunder  %</v>
      </c>
      <c r="IX177" s="522"/>
      <c r="IY177" s="522"/>
      <c r="IZ177" s="495"/>
      <c r="JA177" s="523"/>
      <c r="JB177" s="523"/>
      <c r="JC177" s="523"/>
      <c r="JD177" s="523"/>
      <c r="JE177" s="523"/>
      <c r="JF177" s="523"/>
      <c r="JG177" s="523"/>
      <c r="JH177" s="524">
        <f>IZ177/100*JH175</f>
        <v>0</v>
      </c>
      <c r="JI177" s="523"/>
      <c r="JJ177" s="523"/>
      <c r="JK177" s="526">
        <f t="shared" ref="JK177:JK178" si="1150">JH177</f>
        <v>0</v>
      </c>
      <c r="JL177" s="498"/>
      <c r="JM177" s="508"/>
      <c r="JN177" s="521" t="str">
        <f>"Output Sekunder "&amp;" %"</f>
        <v>Output Sekunder  %</v>
      </c>
      <c r="JO177" s="522"/>
      <c r="JP177" s="522"/>
      <c r="JQ177" s="495"/>
      <c r="JR177" s="523"/>
      <c r="JS177" s="523"/>
      <c r="JT177" s="523"/>
      <c r="JU177" s="523"/>
      <c r="JV177" s="523"/>
      <c r="JW177" s="523"/>
      <c r="JX177" s="523"/>
      <c r="JY177" s="524">
        <f>JQ177/100*JY175</f>
        <v>0</v>
      </c>
      <c r="JZ177" s="523"/>
      <c r="KA177" s="523"/>
      <c r="KB177" s="526">
        <f t="shared" ref="KB177:KB178" si="1151">JY177</f>
        <v>0</v>
      </c>
      <c r="KC177" s="498"/>
      <c r="KD177" s="508"/>
      <c r="KE177" s="521" t="str">
        <f>"Output Sekunder "&amp;" %"</f>
        <v>Output Sekunder  %</v>
      </c>
      <c r="KF177" s="522"/>
      <c r="KG177" s="522"/>
      <c r="KH177" s="495"/>
      <c r="KI177" s="523"/>
      <c r="KJ177" s="523"/>
      <c r="KK177" s="523"/>
      <c r="KL177" s="523"/>
      <c r="KM177" s="523"/>
      <c r="KN177" s="523"/>
      <c r="KO177" s="523"/>
      <c r="KP177" s="524">
        <f>KH177/100*KP175</f>
        <v>0</v>
      </c>
      <c r="KQ177" s="523"/>
      <c r="KR177" s="523"/>
      <c r="KS177" s="526">
        <f t="shared" ref="KS177:KS178" si="1152">KP177</f>
        <v>0</v>
      </c>
    </row>
    <row r="178" ht="15.75" customHeight="1">
      <c r="A178" s="500"/>
      <c r="B178" s="527" t="str">
        <f>"Adjusment "&amp;" %"</f>
        <v>Adjusment  %</v>
      </c>
      <c r="C178" s="528"/>
      <c r="D178" s="528"/>
      <c r="E178" s="495"/>
      <c r="F178" s="523"/>
      <c r="G178" s="523"/>
      <c r="H178" s="523"/>
      <c r="I178" s="523"/>
      <c r="J178" s="523"/>
      <c r="K178" s="523"/>
      <c r="L178" s="523"/>
      <c r="M178" s="529">
        <f>E178/100*(M175+M177)</f>
        <v>0</v>
      </c>
      <c r="N178" s="523"/>
      <c r="O178" s="523"/>
      <c r="P178" s="530">
        <f t="shared" si="1135"/>
        <v>0</v>
      </c>
      <c r="Q178" s="498"/>
      <c r="R178" s="508"/>
      <c r="S178" s="527" t="str">
        <f>"Adjusment "&amp;" %"</f>
        <v>Adjusment  %</v>
      </c>
      <c r="T178" s="528"/>
      <c r="U178" s="528"/>
      <c r="V178" s="495"/>
      <c r="W178" s="523"/>
      <c r="X178" s="523"/>
      <c r="Y178" s="523"/>
      <c r="Z178" s="523"/>
      <c r="AA178" s="523"/>
      <c r="AB178" s="523"/>
      <c r="AC178" s="523"/>
      <c r="AD178" s="529">
        <f>V178/100*(AD175+AD177)</f>
        <v>0</v>
      </c>
      <c r="AE178" s="523"/>
      <c r="AF178" s="523"/>
      <c r="AG178" s="531">
        <f t="shared" si="1136"/>
        <v>0</v>
      </c>
      <c r="AH178" s="498"/>
      <c r="AI178" s="508"/>
      <c r="AJ178" s="527" t="str">
        <f>"Adjusment "&amp;" %"</f>
        <v>Adjusment  %</v>
      </c>
      <c r="AK178" s="528"/>
      <c r="AL178" s="528"/>
      <c r="AM178" s="495"/>
      <c r="AN178" s="523"/>
      <c r="AO178" s="523"/>
      <c r="AP178" s="523"/>
      <c r="AQ178" s="523"/>
      <c r="AR178" s="523"/>
      <c r="AS178" s="523"/>
      <c r="AT178" s="523"/>
      <c r="AU178" s="529">
        <f>AM178/100*(AU175+AU177)</f>
        <v>0</v>
      </c>
      <c r="AV178" s="523"/>
      <c r="AW178" s="523"/>
      <c r="AX178" s="531">
        <f t="shared" si="1137"/>
        <v>0</v>
      </c>
      <c r="AY178" s="498"/>
      <c r="AZ178" s="508"/>
      <c r="BA178" s="527" t="str">
        <f>"Adjusment "&amp;" %"</f>
        <v>Adjusment  %</v>
      </c>
      <c r="BB178" s="528"/>
      <c r="BC178" s="528"/>
      <c r="BD178" s="495"/>
      <c r="BE178" s="523"/>
      <c r="BF178" s="523"/>
      <c r="BG178" s="523"/>
      <c r="BH178" s="523"/>
      <c r="BI178" s="523"/>
      <c r="BJ178" s="523"/>
      <c r="BK178" s="523"/>
      <c r="BL178" s="529">
        <f>BD178/100*(BL175+BL177)</f>
        <v>0</v>
      </c>
      <c r="BM178" s="523"/>
      <c r="BN178" s="523"/>
      <c r="BO178" s="531">
        <f t="shared" si="1138"/>
        <v>0</v>
      </c>
      <c r="BP178" s="498"/>
      <c r="BQ178" s="508"/>
      <c r="BR178" s="527" t="str">
        <f>"Adjusment "&amp;" %"</f>
        <v>Adjusment  %</v>
      </c>
      <c r="BS178" s="528"/>
      <c r="BT178" s="528"/>
      <c r="BU178" s="495"/>
      <c r="BV178" s="523"/>
      <c r="BW178" s="523"/>
      <c r="BX178" s="523"/>
      <c r="BY178" s="523"/>
      <c r="BZ178" s="523"/>
      <c r="CA178" s="523"/>
      <c r="CB178" s="523"/>
      <c r="CC178" s="529">
        <f>BU178/100*(CC175+CC177)</f>
        <v>0</v>
      </c>
      <c r="CD178" s="523"/>
      <c r="CE178" s="523"/>
      <c r="CF178" s="531">
        <f t="shared" si="1139"/>
        <v>0</v>
      </c>
      <c r="CG178" s="498"/>
      <c r="CH178" s="508"/>
      <c r="CI178" s="527" t="str">
        <f>"Adjusment "&amp;" %"</f>
        <v>Adjusment  %</v>
      </c>
      <c r="CJ178" s="528"/>
      <c r="CK178" s="528"/>
      <c r="CL178" s="495"/>
      <c r="CM178" s="523"/>
      <c r="CN178" s="523"/>
      <c r="CO178" s="523"/>
      <c r="CP178" s="523"/>
      <c r="CQ178" s="523"/>
      <c r="CR178" s="523"/>
      <c r="CS178" s="523"/>
      <c r="CT178" s="529">
        <f>CL178/100*(CT175+CT177)</f>
        <v>0</v>
      </c>
      <c r="CU178" s="523"/>
      <c r="CV178" s="523"/>
      <c r="CW178" s="531">
        <f t="shared" si="1140"/>
        <v>0</v>
      </c>
      <c r="CX178" s="498"/>
      <c r="CY178" s="508"/>
      <c r="CZ178" s="527" t="str">
        <f>"Adjusment "&amp;" %"</f>
        <v>Adjusment  %</v>
      </c>
      <c r="DA178" s="528"/>
      <c r="DB178" s="528"/>
      <c r="DC178" s="495"/>
      <c r="DD178" s="523"/>
      <c r="DE178" s="523"/>
      <c r="DF178" s="523"/>
      <c r="DG178" s="523"/>
      <c r="DH178" s="523"/>
      <c r="DI178" s="523"/>
      <c r="DJ178" s="523"/>
      <c r="DK178" s="529">
        <f>DC178/100*(DK175+DK177)</f>
        <v>0</v>
      </c>
      <c r="DL178" s="523"/>
      <c r="DM178" s="523"/>
      <c r="DN178" s="531">
        <f t="shared" si="1141"/>
        <v>0</v>
      </c>
      <c r="DO178" s="498"/>
      <c r="DP178" s="508"/>
      <c r="DQ178" s="527" t="str">
        <f>"Adjusment "&amp;" %"</f>
        <v>Adjusment  %</v>
      </c>
      <c r="DR178" s="528"/>
      <c r="DS178" s="528"/>
      <c r="DT178" s="495"/>
      <c r="DU178" s="523"/>
      <c r="DV178" s="523"/>
      <c r="DW178" s="523"/>
      <c r="DX178" s="523"/>
      <c r="DY178" s="523"/>
      <c r="DZ178" s="523"/>
      <c r="EA178" s="523"/>
      <c r="EB178" s="529">
        <f>DT178/100*(EB175+EB177)</f>
        <v>0</v>
      </c>
      <c r="EC178" s="523"/>
      <c r="ED178" s="523"/>
      <c r="EE178" s="531">
        <f t="shared" si="1142"/>
        <v>0</v>
      </c>
      <c r="EF178" s="498"/>
      <c r="EG178" s="508"/>
      <c r="EH178" s="527" t="str">
        <f>"Adjusment "&amp;" %"</f>
        <v>Adjusment  %</v>
      </c>
      <c r="EI178" s="528"/>
      <c r="EJ178" s="528"/>
      <c r="EK178" s="495"/>
      <c r="EL178" s="523"/>
      <c r="EM178" s="523"/>
      <c r="EN178" s="523"/>
      <c r="EO178" s="523"/>
      <c r="EP178" s="523"/>
      <c r="EQ178" s="523"/>
      <c r="ER178" s="523"/>
      <c r="ES178" s="529">
        <f>EK178/100*(ES175+ES177)</f>
        <v>0</v>
      </c>
      <c r="ET178" s="523"/>
      <c r="EU178" s="523"/>
      <c r="EV178" s="531">
        <f t="shared" si="1143"/>
        <v>0</v>
      </c>
      <c r="EW178" s="498"/>
      <c r="EX178" s="508"/>
      <c r="EY178" s="527" t="str">
        <f>"Adjusment "&amp;" %"</f>
        <v>Adjusment  %</v>
      </c>
      <c r="EZ178" s="528"/>
      <c r="FA178" s="528"/>
      <c r="FB178" s="495"/>
      <c r="FC178" s="523"/>
      <c r="FD178" s="523"/>
      <c r="FE178" s="523"/>
      <c r="FF178" s="523"/>
      <c r="FG178" s="523"/>
      <c r="FH178" s="523"/>
      <c r="FI178" s="523"/>
      <c r="FJ178" s="529">
        <f>FB178/100*(FJ175+FJ177)</f>
        <v>0</v>
      </c>
      <c r="FK178" s="523"/>
      <c r="FL178" s="523"/>
      <c r="FM178" s="531">
        <f t="shared" si="1144"/>
        <v>0</v>
      </c>
      <c r="FN178" s="498"/>
      <c r="FO178" s="508"/>
      <c r="FP178" s="527" t="str">
        <f>"Adjusment "&amp;" %"</f>
        <v>Adjusment  %</v>
      </c>
      <c r="FQ178" s="528"/>
      <c r="FR178" s="528"/>
      <c r="FS178" s="495"/>
      <c r="FT178" s="523"/>
      <c r="FU178" s="523"/>
      <c r="FV178" s="523"/>
      <c r="FW178" s="523"/>
      <c r="FX178" s="523"/>
      <c r="FY178" s="523"/>
      <c r="FZ178" s="523"/>
      <c r="GA178" s="529">
        <f>FS178/100*(GA175+GA177)</f>
        <v>0</v>
      </c>
      <c r="GB178" s="523"/>
      <c r="GC178" s="523"/>
      <c r="GD178" s="531">
        <f t="shared" si="1145"/>
        <v>0</v>
      </c>
      <c r="GE178" s="498"/>
      <c r="GF178" s="508"/>
      <c r="GG178" s="527" t="str">
        <f>"Adjusment "&amp;" %"</f>
        <v>Adjusment  %</v>
      </c>
      <c r="GH178" s="528"/>
      <c r="GI178" s="528"/>
      <c r="GJ178" s="495"/>
      <c r="GK178" s="523"/>
      <c r="GL178" s="523"/>
      <c r="GM178" s="523"/>
      <c r="GN178" s="523"/>
      <c r="GO178" s="523"/>
      <c r="GP178" s="523"/>
      <c r="GQ178" s="523"/>
      <c r="GR178" s="529">
        <f>GJ178/100*(GR175+GR177)</f>
        <v>0</v>
      </c>
      <c r="GS178" s="523"/>
      <c r="GT178" s="523"/>
      <c r="GU178" s="531">
        <f t="shared" si="1146"/>
        <v>0</v>
      </c>
      <c r="GV178" s="498"/>
      <c r="GW178" s="508"/>
      <c r="GX178" s="527" t="str">
        <f>"Adjusment "&amp;" %"</f>
        <v>Adjusment  %</v>
      </c>
      <c r="GY178" s="528"/>
      <c r="GZ178" s="528"/>
      <c r="HA178" s="495"/>
      <c r="HB178" s="523"/>
      <c r="HC178" s="523"/>
      <c r="HD178" s="523"/>
      <c r="HE178" s="523"/>
      <c r="HF178" s="523"/>
      <c r="HG178" s="523"/>
      <c r="HH178" s="523"/>
      <c r="HI178" s="529">
        <f>HA178/100*(HI175+HI177)</f>
        <v>0</v>
      </c>
      <c r="HJ178" s="523"/>
      <c r="HK178" s="523"/>
      <c r="HL178" s="531">
        <f t="shared" si="1147"/>
        <v>0</v>
      </c>
      <c r="HM178" s="498"/>
      <c r="HN178" s="508"/>
      <c r="HO178" s="527" t="str">
        <f>"Adjusment "&amp;" %"</f>
        <v>Adjusment  %</v>
      </c>
      <c r="HP178" s="528"/>
      <c r="HQ178" s="528"/>
      <c r="HR178" s="495"/>
      <c r="HS178" s="523"/>
      <c r="HT178" s="523"/>
      <c r="HU178" s="523"/>
      <c r="HV178" s="523"/>
      <c r="HW178" s="523"/>
      <c r="HX178" s="523"/>
      <c r="HY178" s="523"/>
      <c r="HZ178" s="529">
        <f>HR178/100*(HZ175+HZ177)</f>
        <v>0</v>
      </c>
      <c r="IA178" s="523"/>
      <c r="IB178" s="523"/>
      <c r="IC178" s="531">
        <f t="shared" si="1148"/>
        <v>0</v>
      </c>
      <c r="ID178" s="498"/>
      <c r="IE178" s="508"/>
      <c r="IF178" s="527" t="str">
        <f>"Adjusment "&amp;" %"</f>
        <v>Adjusment  %</v>
      </c>
      <c r="IG178" s="528"/>
      <c r="IH178" s="528"/>
      <c r="II178" s="495"/>
      <c r="IJ178" s="523"/>
      <c r="IK178" s="523"/>
      <c r="IL178" s="523"/>
      <c r="IM178" s="523"/>
      <c r="IN178" s="523"/>
      <c r="IO178" s="523"/>
      <c r="IP178" s="523"/>
      <c r="IQ178" s="529">
        <f>II178/100*(IQ175+IQ177)</f>
        <v>0</v>
      </c>
      <c r="IR178" s="523"/>
      <c r="IS178" s="523"/>
      <c r="IT178" s="531">
        <f t="shared" si="1149"/>
        <v>0</v>
      </c>
      <c r="IU178" s="498"/>
      <c r="IV178" s="508"/>
      <c r="IW178" s="527" t="str">
        <f>"Adjusment "&amp;" %"</f>
        <v>Adjusment  %</v>
      </c>
      <c r="IX178" s="528"/>
      <c r="IY178" s="528"/>
      <c r="IZ178" s="495"/>
      <c r="JA178" s="523"/>
      <c r="JB178" s="523"/>
      <c r="JC178" s="523"/>
      <c r="JD178" s="523"/>
      <c r="JE178" s="523"/>
      <c r="JF178" s="523"/>
      <c r="JG178" s="523"/>
      <c r="JH178" s="529">
        <f>IZ178/100*(JH175+JH177)</f>
        <v>0</v>
      </c>
      <c r="JI178" s="523"/>
      <c r="JJ178" s="523"/>
      <c r="JK178" s="531">
        <f t="shared" si="1150"/>
        <v>0</v>
      </c>
      <c r="JL178" s="498"/>
      <c r="JM178" s="508"/>
      <c r="JN178" s="527" t="str">
        <f>"Adjusment "&amp;" %"</f>
        <v>Adjusment  %</v>
      </c>
      <c r="JO178" s="528"/>
      <c r="JP178" s="528"/>
      <c r="JQ178" s="495"/>
      <c r="JR178" s="523"/>
      <c r="JS178" s="523"/>
      <c r="JT178" s="523"/>
      <c r="JU178" s="523"/>
      <c r="JV178" s="523"/>
      <c r="JW178" s="523"/>
      <c r="JX178" s="523"/>
      <c r="JY178" s="529">
        <f>JQ178/100*(JY175+JY177)</f>
        <v>0</v>
      </c>
      <c r="JZ178" s="523"/>
      <c r="KA178" s="523"/>
      <c r="KB178" s="531">
        <f t="shared" si="1151"/>
        <v>0</v>
      </c>
      <c r="KC178" s="498"/>
      <c r="KD178" s="508"/>
      <c r="KE178" s="527" t="str">
        <f>"Adjusment "&amp;" %"</f>
        <v>Adjusment  %</v>
      </c>
      <c r="KF178" s="528"/>
      <c r="KG178" s="528"/>
      <c r="KH178" s="495"/>
      <c r="KI178" s="523"/>
      <c r="KJ178" s="523"/>
      <c r="KK178" s="523"/>
      <c r="KL178" s="523"/>
      <c r="KM178" s="523"/>
      <c r="KN178" s="523"/>
      <c r="KO178" s="523"/>
      <c r="KP178" s="529">
        <f>KH178/100*(KP175+KP177)</f>
        <v>0</v>
      </c>
      <c r="KQ178" s="523"/>
      <c r="KR178" s="523"/>
      <c r="KS178" s="531">
        <f t="shared" si="1152"/>
        <v>0</v>
      </c>
    </row>
    <row r="179" ht="15.75" customHeight="1">
      <c r="A179" s="500"/>
      <c r="B179" s="501"/>
      <c r="C179" s="502"/>
      <c r="D179" s="502"/>
      <c r="E179" s="495"/>
      <c r="F179" s="495"/>
      <c r="G179" s="495"/>
      <c r="H179" s="495"/>
      <c r="I179" s="495"/>
      <c r="J179" s="495"/>
      <c r="K179" s="495"/>
      <c r="L179" s="495"/>
      <c r="M179" s="495"/>
      <c r="N179" s="495"/>
      <c r="O179" s="495"/>
      <c r="P179" s="507"/>
      <c r="Q179" s="498"/>
      <c r="R179" s="508"/>
      <c r="S179" s="501"/>
      <c r="T179" s="502"/>
      <c r="U179" s="502"/>
      <c r="V179" s="495"/>
      <c r="W179" s="495"/>
      <c r="X179" s="495"/>
      <c r="Y179" s="495"/>
      <c r="Z179" s="495"/>
      <c r="AA179" s="495"/>
      <c r="AB179" s="495"/>
      <c r="AC179" s="495"/>
      <c r="AD179" s="495"/>
      <c r="AE179" s="495"/>
      <c r="AF179" s="495"/>
      <c r="AG179" s="506"/>
      <c r="AH179" s="498"/>
      <c r="AI179" s="508"/>
      <c r="AJ179" s="501"/>
      <c r="AK179" s="502"/>
      <c r="AL179" s="502"/>
      <c r="AM179" s="495"/>
      <c r="AN179" s="495"/>
      <c r="AO179" s="495"/>
      <c r="AP179" s="495"/>
      <c r="AQ179" s="495"/>
      <c r="AR179" s="495"/>
      <c r="AS179" s="495"/>
      <c r="AT179" s="495"/>
      <c r="AU179" s="495"/>
      <c r="AV179" s="495"/>
      <c r="AW179" s="495"/>
      <c r="AX179" s="506"/>
      <c r="AY179" s="498"/>
      <c r="AZ179" s="508"/>
      <c r="BA179" s="501"/>
      <c r="BB179" s="502"/>
      <c r="BC179" s="502"/>
      <c r="BD179" s="495"/>
      <c r="BE179" s="495"/>
      <c r="BF179" s="495"/>
      <c r="BG179" s="495"/>
      <c r="BH179" s="495"/>
      <c r="BI179" s="495"/>
      <c r="BJ179" s="495"/>
      <c r="BK179" s="495"/>
      <c r="BL179" s="495"/>
      <c r="BM179" s="495"/>
      <c r="BN179" s="495"/>
      <c r="BO179" s="506"/>
      <c r="BP179" s="498"/>
      <c r="BQ179" s="508"/>
      <c r="BR179" s="501"/>
      <c r="BS179" s="502"/>
      <c r="BT179" s="502"/>
      <c r="BU179" s="495"/>
      <c r="BV179" s="495"/>
      <c r="BW179" s="495"/>
      <c r="BX179" s="495"/>
      <c r="BY179" s="495"/>
      <c r="BZ179" s="495"/>
      <c r="CA179" s="495"/>
      <c r="CB179" s="495"/>
      <c r="CC179" s="495"/>
      <c r="CD179" s="495"/>
      <c r="CE179" s="495"/>
      <c r="CF179" s="506"/>
      <c r="CG179" s="498"/>
      <c r="CH179" s="508"/>
      <c r="CI179" s="501"/>
      <c r="CJ179" s="502"/>
      <c r="CK179" s="502"/>
      <c r="CL179" s="495"/>
      <c r="CM179" s="495"/>
      <c r="CN179" s="495"/>
      <c r="CO179" s="495"/>
      <c r="CP179" s="495"/>
      <c r="CQ179" s="495"/>
      <c r="CR179" s="495"/>
      <c r="CS179" s="495"/>
      <c r="CT179" s="495"/>
      <c r="CU179" s="495"/>
      <c r="CV179" s="495"/>
      <c r="CW179" s="506"/>
      <c r="CX179" s="498"/>
      <c r="CY179" s="508"/>
      <c r="CZ179" s="501"/>
      <c r="DA179" s="502"/>
      <c r="DB179" s="502"/>
      <c r="DC179" s="495"/>
      <c r="DD179" s="495"/>
      <c r="DE179" s="495"/>
      <c r="DF179" s="495"/>
      <c r="DG179" s="495"/>
      <c r="DH179" s="495"/>
      <c r="DI179" s="495"/>
      <c r="DJ179" s="495"/>
      <c r="DK179" s="495"/>
      <c r="DL179" s="495"/>
      <c r="DM179" s="495"/>
      <c r="DN179" s="506"/>
      <c r="DO179" s="498"/>
      <c r="DP179" s="508"/>
      <c r="DQ179" s="501"/>
      <c r="DR179" s="502"/>
      <c r="DS179" s="502"/>
      <c r="DT179" s="495"/>
      <c r="DU179" s="495"/>
      <c r="DV179" s="495"/>
      <c r="DW179" s="495"/>
      <c r="DX179" s="495"/>
      <c r="DY179" s="495"/>
      <c r="DZ179" s="495"/>
      <c r="EA179" s="495"/>
      <c r="EB179" s="495"/>
      <c r="EC179" s="495"/>
      <c r="ED179" s="495"/>
      <c r="EE179" s="506"/>
      <c r="EF179" s="498"/>
      <c r="EG179" s="508"/>
      <c r="EH179" s="501"/>
      <c r="EI179" s="502"/>
      <c r="EJ179" s="502"/>
      <c r="EK179" s="495"/>
      <c r="EL179" s="495"/>
      <c r="EM179" s="495"/>
      <c r="EN179" s="495"/>
      <c r="EO179" s="495"/>
      <c r="EP179" s="495"/>
      <c r="EQ179" s="495"/>
      <c r="ER179" s="495"/>
      <c r="ES179" s="495"/>
      <c r="ET179" s="495"/>
      <c r="EU179" s="495"/>
      <c r="EV179" s="506"/>
      <c r="EW179" s="498"/>
      <c r="EX179" s="508"/>
      <c r="EY179" s="501"/>
      <c r="EZ179" s="502"/>
      <c r="FA179" s="502"/>
      <c r="FB179" s="495"/>
      <c r="FC179" s="495"/>
      <c r="FD179" s="495"/>
      <c r="FE179" s="495"/>
      <c r="FF179" s="495"/>
      <c r="FG179" s="495"/>
      <c r="FH179" s="495"/>
      <c r="FI179" s="495"/>
      <c r="FJ179" s="495"/>
      <c r="FK179" s="495"/>
      <c r="FL179" s="495"/>
      <c r="FM179" s="506"/>
      <c r="FN179" s="498"/>
      <c r="FO179" s="508"/>
      <c r="FP179" s="501"/>
      <c r="FQ179" s="502"/>
      <c r="FR179" s="502"/>
      <c r="FS179" s="495"/>
      <c r="FT179" s="495"/>
      <c r="FU179" s="495"/>
      <c r="FV179" s="495"/>
      <c r="FW179" s="495"/>
      <c r="FX179" s="495"/>
      <c r="FY179" s="495"/>
      <c r="FZ179" s="495"/>
      <c r="GA179" s="495"/>
      <c r="GB179" s="495"/>
      <c r="GC179" s="495"/>
      <c r="GD179" s="506"/>
      <c r="GE179" s="498"/>
      <c r="GF179" s="508"/>
      <c r="GG179" s="501"/>
      <c r="GH179" s="502"/>
      <c r="GI179" s="502"/>
      <c r="GJ179" s="495"/>
      <c r="GK179" s="495"/>
      <c r="GL179" s="495"/>
      <c r="GM179" s="495"/>
      <c r="GN179" s="495"/>
      <c r="GO179" s="495"/>
      <c r="GP179" s="495"/>
      <c r="GQ179" s="495"/>
      <c r="GR179" s="495"/>
      <c r="GS179" s="495"/>
      <c r="GT179" s="495"/>
      <c r="GU179" s="506"/>
      <c r="GV179" s="498"/>
      <c r="GW179" s="508"/>
      <c r="GX179" s="501"/>
      <c r="GY179" s="502"/>
      <c r="GZ179" s="502"/>
      <c r="HA179" s="495"/>
      <c r="HB179" s="495"/>
      <c r="HC179" s="495"/>
      <c r="HD179" s="495"/>
      <c r="HE179" s="495"/>
      <c r="HF179" s="495"/>
      <c r="HG179" s="495"/>
      <c r="HH179" s="495"/>
      <c r="HI179" s="495"/>
      <c r="HJ179" s="495"/>
      <c r="HK179" s="495"/>
      <c r="HL179" s="506"/>
      <c r="HM179" s="498"/>
      <c r="HN179" s="508"/>
      <c r="HO179" s="501"/>
      <c r="HP179" s="502"/>
      <c r="HQ179" s="502"/>
      <c r="HR179" s="495"/>
      <c r="HS179" s="495"/>
      <c r="HT179" s="495"/>
      <c r="HU179" s="495"/>
      <c r="HV179" s="495"/>
      <c r="HW179" s="495"/>
      <c r="HX179" s="495"/>
      <c r="HY179" s="495"/>
      <c r="HZ179" s="495"/>
      <c r="IA179" s="495"/>
      <c r="IB179" s="495"/>
      <c r="IC179" s="506"/>
      <c r="ID179" s="498"/>
      <c r="IE179" s="508"/>
      <c r="IF179" s="501"/>
      <c r="IG179" s="502"/>
      <c r="IH179" s="502"/>
      <c r="II179" s="495"/>
      <c r="IJ179" s="495"/>
      <c r="IK179" s="495"/>
      <c r="IL179" s="495"/>
      <c r="IM179" s="495"/>
      <c r="IN179" s="495"/>
      <c r="IO179" s="495"/>
      <c r="IP179" s="495"/>
      <c r="IQ179" s="495"/>
      <c r="IR179" s="495"/>
      <c r="IS179" s="495"/>
      <c r="IT179" s="506"/>
      <c r="IU179" s="498"/>
      <c r="IV179" s="508"/>
      <c r="IW179" s="501"/>
      <c r="IX179" s="502"/>
      <c r="IY179" s="502"/>
      <c r="IZ179" s="495"/>
      <c r="JA179" s="495"/>
      <c r="JB179" s="495"/>
      <c r="JC179" s="495"/>
      <c r="JD179" s="495"/>
      <c r="JE179" s="495"/>
      <c r="JF179" s="495"/>
      <c r="JG179" s="495"/>
      <c r="JH179" s="495"/>
      <c r="JI179" s="495"/>
      <c r="JJ179" s="495"/>
      <c r="JK179" s="506"/>
      <c r="JL179" s="498"/>
      <c r="JM179" s="508"/>
      <c r="JN179" s="501"/>
      <c r="JO179" s="502"/>
      <c r="JP179" s="502"/>
      <c r="JQ179" s="495"/>
      <c r="JR179" s="495"/>
      <c r="JS179" s="495"/>
      <c r="JT179" s="495"/>
      <c r="JU179" s="495"/>
      <c r="JV179" s="495"/>
      <c r="JW179" s="495"/>
      <c r="JX179" s="495"/>
      <c r="JY179" s="495"/>
      <c r="JZ179" s="495"/>
      <c r="KA179" s="495"/>
      <c r="KB179" s="506"/>
      <c r="KC179" s="498"/>
      <c r="KD179" s="508"/>
      <c r="KE179" s="501"/>
      <c r="KF179" s="502"/>
      <c r="KG179" s="502"/>
      <c r="KH179" s="495"/>
      <c r="KI179" s="495"/>
      <c r="KJ179" s="495"/>
      <c r="KK179" s="495"/>
      <c r="KL179" s="495"/>
      <c r="KM179" s="495"/>
      <c r="KN179" s="495"/>
      <c r="KO179" s="495"/>
      <c r="KP179" s="495"/>
      <c r="KQ179" s="495"/>
      <c r="KR179" s="495"/>
      <c r="KS179" s="506"/>
    </row>
    <row r="180" ht="24.0" customHeight="1">
      <c r="A180" s="532" t="s">
        <v>98</v>
      </c>
      <c r="B180" s="183"/>
      <c r="C180" s="533"/>
      <c r="D180" s="533"/>
      <c r="E180" s="534"/>
      <c r="F180" s="534"/>
      <c r="G180" s="535">
        <f>SUM(G175:G179)</f>
        <v>507866.2535</v>
      </c>
      <c r="H180" s="534"/>
      <c r="I180" s="535">
        <f>SUM(I175:I179)</f>
        <v>29615.39439</v>
      </c>
      <c r="J180" s="534"/>
      <c r="K180" s="534"/>
      <c r="L180" s="535">
        <f t="shared" ref="L180:M180" si="1153">SUM(L175:L179)</f>
        <v>0</v>
      </c>
      <c r="M180" s="535">
        <f t="shared" si="1153"/>
        <v>537481.6479</v>
      </c>
      <c r="N180" s="534"/>
      <c r="O180" s="535">
        <f t="shared" ref="O180:P180" si="1154">SUM(O175:O179)</f>
        <v>170987.1172</v>
      </c>
      <c r="P180" s="536">
        <f t="shared" si="1154"/>
        <v>366494.5307</v>
      </c>
      <c r="Q180" s="518"/>
      <c r="R180" s="537" t="s">
        <v>98</v>
      </c>
      <c r="S180" s="183"/>
      <c r="T180" s="533"/>
      <c r="U180" s="533"/>
      <c r="V180" s="534"/>
      <c r="W180" s="534"/>
      <c r="X180" s="535">
        <f>SUM(X175:X179)</f>
        <v>525287.9936</v>
      </c>
      <c r="Y180" s="534"/>
      <c r="Z180" s="535">
        <f>SUM(Z175:Z179)</f>
        <v>30602.44379</v>
      </c>
      <c r="AA180" s="534"/>
      <c r="AB180" s="534"/>
      <c r="AC180" s="535">
        <f t="shared" ref="AC180:AD180" si="1155">SUM(AC175:AC179)</f>
        <v>0</v>
      </c>
      <c r="AD180" s="535">
        <f t="shared" si="1155"/>
        <v>555890.4374</v>
      </c>
      <c r="AE180" s="534"/>
      <c r="AF180" s="535">
        <f t="shared" ref="AF180:AG180" si="1156">SUM(AF175:AF179)</f>
        <v>176857.0944</v>
      </c>
      <c r="AG180" s="538">
        <f t="shared" si="1156"/>
        <v>379033.343</v>
      </c>
      <c r="AH180" s="518"/>
      <c r="AI180" s="537" t="s">
        <v>98</v>
      </c>
      <c r="AJ180" s="183"/>
      <c r="AK180" s="533"/>
      <c r="AL180" s="533"/>
      <c r="AM180" s="534"/>
      <c r="AN180" s="534"/>
      <c r="AO180" s="535">
        <f>SUM(AO175:AO179)</f>
        <v>506691.9939</v>
      </c>
      <c r="AP180" s="534"/>
      <c r="AQ180" s="535">
        <f>SUM(AQ175:AQ179)</f>
        <v>29406.62864</v>
      </c>
      <c r="AR180" s="534"/>
      <c r="AS180" s="534"/>
      <c r="AT180" s="535">
        <f t="shared" ref="AT180:AU180" si="1157">SUM(AT175:AT179)</f>
        <v>0</v>
      </c>
      <c r="AU180" s="535">
        <f t="shared" si="1157"/>
        <v>536098.6226</v>
      </c>
      <c r="AV180" s="534"/>
      <c r="AW180" s="535">
        <f t="shared" ref="AW180:AX180" si="1158">SUM(AW175:AW179)</f>
        <v>170235.2497</v>
      </c>
      <c r="AX180" s="538">
        <f t="shared" si="1158"/>
        <v>365863.3729</v>
      </c>
      <c r="AY180" s="518"/>
      <c r="AZ180" s="537" t="s">
        <v>98</v>
      </c>
      <c r="BA180" s="183"/>
      <c r="BB180" s="533"/>
      <c r="BC180" s="533"/>
      <c r="BD180" s="534"/>
      <c r="BE180" s="534"/>
      <c r="BF180" s="535">
        <f>SUM(BF175:BF179)</f>
        <v>593519.1325</v>
      </c>
      <c r="BG180" s="534"/>
      <c r="BH180" s="535">
        <f>SUM(BH175:BH179)</f>
        <v>34513.24126</v>
      </c>
      <c r="BI180" s="534"/>
      <c r="BJ180" s="534"/>
      <c r="BK180" s="535">
        <f t="shared" ref="BK180:BL180" si="1159">SUM(BK175:BK179)</f>
        <v>0</v>
      </c>
      <c r="BL180" s="535">
        <f t="shared" si="1159"/>
        <v>628032.3738</v>
      </c>
      <c r="BM180" s="534"/>
      <c r="BN180" s="535">
        <f t="shared" ref="BN180:BO180" si="1160">SUM(BN175:BN179)</f>
        <v>200091.3846</v>
      </c>
      <c r="BO180" s="538">
        <f t="shared" si="1160"/>
        <v>427940.9891</v>
      </c>
      <c r="BP180" s="518"/>
      <c r="BQ180" s="537" t="s">
        <v>98</v>
      </c>
      <c r="BR180" s="183"/>
      <c r="BS180" s="533"/>
      <c r="BT180" s="533"/>
      <c r="BU180" s="534"/>
      <c r="BV180" s="534"/>
      <c r="BW180" s="535">
        <f>SUM(BW175:BW179)</f>
        <v>554594.3925</v>
      </c>
      <c r="BX180" s="534"/>
      <c r="BY180" s="535">
        <f>SUM(BY175:BY179)</f>
        <v>32356.1019</v>
      </c>
      <c r="BZ180" s="534"/>
      <c r="CA180" s="534"/>
      <c r="CB180" s="535">
        <f t="shared" ref="CB180:CC180" si="1161">SUM(CB175:CB179)</f>
        <v>0</v>
      </c>
      <c r="CC180" s="535">
        <f t="shared" si="1161"/>
        <v>586950.4944</v>
      </c>
      <c r="CD180" s="534"/>
      <c r="CE180" s="535">
        <f t="shared" ref="CE180:CF180" si="1162">SUM(CE175:CE179)</f>
        <v>186719.4923</v>
      </c>
      <c r="CF180" s="538">
        <f t="shared" si="1162"/>
        <v>400231.0021</v>
      </c>
      <c r="CG180" s="518"/>
      <c r="CH180" s="537" t="s">
        <v>98</v>
      </c>
      <c r="CI180" s="183"/>
      <c r="CJ180" s="533"/>
      <c r="CK180" s="533"/>
      <c r="CL180" s="534"/>
      <c r="CM180" s="534"/>
      <c r="CN180" s="535">
        <f>SUM(CN175:CN179)</f>
        <v>618121.9839</v>
      </c>
      <c r="CO180" s="534"/>
      <c r="CP180" s="535">
        <f>SUM(CP175:CP179)</f>
        <v>36720.86005</v>
      </c>
      <c r="CQ180" s="534"/>
      <c r="CR180" s="534"/>
      <c r="CS180" s="535">
        <f t="shared" ref="CS180:CT180" si="1163">SUM(CS175:CS179)</f>
        <v>0</v>
      </c>
      <c r="CT180" s="535">
        <f t="shared" si="1163"/>
        <v>654842.8439</v>
      </c>
      <c r="CU180" s="534"/>
      <c r="CV180" s="535">
        <f t="shared" ref="CV180:CW180" si="1164">SUM(CV175:CV179)</f>
        <v>208577.3897</v>
      </c>
      <c r="CW180" s="538">
        <f t="shared" si="1164"/>
        <v>446265.4542</v>
      </c>
      <c r="CX180" s="518"/>
      <c r="CY180" s="537" t="s">
        <v>98</v>
      </c>
      <c r="CZ180" s="183"/>
      <c r="DA180" s="533"/>
      <c r="DB180" s="533"/>
      <c r="DC180" s="534"/>
      <c r="DD180" s="534"/>
      <c r="DE180" s="535">
        <f>SUM(DE175:DE179)</f>
        <v>970862.1102</v>
      </c>
      <c r="DF180" s="534"/>
      <c r="DG180" s="535">
        <f>SUM(DG175:DG179)</f>
        <v>57454.7825</v>
      </c>
      <c r="DH180" s="534"/>
      <c r="DI180" s="534"/>
      <c r="DJ180" s="535">
        <f t="shared" ref="DJ180:DK180" si="1165">SUM(DJ175:DJ179)</f>
        <v>0</v>
      </c>
      <c r="DK180" s="535">
        <f t="shared" si="1165"/>
        <v>1028316.893</v>
      </c>
      <c r="DL180" s="534"/>
      <c r="DM180" s="535">
        <f t="shared" ref="DM180:DN180" si="1166">SUM(DM175:DM179)</f>
        <v>328611.7435</v>
      </c>
      <c r="DN180" s="538">
        <f t="shared" si="1166"/>
        <v>699705.1492</v>
      </c>
      <c r="DO180" s="518"/>
      <c r="DP180" s="537" t="s">
        <v>98</v>
      </c>
      <c r="DQ180" s="183"/>
      <c r="DR180" s="533"/>
      <c r="DS180" s="533"/>
      <c r="DT180" s="534"/>
      <c r="DU180" s="534"/>
      <c r="DV180" s="535">
        <f>SUM(DV175:DV179)</f>
        <v>1085454.948</v>
      </c>
      <c r="DW180" s="534"/>
      <c r="DX180" s="535">
        <f>SUM(DX175:DX179)</f>
        <v>67232.50799</v>
      </c>
      <c r="DY180" s="534"/>
      <c r="DZ180" s="534"/>
      <c r="EA180" s="535">
        <f t="shared" ref="EA180:EB180" si="1167">SUM(EA175:EA179)</f>
        <v>0</v>
      </c>
      <c r="EB180" s="535">
        <f t="shared" si="1167"/>
        <v>1152687.456</v>
      </c>
      <c r="EC180" s="534"/>
      <c r="ED180" s="535">
        <f t="shared" ref="ED180:EE180" si="1168">SUM(ED175:ED179)</f>
        <v>364901.0243</v>
      </c>
      <c r="EE180" s="538">
        <f t="shared" si="1168"/>
        <v>787786.4313</v>
      </c>
      <c r="EF180" s="518"/>
      <c r="EG180" s="537" t="s">
        <v>98</v>
      </c>
      <c r="EH180" s="183"/>
      <c r="EI180" s="533"/>
      <c r="EJ180" s="533"/>
      <c r="EK180" s="534"/>
      <c r="EL180" s="534"/>
      <c r="EM180" s="535">
        <f>SUM(EM175:EM179)</f>
        <v>775136.0061</v>
      </c>
      <c r="EN180" s="534"/>
      <c r="EO180" s="535">
        <f>SUM(EO175:EO179)</f>
        <v>47224.39248</v>
      </c>
      <c r="EP180" s="534"/>
      <c r="EQ180" s="534"/>
      <c r="ER180" s="535">
        <f t="shared" ref="ER180:ES180" si="1169">SUM(ER175:ER179)</f>
        <v>0</v>
      </c>
      <c r="ES180" s="535">
        <f t="shared" si="1169"/>
        <v>822360.3986</v>
      </c>
      <c r="ET180" s="534"/>
      <c r="EU180" s="535">
        <f t="shared" ref="EU180:EV180" si="1170">SUM(EU175:EU179)</f>
        <v>257482.0656</v>
      </c>
      <c r="EV180" s="538">
        <f t="shared" si="1170"/>
        <v>564878.333</v>
      </c>
      <c r="EW180" s="518"/>
      <c r="EX180" s="537" t="s">
        <v>98</v>
      </c>
      <c r="EY180" s="183"/>
      <c r="EZ180" s="533"/>
      <c r="FA180" s="533"/>
      <c r="FB180" s="534"/>
      <c r="FC180" s="534"/>
      <c r="FD180" s="535">
        <f>SUM(FD175:FD179)</f>
        <v>777628.6286</v>
      </c>
      <c r="FE180" s="534"/>
      <c r="FF180" s="535">
        <f>SUM(FF175:FF179)</f>
        <v>49218.30695</v>
      </c>
      <c r="FG180" s="534"/>
      <c r="FH180" s="534"/>
      <c r="FI180" s="535">
        <f t="shared" ref="FI180:FJ180" si="1171">SUM(FI175:FI179)</f>
        <v>0</v>
      </c>
      <c r="FJ180" s="535">
        <f t="shared" si="1171"/>
        <v>826846.9355</v>
      </c>
      <c r="FK180" s="534"/>
      <c r="FL180" s="535">
        <f t="shared" ref="FL180:FM180" si="1172">SUM(FL175:FL179)</f>
        <v>260733.5015</v>
      </c>
      <c r="FM180" s="538">
        <f t="shared" si="1172"/>
        <v>566113.4341</v>
      </c>
      <c r="FN180" s="518"/>
      <c r="FO180" s="537" t="s">
        <v>98</v>
      </c>
      <c r="FP180" s="183"/>
      <c r="FQ180" s="533"/>
      <c r="FR180" s="533"/>
      <c r="FS180" s="534"/>
      <c r="FT180" s="534"/>
      <c r="FU180" s="535">
        <f>SUM(FU175:FU179)</f>
        <v>858452.1558</v>
      </c>
      <c r="FV180" s="534"/>
      <c r="FW180" s="535">
        <f>SUM(FW175:FW179)</f>
        <v>52614.47114</v>
      </c>
      <c r="FX180" s="534"/>
      <c r="FY180" s="534"/>
      <c r="FZ180" s="535">
        <f t="shared" ref="FZ180:GA180" si="1173">SUM(FZ175:FZ179)</f>
        <v>0</v>
      </c>
      <c r="GA180" s="535">
        <f t="shared" si="1173"/>
        <v>911066.6269</v>
      </c>
      <c r="GB180" s="534"/>
      <c r="GC180" s="535">
        <f t="shared" ref="GC180:GD180" si="1174">SUM(GC175:GC179)</f>
        <v>289732.7988</v>
      </c>
      <c r="GD180" s="538">
        <f t="shared" si="1174"/>
        <v>621333.8281</v>
      </c>
      <c r="GE180" s="518"/>
      <c r="GF180" s="537" t="s">
        <v>98</v>
      </c>
      <c r="GG180" s="183"/>
      <c r="GH180" s="533"/>
      <c r="GI180" s="533"/>
      <c r="GJ180" s="534"/>
      <c r="GK180" s="534"/>
      <c r="GL180" s="535">
        <f>SUM(GL175:GL179)</f>
        <v>798295.7597</v>
      </c>
      <c r="GM180" s="534"/>
      <c r="GN180" s="535">
        <f>SUM(GN175:GN179)</f>
        <v>49497.44111</v>
      </c>
      <c r="GO180" s="534"/>
      <c r="GP180" s="534"/>
      <c r="GQ180" s="535">
        <f t="shared" ref="GQ180:GR180" si="1175">SUM(GQ175:GQ179)</f>
        <v>0</v>
      </c>
      <c r="GR180" s="535">
        <f t="shared" si="1175"/>
        <v>847793.2008</v>
      </c>
      <c r="GS180" s="534"/>
      <c r="GT180" s="535">
        <f t="shared" ref="GT180:GU180" si="1176">SUM(GT175:GT179)</f>
        <v>269787.4418</v>
      </c>
      <c r="GU180" s="538">
        <f t="shared" si="1176"/>
        <v>578005.759</v>
      </c>
      <c r="GV180" s="518"/>
      <c r="GW180" s="537" t="s">
        <v>98</v>
      </c>
      <c r="GX180" s="183"/>
      <c r="GY180" s="533"/>
      <c r="GZ180" s="533"/>
      <c r="HA180" s="534"/>
      <c r="HB180" s="534"/>
      <c r="HC180" s="535">
        <f>SUM(HC175:HC179)</f>
        <v>636167.9866</v>
      </c>
      <c r="HD180" s="534"/>
      <c r="HE180" s="535">
        <f>SUM(HE175:HE179)</f>
        <v>38385.8579</v>
      </c>
      <c r="HF180" s="534"/>
      <c r="HG180" s="534"/>
      <c r="HH180" s="535">
        <f t="shared" ref="HH180:HI180" si="1177">SUM(HH175:HH179)</f>
        <v>0</v>
      </c>
      <c r="HI180" s="535">
        <f t="shared" si="1177"/>
        <v>674553.8445</v>
      </c>
      <c r="HJ180" s="534"/>
      <c r="HK180" s="535">
        <f t="shared" ref="HK180:HL180" si="1178">SUM(HK175:HK179)</f>
        <v>215886.4997</v>
      </c>
      <c r="HL180" s="538">
        <f t="shared" si="1178"/>
        <v>458667.3449</v>
      </c>
      <c r="HM180" s="518"/>
      <c r="HN180" s="537" t="s">
        <v>98</v>
      </c>
      <c r="HO180" s="183"/>
      <c r="HP180" s="533"/>
      <c r="HQ180" s="533"/>
      <c r="HR180" s="534"/>
      <c r="HS180" s="534"/>
      <c r="HT180" s="535">
        <f>SUM(HT175:HT179)</f>
        <v>546037.2404</v>
      </c>
      <c r="HU180" s="534"/>
      <c r="HV180" s="535">
        <f>SUM(HV175:HV179)</f>
        <v>33009.10667</v>
      </c>
      <c r="HW180" s="534"/>
      <c r="HX180" s="534"/>
      <c r="HY180" s="535">
        <f t="shared" ref="HY180:HZ180" si="1179">SUM(HY175:HY179)</f>
        <v>0</v>
      </c>
      <c r="HZ180" s="535">
        <f t="shared" si="1179"/>
        <v>579046.3471</v>
      </c>
      <c r="IA180" s="534"/>
      <c r="IB180" s="535">
        <f t="shared" ref="IB180:IC180" si="1180">SUM(IB175:IB179)</f>
        <v>184056.3403</v>
      </c>
      <c r="IC180" s="538">
        <f t="shared" si="1180"/>
        <v>394990.0067</v>
      </c>
      <c r="ID180" s="518"/>
      <c r="IE180" s="537" t="s">
        <v>98</v>
      </c>
      <c r="IF180" s="183"/>
      <c r="IG180" s="533"/>
      <c r="IH180" s="533"/>
      <c r="II180" s="534"/>
      <c r="IJ180" s="534"/>
      <c r="IK180" s="535">
        <f>SUM(IK175:IK179)</f>
        <v>715357.3484</v>
      </c>
      <c r="IL180" s="534"/>
      <c r="IM180" s="535">
        <f>SUM(IM175:IM179)</f>
        <v>44133.74223</v>
      </c>
      <c r="IN180" s="534"/>
      <c r="IO180" s="534"/>
      <c r="IP180" s="535">
        <f t="shared" ref="IP180:IQ180" si="1181">SUM(IP175:IP179)</f>
        <v>0</v>
      </c>
      <c r="IQ180" s="535">
        <f t="shared" si="1181"/>
        <v>759491.0906</v>
      </c>
      <c r="IR180" s="534"/>
      <c r="IS180" s="535">
        <f t="shared" ref="IS180:IT180" si="1182">SUM(IS175:IS179)</f>
        <v>242419.5563</v>
      </c>
      <c r="IT180" s="538">
        <f t="shared" si="1182"/>
        <v>517071.5344</v>
      </c>
      <c r="IU180" s="518"/>
      <c r="IV180" s="537" t="s">
        <v>98</v>
      </c>
      <c r="IW180" s="183"/>
      <c r="IX180" s="533"/>
      <c r="IY180" s="533"/>
      <c r="IZ180" s="534"/>
      <c r="JA180" s="534"/>
      <c r="JB180" s="535">
        <f>SUM(JB175:JB179)</f>
        <v>836383.4542</v>
      </c>
      <c r="JC180" s="534"/>
      <c r="JD180" s="535">
        <f>SUM(JD175:JD179)</f>
        <v>51156.8675</v>
      </c>
      <c r="JE180" s="534"/>
      <c r="JF180" s="534"/>
      <c r="JG180" s="535">
        <f t="shared" ref="JG180:JH180" si="1183">SUM(JG175:JG179)</f>
        <v>0</v>
      </c>
      <c r="JH180" s="535">
        <f t="shared" si="1183"/>
        <v>887540.3217</v>
      </c>
      <c r="JI180" s="534"/>
      <c r="JJ180" s="535">
        <f t="shared" ref="JJ180:JK180" si="1184">SUM(JJ175:JJ179)</f>
        <v>284643.4521</v>
      </c>
      <c r="JK180" s="538">
        <f t="shared" si="1184"/>
        <v>602896.8696</v>
      </c>
      <c r="JL180" s="518"/>
      <c r="JM180" s="537" t="s">
        <v>98</v>
      </c>
      <c r="JN180" s="183"/>
      <c r="JO180" s="533"/>
      <c r="JP180" s="533"/>
      <c r="JQ180" s="534"/>
      <c r="JR180" s="534"/>
      <c r="JS180" s="535">
        <f>SUM(JS175:JS179)</f>
        <v>0</v>
      </c>
      <c r="JT180" s="534"/>
      <c r="JU180" s="535">
        <f>SUM(JU175:JU179)</f>
        <v>0</v>
      </c>
      <c r="JV180" s="534"/>
      <c r="JW180" s="534"/>
      <c r="JX180" s="535">
        <f t="shared" ref="JX180:JY180" si="1185">SUM(JX175:JX179)</f>
        <v>0</v>
      </c>
      <c r="JY180" s="535">
        <f t="shared" si="1185"/>
        <v>0</v>
      </c>
      <c r="JZ180" s="534"/>
      <c r="KA180" s="535">
        <f t="shared" ref="KA180:KB180" si="1186">SUM(KA175:KA179)</f>
        <v>0</v>
      </c>
      <c r="KB180" s="538">
        <f t="shared" si="1186"/>
        <v>0</v>
      </c>
      <c r="KC180" s="518"/>
      <c r="KD180" s="537" t="s">
        <v>98</v>
      </c>
      <c r="KE180" s="183"/>
      <c r="KF180" s="533"/>
      <c r="KG180" s="533"/>
      <c r="KH180" s="534"/>
      <c r="KI180" s="534"/>
      <c r="KJ180" s="535">
        <f>SUM(KJ175:KJ179)</f>
        <v>0</v>
      </c>
      <c r="KK180" s="534"/>
      <c r="KL180" s="535">
        <f>SUM(KL175:KL179)</f>
        <v>0</v>
      </c>
      <c r="KM180" s="534"/>
      <c r="KN180" s="534"/>
      <c r="KO180" s="535">
        <f t="shared" ref="KO180:KP180" si="1187">SUM(KO175:KO179)</f>
        <v>0</v>
      </c>
      <c r="KP180" s="535">
        <f t="shared" si="1187"/>
        <v>0</v>
      </c>
      <c r="KQ180" s="534"/>
      <c r="KR180" s="535">
        <f t="shared" ref="KR180:KS180" si="1188">SUM(KR175:KR179)</f>
        <v>0</v>
      </c>
      <c r="KS180" s="538">
        <f t="shared" si="1188"/>
        <v>0</v>
      </c>
    </row>
    <row r="181" ht="15.0" customHeight="1">
      <c r="A181" s="104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8"/>
      <c r="R181" s="104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8"/>
      <c r="AI181" s="104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8"/>
      <c r="AZ181" s="104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8"/>
      <c r="BQ181" s="104"/>
      <c r="BR181" s="97"/>
      <c r="BS181" s="97"/>
      <c r="BT181" s="97"/>
      <c r="BU181" s="97"/>
      <c r="BV181" s="97"/>
      <c r="BW181" s="97"/>
      <c r="BX181" s="97"/>
      <c r="BY181" s="97"/>
      <c r="BZ181" s="97"/>
      <c r="CA181" s="97"/>
      <c r="CB181" s="97"/>
      <c r="CC181" s="97"/>
      <c r="CD181" s="97"/>
      <c r="CE181" s="97"/>
      <c r="CF181" s="97"/>
      <c r="CG181" s="98"/>
      <c r="CH181" s="104"/>
      <c r="CI181" s="97"/>
      <c r="CJ181" s="97"/>
      <c r="CK181" s="97"/>
      <c r="CL181" s="97"/>
      <c r="CM181" s="97"/>
      <c r="CN181" s="97"/>
      <c r="CO181" s="97"/>
      <c r="CP181" s="97"/>
      <c r="CQ181" s="97"/>
      <c r="CR181" s="97"/>
      <c r="CS181" s="97"/>
      <c r="CT181" s="97"/>
      <c r="CU181" s="97"/>
      <c r="CV181" s="97"/>
      <c r="CW181" s="97"/>
      <c r="CX181" s="98"/>
      <c r="CY181" s="104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  <c r="DL181" s="97"/>
      <c r="DM181" s="97"/>
      <c r="DN181" s="97"/>
      <c r="DO181" s="98"/>
      <c r="DP181" s="104"/>
      <c r="DQ181" s="97"/>
      <c r="DR181" s="97"/>
      <c r="DS181" s="97"/>
      <c r="DT181" s="97"/>
      <c r="DU181" s="97"/>
      <c r="DV181" s="97"/>
      <c r="DW181" s="97"/>
      <c r="DX181" s="97"/>
      <c r="DY181" s="97"/>
      <c r="DZ181" s="97"/>
      <c r="EA181" s="97"/>
      <c r="EB181" s="97"/>
      <c r="EC181" s="97"/>
      <c r="ED181" s="97"/>
      <c r="EE181" s="97"/>
      <c r="EF181" s="98"/>
      <c r="EG181" s="104"/>
      <c r="EH181" s="97"/>
      <c r="EI181" s="97"/>
      <c r="EJ181" s="97"/>
      <c r="EK181" s="97"/>
      <c r="EL181" s="97"/>
      <c r="EM181" s="97"/>
      <c r="EN181" s="97"/>
      <c r="EO181" s="97"/>
      <c r="EP181" s="97"/>
      <c r="EQ181" s="97"/>
      <c r="ER181" s="97"/>
      <c r="ES181" s="97"/>
      <c r="ET181" s="97"/>
      <c r="EU181" s="97"/>
      <c r="EV181" s="97"/>
      <c r="EW181" s="98"/>
      <c r="EX181" s="104"/>
      <c r="EY181" s="97"/>
      <c r="EZ181" s="97"/>
      <c r="FA181" s="97"/>
      <c r="FB181" s="97"/>
      <c r="FC181" s="97"/>
      <c r="FD181" s="97"/>
      <c r="FE181" s="97"/>
      <c r="FF181" s="97"/>
      <c r="FG181" s="97"/>
      <c r="FH181" s="97"/>
      <c r="FI181" s="97"/>
      <c r="FJ181" s="97"/>
      <c r="FK181" s="97"/>
      <c r="FL181" s="97"/>
      <c r="FM181" s="97"/>
      <c r="FN181" s="98"/>
      <c r="FO181" s="104"/>
      <c r="FP181" s="97"/>
      <c r="FQ181" s="97"/>
      <c r="FR181" s="97"/>
      <c r="FS181" s="97"/>
      <c r="FT181" s="97"/>
      <c r="FU181" s="97"/>
      <c r="FV181" s="97"/>
      <c r="FW181" s="97"/>
      <c r="FX181" s="97"/>
      <c r="FY181" s="97"/>
      <c r="FZ181" s="97"/>
      <c r="GA181" s="97"/>
      <c r="GB181" s="97"/>
      <c r="GC181" s="97"/>
      <c r="GD181" s="97"/>
      <c r="GE181" s="98"/>
      <c r="GF181" s="104"/>
      <c r="GG181" s="97"/>
      <c r="GH181" s="97"/>
      <c r="GI181" s="97"/>
      <c r="GJ181" s="97"/>
      <c r="GK181" s="97"/>
      <c r="GL181" s="97"/>
      <c r="GM181" s="97"/>
      <c r="GN181" s="97"/>
      <c r="GO181" s="97"/>
      <c r="GP181" s="97"/>
      <c r="GQ181" s="97"/>
      <c r="GR181" s="97"/>
      <c r="GS181" s="97"/>
      <c r="GT181" s="97"/>
      <c r="GU181" s="97"/>
      <c r="GV181" s="98"/>
      <c r="GW181" s="104"/>
      <c r="GX181" s="97"/>
      <c r="GY181" s="97"/>
      <c r="GZ181" s="97"/>
      <c r="HA181" s="97"/>
      <c r="HB181" s="97"/>
      <c r="HC181" s="97"/>
      <c r="HD181" s="97"/>
      <c r="HE181" s="97"/>
      <c r="HF181" s="97"/>
      <c r="HG181" s="97"/>
      <c r="HH181" s="97"/>
      <c r="HI181" s="97"/>
      <c r="HJ181" s="97"/>
      <c r="HK181" s="97"/>
      <c r="HL181" s="97"/>
      <c r="HM181" s="98"/>
      <c r="HN181" s="104"/>
      <c r="HO181" s="97"/>
      <c r="HP181" s="97"/>
      <c r="HQ181" s="97"/>
      <c r="HR181" s="97"/>
      <c r="HS181" s="97"/>
      <c r="HT181" s="97"/>
      <c r="HU181" s="97"/>
      <c r="HV181" s="97"/>
      <c r="HW181" s="97"/>
      <c r="HX181" s="97"/>
      <c r="HY181" s="97"/>
      <c r="HZ181" s="97"/>
      <c r="IA181" s="97"/>
      <c r="IB181" s="97"/>
      <c r="IC181" s="97"/>
      <c r="ID181" s="98"/>
      <c r="IE181" s="104"/>
      <c r="IF181" s="97"/>
      <c r="IG181" s="97"/>
      <c r="IH181" s="97"/>
      <c r="II181" s="97"/>
      <c r="IJ181" s="97"/>
      <c r="IK181" s="97"/>
      <c r="IL181" s="97"/>
      <c r="IM181" s="97"/>
      <c r="IN181" s="97"/>
      <c r="IO181" s="97"/>
      <c r="IP181" s="97"/>
      <c r="IQ181" s="97"/>
      <c r="IR181" s="97"/>
      <c r="IS181" s="97"/>
      <c r="IT181" s="97"/>
      <c r="IU181" s="98"/>
      <c r="IV181" s="104"/>
      <c r="IW181" s="97"/>
      <c r="IX181" s="97"/>
      <c r="IY181" s="97"/>
      <c r="IZ181" s="97"/>
      <c r="JA181" s="97"/>
      <c r="JB181" s="97"/>
      <c r="JC181" s="97"/>
      <c r="JD181" s="97"/>
      <c r="JE181" s="97"/>
      <c r="JF181" s="97"/>
      <c r="JG181" s="97"/>
      <c r="JH181" s="97"/>
      <c r="JI181" s="97"/>
      <c r="JJ181" s="97"/>
      <c r="JK181" s="97"/>
      <c r="JL181" s="98"/>
      <c r="JM181" s="104"/>
      <c r="JN181" s="97"/>
      <c r="JO181" s="97"/>
      <c r="JP181" s="97"/>
      <c r="JQ181" s="97"/>
      <c r="JR181" s="97"/>
      <c r="JS181" s="97"/>
      <c r="JT181" s="97"/>
      <c r="JU181" s="97"/>
      <c r="JV181" s="97"/>
      <c r="JW181" s="97"/>
      <c r="JX181" s="97"/>
      <c r="JY181" s="97"/>
      <c r="JZ181" s="97"/>
      <c r="KA181" s="97"/>
      <c r="KB181" s="97"/>
      <c r="KC181" s="98"/>
      <c r="KD181" s="104"/>
      <c r="KE181" s="97"/>
      <c r="KF181" s="97"/>
      <c r="KG181" s="97"/>
      <c r="KH181" s="97"/>
      <c r="KI181" s="97"/>
      <c r="KJ181" s="97"/>
      <c r="KK181" s="97"/>
      <c r="KL181" s="97"/>
      <c r="KM181" s="97"/>
      <c r="KN181" s="97"/>
      <c r="KO181" s="97"/>
      <c r="KP181" s="97"/>
      <c r="KQ181" s="97"/>
      <c r="KR181" s="97"/>
      <c r="KS181" s="97"/>
    </row>
    <row r="182" ht="15.0" customHeight="1">
      <c r="A182" s="104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8"/>
      <c r="R182" s="104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8"/>
      <c r="AI182" s="104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8"/>
      <c r="AZ182" s="104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8"/>
      <c r="BQ182" s="104"/>
      <c r="BR182" s="97"/>
      <c r="BS182" s="97"/>
      <c r="BT182" s="97"/>
      <c r="BU182" s="97"/>
      <c r="BV182" s="97"/>
      <c r="BW182" s="97"/>
      <c r="BX182" s="97"/>
      <c r="BY182" s="97"/>
      <c r="BZ182" s="97"/>
      <c r="CA182" s="97"/>
      <c r="CB182" s="97"/>
      <c r="CC182" s="97"/>
      <c r="CD182" s="97"/>
      <c r="CE182" s="97"/>
      <c r="CF182" s="97"/>
      <c r="CG182" s="98"/>
      <c r="CH182" s="104"/>
      <c r="CI182" s="97"/>
      <c r="CJ182" s="97"/>
      <c r="CK182" s="97"/>
      <c r="CL182" s="97"/>
      <c r="CM182" s="97"/>
      <c r="CN182" s="97"/>
      <c r="CO182" s="97"/>
      <c r="CP182" s="97"/>
      <c r="CQ182" s="97"/>
      <c r="CR182" s="97"/>
      <c r="CS182" s="97"/>
      <c r="CT182" s="97"/>
      <c r="CU182" s="97"/>
      <c r="CV182" s="97"/>
      <c r="CW182" s="97"/>
      <c r="CX182" s="98"/>
      <c r="CY182" s="104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  <c r="DL182" s="97"/>
      <c r="DM182" s="97"/>
      <c r="DN182" s="97"/>
      <c r="DO182" s="98"/>
      <c r="DP182" s="104"/>
      <c r="DQ182" s="97"/>
      <c r="DR182" s="97"/>
      <c r="DS182" s="97"/>
      <c r="DT182" s="97"/>
      <c r="DU182" s="97"/>
      <c r="DV182" s="97"/>
      <c r="DW182" s="97"/>
      <c r="DX182" s="97"/>
      <c r="DY182" s="97"/>
      <c r="DZ182" s="97"/>
      <c r="EA182" s="97"/>
      <c r="EB182" s="97"/>
      <c r="EC182" s="97"/>
      <c r="ED182" s="97"/>
      <c r="EE182" s="97"/>
      <c r="EF182" s="98"/>
      <c r="EG182" s="104"/>
      <c r="EH182" s="97"/>
      <c r="EI182" s="97"/>
      <c r="EJ182" s="97"/>
      <c r="EK182" s="97"/>
      <c r="EL182" s="97"/>
      <c r="EM182" s="97"/>
      <c r="EN182" s="97"/>
      <c r="EO182" s="97"/>
      <c r="EP182" s="97"/>
      <c r="EQ182" s="97"/>
      <c r="ER182" s="97"/>
      <c r="ES182" s="97"/>
      <c r="ET182" s="97"/>
      <c r="EU182" s="97"/>
      <c r="EV182" s="97"/>
      <c r="EW182" s="98"/>
      <c r="EX182" s="104"/>
      <c r="EY182" s="97"/>
      <c r="EZ182" s="97"/>
      <c r="FA182" s="97"/>
      <c r="FB182" s="97"/>
      <c r="FC182" s="97"/>
      <c r="FD182" s="97"/>
      <c r="FE182" s="97"/>
      <c r="FF182" s="97"/>
      <c r="FG182" s="97"/>
      <c r="FH182" s="97"/>
      <c r="FI182" s="97"/>
      <c r="FJ182" s="97"/>
      <c r="FK182" s="97"/>
      <c r="FL182" s="97"/>
      <c r="FM182" s="97"/>
      <c r="FN182" s="98"/>
      <c r="FO182" s="104"/>
      <c r="FP182" s="97"/>
      <c r="FQ182" s="97"/>
      <c r="FR182" s="97"/>
      <c r="FS182" s="97"/>
      <c r="FT182" s="97"/>
      <c r="FU182" s="97"/>
      <c r="FV182" s="97"/>
      <c r="FW182" s="97"/>
      <c r="FX182" s="97"/>
      <c r="FY182" s="97"/>
      <c r="FZ182" s="97"/>
      <c r="GA182" s="97"/>
      <c r="GB182" s="97"/>
      <c r="GC182" s="97"/>
      <c r="GD182" s="97"/>
      <c r="GE182" s="98"/>
      <c r="GF182" s="104"/>
      <c r="GG182" s="97"/>
      <c r="GH182" s="97"/>
      <c r="GI182" s="97"/>
      <c r="GJ182" s="97"/>
      <c r="GK182" s="97"/>
      <c r="GL182" s="97"/>
      <c r="GM182" s="97"/>
      <c r="GN182" s="97"/>
      <c r="GO182" s="97"/>
      <c r="GP182" s="97"/>
      <c r="GQ182" s="97"/>
      <c r="GR182" s="97"/>
      <c r="GS182" s="97"/>
      <c r="GT182" s="97"/>
      <c r="GU182" s="97"/>
      <c r="GV182" s="98"/>
      <c r="GW182" s="104"/>
      <c r="GX182" s="97"/>
      <c r="GY182" s="97"/>
      <c r="GZ182" s="97"/>
      <c r="HA182" s="97"/>
      <c r="HB182" s="97"/>
      <c r="HC182" s="97"/>
      <c r="HD182" s="97"/>
      <c r="HE182" s="97"/>
      <c r="HF182" s="97"/>
      <c r="HG182" s="97"/>
      <c r="HH182" s="97"/>
      <c r="HI182" s="97"/>
      <c r="HJ182" s="97"/>
      <c r="HK182" s="97"/>
      <c r="HL182" s="97"/>
      <c r="HM182" s="98"/>
      <c r="HN182" s="104"/>
      <c r="HO182" s="97"/>
      <c r="HP182" s="97"/>
      <c r="HQ182" s="97"/>
      <c r="HR182" s="97"/>
      <c r="HS182" s="97"/>
      <c r="HT182" s="97"/>
      <c r="HU182" s="97"/>
      <c r="HV182" s="97"/>
      <c r="HW182" s="97"/>
      <c r="HX182" s="97"/>
      <c r="HY182" s="97"/>
      <c r="HZ182" s="97"/>
      <c r="IA182" s="97"/>
      <c r="IB182" s="97"/>
      <c r="IC182" s="97"/>
      <c r="ID182" s="98"/>
      <c r="IE182" s="104"/>
      <c r="IF182" s="97"/>
      <c r="IG182" s="97"/>
      <c r="IH182" s="97"/>
      <c r="II182" s="97"/>
      <c r="IJ182" s="97"/>
      <c r="IK182" s="97"/>
      <c r="IL182" s="97"/>
      <c r="IM182" s="97"/>
      <c r="IN182" s="97"/>
      <c r="IO182" s="97"/>
      <c r="IP182" s="97"/>
      <c r="IQ182" s="97"/>
      <c r="IR182" s="97"/>
      <c r="IS182" s="97"/>
      <c r="IT182" s="97"/>
      <c r="IU182" s="98"/>
      <c r="IV182" s="104"/>
      <c r="IW182" s="97"/>
      <c r="IX182" s="97"/>
      <c r="IY182" s="97"/>
      <c r="IZ182" s="97"/>
      <c r="JA182" s="97"/>
      <c r="JB182" s="97"/>
      <c r="JC182" s="97"/>
      <c r="JD182" s="97"/>
      <c r="JE182" s="97"/>
      <c r="JF182" s="97"/>
      <c r="JG182" s="97"/>
      <c r="JH182" s="97"/>
      <c r="JI182" s="97"/>
      <c r="JJ182" s="97"/>
      <c r="JK182" s="97"/>
      <c r="JL182" s="98"/>
      <c r="JM182" s="104"/>
      <c r="JN182" s="97"/>
      <c r="JO182" s="97"/>
      <c r="JP182" s="97"/>
      <c r="JQ182" s="97"/>
      <c r="JR182" s="97"/>
      <c r="JS182" s="97"/>
      <c r="JT182" s="97"/>
      <c r="JU182" s="97"/>
      <c r="JV182" s="97"/>
      <c r="JW182" s="97"/>
      <c r="JX182" s="97"/>
      <c r="JY182" s="97"/>
      <c r="JZ182" s="97"/>
      <c r="KA182" s="97"/>
      <c r="KB182" s="97"/>
      <c r="KC182" s="98"/>
      <c r="KD182" s="104"/>
      <c r="KE182" s="97"/>
      <c r="KF182" s="97"/>
      <c r="KG182" s="97"/>
      <c r="KH182" s="97"/>
      <c r="KI182" s="97"/>
      <c r="KJ182" s="97"/>
      <c r="KK182" s="97"/>
      <c r="KL182" s="97"/>
      <c r="KM182" s="97"/>
      <c r="KN182" s="97"/>
      <c r="KO182" s="97"/>
      <c r="KP182" s="97"/>
      <c r="KQ182" s="97"/>
      <c r="KR182" s="97"/>
      <c r="KS182" s="97"/>
    </row>
    <row r="183" ht="15.0" customHeight="1">
      <c r="A183" s="104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8"/>
      <c r="R183" s="104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8"/>
      <c r="AI183" s="104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8"/>
      <c r="AZ183" s="104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8"/>
      <c r="BQ183" s="104"/>
      <c r="BR183" s="97"/>
      <c r="BS183" s="97"/>
      <c r="BT183" s="97"/>
      <c r="BU183" s="97"/>
      <c r="BV183" s="97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8"/>
      <c r="CH183" s="104"/>
      <c r="CI183" s="97"/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8"/>
      <c r="CY183" s="104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  <c r="DL183" s="97"/>
      <c r="DM183" s="97"/>
      <c r="DN183" s="97"/>
      <c r="DO183" s="98"/>
      <c r="DP183" s="104"/>
      <c r="DQ183" s="97"/>
      <c r="DR183" s="97"/>
      <c r="DS183" s="97"/>
      <c r="DT183" s="97"/>
      <c r="DU183" s="97"/>
      <c r="DV183" s="97"/>
      <c r="DW183" s="97"/>
      <c r="DX183" s="97"/>
      <c r="DY183" s="97"/>
      <c r="DZ183" s="97"/>
      <c r="EA183" s="97"/>
      <c r="EB183" s="97"/>
      <c r="EC183" s="97"/>
      <c r="ED183" s="97"/>
      <c r="EE183" s="97"/>
      <c r="EF183" s="98"/>
      <c r="EG183" s="104"/>
      <c r="EH183" s="97"/>
      <c r="EI183" s="97"/>
      <c r="EJ183" s="97"/>
      <c r="EK183" s="97"/>
      <c r="EL183" s="97"/>
      <c r="EM183" s="97"/>
      <c r="EN183" s="97"/>
      <c r="EO183" s="97"/>
      <c r="EP183" s="97"/>
      <c r="EQ183" s="97"/>
      <c r="ER183" s="97"/>
      <c r="ES183" s="97"/>
      <c r="ET183" s="97"/>
      <c r="EU183" s="97"/>
      <c r="EV183" s="97"/>
      <c r="EW183" s="98"/>
      <c r="EX183" s="104"/>
      <c r="EY183" s="97"/>
      <c r="EZ183" s="97"/>
      <c r="FA183" s="97"/>
      <c r="FB183" s="97"/>
      <c r="FC183" s="97"/>
      <c r="FD183" s="97"/>
      <c r="FE183" s="97"/>
      <c r="FF183" s="97"/>
      <c r="FG183" s="97"/>
      <c r="FH183" s="97"/>
      <c r="FI183" s="97"/>
      <c r="FJ183" s="97"/>
      <c r="FK183" s="97"/>
      <c r="FL183" s="97"/>
      <c r="FM183" s="97"/>
      <c r="FN183" s="98"/>
      <c r="FO183" s="104"/>
      <c r="FP183" s="97"/>
      <c r="FQ183" s="97"/>
      <c r="FR183" s="97"/>
      <c r="FS183" s="97"/>
      <c r="FT183" s="97"/>
      <c r="FU183" s="97"/>
      <c r="FV183" s="97"/>
      <c r="FW183" s="97"/>
      <c r="FX183" s="97"/>
      <c r="FY183" s="97"/>
      <c r="FZ183" s="97"/>
      <c r="GA183" s="97"/>
      <c r="GB183" s="97"/>
      <c r="GC183" s="97"/>
      <c r="GD183" s="97"/>
      <c r="GE183" s="98"/>
      <c r="GF183" s="104"/>
      <c r="GG183" s="97"/>
      <c r="GH183" s="97"/>
      <c r="GI183" s="97"/>
      <c r="GJ183" s="97"/>
      <c r="GK183" s="97"/>
      <c r="GL183" s="97"/>
      <c r="GM183" s="97"/>
      <c r="GN183" s="97"/>
      <c r="GO183" s="97"/>
      <c r="GP183" s="97"/>
      <c r="GQ183" s="97"/>
      <c r="GR183" s="97"/>
      <c r="GS183" s="97"/>
      <c r="GT183" s="97"/>
      <c r="GU183" s="97"/>
      <c r="GV183" s="98"/>
      <c r="GW183" s="104"/>
      <c r="GX183" s="97"/>
      <c r="GY183" s="97"/>
      <c r="GZ183" s="97"/>
      <c r="HA183" s="97"/>
      <c r="HB183" s="97"/>
      <c r="HC183" s="97"/>
      <c r="HD183" s="97"/>
      <c r="HE183" s="97"/>
      <c r="HF183" s="97"/>
      <c r="HG183" s="97"/>
      <c r="HH183" s="97"/>
      <c r="HI183" s="97"/>
      <c r="HJ183" s="97"/>
      <c r="HK183" s="97"/>
      <c r="HL183" s="97"/>
      <c r="HM183" s="98"/>
      <c r="HN183" s="104"/>
      <c r="HO183" s="97"/>
      <c r="HP183" s="97"/>
      <c r="HQ183" s="97"/>
      <c r="HR183" s="97"/>
      <c r="HS183" s="97"/>
      <c r="HT183" s="97"/>
      <c r="HU183" s="97"/>
      <c r="HV183" s="97"/>
      <c r="HW183" s="97"/>
      <c r="HX183" s="97"/>
      <c r="HY183" s="97"/>
      <c r="HZ183" s="97"/>
      <c r="IA183" s="97"/>
      <c r="IB183" s="97"/>
      <c r="IC183" s="97"/>
      <c r="ID183" s="98"/>
      <c r="IE183" s="104"/>
      <c r="IF183" s="97"/>
      <c r="IG183" s="97"/>
      <c r="IH183" s="97"/>
      <c r="II183" s="97"/>
      <c r="IJ183" s="97"/>
      <c r="IK183" s="97"/>
      <c r="IL183" s="97"/>
      <c r="IM183" s="97"/>
      <c r="IN183" s="97"/>
      <c r="IO183" s="97"/>
      <c r="IP183" s="97"/>
      <c r="IQ183" s="97"/>
      <c r="IR183" s="97"/>
      <c r="IS183" s="97"/>
      <c r="IT183" s="97"/>
      <c r="IU183" s="98"/>
      <c r="IV183" s="104"/>
      <c r="IW183" s="97"/>
      <c r="IX183" s="97"/>
      <c r="IY183" s="97"/>
      <c r="IZ183" s="97"/>
      <c r="JA183" s="97"/>
      <c r="JB183" s="97"/>
      <c r="JC183" s="97"/>
      <c r="JD183" s="97"/>
      <c r="JE183" s="97"/>
      <c r="JF183" s="97"/>
      <c r="JG183" s="97"/>
      <c r="JH183" s="97"/>
      <c r="JI183" s="97"/>
      <c r="JJ183" s="97"/>
      <c r="JK183" s="97"/>
      <c r="JL183" s="98"/>
      <c r="JM183" s="104"/>
      <c r="JN183" s="97"/>
      <c r="JO183" s="97"/>
      <c r="JP183" s="97"/>
      <c r="JQ183" s="97"/>
      <c r="JR183" s="97"/>
      <c r="JS183" s="97"/>
      <c r="JT183" s="97"/>
      <c r="JU183" s="97"/>
      <c r="JV183" s="97"/>
      <c r="JW183" s="97"/>
      <c r="JX183" s="97"/>
      <c r="JY183" s="97"/>
      <c r="JZ183" s="97"/>
      <c r="KA183" s="97"/>
      <c r="KB183" s="97"/>
      <c r="KC183" s="98"/>
      <c r="KD183" s="104"/>
      <c r="KE183" s="97"/>
      <c r="KF183" s="97"/>
      <c r="KG183" s="97"/>
      <c r="KH183" s="97"/>
      <c r="KI183" s="97"/>
      <c r="KJ183" s="97"/>
      <c r="KK183" s="97"/>
      <c r="KL183" s="97"/>
      <c r="KM183" s="97"/>
      <c r="KN183" s="97"/>
      <c r="KO183" s="97"/>
      <c r="KP183" s="97"/>
      <c r="KQ183" s="97"/>
      <c r="KR183" s="97"/>
      <c r="KS183" s="97"/>
    </row>
    <row r="184" ht="15.0" customHeight="1">
      <c r="A184" s="104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8"/>
      <c r="R184" s="104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8"/>
      <c r="AI184" s="104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8"/>
      <c r="AZ184" s="104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8"/>
      <c r="BQ184" s="104"/>
      <c r="BR184" s="97"/>
      <c r="BS184" s="97"/>
      <c r="BT184" s="97"/>
      <c r="BU184" s="97"/>
      <c r="BV184" s="97"/>
      <c r="BW184" s="97"/>
      <c r="BX184" s="97"/>
      <c r="BY184" s="97"/>
      <c r="BZ184" s="97"/>
      <c r="CA184" s="97"/>
      <c r="CB184" s="97"/>
      <c r="CC184" s="97"/>
      <c r="CD184" s="97"/>
      <c r="CE184" s="97"/>
      <c r="CF184" s="97"/>
      <c r="CG184" s="98"/>
      <c r="CH184" s="104"/>
      <c r="CI184" s="97"/>
      <c r="CJ184" s="97"/>
      <c r="CK184" s="97"/>
      <c r="CL184" s="97"/>
      <c r="CM184" s="97"/>
      <c r="CN184" s="97"/>
      <c r="CO184" s="97"/>
      <c r="CP184" s="97"/>
      <c r="CQ184" s="97"/>
      <c r="CR184" s="97"/>
      <c r="CS184" s="97"/>
      <c r="CT184" s="97"/>
      <c r="CU184" s="97"/>
      <c r="CV184" s="97"/>
      <c r="CW184" s="97"/>
      <c r="CX184" s="98"/>
      <c r="CY184" s="104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  <c r="DL184" s="97"/>
      <c r="DM184" s="97"/>
      <c r="DN184" s="97"/>
      <c r="DO184" s="98"/>
      <c r="DP184" s="104"/>
      <c r="DQ184" s="97"/>
      <c r="DR184" s="97"/>
      <c r="DS184" s="97"/>
      <c r="DT184" s="97"/>
      <c r="DU184" s="97"/>
      <c r="DV184" s="97"/>
      <c r="DW184" s="97"/>
      <c r="DX184" s="97"/>
      <c r="DY184" s="97"/>
      <c r="DZ184" s="97"/>
      <c r="EA184" s="97"/>
      <c r="EB184" s="97"/>
      <c r="EC184" s="97"/>
      <c r="ED184" s="97"/>
      <c r="EE184" s="97"/>
      <c r="EF184" s="98"/>
      <c r="EG184" s="104"/>
      <c r="EH184" s="97"/>
      <c r="EI184" s="97"/>
      <c r="EJ184" s="97"/>
      <c r="EK184" s="97"/>
      <c r="EL184" s="97"/>
      <c r="EM184" s="97"/>
      <c r="EN184" s="97"/>
      <c r="EO184" s="97"/>
      <c r="EP184" s="97"/>
      <c r="EQ184" s="97"/>
      <c r="ER184" s="97"/>
      <c r="ES184" s="97"/>
      <c r="ET184" s="97"/>
      <c r="EU184" s="97"/>
      <c r="EV184" s="97"/>
      <c r="EW184" s="98"/>
      <c r="EX184" s="104"/>
      <c r="EY184" s="97"/>
      <c r="EZ184" s="97"/>
      <c r="FA184" s="97"/>
      <c r="FB184" s="97"/>
      <c r="FC184" s="97"/>
      <c r="FD184" s="97"/>
      <c r="FE184" s="97"/>
      <c r="FF184" s="97"/>
      <c r="FG184" s="97"/>
      <c r="FH184" s="97"/>
      <c r="FI184" s="97"/>
      <c r="FJ184" s="97"/>
      <c r="FK184" s="97"/>
      <c r="FL184" s="97"/>
      <c r="FM184" s="97"/>
      <c r="FN184" s="98"/>
      <c r="FO184" s="104"/>
      <c r="FP184" s="97"/>
      <c r="FQ184" s="97"/>
      <c r="FR184" s="97"/>
      <c r="FS184" s="97"/>
      <c r="FT184" s="97"/>
      <c r="FU184" s="97"/>
      <c r="FV184" s="97"/>
      <c r="FW184" s="97"/>
      <c r="FX184" s="97"/>
      <c r="FY184" s="97"/>
      <c r="FZ184" s="97"/>
      <c r="GA184" s="97"/>
      <c r="GB184" s="97"/>
      <c r="GC184" s="97"/>
      <c r="GD184" s="97"/>
      <c r="GE184" s="98"/>
      <c r="GF184" s="104"/>
      <c r="GG184" s="97"/>
      <c r="GH184" s="97"/>
      <c r="GI184" s="97"/>
      <c r="GJ184" s="97"/>
      <c r="GK184" s="97"/>
      <c r="GL184" s="97"/>
      <c r="GM184" s="97"/>
      <c r="GN184" s="97"/>
      <c r="GO184" s="97"/>
      <c r="GP184" s="97"/>
      <c r="GQ184" s="97"/>
      <c r="GR184" s="97"/>
      <c r="GS184" s="97"/>
      <c r="GT184" s="97"/>
      <c r="GU184" s="97"/>
      <c r="GV184" s="98"/>
      <c r="GW184" s="104"/>
      <c r="GX184" s="97"/>
      <c r="GY184" s="97"/>
      <c r="GZ184" s="97"/>
      <c r="HA184" s="97"/>
      <c r="HB184" s="97"/>
      <c r="HC184" s="97"/>
      <c r="HD184" s="97"/>
      <c r="HE184" s="97"/>
      <c r="HF184" s="97"/>
      <c r="HG184" s="97"/>
      <c r="HH184" s="97"/>
      <c r="HI184" s="97"/>
      <c r="HJ184" s="97"/>
      <c r="HK184" s="97"/>
      <c r="HL184" s="97"/>
      <c r="HM184" s="98"/>
      <c r="HN184" s="104"/>
      <c r="HO184" s="97"/>
      <c r="HP184" s="97"/>
      <c r="HQ184" s="97"/>
      <c r="HR184" s="97"/>
      <c r="HS184" s="97"/>
      <c r="HT184" s="97"/>
      <c r="HU184" s="97"/>
      <c r="HV184" s="97"/>
      <c r="HW184" s="97"/>
      <c r="HX184" s="97"/>
      <c r="HY184" s="97"/>
      <c r="HZ184" s="97"/>
      <c r="IA184" s="97"/>
      <c r="IB184" s="97"/>
      <c r="IC184" s="97"/>
      <c r="ID184" s="98"/>
      <c r="IE184" s="104"/>
      <c r="IF184" s="97"/>
      <c r="IG184" s="97"/>
      <c r="IH184" s="97"/>
      <c r="II184" s="97"/>
      <c r="IJ184" s="97"/>
      <c r="IK184" s="97"/>
      <c r="IL184" s="97"/>
      <c r="IM184" s="97"/>
      <c r="IN184" s="97"/>
      <c r="IO184" s="97"/>
      <c r="IP184" s="97"/>
      <c r="IQ184" s="97"/>
      <c r="IR184" s="97"/>
      <c r="IS184" s="97"/>
      <c r="IT184" s="97"/>
      <c r="IU184" s="98"/>
      <c r="IV184" s="104"/>
      <c r="IW184" s="97"/>
      <c r="IX184" s="97"/>
      <c r="IY184" s="97"/>
      <c r="IZ184" s="97"/>
      <c r="JA184" s="97"/>
      <c r="JB184" s="97"/>
      <c r="JC184" s="97"/>
      <c r="JD184" s="97"/>
      <c r="JE184" s="97"/>
      <c r="JF184" s="97"/>
      <c r="JG184" s="97"/>
      <c r="JH184" s="97"/>
      <c r="JI184" s="97"/>
      <c r="JJ184" s="97"/>
      <c r="JK184" s="97"/>
      <c r="JL184" s="98"/>
      <c r="JM184" s="104"/>
      <c r="JN184" s="97"/>
      <c r="JO184" s="97"/>
      <c r="JP184" s="97"/>
      <c r="JQ184" s="97"/>
      <c r="JR184" s="97"/>
      <c r="JS184" s="97"/>
      <c r="JT184" s="97"/>
      <c r="JU184" s="97"/>
      <c r="JV184" s="97"/>
      <c r="JW184" s="97"/>
      <c r="JX184" s="97"/>
      <c r="JY184" s="97"/>
      <c r="JZ184" s="97"/>
      <c r="KA184" s="97"/>
      <c r="KB184" s="97"/>
      <c r="KC184" s="98"/>
      <c r="KD184" s="104"/>
      <c r="KE184" s="97"/>
      <c r="KF184" s="97"/>
      <c r="KG184" s="97"/>
      <c r="KH184" s="97"/>
      <c r="KI184" s="97"/>
      <c r="KJ184" s="97"/>
      <c r="KK184" s="97"/>
      <c r="KL184" s="97"/>
      <c r="KM184" s="97"/>
      <c r="KN184" s="97"/>
      <c r="KO184" s="97"/>
      <c r="KP184" s="97"/>
      <c r="KQ184" s="97"/>
      <c r="KR184" s="97"/>
      <c r="KS184" s="97"/>
    </row>
    <row r="185" ht="15.0" customHeight="1">
      <c r="A185" s="104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8"/>
      <c r="R185" s="104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8"/>
      <c r="AI185" s="104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8"/>
      <c r="AZ185" s="104"/>
      <c r="BA185" s="97"/>
      <c r="BB185" s="97"/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7"/>
      <c r="BN185" s="97"/>
      <c r="BO185" s="97"/>
      <c r="BP185" s="98"/>
      <c r="BQ185" s="104"/>
      <c r="BR185" s="97"/>
      <c r="BS185" s="97"/>
      <c r="BT185" s="97"/>
      <c r="BU185" s="97"/>
      <c r="BV185" s="97"/>
      <c r="BW185" s="97"/>
      <c r="BX185" s="97"/>
      <c r="BY185" s="97"/>
      <c r="BZ185" s="97"/>
      <c r="CA185" s="97"/>
      <c r="CB185" s="97"/>
      <c r="CC185" s="97"/>
      <c r="CD185" s="97"/>
      <c r="CE185" s="97"/>
      <c r="CF185" s="97"/>
      <c r="CG185" s="98"/>
      <c r="CH185" s="104"/>
      <c r="CI185" s="97"/>
      <c r="CJ185" s="97"/>
      <c r="CK185" s="97"/>
      <c r="CL185" s="97"/>
      <c r="CM185" s="97"/>
      <c r="CN185" s="97"/>
      <c r="CO185" s="97"/>
      <c r="CP185" s="97"/>
      <c r="CQ185" s="97"/>
      <c r="CR185" s="97"/>
      <c r="CS185" s="97"/>
      <c r="CT185" s="97"/>
      <c r="CU185" s="97"/>
      <c r="CV185" s="97"/>
      <c r="CW185" s="97"/>
      <c r="CX185" s="98"/>
      <c r="CY185" s="104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  <c r="DL185" s="97"/>
      <c r="DM185" s="97"/>
      <c r="DN185" s="97"/>
      <c r="DO185" s="98"/>
      <c r="DP185" s="104"/>
      <c r="DQ185" s="97"/>
      <c r="DR185" s="97"/>
      <c r="DS185" s="97"/>
      <c r="DT185" s="97"/>
      <c r="DU185" s="97"/>
      <c r="DV185" s="97"/>
      <c r="DW185" s="97"/>
      <c r="DX185" s="97"/>
      <c r="DY185" s="97"/>
      <c r="DZ185" s="97"/>
      <c r="EA185" s="97"/>
      <c r="EB185" s="97"/>
      <c r="EC185" s="97"/>
      <c r="ED185" s="97"/>
      <c r="EE185" s="97"/>
      <c r="EF185" s="98"/>
      <c r="EG185" s="104"/>
      <c r="EH185" s="97"/>
      <c r="EI185" s="97"/>
      <c r="EJ185" s="97"/>
      <c r="EK185" s="97"/>
      <c r="EL185" s="97"/>
      <c r="EM185" s="97"/>
      <c r="EN185" s="97"/>
      <c r="EO185" s="97"/>
      <c r="EP185" s="97"/>
      <c r="EQ185" s="97"/>
      <c r="ER185" s="97"/>
      <c r="ES185" s="97"/>
      <c r="ET185" s="97"/>
      <c r="EU185" s="97"/>
      <c r="EV185" s="97"/>
      <c r="EW185" s="98"/>
      <c r="EX185" s="104"/>
      <c r="EY185" s="97"/>
      <c r="EZ185" s="97"/>
      <c r="FA185" s="97"/>
      <c r="FB185" s="97"/>
      <c r="FC185" s="97"/>
      <c r="FD185" s="97"/>
      <c r="FE185" s="97"/>
      <c r="FF185" s="97"/>
      <c r="FG185" s="97"/>
      <c r="FH185" s="97"/>
      <c r="FI185" s="97"/>
      <c r="FJ185" s="97"/>
      <c r="FK185" s="97"/>
      <c r="FL185" s="97"/>
      <c r="FM185" s="97"/>
      <c r="FN185" s="98"/>
      <c r="FO185" s="104"/>
      <c r="FP185" s="97"/>
      <c r="FQ185" s="97"/>
      <c r="FR185" s="97"/>
      <c r="FS185" s="97"/>
      <c r="FT185" s="97"/>
      <c r="FU185" s="97"/>
      <c r="FV185" s="97"/>
      <c r="FW185" s="97"/>
      <c r="FX185" s="97"/>
      <c r="FY185" s="97"/>
      <c r="FZ185" s="97"/>
      <c r="GA185" s="97"/>
      <c r="GB185" s="97"/>
      <c r="GC185" s="97"/>
      <c r="GD185" s="97"/>
      <c r="GE185" s="98"/>
      <c r="GF185" s="104"/>
      <c r="GG185" s="97"/>
      <c r="GH185" s="97"/>
      <c r="GI185" s="97"/>
      <c r="GJ185" s="97"/>
      <c r="GK185" s="97"/>
      <c r="GL185" s="97"/>
      <c r="GM185" s="97"/>
      <c r="GN185" s="97"/>
      <c r="GO185" s="97"/>
      <c r="GP185" s="97"/>
      <c r="GQ185" s="97"/>
      <c r="GR185" s="97"/>
      <c r="GS185" s="97"/>
      <c r="GT185" s="97"/>
      <c r="GU185" s="97"/>
      <c r="GV185" s="98"/>
      <c r="GW185" s="104"/>
      <c r="GX185" s="97"/>
      <c r="GY185" s="97"/>
      <c r="GZ185" s="97"/>
      <c r="HA185" s="97"/>
      <c r="HB185" s="97"/>
      <c r="HC185" s="97"/>
      <c r="HD185" s="97"/>
      <c r="HE185" s="97"/>
      <c r="HF185" s="97"/>
      <c r="HG185" s="97"/>
      <c r="HH185" s="97"/>
      <c r="HI185" s="97"/>
      <c r="HJ185" s="97"/>
      <c r="HK185" s="97"/>
      <c r="HL185" s="97"/>
      <c r="HM185" s="98"/>
      <c r="HN185" s="104"/>
      <c r="HO185" s="97"/>
      <c r="HP185" s="97"/>
      <c r="HQ185" s="97"/>
      <c r="HR185" s="97"/>
      <c r="HS185" s="97"/>
      <c r="HT185" s="97"/>
      <c r="HU185" s="97"/>
      <c r="HV185" s="97"/>
      <c r="HW185" s="97"/>
      <c r="HX185" s="97"/>
      <c r="HY185" s="97"/>
      <c r="HZ185" s="97"/>
      <c r="IA185" s="97"/>
      <c r="IB185" s="97"/>
      <c r="IC185" s="97"/>
      <c r="ID185" s="98"/>
      <c r="IE185" s="104"/>
      <c r="IF185" s="97"/>
      <c r="IG185" s="97"/>
      <c r="IH185" s="97"/>
      <c r="II185" s="97"/>
      <c r="IJ185" s="97"/>
      <c r="IK185" s="97"/>
      <c r="IL185" s="97"/>
      <c r="IM185" s="97"/>
      <c r="IN185" s="97"/>
      <c r="IO185" s="97"/>
      <c r="IP185" s="97"/>
      <c r="IQ185" s="97"/>
      <c r="IR185" s="97"/>
      <c r="IS185" s="97"/>
      <c r="IT185" s="97"/>
      <c r="IU185" s="98"/>
      <c r="IV185" s="104"/>
      <c r="IW185" s="97"/>
      <c r="IX185" s="97"/>
      <c r="IY185" s="97"/>
      <c r="IZ185" s="97"/>
      <c r="JA185" s="97"/>
      <c r="JB185" s="97"/>
      <c r="JC185" s="97"/>
      <c r="JD185" s="97"/>
      <c r="JE185" s="97"/>
      <c r="JF185" s="97"/>
      <c r="JG185" s="97"/>
      <c r="JH185" s="97"/>
      <c r="JI185" s="97"/>
      <c r="JJ185" s="97"/>
      <c r="JK185" s="97"/>
      <c r="JL185" s="98"/>
      <c r="JM185" s="104"/>
      <c r="JN185" s="97"/>
      <c r="JO185" s="97"/>
      <c r="JP185" s="97"/>
      <c r="JQ185" s="97"/>
      <c r="JR185" s="97"/>
      <c r="JS185" s="97"/>
      <c r="JT185" s="97"/>
      <c r="JU185" s="97"/>
      <c r="JV185" s="97"/>
      <c r="JW185" s="97"/>
      <c r="JX185" s="97"/>
      <c r="JY185" s="97"/>
      <c r="JZ185" s="97"/>
      <c r="KA185" s="97"/>
      <c r="KB185" s="97"/>
      <c r="KC185" s="98"/>
      <c r="KD185" s="104"/>
      <c r="KE185" s="97"/>
      <c r="KF185" s="97"/>
      <c r="KG185" s="97"/>
      <c r="KH185" s="97"/>
      <c r="KI185" s="97"/>
      <c r="KJ185" s="97"/>
      <c r="KK185" s="97"/>
      <c r="KL185" s="97"/>
      <c r="KM185" s="97"/>
      <c r="KN185" s="97"/>
      <c r="KO185" s="97"/>
      <c r="KP185" s="97"/>
      <c r="KQ185" s="97"/>
      <c r="KR185" s="97"/>
      <c r="KS185" s="97"/>
    </row>
    <row r="186" ht="15.0" customHeight="1">
      <c r="A186" s="104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8"/>
      <c r="R186" s="104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8"/>
      <c r="AI186" s="104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8"/>
      <c r="AZ186" s="104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8"/>
      <c r="BQ186" s="104"/>
      <c r="BR186" s="97"/>
      <c r="BS186" s="97"/>
      <c r="BT186" s="97"/>
      <c r="BU186" s="97"/>
      <c r="BV186" s="97"/>
      <c r="BW186" s="97"/>
      <c r="BX186" s="97"/>
      <c r="BY186" s="97"/>
      <c r="BZ186" s="97"/>
      <c r="CA186" s="97"/>
      <c r="CB186" s="97"/>
      <c r="CC186" s="97"/>
      <c r="CD186" s="97"/>
      <c r="CE186" s="97"/>
      <c r="CF186" s="97"/>
      <c r="CG186" s="98"/>
      <c r="CH186" s="104"/>
      <c r="CI186" s="97"/>
      <c r="CJ186" s="97"/>
      <c r="CK186" s="97"/>
      <c r="CL186" s="97"/>
      <c r="CM186" s="97"/>
      <c r="CN186" s="97"/>
      <c r="CO186" s="97"/>
      <c r="CP186" s="97"/>
      <c r="CQ186" s="97"/>
      <c r="CR186" s="97"/>
      <c r="CS186" s="97"/>
      <c r="CT186" s="97"/>
      <c r="CU186" s="97"/>
      <c r="CV186" s="97"/>
      <c r="CW186" s="97"/>
      <c r="CX186" s="98"/>
      <c r="CY186" s="104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  <c r="DL186" s="97"/>
      <c r="DM186" s="97"/>
      <c r="DN186" s="97"/>
      <c r="DO186" s="98"/>
      <c r="DP186" s="104"/>
      <c r="DQ186" s="97"/>
      <c r="DR186" s="97"/>
      <c r="DS186" s="97"/>
      <c r="DT186" s="97"/>
      <c r="DU186" s="97"/>
      <c r="DV186" s="97"/>
      <c r="DW186" s="97"/>
      <c r="DX186" s="97"/>
      <c r="DY186" s="97"/>
      <c r="DZ186" s="97"/>
      <c r="EA186" s="97"/>
      <c r="EB186" s="97"/>
      <c r="EC186" s="97"/>
      <c r="ED186" s="97"/>
      <c r="EE186" s="97"/>
      <c r="EF186" s="98"/>
      <c r="EG186" s="104"/>
      <c r="EH186" s="97"/>
      <c r="EI186" s="97"/>
      <c r="EJ186" s="97"/>
      <c r="EK186" s="97"/>
      <c r="EL186" s="97"/>
      <c r="EM186" s="97"/>
      <c r="EN186" s="97"/>
      <c r="EO186" s="97"/>
      <c r="EP186" s="97"/>
      <c r="EQ186" s="97"/>
      <c r="ER186" s="97"/>
      <c r="ES186" s="97"/>
      <c r="ET186" s="97"/>
      <c r="EU186" s="97"/>
      <c r="EV186" s="97"/>
      <c r="EW186" s="98"/>
      <c r="EX186" s="104"/>
      <c r="EY186" s="97"/>
      <c r="EZ186" s="97"/>
      <c r="FA186" s="97"/>
      <c r="FB186" s="97"/>
      <c r="FC186" s="97"/>
      <c r="FD186" s="97"/>
      <c r="FE186" s="97"/>
      <c r="FF186" s="97"/>
      <c r="FG186" s="97"/>
      <c r="FH186" s="97"/>
      <c r="FI186" s="97"/>
      <c r="FJ186" s="97"/>
      <c r="FK186" s="97"/>
      <c r="FL186" s="97"/>
      <c r="FM186" s="97"/>
      <c r="FN186" s="98"/>
      <c r="FO186" s="104"/>
      <c r="FP186" s="97"/>
      <c r="FQ186" s="97"/>
      <c r="FR186" s="97"/>
      <c r="FS186" s="97"/>
      <c r="FT186" s="97"/>
      <c r="FU186" s="97"/>
      <c r="FV186" s="97"/>
      <c r="FW186" s="97"/>
      <c r="FX186" s="97"/>
      <c r="FY186" s="97"/>
      <c r="FZ186" s="97"/>
      <c r="GA186" s="97"/>
      <c r="GB186" s="97"/>
      <c r="GC186" s="97"/>
      <c r="GD186" s="97"/>
      <c r="GE186" s="98"/>
      <c r="GF186" s="104"/>
      <c r="GG186" s="97"/>
      <c r="GH186" s="97"/>
      <c r="GI186" s="97"/>
      <c r="GJ186" s="97"/>
      <c r="GK186" s="97"/>
      <c r="GL186" s="97"/>
      <c r="GM186" s="97"/>
      <c r="GN186" s="97"/>
      <c r="GO186" s="97"/>
      <c r="GP186" s="97"/>
      <c r="GQ186" s="97"/>
      <c r="GR186" s="97"/>
      <c r="GS186" s="97"/>
      <c r="GT186" s="97"/>
      <c r="GU186" s="97"/>
      <c r="GV186" s="98"/>
      <c r="GW186" s="104"/>
      <c r="GX186" s="97"/>
      <c r="GY186" s="97"/>
      <c r="GZ186" s="97"/>
      <c r="HA186" s="97"/>
      <c r="HB186" s="97"/>
      <c r="HC186" s="97"/>
      <c r="HD186" s="97"/>
      <c r="HE186" s="97"/>
      <c r="HF186" s="97"/>
      <c r="HG186" s="97"/>
      <c r="HH186" s="97"/>
      <c r="HI186" s="97"/>
      <c r="HJ186" s="97"/>
      <c r="HK186" s="97"/>
      <c r="HL186" s="97"/>
      <c r="HM186" s="98"/>
      <c r="HN186" s="104"/>
      <c r="HO186" s="97"/>
      <c r="HP186" s="97"/>
      <c r="HQ186" s="97"/>
      <c r="HR186" s="97"/>
      <c r="HS186" s="97"/>
      <c r="HT186" s="97"/>
      <c r="HU186" s="97"/>
      <c r="HV186" s="97"/>
      <c r="HW186" s="97"/>
      <c r="HX186" s="97"/>
      <c r="HY186" s="97"/>
      <c r="HZ186" s="97"/>
      <c r="IA186" s="97"/>
      <c r="IB186" s="97"/>
      <c r="IC186" s="97"/>
      <c r="ID186" s="98"/>
      <c r="IE186" s="104"/>
      <c r="IF186" s="97"/>
      <c r="IG186" s="97"/>
      <c r="IH186" s="97"/>
      <c r="II186" s="97"/>
      <c r="IJ186" s="97"/>
      <c r="IK186" s="97"/>
      <c r="IL186" s="97"/>
      <c r="IM186" s="97"/>
      <c r="IN186" s="97"/>
      <c r="IO186" s="97"/>
      <c r="IP186" s="97"/>
      <c r="IQ186" s="97"/>
      <c r="IR186" s="97"/>
      <c r="IS186" s="97"/>
      <c r="IT186" s="97"/>
      <c r="IU186" s="98"/>
      <c r="IV186" s="104"/>
      <c r="IW186" s="97"/>
      <c r="IX186" s="97"/>
      <c r="IY186" s="97"/>
      <c r="IZ186" s="97"/>
      <c r="JA186" s="97"/>
      <c r="JB186" s="97"/>
      <c r="JC186" s="97"/>
      <c r="JD186" s="97"/>
      <c r="JE186" s="97"/>
      <c r="JF186" s="97"/>
      <c r="JG186" s="97"/>
      <c r="JH186" s="97"/>
      <c r="JI186" s="97"/>
      <c r="JJ186" s="97"/>
      <c r="JK186" s="97"/>
      <c r="JL186" s="98"/>
      <c r="JM186" s="104"/>
      <c r="JN186" s="97"/>
      <c r="JO186" s="97"/>
      <c r="JP186" s="97"/>
      <c r="JQ186" s="97"/>
      <c r="JR186" s="97"/>
      <c r="JS186" s="97"/>
      <c r="JT186" s="97"/>
      <c r="JU186" s="97"/>
      <c r="JV186" s="97"/>
      <c r="JW186" s="97"/>
      <c r="JX186" s="97"/>
      <c r="JY186" s="97"/>
      <c r="JZ186" s="97"/>
      <c r="KA186" s="97"/>
      <c r="KB186" s="97"/>
      <c r="KC186" s="98"/>
      <c r="KD186" s="104"/>
      <c r="KE186" s="97"/>
      <c r="KF186" s="97"/>
      <c r="KG186" s="97"/>
      <c r="KH186" s="97"/>
      <c r="KI186" s="97"/>
      <c r="KJ186" s="97"/>
      <c r="KK186" s="97"/>
      <c r="KL186" s="97"/>
      <c r="KM186" s="97"/>
      <c r="KN186" s="97"/>
      <c r="KO186" s="97"/>
      <c r="KP186" s="97"/>
      <c r="KQ186" s="97"/>
      <c r="KR186" s="97"/>
      <c r="KS186" s="97"/>
    </row>
    <row r="187" ht="15.0" customHeight="1">
      <c r="A187" s="104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8"/>
      <c r="R187" s="104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8"/>
      <c r="AI187" s="104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7"/>
      <c r="AV187" s="97"/>
      <c r="AW187" s="97"/>
      <c r="AX187" s="97"/>
      <c r="AY187" s="98"/>
      <c r="AZ187" s="104"/>
      <c r="BA187" s="97"/>
      <c r="BB187" s="97"/>
      <c r="BC187" s="97"/>
      <c r="BD187" s="97"/>
      <c r="BE187" s="97"/>
      <c r="BF187" s="97"/>
      <c r="BG187" s="97"/>
      <c r="BH187" s="97"/>
      <c r="BI187" s="97"/>
      <c r="BJ187" s="97"/>
      <c r="BK187" s="97"/>
      <c r="BL187" s="97"/>
      <c r="BM187" s="97"/>
      <c r="BN187" s="97"/>
      <c r="BO187" s="97"/>
      <c r="BP187" s="98"/>
      <c r="BQ187" s="104"/>
      <c r="BR187" s="97"/>
      <c r="BS187" s="97"/>
      <c r="BT187" s="97"/>
      <c r="BU187" s="97"/>
      <c r="BV187" s="97"/>
      <c r="BW187" s="97"/>
      <c r="BX187" s="97"/>
      <c r="BY187" s="97"/>
      <c r="BZ187" s="97"/>
      <c r="CA187" s="97"/>
      <c r="CB187" s="97"/>
      <c r="CC187" s="97"/>
      <c r="CD187" s="97"/>
      <c r="CE187" s="97"/>
      <c r="CF187" s="97"/>
      <c r="CG187" s="98"/>
      <c r="CH187" s="104"/>
      <c r="CI187" s="97"/>
      <c r="CJ187" s="97"/>
      <c r="CK187" s="97"/>
      <c r="CL187" s="97"/>
      <c r="CM187" s="97"/>
      <c r="CN187" s="97"/>
      <c r="CO187" s="97"/>
      <c r="CP187" s="97"/>
      <c r="CQ187" s="97"/>
      <c r="CR187" s="97"/>
      <c r="CS187" s="97"/>
      <c r="CT187" s="97"/>
      <c r="CU187" s="97"/>
      <c r="CV187" s="97"/>
      <c r="CW187" s="97"/>
      <c r="CX187" s="98"/>
      <c r="CY187" s="104"/>
      <c r="CZ187" s="97"/>
      <c r="DA187" s="97"/>
      <c r="DB187" s="97"/>
      <c r="DC187" s="97"/>
      <c r="DD187" s="97"/>
      <c r="DE187" s="97"/>
      <c r="DF187" s="97"/>
      <c r="DG187" s="97"/>
      <c r="DH187" s="97"/>
      <c r="DI187" s="97"/>
      <c r="DJ187" s="97"/>
      <c r="DK187" s="97"/>
      <c r="DL187" s="97"/>
      <c r="DM187" s="97"/>
      <c r="DN187" s="97"/>
      <c r="DO187" s="98"/>
      <c r="DP187" s="104"/>
      <c r="DQ187" s="97"/>
      <c r="DR187" s="97"/>
      <c r="DS187" s="97"/>
      <c r="DT187" s="97"/>
      <c r="DU187" s="97"/>
      <c r="DV187" s="97"/>
      <c r="DW187" s="97"/>
      <c r="DX187" s="97"/>
      <c r="DY187" s="97"/>
      <c r="DZ187" s="97"/>
      <c r="EA187" s="97"/>
      <c r="EB187" s="97"/>
      <c r="EC187" s="97"/>
      <c r="ED187" s="97"/>
      <c r="EE187" s="97"/>
      <c r="EF187" s="98"/>
      <c r="EG187" s="104"/>
      <c r="EH187" s="97"/>
      <c r="EI187" s="97"/>
      <c r="EJ187" s="97"/>
      <c r="EK187" s="97"/>
      <c r="EL187" s="97"/>
      <c r="EM187" s="97"/>
      <c r="EN187" s="97"/>
      <c r="EO187" s="97"/>
      <c r="EP187" s="97"/>
      <c r="EQ187" s="97"/>
      <c r="ER187" s="97"/>
      <c r="ES187" s="97"/>
      <c r="ET187" s="97"/>
      <c r="EU187" s="97"/>
      <c r="EV187" s="97"/>
      <c r="EW187" s="98"/>
      <c r="EX187" s="104"/>
      <c r="EY187" s="97"/>
      <c r="EZ187" s="97"/>
      <c r="FA187" s="97"/>
      <c r="FB187" s="97"/>
      <c r="FC187" s="97"/>
      <c r="FD187" s="97"/>
      <c r="FE187" s="97"/>
      <c r="FF187" s="97"/>
      <c r="FG187" s="97"/>
      <c r="FH187" s="97"/>
      <c r="FI187" s="97"/>
      <c r="FJ187" s="97"/>
      <c r="FK187" s="97"/>
      <c r="FL187" s="97"/>
      <c r="FM187" s="97"/>
      <c r="FN187" s="98"/>
      <c r="FO187" s="104"/>
      <c r="FP187" s="97"/>
      <c r="FQ187" s="97"/>
      <c r="FR187" s="97"/>
      <c r="FS187" s="97"/>
      <c r="FT187" s="97"/>
      <c r="FU187" s="97"/>
      <c r="FV187" s="97"/>
      <c r="FW187" s="97"/>
      <c r="FX187" s="97"/>
      <c r="FY187" s="97"/>
      <c r="FZ187" s="97"/>
      <c r="GA187" s="97"/>
      <c r="GB187" s="97"/>
      <c r="GC187" s="97"/>
      <c r="GD187" s="97"/>
      <c r="GE187" s="98"/>
      <c r="GF187" s="104"/>
      <c r="GG187" s="97"/>
      <c r="GH187" s="97"/>
      <c r="GI187" s="97"/>
      <c r="GJ187" s="97"/>
      <c r="GK187" s="97"/>
      <c r="GL187" s="97"/>
      <c r="GM187" s="97"/>
      <c r="GN187" s="97"/>
      <c r="GO187" s="97"/>
      <c r="GP187" s="97"/>
      <c r="GQ187" s="97"/>
      <c r="GR187" s="97"/>
      <c r="GS187" s="97"/>
      <c r="GT187" s="97"/>
      <c r="GU187" s="97"/>
      <c r="GV187" s="98"/>
      <c r="GW187" s="104"/>
      <c r="GX187" s="97"/>
      <c r="GY187" s="97"/>
      <c r="GZ187" s="97"/>
      <c r="HA187" s="97"/>
      <c r="HB187" s="97"/>
      <c r="HC187" s="97"/>
      <c r="HD187" s="97"/>
      <c r="HE187" s="97"/>
      <c r="HF187" s="97"/>
      <c r="HG187" s="97"/>
      <c r="HH187" s="97"/>
      <c r="HI187" s="97"/>
      <c r="HJ187" s="97"/>
      <c r="HK187" s="97"/>
      <c r="HL187" s="97"/>
      <c r="HM187" s="98"/>
      <c r="HN187" s="104"/>
      <c r="HO187" s="97"/>
      <c r="HP187" s="97"/>
      <c r="HQ187" s="97"/>
      <c r="HR187" s="97"/>
      <c r="HS187" s="97"/>
      <c r="HT187" s="97"/>
      <c r="HU187" s="97"/>
      <c r="HV187" s="97"/>
      <c r="HW187" s="97"/>
      <c r="HX187" s="97"/>
      <c r="HY187" s="97"/>
      <c r="HZ187" s="97"/>
      <c r="IA187" s="97"/>
      <c r="IB187" s="97"/>
      <c r="IC187" s="97"/>
      <c r="ID187" s="98"/>
      <c r="IE187" s="104"/>
      <c r="IF187" s="97"/>
      <c r="IG187" s="97"/>
      <c r="IH187" s="97"/>
      <c r="II187" s="97"/>
      <c r="IJ187" s="97"/>
      <c r="IK187" s="97"/>
      <c r="IL187" s="97"/>
      <c r="IM187" s="97"/>
      <c r="IN187" s="97"/>
      <c r="IO187" s="97"/>
      <c r="IP187" s="97"/>
      <c r="IQ187" s="97"/>
      <c r="IR187" s="97"/>
      <c r="IS187" s="97"/>
      <c r="IT187" s="97"/>
      <c r="IU187" s="98"/>
      <c r="IV187" s="104"/>
      <c r="IW187" s="97"/>
      <c r="IX187" s="97"/>
      <c r="IY187" s="97"/>
      <c r="IZ187" s="97"/>
      <c r="JA187" s="97"/>
      <c r="JB187" s="97"/>
      <c r="JC187" s="97"/>
      <c r="JD187" s="97"/>
      <c r="JE187" s="97"/>
      <c r="JF187" s="97"/>
      <c r="JG187" s="97"/>
      <c r="JH187" s="97"/>
      <c r="JI187" s="97"/>
      <c r="JJ187" s="97"/>
      <c r="JK187" s="97"/>
      <c r="JL187" s="98"/>
      <c r="JM187" s="104"/>
      <c r="JN187" s="97"/>
      <c r="JO187" s="97"/>
      <c r="JP187" s="97"/>
      <c r="JQ187" s="97"/>
      <c r="JR187" s="97"/>
      <c r="JS187" s="97"/>
      <c r="JT187" s="97"/>
      <c r="JU187" s="97"/>
      <c r="JV187" s="97"/>
      <c r="JW187" s="97"/>
      <c r="JX187" s="97"/>
      <c r="JY187" s="97"/>
      <c r="JZ187" s="97"/>
      <c r="KA187" s="97"/>
      <c r="KB187" s="97"/>
      <c r="KC187" s="98"/>
      <c r="KD187" s="104"/>
      <c r="KE187" s="97"/>
      <c r="KF187" s="97"/>
      <c r="KG187" s="97"/>
      <c r="KH187" s="97"/>
      <c r="KI187" s="97"/>
      <c r="KJ187" s="97"/>
      <c r="KK187" s="97"/>
      <c r="KL187" s="97"/>
      <c r="KM187" s="97"/>
      <c r="KN187" s="97"/>
      <c r="KO187" s="97"/>
      <c r="KP187" s="97"/>
      <c r="KQ187" s="97"/>
      <c r="KR187" s="97"/>
      <c r="KS187" s="97"/>
    </row>
    <row r="188" ht="15.0" customHeight="1">
      <c r="A188" s="104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8"/>
      <c r="R188" s="104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8"/>
      <c r="AI188" s="104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8"/>
      <c r="AZ188" s="104"/>
      <c r="BA188" s="97"/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7"/>
      <c r="BN188" s="97"/>
      <c r="BO188" s="97"/>
      <c r="BP188" s="98"/>
      <c r="BQ188" s="104"/>
      <c r="BR188" s="97"/>
      <c r="BS188" s="97"/>
      <c r="BT188" s="97"/>
      <c r="BU188" s="97"/>
      <c r="BV188" s="97"/>
      <c r="BW188" s="97"/>
      <c r="BX188" s="97"/>
      <c r="BY188" s="97"/>
      <c r="BZ188" s="97"/>
      <c r="CA188" s="97"/>
      <c r="CB188" s="97"/>
      <c r="CC188" s="97"/>
      <c r="CD188" s="97"/>
      <c r="CE188" s="97"/>
      <c r="CF188" s="97"/>
      <c r="CG188" s="98"/>
      <c r="CH188" s="104"/>
      <c r="CI188" s="97"/>
      <c r="CJ188" s="97"/>
      <c r="CK188" s="97"/>
      <c r="CL188" s="97"/>
      <c r="CM188" s="97"/>
      <c r="CN188" s="97"/>
      <c r="CO188" s="97"/>
      <c r="CP188" s="97"/>
      <c r="CQ188" s="97"/>
      <c r="CR188" s="97"/>
      <c r="CS188" s="97"/>
      <c r="CT188" s="97"/>
      <c r="CU188" s="97"/>
      <c r="CV188" s="97"/>
      <c r="CW188" s="97"/>
      <c r="CX188" s="98"/>
      <c r="CY188" s="104"/>
      <c r="CZ188" s="97"/>
      <c r="DA188" s="97"/>
      <c r="DB188" s="97"/>
      <c r="DC188" s="97"/>
      <c r="DD188" s="97"/>
      <c r="DE188" s="97"/>
      <c r="DF188" s="97"/>
      <c r="DG188" s="97"/>
      <c r="DH188" s="97"/>
      <c r="DI188" s="97"/>
      <c r="DJ188" s="97"/>
      <c r="DK188" s="97"/>
      <c r="DL188" s="97"/>
      <c r="DM188" s="97"/>
      <c r="DN188" s="97"/>
      <c r="DO188" s="98"/>
      <c r="DP188" s="104"/>
      <c r="DQ188" s="97"/>
      <c r="DR188" s="97"/>
      <c r="DS188" s="97"/>
      <c r="DT188" s="97"/>
      <c r="DU188" s="97"/>
      <c r="DV188" s="97"/>
      <c r="DW188" s="97"/>
      <c r="DX188" s="97"/>
      <c r="DY188" s="97"/>
      <c r="DZ188" s="97"/>
      <c r="EA188" s="97"/>
      <c r="EB188" s="97"/>
      <c r="EC188" s="97"/>
      <c r="ED188" s="97"/>
      <c r="EE188" s="97"/>
      <c r="EF188" s="98"/>
      <c r="EG188" s="104"/>
      <c r="EH188" s="97"/>
      <c r="EI188" s="97"/>
      <c r="EJ188" s="97"/>
      <c r="EK188" s="97"/>
      <c r="EL188" s="97"/>
      <c r="EM188" s="97"/>
      <c r="EN188" s="97"/>
      <c r="EO188" s="97"/>
      <c r="EP188" s="97"/>
      <c r="EQ188" s="97"/>
      <c r="ER188" s="97"/>
      <c r="ES188" s="97"/>
      <c r="ET188" s="97"/>
      <c r="EU188" s="97"/>
      <c r="EV188" s="97"/>
      <c r="EW188" s="98"/>
      <c r="EX188" s="104"/>
      <c r="EY188" s="97"/>
      <c r="EZ188" s="97"/>
      <c r="FA188" s="97"/>
      <c r="FB188" s="97"/>
      <c r="FC188" s="97"/>
      <c r="FD188" s="97"/>
      <c r="FE188" s="97"/>
      <c r="FF188" s="97"/>
      <c r="FG188" s="97"/>
      <c r="FH188" s="97"/>
      <c r="FI188" s="97"/>
      <c r="FJ188" s="97"/>
      <c r="FK188" s="97"/>
      <c r="FL188" s="97"/>
      <c r="FM188" s="97"/>
      <c r="FN188" s="98"/>
      <c r="FO188" s="104"/>
      <c r="FP188" s="97"/>
      <c r="FQ188" s="97"/>
      <c r="FR188" s="97"/>
      <c r="FS188" s="97"/>
      <c r="FT188" s="97"/>
      <c r="FU188" s="97"/>
      <c r="FV188" s="97"/>
      <c r="FW188" s="97"/>
      <c r="FX188" s="97"/>
      <c r="FY188" s="97"/>
      <c r="FZ188" s="97"/>
      <c r="GA188" s="97"/>
      <c r="GB188" s="97"/>
      <c r="GC188" s="97"/>
      <c r="GD188" s="97"/>
      <c r="GE188" s="98"/>
      <c r="GF188" s="104"/>
      <c r="GG188" s="97"/>
      <c r="GH188" s="97"/>
      <c r="GI188" s="97"/>
      <c r="GJ188" s="97"/>
      <c r="GK188" s="97"/>
      <c r="GL188" s="97"/>
      <c r="GM188" s="97"/>
      <c r="GN188" s="97"/>
      <c r="GO188" s="97"/>
      <c r="GP188" s="97"/>
      <c r="GQ188" s="97"/>
      <c r="GR188" s="97"/>
      <c r="GS188" s="97"/>
      <c r="GT188" s="97"/>
      <c r="GU188" s="97"/>
      <c r="GV188" s="98"/>
      <c r="GW188" s="104"/>
      <c r="GX188" s="97"/>
      <c r="GY188" s="97"/>
      <c r="GZ188" s="97"/>
      <c r="HA188" s="97"/>
      <c r="HB188" s="97"/>
      <c r="HC188" s="97"/>
      <c r="HD188" s="97"/>
      <c r="HE188" s="97"/>
      <c r="HF188" s="97"/>
      <c r="HG188" s="97"/>
      <c r="HH188" s="97"/>
      <c r="HI188" s="97"/>
      <c r="HJ188" s="97"/>
      <c r="HK188" s="97"/>
      <c r="HL188" s="97"/>
      <c r="HM188" s="98"/>
      <c r="HN188" s="104"/>
      <c r="HO188" s="97"/>
      <c r="HP188" s="97"/>
      <c r="HQ188" s="97"/>
      <c r="HR188" s="97"/>
      <c r="HS188" s="97"/>
      <c r="HT188" s="97"/>
      <c r="HU188" s="97"/>
      <c r="HV188" s="97"/>
      <c r="HW188" s="97"/>
      <c r="HX188" s="97"/>
      <c r="HY188" s="97"/>
      <c r="HZ188" s="97"/>
      <c r="IA188" s="97"/>
      <c r="IB188" s="97"/>
      <c r="IC188" s="97"/>
      <c r="ID188" s="98"/>
      <c r="IE188" s="104"/>
      <c r="IF188" s="97"/>
      <c r="IG188" s="97"/>
      <c r="IH188" s="97"/>
      <c r="II188" s="97"/>
      <c r="IJ188" s="97"/>
      <c r="IK188" s="97"/>
      <c r="IL188" s="97"/>
      <c r="IM188" s="97"/>
      <c r="IN188" s="97"/>
      <c r="IO188" s="97"/>
      <c r="IP188" s="97"/>
      <c r="IQ188" s="97"/>
      <c r="IR188" s="97"/>
      <c r="IS188" s="97"/>
      <c r="IT188" s="97"/>
      <c r="IU188" s="98"/>
      <c r="IV188" s="104"/>
      <c r="IW188" s="97"/>
      <c r="IX188" s="97"/>
      <c r="IY188" s="97"/>
      <c r="IZ188" s="97"/>
      <c r="JA188" s="97"/>
      <c r="JB188" s="97"/>
      <c r="JC188" s="97"/>
      <c r="JD188" s="97"/>
      <c r="JE188" s="97"/>
      <c r="JF188" s="97"/>
      <c r="JG188" s="97"/>
      <c r="JH188" s="97"/>
      <c r="JI188" s="97"/>
      <c r="JJ188" s="97"/>
      <c r="JK188" s="97"/>
      <c r="JL188" s="98"/>
      <c r="JM188" s="104"/>
      <c r="JN188" s="97"/>
      <c r="JO188" s="97"/>
      <c r="JP188" s="97"/>
      <c r="JQ188" s="97"/>
      <c r="JR188" s="97"/>
      <c r="JS188" s="97"/>
      <c r="JT188" s="97"/>
      <c r="JU188" s="97"/>
      <c r="JV188" s="97"/>
      <c r="JW188" s="97"/>
      <c r="JX188" s="97"/>
      <c r="JY188" s="97"/>
      <c r="JZ188" s="97"/>
      <c r="KA188" s="97"/>
      <c r="KB188" s="97"/>
      <c r="KC188" s="98"/>
      <c r="KD188" s="104"/>
      <c r="KE188" s="97"/>
      <c r="KF188" s="97"/>
      <c r="KG188" s="97"/>
      <c r="KH188" s="97"/>
      <c r="KI188" s="97"/>
      <c r="KJ188" s="97"/>
      <c r="KK188" s="97"/>
      <c r="KL188" s="97"/>
      <c r="KM188" s="97"/>
      <c r="KN188" s="97"/>
      <c r="KO188" s="97"/>
      <c r="KP188" s="97"/>
      <c r="KQ188" s="97"/>
      <c r="KR188" s="97"/>
      <c r="KS188" s="97"/>
    </row>
    <row r="189" ht="15.0" customHeight="1">
      <c r="A189" s="104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8"/>
      <c r="R189" s="104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8"/>
      <c r="AI189" s="104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  <c r="AV189" s="97"/>
      <c r="AW189" s="97"/>
      <c r="AX189" s="97"/>
      <c r="AY189" s="98"/>
      <c r="AZ189" s="104"/>
      <c r="BA189" s="97"/>
      <c r="BB189" s="97"/>
      <c r="BC189" s="97"/>
      <c r="BD189" s="97"/>
      <c r="BE189" s="97"/>
      <c r="BF189" s="97"/>
      <c r="BG189" s="97"/>
      <c r="BH189" s="97"/>
      <c r="BI189" s="97"/>
      <c r="BJ189" s="97"/>
      <c r="BK189" s="97"/>
      <c r="BL189" s="97"/>
      <c r="BM189" s="97"/>
      <c r="BN189" s="97"/>
      <c r="BO189" s="97"/>
      <c r="BP189" s="98"/>
      <c r="BQ189" s="104"/>
      <c r="BR189" s="97"/>
      <c r="BS189" s="97"/>
      <c r="BT189" s="97"/>
      <c r="BU189" s="97"/>
      <c r="BV189" s="97"/>
      <c r="BW189" s="97"/>
      <c r="BX189" s="97"/>
      <c r="BY189" s="97"/>
      <c r="BZ189" s="97"/>
      <c r="CA189" s="97"/>
      <c r="CB189" s="97"/>
      <c r="CC189" s="97"/>
      <c r="CD189" s="97"/>
      <c r="CE189" s="97"/>
      <c r="CF189" s="97"/>
      <c r="CG189" s="98"/>
      <c r="CH189" s="104"/>
      <c r="CI189" s="97"/>
      <c r="CJ189" s="97"/>
      <c r="CK189" s="97"/>
      <c r="CL189" s="97"/>
      <c r="CM189" s="97"/>
      <c r="CN189" s="97"/>
      <c r="CO189" s="97"/>
      <c r="CP189" s="97"/>
      <c r="CQ189" s="97"/>
      <c r="CR189" s="97"/>
      <c r="CS189" s="97"/>
      <c r="CT189" s="97"/>
      <c r="CU189" s="97"/>
      <c r="CV189" s="97"/>
      <c r="CW189" s="97"/>
      <c r="CX189" s="98"/>
      <c r="CY189" s="104"/>
      <c r="CZ189" s="97"/>
      <c r="DA189" s="97"/>
      <c r="DB189" s="97"/>
      <c r="DC189" s="97"/>
      <c r="DD189" s="97"/>
      <c r="DE189" s="97"/>
      <c r="DF189" s="97"/>
      <c r="DG189" s="97"/>
      <c r="DH189" s="97"/>
      <c r="DI189" s="97"/>
      <c r="DJ189" s="97"/>
      <c r="DK189" s="97"/>
      <c r="DL189" s="97"/>
      <c r="DM189" s="97"/>
      <c r="DN189" s="97"/>
      <c r="DO189" s="98"/>
      <c r="DP189" s="104"/>
      <c r="DQ189" s="97"/>
      <c r="DR189" s="97"/>
      <c r="DS189" s="97"/>
      <c r="DT189" s="97"/>
      <c r="DU189" s="97"/>
      <c r="DV189" s="97"/>
      <c r="DW189" s="97"/>
      <c r="DX189" s="97"/>
      <c r="DY189" s="97"/>
      <c r="DZ189" s="97"/>
      <c r="EA189" s="97"/>
      <c r="EB189" s="97"/>
      <c r="EC189" s="97"/>
      <c r="ED189" s="97"/>
      <c r="EE189" s="97"/>
      <c r="EF189" s="98"/>
      <c r="EG189" s="104"/>
      <c r="EH189" s="97"/>
      <c r="EI189" s="97"/>
      <c r="EJ189" s="97"/>
      <c r="EK189" s="97"/>
      <c r="EL189" s="97"/>
      <c r="EM189" s="97"/>
      <c r="EN189" s="97"/>
      <c r="EO189" s="97"/>
      <c r="EP189" s="97"/>
      <c r="EQ189" s="97"/>
      <c r="ER189" s="97"/>
      <c r="ES189" s="97"/>
      <c r="ET189" s="97"/>
      <c r="EU189" s="97"/>
      <c r="EV189" s="97"/>
      <c r="EW189" s="98"/>
      <c r="EX189" s="104"/>
      <c r="EY189" s="97"/>
      <c r="EZ189" s="97"/>
      <c r="FA189" s="97"/>
      <c r="FB189" s="97"/>
      <c r="FC189" s="97"/>
      <c r="FD189" s="97"/>
      <c r="FE189" s="97"/>
      <c r="FF189" s="97"/>
      <c r="FG189" s="97"/>
      <c r="FH189" s="97"/>
      <c r="FI189" s="97"/>
      <c r="FJ189" s="97"/>
      <c r="FK189" s="97"/>
      <c r="FL189" s="97"/>
      <c r="FM189" s="97"/>
      <c r="FN189" s="98"/>
      <c r="FO189" s="104"/>
      <c r="FP189" s="97"/>
      <c r="FQ189" s="97"/>
      <c r="FR189" s="97"/>
      <c r="FS189" s="97"/>
      <c r="FT189" s="97"/>
      <c r="FU189" s="97"/>
      <c r="FV189" s="97"/>
      <c r="FW189" s="97"/>
      <c r="FX189" s="97"/>
      <c r="FY189" s="97"/>
      <c r="FZ189" s="97"/>
      <c r="GA189" s="97"/>
      <c r="GB189" s="97"/>
      <c r="GC189" s="97"/>
      <c r="GD189" s="97"/>
      <c r="GE189" s="98"/>
      <c r="GF189" s="104"/>
      <c r="GG189" s="97"/>
      <c r="GH189" s="97"/>
      <c r="GI189" s="97"/>
      <c r="GJ189" s="97"/>
      <c r="GK189" s="97"/>
      <c r="GL189" s="97"/>
      <c r="GM189" s="97"/>
      <c r="GN189" s="97"/>
      <c r="GO189" s="97"/>
      <c r="GP189" s="97"/>
      <c r="GQ189" s="97"/>
      <c r="GR189" s="97"/>
      <c r="GS189" s="97"/>
      <c r="GT189" s="97"/>
      <c r="GU189" s="97"/>
      <c r="GV189" s="98"/>
      <c r="GW189" s="104"/>
      <c r="GX189" s="97"/>
      <c r="GY189" s="97"/>
      <c r="GZ189" s="97"/>
      <c r="HA189" s="97"/>
      <c r="HB189" s="97"/>
      <c r="HC189" s="97"/>
      <c r="HD189" s="97"/>
      <c r="HE189" s="97"/>
      <c r="HF189" s="97"/>
      <c r="HG189" s="97"/>
      <c r="HH189" s="97"/>
      <c r="HI189" s="97"/>
      <c r="HJ189" s="97"/>
      <c r="HK189" s="97"/>
      <c r="HL189" s="97"/>
      <c r="HM189" s="98"/>
      <c r="HN189" s="104"/>
      <c r="HO189" s="97"/>
      <c r="HP189" s="97"/>
      <c r="HQ189" s="97"/>
      <c r="HR189" s="97"/>
      <c r="HS189" s="97"/>
      <c r="HT189" s="97"/>
      <c r="HU189" s="97"/>
      <c r="HV189" s="97"/>
      <c r="HW189" s="97"/>
      <c r="HX189" s="97"/>
      <c r="HY189" s="97"/>
      <c r="HZ189" s="97"/>
      <c r="IA189" s="97"/>
      <c r="IB189" s="97"/>
      <c r="IC189" s="97"/>
      <c r="ID189" s="98"/>
      <c r="IE189" s="104"/>
      <c r="IF189" s="97"/>
      <c r="IG189" s="97"/>
      <c r="IH189" s="97"/>
      <c r="II189" s="97"/>
      <c r="IJ189" s="97"/>
      <c r="IK189" s="97"/>
      <c r="IL189" s="97"/>
      <c r="IM189" s="97"/>
      <c r="IN189" s="97"/>
      <c r="IO189" s="97"/>
      <c r="IP189" s="97"/>
      <c r="IQ189" s="97"/>
      <c r="IR189" s="97"/>
      <c r="IS189" s="97"/>
      <c r="IT189" s="97"/>
      <c r="IU189" s="98"/>
      <c r="IV189" s="104"/>
      <c r="IW189" s="97"/>
      <c r="IX189" s="97"/>
      <c r="IY189" s="97"/>
      <c r="IZ189" s="97"/>
      <c r="JA189" s="97"/>
      <c r="JB189" s="97"/>
      <c r="JC189" s="97"/>
      <c r="JD189" s="97"/>
      <c r="JE189" s="97"/>
      <c r="JF189" s="97"/>
      <c r="JG189" s="97"/>
      <c r="JH189" s="97"/>
      <c r="JI189" s="97"/>
      <c r="JJ189" s="97"/>
      <c r="JK189" s="97"/>
      <c r="JL189" s="98"/>
      <c r="JM189" s="104"/>
      <c r="JN189" s="97"/>
      <c r="JO189" s="97"/>
      <c r="JP189" s="97"/>
      <c r="JQ189" s="97"/>
      <c r="JR189" s="97"/>
      <c r="JS189" s="97"/>
      <c r="JT189" s="97"/>
      <c r="JU189" s="97"/>
      <c r="JV189" s="97"/>
      <c r="JW189" s="97"/>
      <c r="JX189" s="97"/>
      <c r="JY189" s="97"/>
      <c r="JZ189" s="97"/>
      <c r="KA189" s="97"/>
      <c r="KB189" s="97"/>
      <c r="KC189" s="98"/>
      <c r="KD189" s="104"/>
      <c r="KE189" s="97"/>
      <c r="KF189" s="97"/>
      <c r="KG189" s="97"/>
      <c r="KH189" s="97"/>
      <c r="KI189" s="97"/>
      <c r="KJ189" s="97"/>
      <c r="KK189" s="97"/>
      <c r="KL189" s="97"/>
      <c r="KM189" s="97"/>
      <c r="KN189" s="97"/>
      <c r="KO189" s="97"/>
      <c r="KP189" s="97"/>
      <c r="KQ189" s="97"/>
      <c r="KR189" s="97"/>
      <c r="KS189" s="97"/>
    </row>
    <row r="190" ht="15.0" customHeight="1">
      <c r="A190" s="104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8"/>
      <c r="R190" s="104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8"/>
      <c r="AI190" s="104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  <c r="AX190" s="97"/>
      <c r="AY190" s="98"/>
      <c r="AZ190" s="104"/>
      <c r="BA190" s="97"/>
      <c r="BB190" s="97"/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7"/>
      <c r="BN190" s="97"/>
      <c r="BO190" s="97"/>
      <c r="BP190" s="98"/>
      <c r="BQ190" s="104"/>
      <c r="BR190" s="97"/>
      <c r="BS190" s="97"/>
      <c r="BT190" s="97"/>
      <c r="BU190" s="97"/>
      <c r="BV190" s="97"/>
      <c r="BW190" s="97"/>
      <c r="BX190" s="97"/>
      <c r="BY190" s="97"/>
      <c r="BZ190" s="97"/>
      <c r="CA190" s="97"/>
      <c r="CB190" s="97"/>
      <c r="CC190" s="97"/>
      <c r="CD190" s="97"/>
      <c r="CE190" s="97"/>
      <c r="CF190" s="97"/>
      <c r="CG190" s="98"/>
      <c r="CH190" s="104"/>
      <c r="CI190" s="97"/>
      <c r="CJ190" s="97"/>
      <c r="CK190" s="97"/>
      <c r="CL190" s="97"/>
      <c r="CM190" s="97"/>
      <c r="CN190" s="97"/>
      <c r="CO190" s="97"/>
      <c r="CP190" s="97"/>
      <c r="CQ190" s="97"/>
      <c r="CR190" s="97"/>
      <c r="CS190" s="97"/>
      <c r="CT190" s="97"/>
      <c r="CU190" s="97"/>
      <c r="CV190" s="97"/>
      <c r="CW190" s="97"/>
      <c r="CX190" s="98"/>
      <c r="CY190" s="104"/>
      <c r="CZ190" s="97"/>
      <c r="DA190" s="97"/>
      <c r="DB190" s="97"/>
      <c r="DC190" s="97"/>
      <c r="DD190" s="97"/>
      <c r="DE190" s="97"/>
      <c r="DF190" s="97"/>
      <c r="DG190" s="97"/>
      <c r="DH190" s="97"/>
      <c r="DI190" s="97"/>
      <c r="DJ190" s="97"/>
      <c r="DK190" s="97"/>
      <c r="DL190" s="97"/>
      <c r="DM190" s="97"/>
      <c r="DN190" s="97"/>
      <c r="DO190" s="98"/>
      <c r="DP190" s="104"/>
      <c r="DQ190" s="97"/>
      <c r="DR190" s="97"/>
      <c r="DS190" s="97"/>
      <c r="DT190" s="97"/>
      <c r="DU190" s="97"/>
      <c r="DV190" s="97"/>
      <c r="DW190" s="97"/>
      <c r="DX190" s="97"/>
      <c r="DY190" s="97"/>
      <c r="DZ190" s="97"/>
      <c r="EA190" s="97"/>
      <c r="EB190" s="97"/>
      <c r="EC190" s="97"/>
      <c r="ED190" s="97"/>
      <c r="EE190" s="97"/>
      <c r="EF190" s="98"/>
      <c r="EG190" s="104"/>
      <c r="EH190" s="97"/>
      <c r="EI190" s="97"/>
      <c r="EJ190" s="97"/>
      <c r="EK190" s="97"/>
      <c r="EL190" s="97"/>
      <c r="EM190" s="97"/>
      <c r="EN190" s="97"/>
      <c r="EO190" s="97"/>
      <c r="EP190" s="97"/>
      <c r="EQ190" s="97"/>
      <c r="ER190" s="97"/>
      <c r="ES190" s="97"/>
      <c r="ET190" s="97"/>
      <c r="EU190" s="97"/>
      <c r="EV190" s="97"/>
      <c r="EW190" s="98"/>
      <c r="EX190" s="104"/>
      <c r="EY190" s="97"/>
      <c r="EZ190" s="97"/>
      <c r="FA190" s="97"/>
      <c r="FB190" s="97"/>
      <c r="FC190" s="97"/>
      <c r="FD190" s="97"/>
      <c r="FE190" s="97"/>
      <c r="FF190" s="97"/>
      <c r="FG190" s="97"/>
      <c r="FH190" s="97"/>
      <c r="FI190" s="97"/>
      <c r="FJ190" s="97"/>
      <c r="FK190" s="97"/>
      <c r="FL190" s="97"/>
      <c r="FM190" s="97"/>
      <c r="FN190" s="98"/>
      <c r="FO190" s="104"/>
      <c r="FP190" s="97"/>
      <c r="FQ190" s="97"/>
      <c r="FR190" s="97"/>
      <c r="FS190" s="97"/>
      <c r="FT190" s="97"/>
      <c r="FU190" s="97"/>
      <c r="FV190" s="97"/>
      <c r="FW190" s="97"/>
      <c r="FX190" s="97"/>
      <c r="FY190" s="97"/>
      <c r="FZ190" s="97"/>
      <c r="GA190" s="97"/>
      <c r="GB190" s="97"/>
      <c r="GC190" s="97"/>
      <c r="GD190" s="97"/>
      <c r="GE190" s="98"/>
      <c r="GF190" s="104"/>
      <c r="GG190" s="97"/>
      <c r="GH190" s="97"/>
      <c r="GI190" s="97"/>
      <c r="GJ190" s="97"/>
      <c r="GK190" s="97"/>
      <c r="GL190" s="97"/>
      <c r="GM190" s="97"/>
      <c r="GN190" s="97"/>
      <c r="GO190" s="97"/>
      <c r="GP190" s="97"/>
      <c r="GQ190" s="97"/>
      <c r="GR190" s="97"/>
      <c r="GS190" s="97"/>
      <c r="GT190" s="97"/>
      <c r="GU190" s="97"/>
      <c r="GV190" s="98"/>
      <c r="GW190" s="104"/>
      <c r="GX190" s="97"/>
      <c r="GY190" s="97"/>
      <c r="GZ190" s="97"/>
      <c r="HA190" s="97"/>
      <c r="HB190" s="97"/>
      <c r="HC190" s="97"/>
      <c r="HD190" s="97"/>
      <c r="HE190" s="97"/>
      <c r="HF190" s="97"/>
      <c r="HG190" s="97"/>
      <c r="HH190" s="97"/>
      <c r="HI190" s="97"/>
      <c r="HJ190" s="97"/>
      <c r="HK190" s="97"/>
      <c r="HL190" s="97"/>
      <c r="HM190" s="98"/>
      <c r="HN190" s="104"/>
      <c r="HO190" s="97"/>
      <c r="HP190" s="97"/>
      <c r="HQ190" s="97"/>
      <c r="HR190" s="97"/>
      <c r="HS190" s="97"/>
      <c r="HT190" s="97"/>
      <c r="HU190" s="97"/>
      <c r="HV190" s="97"/>
      <c r="HW190" s="97"/>
      <c r="HX190" s="97"/>
      <c r="HY190" s="97"/>
      <c r="HZ190" s="97"/>
      <c r="IA190" s="97"/>
      <c r="IB190" s="97"/>
      <c r="IC190" s="97"/>
      <c r="ID190" s="98"/>
      <c r="IE190" s="104"/>
      <c r="IF190" s="97"/>
      <c r="IG190" s="97"/>
      <c r="IH190" s="97"/>
      <c r="II190" s="97"/>
      <c r="IJ190" s="97"/>
      <c r="IK190" s="97"/>
      <c r="IL190" s="97"/>
      <c r="IM190" s="97"/>
      <c r="IN190" s="97"/>
      <c r="IO190" s="97"/>
      <c r="IP190" s="97"/>
      <c r="IQ190" s="97"/>
      <c r="IR190" s="97"/>
      <c r="IS190" s="97"/>
      <c r="IT190" s="97"/>
      <c r="IU190" s="98"/>
      <c r="IV190" s="104"/>
      <c r="IW190" s="97"/>
      <c r="IX190" s="97"/>
      <c r="IY190" s="97"/>
      <c r="IZ190" s="97"/>
      <c r="JA190" s="97"/>
      <c r="JB190" s="97"/>
      <c r="JC190" s="97"/>
      <c r="JD190" s="97"/>
      <c r="JE190" s="97"/>
      <c r="JF190" s="97"/>
      <c r="JG190" s="97"/>
      <c r="JH190" s="97"/>
      <c r="JI190" s="97"/>
      <c r="JJ190" s="97"/>
      <c r="JK190" s="97"/>
      <c r="JL190" s="98"/>
      <c r="JM190" s="104"/>
      <c r="JN190" s="97"/>
      <c r="JO190" s="97"/>
      <c r="JP190" s="97"/>
      <c r="JQ190" s="97"/>
      <c r="JR190" s="97"/>
      <c r="JS190" s="97"/>
      <c r="JT190" s="97"/>
      <c r="JU190" s="97"/>
      <c r="JV190" s="97"/>
      <c r="JW190" s="97"/>
      <c r="JX190" s="97"/>
      <c r="JY190" s="97"/>
      <c r="JZ190" s="97"/>
      <c r="KA190" s="97"/>
      <c r="KB190" s="97"/>
      <c r="KC190" s="98"/>
      <c r="KD190" s="104"/>
      <c r="KE190" s="97"/>
      <c r="KF190" s="97"/>
      <c r="KG190" s="97"/>
      <c r="KH190" s="97"/>
      <c r="KI190" s="97"/>
      <c r="KJ190" s="97"/>
      <c r="KK190" s="97"/>
      <c r="KL190" s="97"/>
      <c r="KM190" s="97"/>
      <c r="KN190" s="97"/>
      <c r="KO190" s="97"/>
      <c r="KP190" s="97"/>
      <c r="KQ190" s="97"/>
      <c r="KR190" s="97"/>
      <c r="KS190" s="97"/>
    </row>
    <row r="191" ht="15.0" customHeight="1">
      <c r="A191" s="104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8"/>
      <c r="R191" s="104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8"/>
      <c r="AI191" s="104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  <c r="AX191" s="97"/>
      <c r="AY191" s="98"/>
      <c r="AZ191" s="104"/>
      <c r="BA191" s="97"/>
      <c r="BB191" s="97"/>
      <c r="BC191" s="97"/>
      <c r="BD191" s="97"/>
      <c r="BE191" s="97"/>
      <c r="BF191" s="97"/>
      <c r="BG191" s="97"/>
      <c r="BH191" s="97"/>
      <c r="BI191" s="97"/>
      <c r="BJ191" s="97"/>
      <c r="BK191" s="97"/>
      <c r="BL191" s="97"/>
      <c r="BM191" s="97"/>
      <c r="BN191" s="97"/>
      <c r="BO191" s="97"/>
      <c r="BP191" s="98"/>
      <c r="BQ191" s="104"/>
      <c r="BR191" s="97"/>
      <c r="BS191" s="97"/>
      <c r="BT191" s="97"/>
      <c r="BU191" s="97"/>
      <c r="BV191" s="97"/>
      <c r="BW191" s="97"/>
      <c r="BX191" s="97"/>
      <c r="BY191" s="97"/>
      <c r="BZ191" s="97"/>
      <c r="CA191" s="97"/>
      <c r="CB191" s="97"/>
      <c r="CC191" s="97"/>
      <c r="CD191" s="97"/>
      <c r="CE191" s="97"/>
      <c r="CF191" s="97"/>
      <c r="CG191" s="98"/>
      <c r="CH191" s="104"/>
      <c r="CI191" s="97"/>
      <c r="CJ191" s="97"/>
      <c r="CK191" s="97"/>
      <c r="CL191" s="97"/>
      <c r="CM191" s="97"/>
      <c r="CN191" s="97"/>
      <c r="CO191" s="97"/>
      <c r="CP191" s="97"/>
      <c r="CQ191" s="97"/>
      <c r="CR191" s="97"/>
      <c r="CS191" s="97"/>
      <c r="CT191" s="97"/>
      <c r="CU191" s="97"/>
      <c r="CV191" s="97"/>
      <c r="CW191" s="97"/>
      <c r="CX191" s="98"/>
      <c r="CY191" s="104"/>
      <c r="CZ191" s="97"/>
      <c r="DA191" s="97"/>
      <c r="DB191" s="97"/>
      <c r="DC191" s="97"/>
      <c r="DD191" s="97"/>
      <c r="DE191" s="97"/>
      <c r="DF191" s="97"/>
      <c r="DG191" s="97"/>
      <c r="DH191" s="97"/>
      <c r="DI191" s="97"/>
      <c r="DJ191" s="97"/>
      <c r="DK191" s="97"/>
      <c r="DL191" s="97"/>
      <c r="DM191" s="97"/>
      <c r="DN191" s="97"/>
      <c r="DO191" s="98"/>
      <c r="DP191" s="104"/>
      <c r="DQ191" s="97"/>
      <c r="DR191" s="97"/>
      <c r="DS191" s="97"/>
      <c r="DT191" s="97"/>
      <c r="DU191" s="97"/>
      <c r="DV191" s="97"/>
      <c r="DW191" s="97"/>
      <c r="DX191" s="97"/>
      <c r="DY191" s="97"/>
      <c r="DZ191" s="97"/>
      <c r="EA191" s="97"/>
      <c r="EB191" s="97"/>
      <c r="EC191" s="97"/>
      <c r="ED191" s="97"/>
      <c r="EE191" s="97"/>
      <c r="EF191" s="98"/>
      <c r="EG191" s="104"/>
      <c r="EH191" s="97"/>
      <c r="EI191" s="97"/>
      <c r="EJ191" s="97"/>
      <c r="EK191" s="97"/>
      <c r="EL191" s="97"/>
      <c r="EM191" s="97"/>
      <c r="EN191" s="97"/>
      <c r="EO191" s="97"/>
      <c r="EP191" s="97"/>
      <c r="EQ191" s="97"/>
      <c r="ER191" s="97"/>
      <c r="ES191" s="97"/>
      <c r="ET191" s="97"/>
      <c r="EU191" s="97"/>
      <c r="EV191" s="97"/>
      <c r="EW191" s="98"/>
      <c r="EX191" s="104"/>
      <c r="EY191" s="97"/>
      <c r="EZ191" s="97"/>
      <c r="FA191" s="97"/>
      <c r="FB191" s="97"/>
      <c r="FC191" s="97"/>
      <c r="FD191" s="97"/>
      <c r="FE191" s="97"/>
      <c r="FF191" s="97"/>
      <c r="FG191" s="97"/>
      <c r="FH191" s="97"/>
      <c r="FI191" s="97"/>
      <c r="FJ191" s="97"/>
      <c r="FK191" s="97"/>
      <c r="FL191" s="97"/>
      <c r="FM191" s="97"/>
      <c r="FN191" s="98"/>
      <c r="FO191" s="104"/>
      <c r="FP191" s="97"/>
      <c r="FQ191" s="97"/>
      <c r="FR191" s="97"/>
      <c r="FS191" s="97"/>
      <c r="FT191" s="97"/>
      <c r="FU191" s="97"/>
      <c r="FV191" s="97"/>
      <c r="FW191" s="97"/>
      <c r="FX191" s="97"/>
      <c r="FY191" s="97"/>
      <c r="FZ191" s="97"/>
      <c r="GA191" s="97"/>
      <c r="GB191" s="97"/>
      <c r="GC191" s="97"/>
      <c r="GD191" s="97"/>
      <c r="GE191" s="98"/>
      <c r="GF191" s="104"/>
      <c r="GG191" s="97"/>
      <c r="GH191" s="97"/>
      <c r="GI191" s="97"/>
      <c r="GJ191" s="97"/>
      <c r="GK191" s="97"/>
      <c r="GL191" s="97"/>
      <c r="GM191" s="97"/>
      <c r="GN191" s="97"/>
      <c r="GO191" s="97"/>
      <c r="GP191" s="97"/>
      <c r="GQ191" s="97"/>
      <c r="GR191" s="97"/>
      <c r="GS191" s="97"/>
      <c r="GT191" s="97"/>
      <c r="GU191" s="97"/>
      <c r="GV191" s="98"/>
      <c r="GW191" s="104"/>
      <c r="GX191" s="97"/>
      <c r="GY191" s="97"/>
      <c r="GZ191" s="97"/>
      <c r="HA191" s="97"/>
      <c r="HB191" s="97"/>
      <c r="HC191" s="97"/>
      <c r="HD191" s="97"/>
      <c r="HE191" s="97"/>
      <c r="HF191" s="97"/>
      <c r="HG191" s="97"/>
      <c r="HH191" s="97"/>
      <c r="HI191" s="97"/>
      <c r="HJ191" s="97"/>
      <c r="HK191" s="97"/>
      <c r="HL191" s="97"/>
      <c r="HM191" s="98"/>
      <c r="HN191" s="104"/>
      <c r="HO191" s="97"/>
      <c r="HP191" s="97"/>
      <c r="HQ191" s="97"/>
      <c r="HR191" s="97"/>
      <c r="HS191" s="97"/>
      <c r="HT191" s="97"/>
      <c r="HU191" s="97"/>
      <c r="HV191" s="97"/>
      <c r="HW191" s="97"/>
      <c r="HX191" s="97"/>
      <c r="HY191" s="97"/>
      <c r="HZ191" s="97"/>
      <c r="IA191" s="97"/>
      <c r="IB191" s="97"/>
      <c r="IC191" s="97"/>
      <c r="ID191" s="98"/>
      <c r="IE191" s="104"/>
      <c r="IF191" s="97"/>
      <c r="IG191" s="97"/>
      <c r="IH191" s="97"/>
      <c r="II191" s="97"/>
      <c r="IJ191" s="97"/>
      <c r="IK191" s="97"/>
      <c r="IL191" s="97"/>
      <c r="IM191" s="97"/>
      <c r="IN191" s="97"/>
      <c r="IO191" s="97"/>
      <c r="IP191" s="97"/>
      <c r="IQ191" s="97"/>
      <c r="IR191" s="97"/>
      <c r="IS191" s="97"/>
      <c r="IT191" s="97"/>
      <c r="IU191" s="98"/>
      <c r="IV191" s="104"/>
      <c r="IW191" s="97"/>
      <c r="IX191" s="97"/>
      <c r="IY191" s="97"/>
      <c r="IZ191" s="97"/>
      <c r="JA191" s="97"/>
      <c r="JB191" s="97"/>
      <c r="JC191" s="97"/>
      <c r="JD191" s="97"/>
      <c r="JE191" s="97"/>
      <c r="JF191" s="97"/>
      <c r="JG191" s="97"/>
      <c r="JH191" s="97"/>
      <c r="JI191" s="97"/>
      <c r="JJ191" s="97"/>
      <c r="JK191" s="97"/>
      <c r="JL191" s="98"/>
      <c r="JM191" s="104"/>
      <c r="JN191" s="97"/>
      <c r="JO191" s="97"/>
      <c r="JP191" s="97"/>
      <c r="JQ191" s="97"/>
      <c r="JR191" s="97"/>
      <c r="JS191" s="97"/>
      <c r="JT191" s="97"/>
      <c r="JU191" s="97"/>
      <c r="JV191" s="97"/>
      <c r="JW191" s="97"/>
      <c r="JX191" s="97"/>
      <c r="JY191" s="97"/>
      <c r="JZ191" s="97"/>
      <c r="KA191" s="97"/>
      <c r="KB191" s="97"/>
      <c r="KC191" s="98"/>
      <c r="KD191" s="104"/>
      <c r="KE191" s="97"/>
      <c r="KF191" s="97"/>
      <c r="KG191" s="97"/>
      <c r="KH191" s="97"/>
      <c r="KI191" s="97"/>
      <c r="KJ191" s="97"/>
      <c r="KK191" s="97"/>
      <c r="KL191" s="97"/>
      <c r="KM191" s="97"/>
      <c r="KN191" s="97"/>
      <c r="KO191" s="97"/>
      <c r="KP191" s="97"/>
      <c r="KQ191" s="97"/>
      <c r="KR191" s="97"/>
      <c r="KS191" s="97"/>
    </row>
    <row r="192" ht="15.0" customHeight="1">
      <c r="A192" s="104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8"/>
      <c r="R192" s="104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8"/>
      <c r="AI192" s="104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/>
      <c r="AX192" s="97"/>
      <c r="AY192" s="98"/>
      <c r="AZ192" s="104"/>
      <c r="BA192" s="97"/>
      <c r="BB192" s="97"/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  <c r="BM192" s="97"/>
      <c r="BN192" s="97"/>
      <c r="BO192" s="97"/>
      <c r="BP192" s="98"/>
      <c r="BQ192" s="104"/>
      <c r="BR192" s="97"/>
      <c r="BS192" s="97"/>
      <c r="BT192" s="97"/>
      <c r="BU192" s="97"/>
      <c r="BV192" s="97"/>
      <c r="BW192" s="97"/>
      <c r="BX192" s="97"/>
      <c r="BY192" s="97"/>
      <c r="BZ192" s="97"/>
      <c r="CA192" s="97"/>
      <c r="CB192" s="97"/>
      <c r="CC192" s="97"/>
      <c r="CD192" s="97"/>
      <c r="CE192" s="97"/>
      <c r="CF192" s="97"/>
      <c r="CG192" s="98"/>
      <c r="CH192" s="104"/>
      <c r="CI192" s="97"/>
      <c r="CJ192" s="97"/>
      <c r="CK192" s="97"/>
      <c r="CL192" s="97"/>
      <c r="CM192" s="97"/>
      <c r="CN192" s="97"/>
      <c r="CO192" s="97"/>
      <c r="CP192" s="97"/>
      <c r="CQ192" s="97"/>
      <c r="CR192" s="97"/>
      <c r="CS192" s="97"/>
      <c r="CT192" s="97"/>
      <c r="CU192" s="97"/>
      <c r="CV192" s="97"/>
      <c r="CW192" s="97"/>
      <c r="CX192" s="98"/>
      <c r="CY192" s="104"/>
      <c r="CZ192" s="97"/>
      <c r="DA192" s="97"/>
      <c r="DB192" s="97"/>
      <c r="DC192" s="97"/>
      <c r="DD192" s="97"/>
      <c r="DE192" s="97"/>
      <c r="DF192" s="97"/>
      <c r="DG192" s="97"/>
      <c r="DH192" s="97"/>
      <c r="DI192" s="97"/>
      <c r="DJ192" s="97"/>
      <c r="DK192" s="97"/>
      <c r="DL192" s="97"/>
      <c r="DM192" s="97"/>
      <c r="DN192" s="97"/>
      <c r="DO192" s="98"/>
      <c r="DP192" s="104"/>
      <c r="DQ192" s="97"/>
      <c r="DR192" s="97"/>
      <c r="DS192" s="97"/>
      <c r="DT192" s="97"/>
      <c r="DU192" s="97"/>
      <c r="DV192" s="97"/>
      <c r="DW192" s="97"/>
      <c r="DX192" s="97"/>
      <c r="DY192" s="97"/>
      <c r="DZ192" s="97"/>
      <c r="EA192" s="97"/>
      <c r="EB192" s="97"/>
      <c r="EC192" s="97"/>
      <c r="ED192" s="97"/>
      <c r="EE192" s="97"/>
      <c r="EF192" s="98"/>
      <c r="EG192" s="104"/>
      <c r="EH192" s="97"/>
      <c r="EI192" s="97"/>
      <c r="EJ192" s="97"/>
      <c r="EK192" s="97"/>
      <c r="EL192" s="97"/>
      <c r="EM192" s="97"/>
      <c r="EN192" s="97"/>
      <c r="EO192" s="97"/>
      <c r="EP192" s="97"/>
      <c r="EQ192" s="97"/>
      <c r="ER192" s="97"/>
      <c r="ES192" s="97"/>
      <c r="ET192" s="97"/>
      <c r="EU192" s="97"/>
      <c r="EV192" s="97"/>
      <c r="EW192" s="98"/>
      <c r="EX192" s="104"/>
      <c r="EY192" s="97"/>
      <c r="EZ192" s="97"/>
      <c r="FA192" s="97"/>
      <c r="FB192" s="97"/>
      <c r="FC192" s="97"/>
      <c r="FD192" s="97"/>
      <c r="FE192" s="97"/>
      <c r="FF192" s="97"/>
      <c r="FG192" s="97"/>
      <c r="FH192" s="97"/>
      <c r="FI192" s="97"/>
      <c r="FJ192" s="97"/>
      <c r="FK192" s="97"/>
      <c r="FL192" s="97"/>
      <c r="FM192" s="97"/>
      <c r="FN192" s="98"/>
      <c r="FO192" s="104"/>
      <c r="FP192" s="97"/>
      <c r="FQ192" s="97"/>
      <c r="FR192" s="97"/>
      <c r="FS192" s="97"/>
      <c r="FT192" s="97"/>
      <c r="FU192" s="97"/>
      <c r="FV192" s="97"/>
      <c r="FW192" s="97"/>
      <c r="FX192" s="97"/>
      <c r="FY192" s="97"/>
      <c r="FZ192" s="97"/>
      <c r="GA192" s="97"/>
      <c r="GB192" s="97"/>
      <c r="GC192" s="97"/>
      <c r="GD192" s="97"/>
      <c r="GE192" s="98"/>
      <c r="GF192" s="104"/>
      <c r="GG192" s="97"/>
      <c r="GH192" s="97"/>
      <c r="GI192" s="97"/>
      <c r="GJ192" s="97"/>
      <c r="GK192" s="97"/>
      <c r="GL192" s="97"/>
      <c r="GM192" s="97"/>
      <c r="GN192" s="97"/>
      <c r="GO192" s="97"/>
      <c r="GP192" s="97"/>
      <c r="GQ192" s="97"/>
      <c r="GR192" s="97"/>
      <c r="GS192" s="97"/>
      <c r="GT192" s="97"/>
      <c r="GU192" s="97"/>
      <c r="GV192" s="98"/>
      <c r="GW192" s="104"/>
      <c r="GX192" s="97"/>
      <c r="GY192" s="97"/>
      <c r="GZ192" s="97"/>
      <c r="HA192" s="97"/>
      <c r="HB192" s="97"/>
      <c r="HC192" s="97"/>
      <c r="HD192" s="97"/>
      <c r="HE192" s="97"/>
      <c r="HF192" s="97"/>
      <c r="HG192" s="97"/>
      <c r="HH192" s="97"/>
      <c r="HI192" s="97"/>
      <c r="HJ192" s="97"/>
      <c r="HK192" s="97"/>
      <c r="HL192" s="97"/>
      <c r="HM192" s="98"/>
      <c r="HN192" s="104"/>
      <c r="HO192" s="97"/>
      <c r="HP192" s="97"/>
      <c r="HQ192" s="97"/>
      <c r="HR192" s="97"/>
      <c r="HS192" s="97"/>
      <c r="HT192" s="97"/>
      <c r="HU192" s="97"/>
      <c r="HV192" s="97"/>
      <c r="HW192" s="97"/>
      <c r="HX192" s="97"/>
      <c r="HY192" s="97"/>
      <c r="HZ192" s="97"/>
      <c r="IA192" s="97"/>
      <c r="IB192" s="97"/>
      <c r="IC192" s="97"/>
      <c r="ID192" s="98"/>
      <c r="IE192" s="104"/>
      <c r="IF192" s="97"/>
      <c r="IG192" s="97"/>
      <c r="IH192" s="97"/>
      <c r="II192" s="97"/>
      <c r="IJ192" s="97"/>
      <c r="IK192" s="97"/>
      <c r="IL192" s="97"/>
      <c r="IM192" s="97"/>
      <c r="IN192" s="97"/>
      <c r="IO192" s="97"/>
      <c r="IP192" s="97"/>
      <c r="IQ192" s="97"/>
      <c r="IR192" s="97"/>
      <c r="IS192" s="97"/>
      <c r="IT192" s="97"/>
      <c r="IU192" s="98"/>
      <c r="IV192" s="104"/>
      <c r="IW192" s="97"/>
      <c r="IX192" s="97"/>
      <c r="IY192" s="97"/>
      <c r="IZ192" s="97"/>
      <c r="JA192" s="97"/>
      <c r="JB192" s="97"/>
      <c r="JC192" s="97"/>
      <c r="JD192" s="97"/>
      <c r="JE192" s="97"/>
      <c r="JF192" s="97"/>
      <c r="JG192" s="97"/>
      <c r="JH192" s="97"/>
      <c r="JI192" s="97"/>
      <c r="JJ192" s="97"/>
      <c r="JK192" s="97"/>
      <c r="JL192" s="98"/>
      <c r="JM192" s="104"/>
      <c r="JN192" s="97"/>
      <c r="JO192" s="97"/>
      <c r="JP192" s="97"/>
      <c r="JQ192" s="97"/>
      <c r="JR192" s="97"/>
      <c r="JS192" s="97"/>
      <c r="JT192" s="97"/>
      <c r="JU192" s="97"/>
      <c r="JV192" s="97"/>
      <c r="JW192" s="97"/>
      <c r="JX192" s="97"/>
      <c r="JY192" s="97"/>
      <c r="JZ192" s="97"/>
      <c r="KA192" s="97"/>
      <c r="KB192" s="97"/>
      <c r="KC192" s="98"/>
      <c r="KD192" s="104"/>
      <c r="KE192" s="97"/>
      <c r="KF192" s="97"/>
      <c r="KG192" s="97"/>
      <c r="KH192" s="97"/>
      <c r="KI192" s="97"/>
      <c r="KJ192" s="97"/>
      <c r="KK192" s="97"/>
      <c r="KL192" s="97"/>
      <c r="KM192" s="97"/>
      <c r="KN192" s="97"/>
      <c r="KO192" s="97"/>
      <c r="KP192" s="97"/>
      <c r="KQ192" s="97"/>
      <c r="KR192" s="97"/>
      <c r="KS192" s="97"/>
    </row>
    <row r="193" ht="15.0" customHeight="1">
      <c r="A193" s="104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8"/>
      <c r="R193" s="104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8"/>
      <c r="AI193" s="104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  <c r="AV193" s="97"/>
      <c r="AW193" s="97"/>
      <c r="AX193" s="97"/>
      <c r="AY193" s="98"/>
      <c r="AZ193" s="104"/>
      <c r="BA193" s="97"/>
      <c r="BB193" s="97"/>
      <c r="BC193" s="97"/>
      <c r="BD193" s="97"/>
      <c r="BE193" s="97"/>
      <c r="BF193" s="97"/>
      <c r="BG193" s="97"/>
      <c r="BH193" s="97"/>
      <c r="BI193" s="97"/>
      <c r="BJ193" s="97"/>
      <c r="BK193" s="97"/>
      <c r="BL193" s="97"/>
      <c r="BM193" s="97"/>
      <c r="BN193" s="97"/>
      <c r="BO193" s="97"/>
      <c r="BP193" s="98"/>
      <c r="BQ193" s="104"/>
      <c r="BR193" s="97"/>
      <c r="BS193" s="97"/>
      <c r="BT193" s="97"/>
      <c r="BU193" s="97"/>
      <c r="BV193" s="97"/>
      <c r="BW193" s="97"/>
      <c r="BX193" s="97"/>
      <c r="BY193" s="97"/>
      <c r="BZ193" s="97"/>
      <c r="CA193" s="97"/>
      <c r="CB193" s="97"/>
      <c r="CC193" s="97"/>
      <c r="CD193" s="97"/>
      <c r="CE193" s="97"/>
      <c r="CF193" s="97"/>
      <c r="CG193" s="98"/>
      <c r="CH193" s="104"/>
      <c r="CI193" s="97"/>
      <c r="CJ193" s="97"/>
      <c r="CK193" s="97"/>
      <c r="CL193" s="97"/>
      <c r="CM193" s="97"/>
      <c r="CN193" s="97"/>
      <c r="CO193" s="97"/>
      <c r="CP193" s="97"/>
      <c r="CQ193" s="97"/>
      <c r="CR193" s="97"/>
      <c r="CS193" s="97"/>
      <c r="CT193" s="97"/>
      <c r="CU193" s="97"/>
      <c r="CV193" s="97"/>
      <c r="CW193" s="97"/>
      <c r="CX193" s="98"/>
      <c r="CY193" s="104"/>
      <c r="CZ193" s="97"/>
      <c r="DA193" s="97"/>
      <c r="DB193" s="97"/>
      <c r="DC193" s="97"/>
      <c r="DD193" s="97"/>
      <c r="DE193" s="97"/>
      <c r="DF193" s="97"/>
      <c r="DG193" s="97"/>
      <c r="DH193" s="97"/>
      <c r="DI193" s="97"/>
      <c r="DJ193" s="97"/>
      <c r="DK193" s="97"/>
      <c r="DL193" s="97"/>
      <c r="DM193" s="97"/>
      <c r="DN193" s="97"/>
      <c r="DO193" s="98"/>
      <c r="DP193" s="104"/>
      <c r="DQ193" s="97"/>
      <c r="DR193" s="97"/>
      <c r="DS193" s="97"/>
      <c r="DT193" s="97"/>
      <c r="DU193" s="97"/>
      <c r="DV193" s="97"/>
      <c r="DW193" s="97"/>
      <c r="DX193" s="97"/>
      <c r="DY193" s="97"/>
      <c r="DZ193" s="97"/>
      <c r="EA193" s="97"/>
      <c r="EB193" s="97"/>
      <c r="EC193" s="97"/>
      <c r="ED193" s="97"/>
      <c r="EE193" s="97"/>
      <c r="EF193" s="98"/>
      <c r="EG193" s="104"/>
      <c r="EH193" s="97"/>
      <c r="EI193" s="97"/>
      <c r="EJ193" s="97"/>
      <c r="EK193" s="97"/>
      <c r="EL193" s="97"/>
      <c r="EM193" s="97"/>
      <c r="EN193" s="97"/>
      <c r="EO193" s="97"/>
      <c r="EP193" s="97"/>
      <c r="EQ193" s="97"/>
      <c r="ER193" s="97"/>
      <c r="ES193" s="97"/>
      <c r="ET193" s="97"/>
      <c r="EU193" s="97"/>
      <c r="EV193" s="97"/>
      <c r="EW193" s="98"/>
      <c r="EX193" s="104"/>
      <c r="EY193" s="97"/>
      <c r="EZ193" s="97"/>
      <c r="FA193" s="97"/>
      <c r="FB193" s="97"/>
      <c r="FC193" s="97"/>
      <c r="FD193" s="97"/>
      <c r="FE193" s="97"/>
      <c r="FF193" s="97"/>
      <c r="FG193" s="97"/>
      <c r="FH193" s="97"/>
      <c r="FI193" s="97"/>
      <c r="FJ193" s="97"/>
      <c r="FK193" s="97"/>
      <c r="FL193" s="97"/>
      <c r="FM193" s="97"/>
      <c r="FN193" s="98"/>
      <c r="FO193" s="104"/>
      <c r="FP193" s="97"/>
      <c r="FQ193" s="97"/>
      <c r="FR193" s="97"/>
      <c r="FS193" s="97"/>
      <c r="FT193" s="97"/>
      <c r="FU193" s="97"/>
      <c r="FV193" s="97"/>
      <c r="FW193" s="97"/>
      <c r="FX193" s="97"/>
      <c r="FY193" s="97"/>
      <c r="FZ193" s="97"/>
      <c r="GA193" s="97"/>
      <c r="GB193" s="97"/>
      <c r="GC193" s="97"/>
      <c r="GD193" s="97"/>
      <c r="GE193" s="98"/>
      <c r="GF193" s="104"/>
      <c r="GG193" s="97"/>
      <c r="GH193" s="97"/>
      <c r="GI193" s="97"/>
      <c r="GJ193" s="97"/>
      <c r="GK193" s="97"/>
      <c r="GL193" s="97"/>
      <c r="GM193" s="97"/>
      <c r="GN193" s="97"/>
      <c r="GO193" s="97"/>
      <c r="GP193" s="97"/>
      <c r="GQ193" s="97"/>
      <c r="GR193" s="97"/>
      <c r="GS193" s="97"/>
      <c r="GT193" s="97"/>
      <c r="GU193" s="97"/>
      <c r="GV193" s="98"/>
      <c r="GW193" s="104"/>
      <c r="GX193" s="97"/>
      <c r="GY193" s="97"/>
      <c r="GZ193" s="97"/>
      <c r="HA193" s="97"/>
      <c r="HB193" s="97"/>
      <c r="HC193" s="97"/>
      <c r="HD193" s="97"/>
      <c r="HE193" s="97"/>
      <c r="HF193" s="97"/>
      <c r="HG193" s="97"/>
      <c r="HH193" s="97"/>
      <c r="HI193" s="97"/>
      <c r="HJ193" s="97"/>
      <c r="HK193" s="97"/>
      <c r="HL193" s="97"/>
      <c r="HM193" s="98"/>
      <c r="HN193" s="104"/>
      <c r="HO193" s="97"/>
      <c r="HP193" s="97"/>
      <c r="HQ193" s="97"/>
      <c r="HR193" s="97"/>
      <c r="HS193" s="97"/>
      <c r="HT193" s="97"/>
      <c r="HU193" s="97"/>
      <c r="HV193" s="97"/>
      <c r="HW193" s="97"/>
      <c r="HX193" s="97"/>
      <c r="HY193" s="97"/>
      <c r="HZ193" s="97"/>
      <c r="IA193" s="97"/>
      <c r="IB193" s="97"/>
      <c r="IC193" s="97"/>
      <c r="ID193" s="98"/>
      <c r="IE193" s="104"/>
      <c r="IF193" s="97"/>
      <c r="IG193" s="97"/>
      <c r="IH193" s="97"/>
      <c r="II193" s="97"/>
      <c r="IJ193" s="97"/>
      <c r="IK193" s="97"/>
      <c r="IL193" s="97"/>
      <c r="IM193" s="97"/>
      <c r="IN193" s="97"/>
      <c r="IO193" s="97"/>
      <c r="IP193" s="97"/>
      <c r="IQ193" s="97"/>
      <c r="IR193" s="97"/>
      <c r="IS193" s="97"/>
      <c r="IT193" s="97"/>
      <c r="IU193" s="98"/>
      <c r="IV193" s="104"/>
      <c r="IW193" s="97"/>
      <c r="IX193" s="97"/>
      <c r="IY193" s="97"/>
      <c r="IZ193" s="97"/>
      <c r="JA193" s="97"/>
      <c r="JB193" s="97"/>
      <c r="JC193" s="97"/>
      <c r="JD193" s="97"/>
      <c r="JE193" s="97"/>
      <c r="JF193" s="97"/>
      <c r="JG193" s="97"/>
      <c r="JH193" s="97"/>
      <c r="JI193" s="97"/>
      <c r="JJ193" s="97"/>
      <c r="JK193" s="97"/>
      <c r="JL193" s="98"/>
      <c r="JM193" s="104"/>
      <c r="JN193" s="97"/>
      <c r="JO193" s="97"/>
      <c r="JP193" s="97"/>
      <c r="JQ193" s="97"/>
      <c r="JR193" s="97"/>
      <c r="JS193" s="97"/>
      <c r="JT193" s="97"/>
      <c r="JU193" s="97"/>
      <c r="JV193" s="97"/>
      <c r="JW193" s="97"/>
      <c r="JX193" s="97"/>
      <c r="JY193" s="97"/>
      <c r="JZ193" s="97"/>
      <c r="KA193" s="97"/>
      <c r="KB193" s="97"/>
      <c r="KC193" s="98"/>
      <c r="KD193" s="104"/>
      <c r="KE193" s="97"/>
      <c r="KF193" s="97"/>
      <c r="KG193" s="97"/>
      <c r="KH193" s="97"/>
      <c r="KI193" s="97"/>
      <c r="KJ193" s="97"/>
      <c r="KK193" s="97"/>
      <c r="KL193" s="97"/>
      <c r="KM193" s="97"/>
      <c r="KN193" s="97"/>
      <c r="KO193" s="97"/>
      <c r="KP193" s="97"/>
      <c r="KQ193" s="97"/>
      <c r="KR193" s="97"/>
      <c r="KS193" s="97"/>
    </row>
    <row r="194" ht="15.0" customHeight="1">
      <c r="A194" s="104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8"/>
      <c r="R194" s="104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8"/>
      <c r="AI194" s="104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8"/>
      <c r="AZ194" s="104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8"/>
      <c r="BQ194" s="104"/>
      <c r="BR194" s="97"/>
      <c r="BS194" s="97"/>
      <c r="BT194" s="97"/>
      <c r="BU194" s="97"/>
      <c r="BV194" s="97"/>
      <c r="BW194" s="97"/>
      <c r="BX194" s="97"/>
      <c r="BY194" s="97"/>
      <c r="BZ194" s="97"/>
      <c r="CA194" s="97"/>
      <c r="CB194" s="97"/>
      <c r="CC194" s="97"/>
      <c r="CD194" s="97"/>
      <c r="CE194" s="97"/>
      <c r="CF194" s="97"/>
      <c r="CG194" s="98"/>
      <c r="CH194" s="104"/>
      <c r="CI194" s="97"/>
      <c r="CJ194" s="97"/>
      <c r="CK194" s="97"/>
      <c r="CL194" s="97"/>
      <c r="CM194" s="97"/>
      <c r="CN194" s="97"/>
      <c r="CO194" s="97"/>
      <c r="CP194" s="97"/>
      <c r="CQ194" s="97"/>
      <c r="CR194" s="97"/>
      <c r="CS194" s="97"/>
      <c r="CT194" s="97"/>
      <c r="CU194" s="97"/>
      <c r="CV194" s="97"/>
      <c r="CW194" s="97"/>
      <c r="CX194" s="98"/>
      <c r="CY194" s="104"/>
      <c r="CZ194" s="97"/>
      <c r="DA194" s="97"/>
      <c r="DB194" s="97"/>
      <c r="DC194" s="97"/>
      <c r="DD194" s="97"/>
      <c r="DE194" s="97"/>
      <c r="DF194" s="97"/>
      <c r="DG194" s="97"/>
      <c r="DH194" s="97"/>
      <c r="DI194" s="97"/>
      <c r="DJ194" s="97"/>
      <c r="DK194" s="97"/>
      <c r="DL194" s="97"/>
      <c r="DM194" s="97"/>
      <c r="DN194" s="97"/>
      <c r="DO194" s="98"/>
      <c r="DP194" s="104"/>
      <c r="DQ194" s="97"/>
      <c r="DR194" s="97"/>
      <c r="DS194" s="97"/>
      <c r="DT194" s="97"/>
      <c r="DU194" s="97"/>
      <c r="DV194" s="97"/>
      <c r="DW194" s="97"/>
      <c r="DX194" s="97"/>
      <c r="DY194" s="97"/>
      <c r="DZ194" s="97"/>
      <c r="EA194" s="97"/>
      <c r="EB194" s="97"/>
      <c r="EC194" s="97"/>
      <c r="ED194" s="97"/>
      <c r="EE194" s="97"/>
      <c r="EF194" s="98"/>
      <c r="EG194" s="104"/>
      <c r="EH194" s="97"/>
      <c r="EI194" s="97"/>
      <c r="EJ194" s="97"/>
      <c r="EK194" s="97"/>
      <c r="EL194" s="97"/>
      <c r="EM194" s="97"/>
      <c r="EN194" s="97"/>
      <c r="EO194" s="97"/>
      <c r="EP194" s="97"/>
      <c r="EQ194" s="97"/>
      <c r="ER194" s="97"/>
      <c r="ES194" s="97"/>
      <c r="ET194" s="97"/>
      <c r="EU194" s="97"/>
      <c r="EV194" s="97"/>
      <c r="EW194" s="98"/>
      <c r="EX194" s="104"/>
      <c r="EY194" s="97"/>
      <c r="EZ194" s="97"/>
      <c r="FA194" s="97"/>
      <c r="FB194" s="97"/>
      <c r="FC194" s="97"/>
      <c r="FD194" s="97"/>
      <c r="FE194" s="97"/>
      <c r="FF194" s="97"/>
      <c r="FG194" s="97"/>
      <c r="FH194" s="97"/>
      <c r="FI194" s="97"/>
      <c r="FJ194" s="97"/>
      <c r="FK194" s="97"/>
      <c r="FL194" s="97"/>
      <c r="FM194" s="97"/>
      <c r="FN194" s="98"/>
      <c r="FO194" s="104"/>
      <c r="FP194" s="97"/>
      <c r="FQ194" s="97"/>
      <c r="FR194" s="97"/>
      <c r="FS194" s="97"/>
      <c r="FT194" s="97"/>
      <c r="FU194" s="97"/>
      <c r="FV194" s="97"/>
      <c r="FW194" s="97"/>
      <c r="FX194" s="97"/>
      <c r="FY194" s="97"/>
      <c r="FZ194" s="97"/>
      <c r="GA194" s="97"/>
      <c r="GB194" s="97"/>
      <c r="GC194" s="97"/>
      <c r="GD194" s="97"/>
      <c r="GE194" s="98"/>
      <c r="GF194" s="104"/>
      <c r="GG194" s="97"/>
      <c r="GH194" s="97"/>
      <c r="GI194" s="97"/>
      <c r="GJ194" s="97"/>
      <c r="GK194" s="97"/>
      <c r="GL194" s="97"/>
      <c r="GM194" s="97"/>
      <c r="GN194" s="97"/>
      <c r="GO194" s="97"/>
      <c r="GP194" s="97"/>
      <c r="GQ194" s="97"/>
      <c r="GR194" s="97"/>
      <c r="GS194" s="97"/>
      <c r="GT194" s="97"/>
      <c r="GU194" s="97"/>
      <c r="GV194" s="98"/>
      <c r="GW194" s="104"/>
      <c r="GX194" s="97"/>
      <c r="GY194" s="97"/>
      <c r="GZ194" s="97"/>
      <c r="HA194" s="97"/>
      <c r="HB194" s="97"/>
      <c r="HC194" s="97"/>
      <c r="HD194" s="97"/>
      <c r="HE194" s="97"/>
      <c r="HF194" s="97"/>
      <c r="HG194" s="97"/>
      <c r="HH194" s="97"/>
      <c r="HI194" s="97"/>
      <c r="HJ194" s="97"/>
      <c r="HK194" s="97"/>
      <c r="HL194" s="97"/>
      <c r="HM194" s="98"/>
      <c r="HN194" s="104"/>
      <c r="HO194" s="97"/>
      <c r="HP194" s="97"/>
      <c r="HQ194" s="97"/>
      <c r="HR194" s="97"/>
      <c r="HS194" s="97"/>
      <c r="HT194" s="97"/>
      <c r="HU194" s="97"/>
      <c r="HV194" s="97"/>
      <c r="HW194" s="97"/>
      <c r="HX194" s="97"/>
      <c r="HY194" s="97"/>
      <c r="HZ194" s="97"/>
      <c r="IA194" s="97"/>
      <c r="IB194" s="97"/>
      <c r="IC194" s="97"/>
      <c r="ID194" s="98"/>
      <c r="IE194" s="104"/>
      <c r="IF194" s="97"/>
      <c r="IG194" s="97"/>
      <c r="IH194" s="97"/>
      <c r="II194" s="97"/>
      <c r="IJ194" s="97"/>
      <c r="IK194" s="97"/>
      <c r="IL194" s="97"/>
      <c r="IM194" s="97"/>
      <c r="IN194" s="97"/>
      <c r="IO194" s="97"/>
      <c r="IP194" s="97"/>
      <c r="IQ194" s="97"/>
      <c r="IR194" s="97"/>
      <c r="IS194" s="97"/>
      <c r="IT194" s="97"/>
      <c r="IU194" s="98"/>
      <c r="IV194" s="104"/>
      <c r="IW194" s="97"/>
      <c r="IX194" s="97"/>
      <c r="IY194" s="97"/>
      <c r="IZ194" s="97"/>
      <c r="JA194" s="97"/>
      <c r="JB194" s="97"/>
      <c r="JC194" s="97"/>
      <c r="JD194" s="97"/>
      <c r="JE194" s="97"/>
      <c r="JF194" s="97"/>
      <c r="JG194" s="97"/>
      <c r="JH194" s="97"/>
      <c r="JI194" s="97"/>
      <c r="JJ194" s="97"/>
      <c r="JK194" s="97"/>
      <c r="JL194" s="98"/>
      <c r="JM194" s="104"/>
      <c r="JN194" s="97"/>
      <c r="JO194" s="97"/>
      <c r="JP194" s="97"/>
      <c r="JQ194" s="97"/>
      <c r="JR194" s="97"/>
      <c r="JS194" s="97"/>
      <c r="JT194" s="97"/>
      <c r="JU194" s="97"/>
      <c r="JV194" s="97"/>
      <c r="JW194" s="97"/>
      <c r="JX194" s="97"/>
      <c r="JY194" s="97"/>
      <c r="JZ194" s="97"/>
      <c r="KA194" s="97"/>
      <c r="KB194" s="97"/>
      <c r="KC194" s="98"/>
      <c r="KD194" s="104"/>
      <c r="KE194" s="97"/>
      <c r="KF194" s="97"/>
      <c r="KG194" s="97"/>
      <c r="KH194" s="97"/>
      <c r="KI194" s="97"/>
      <c r="KJ194" s="97"/>
      <c r="KK194" s="97"/>
      <c r="KL194" s="97"/>
      <c r="KM194" s="97"/>
      <c r="KN194" s="97"/>
      <c r="KO194" s="97"/>
      <c r="KP194" s="97"/>
      <c r="KQ194" s="97"/>
      <c r="KR194" s="97"/>
      <c r="KS194" s="97"/>
    </row>
    <row r="195" ht="15.0" customHeight="1">
      <c r="A195" s="104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8"/>
      <c r="R195" s="104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8"/>
      <c r="AI195" s="104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8"/>
      <c r="AZ195" s="104"/>
      <c r="BA195" s="97"/>
      <c r="BB195" s="97"/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7"/>
      <c r="BN195" s="97"/>
      <c r="BO195" s="97"/>
      <c r="BP195" s="98"/>
      <c r="BQ195" s="104"/>
      <c r="BR195" s="97"/>
      <c r="BS195" s="97"/>
      <c r="BT195" s="97"/>
      <c r="BU195" s="97"/>
      <c r="BV195" s="97"/>
      <c r="BW195" s="97"/>
      <c r="BX195" s="97"/>
      <c r="BY195" s="97"/>
      <c r="BZ195" s="97"/>
      <c r="CA195" s="97"/>
      <c r="CB195" s="97"/>
      <c r="CC195" s="97"/>
      <c r="CD195" s="97"/>
      <c r="CE195" s="97"/>
      <c r="CF195" s="97"/>
      <c r="CG195" s="98"/>
      <c r="CH195" s="104"/>
      <c r="CI195" s="97"/>
      <c r="CJ195" s="97"/>
      <c r="CK195" s="97"/>
      <c r="CL195" s="97"/>
      <c r="CM195" s="97"/>
      <c r="CN195" s="97"/>
      <c r="CO195" s="97"/>
      <c r="CP195" s="97"/>
      <c r="CQ195" s="97"/>
      <c r="CR195" s="97"/>
      <c r="CS195" s="97"/>
      <c r="CT195" s="97"/>
      <c r="CU195" s="97"/>
      <c r="CV195" s="97"/>
      <c r="CW195" s="97"/>
      <c r="CX195" s="98"/>
      <c r="CY195" s="104"/>
      <c r="CZ195" s="97"/>
      <c r="DA195" s="97"/>
      <c r="DB195" s="97"/>
      <c r="DC195" s="97"/>
      <c r="DD195" s="97"/>
      <c r="DE195" s="97"/>
      <c r="DF195" s="97"/>
      <c r="DG195" s="97"/>
      <c r="DH195" s="97"/>
      <c r="DI195" s="97"/>
      <c r="DJ195" s="97"/>
      <c r="DK195" s="97"/>
      <c r="DL195" s="97"/>
      <c r="DM195" s="97"/>
      <c r="DN195" s="97"/>
      <c r="DO195" s="98"/>
      <c r="DP195" s="104"/>
      <c r="DQ195" s="97"/>
      <c r="DR195" s="97"/>
      <c r="DS195" s="97"/>
      <c r="DT195" s="97"/>
      <c r="DU195" s="97"/>
      <c r="DV195" s="97"/>
      <c r="DW195" s="97"/>
      <c r="DX195" s="97"/>
      <c r="DY195" s="97"/>
      <c r="DZ195" s="97"/>
      <c r="EA195" s="97"/>
      <c r="EB195" s="97"/>
      <c r="EC195" s="97"/>
      <c r="ED195" s="97"/>
      <c r="EE195" s="97"/>
      <c r="EF195" s="98"/>
      <c r="EG195" s="104"/>
      <c r="EH195" s="97"/>
      <c r="EI195" s="97"/>
      <c r="EJ195" s="97"/>
      <c r="EK195" s="97"/>
      <c r="EL195" s="97"/>
      <c r="EM195" s="97"/>
      <c r="EN195" s="97"/>
      <c r="EO195" s="97"/>
      <c r="EP195" s="97"/>
      <c r="EQ195" s="97"/>
      <c r="ER195" s="97"/>
      <c r="ES195" s="97"/>
      <c r="ET195" s="97"/>
      <c r="EU195" s="97"/>
      <c r="EV195" s="97"/>
      <c r="EW195" s="98"/>
      <c r="EX195" s="104"/>
      <c r="EY195" s="97"/>
      <c r="EZ195" s="97"/>
      <c r="FA195" s="97"/>
      <c r="FB195" s="97"/>
      <c r="FC195" s="97"/>
      <c r="FD195" s="97"/>
      <c r="FE195" s="97"/>
      <c r="FF195" s="97"/>
      <c r="FG195" s="97"/>
      <c r="FH195" s="97"/>
      <c r="FI195" s="97"/>
      <c r="FJ195" s="97"/>
      <c r="FK195" s="97"/>
      <c r="FL195" s="97"/>
      <c r="FM195" s="97"/>
      <c r="FN195" s="98"/>
      <c r="FO195" s="104"/>
      <c r="FP195" s="97"/>
      <c r="FQ195" s="97"/>
      <c r="FR195" s="97"/>
      <c r="FS195" s="97"/>
      <c r="FT195" s="97"/>
      <c r="FU195" s="97"/>
      <c r="FV195" s="97"/>
      <c r="FW195" s="97"/>
      <c r="FX195" s="97"/>
      <c r="FY195" s="97"/>
      <c r="FZ195" s="97"/>
      <c r="GA195" s="97"/>
      <c r="GB195" s="97"/>
      <c r="GC195" s="97"/>
      <c r="GD195" s="97"/>
      <c r="GE195" s="98"/>
      <c r="GF195" s="104"/>
      <c r="GG195" s="97"/>
      <c r="GH195" s="97"/>
      <c r="GI195" s="97"/>
      <c r="GJ195" s="97"/>
      <c r="GK195" s="97"/>
      <c r="GL195" s="97"/>
      <c r="GM195" s="97"/>
      <c r="GN195" s="97"/>
      <c r="GO195" s="97"/>
      <c r="GP195" s="97"/>
      <c r="GQ195" s="97"/>
      <c r="GR195" s="97"/>
      <c r="GS195" s="97"/>
      <c r="GT195" s="97"/>
      <c r="GU195" s="97"/>
      <c r="GV195" s="98"/>
      <c r="GW195" s="104"/>
      <c r="GX195" s="97"/>
      <c r="GY195" s="97"/>
      <c r="GZ195" s="97"/>
      <c r="HA195" s="97"/>
      <c r="HB195" s="97"/>
      <c r="HC195" s="97"/>
      <c r="HD195" s="97"/>
      <c r="HE195" s="97"/>
      <c r="HF195" s="97"/>
      <c r="HG195" s="97"/>
      <c r="HH195" s="97"/>
      <c r="HI195" s="97"/>
      <c r="HJ195" s="97"/>
      <c r="HK195" s="97"/>
      <c r="HL195" s="97"/>
      <c r="HM195" s="98"/>
      <c r="HN195" s="104"/>
      <c r="HO195" s="97"/>
      <c r="HP195" s="97"/>
      <c r="HQ195" s="97"/>
      <c r="HR195" s="97"/>
      <c r="HS195" s="97"/>
      <c r="HT195" s="97"/>
      <c r="HU195" s="97"/>
      <c r="HV195" s="97"/>
      <c r="HW195" s="97"/>
      <c r="HX195" s="97"/>
      <c r="HY195" s="97"/>
      <c r="HZ195" s="97"/>
      <c r="IA195" s="97"/>
      <c r="IB195" s="97"/>
      <c r="IC195" s="97"/>
      <c r="ID195" s="98"/>
      <c r="IE195" s="104"/>
      <c r="IF195" s="97"/>
      <c r="IG195" s="97"/>
      <c r="IH195" s="97"/>
      <c r="II195" s="97"/>
      <c r="IJ195" s="97"/>
      <c r="IK195" s="97"/>
      <c r="IL195" s="97"/>
      <c r="IM195" s="97"/>
      <c r="IN195" s="97"/>
      <c r="IO195" s="97"/>
      <c r="IP195" s="97"/>
      <c r="IQ195" s="97"/>
      <c r="IR195" s="97"/>
      <c r="IS195" s="97"/>
      <c r="IT195" s="97"/>
      <c r="IU195" s="98"/>
      <c r="IV195" s="104"/>
      <c r="IW195" s="97"/>
      <c r="IX195" s="97"/>
      <c r="IY195" s="97"/>
      <c r="IZ195" s="97"/>
      <c r="JA195" s="97"/>
      <c r="JB195" s="97"/>
      <c r="JC195" s="97"/>
      <c r="JD195" s="97"/>
      <c r="JE195" s="97"/>
      <c r="JF195" s="97"/>
      <c r="JG195" s="97"/>
      <c r="JH195" s="97"/>
      <c r="JI195" s="97"/>
      <c r="JJ195" s="97"/>
      <c r="JK195" s="97"/>
      <c r="JL195" s="98"/>
      <c r="JM195" s="104"/>
      <c r="JN195" s="97"/>
      <c r="JO195" s="97"/>
      <c r="JP195" s="97"/>
      <c r="JQ195" s="97"/>
      <c r="JR195" s="97"/>
      <c r="JS195" s="97"/>
      <c r="JT195" s="97"/>
      <c r="JU195" s="97"/>
      <c r="JV195" s="97"/>
      <c r="JW195" s="97"/>
      <c r="JX195" s="97"/>
      <c r="JY195" s="97"/>
      <c r="JZ195" s="97"/>
      <c r="KA195" s="97"/>
      <c r="KB195" s="97"/>
      <c r="KC195" s="98"/>
      <c r="KD195" s="104"/>
      <c r="KE195" s="97"/>
      <c r="KF195" s="97"/>
      <c r="KG195" s="97"/>
      <c r="KH195" s="97"/>
      <c r="KI195" s="97"/>
      <c r="KJ195" s="97"/>
      <c r="KK195" s="97"/>
      <c r="KL195" s="97"/>
      <c r="KM195" s="97"/>
      <c r="KN195" s="97"/>
      <c r="KO195" s="97"/>
      <c r="KP195" s="97"/>
      <c r="KQ195" s="97"/>
      <c r="KR195" s="97"/>
      <c r="KS195" s="97"/>
    </row>
    <row r="196" ht="15.0" customHeight="1">
      <c r="A196" s="104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8"/>
      <c r="R196" s="104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8"/>
      <c r="AI196" s="104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  <c r="AV196" s="97"/>
      <c r="AW196" s="97"/>
      <c r="AX196" s="97"/>
      <c r="AY196" s="98"/>
      <c r="AZ196" s="104"/>
      <c r="BA196" s="97"/>
      <c r="BB196" s="97"/>
      <c r="BC196" s="97"/>
      <c r="BD196" s="97"/>
      <c r="BE196" s="97"/>
      <c r="BF196" s="97"/>
      <c r="BG196" s="97"/>
      <c r="BH196" s="97"/>
      <c r="BI196" s="97"/>
      <c r="BJ196" s="97"/>
      <c r="BK196" s="97"/>
      <c r="BL196" s="97"/>
      <c r="BM196" s="97"/>
      <c r="BN196" s="97"/>
      <c r="BO196" s="97"/>
      <c r="BP196" s="98"/>
      <c r="BQ196" s="104"/>
      <c r="BR196" s="97"/>
      <c r="BS196" s="97"/>
      <c r="BT196" s="97"/>
      <c r="BU196" s="97"/>
      <c r="BV196" s="97"/>
      <c r="BW196" s="97"/>
      <c r="BX196" s="97"/>
      <c r="BY196" s="97"/>
      <c r="BZ196" s="97"/>
      <c r="CA196" s="97"/>
      <c r="CB196" s="97"/>
      <c r="CC196" s="97"/>
      <c r="CD196" s="97"/>
      <c r="CE196" s="97"/>
      <c r="CF196" s="97"/>
      <c r="CG196" s="98"/>
      <c r="CH196" s="104"/>
      <c r="CI196" s="97"/>
      <c r="CJ196" s="97"/>
      <c r="CK196" s="97"/>
      <c r="CL196" s="97"/>
      <c r="CM196" s="97"/>
      <c r="CN196" s="97"/>
      <c r="CO196" s="97"/>
      <c r="CP196" s="97"/>
      <c r="CQ196" s="97"/>
      <c r="CR196" s="97"/>
      <c r="CS196" s="97"/>
      <c r="CT196" s="97"/>
      <c r="CU196" s="97"/>
      <c r="CV196" s="97"/>
      <c r="CW196" s="97"/>
      <c r="CX196" s="98"/>
      <c r="CY196" s="104"/>
      <c r="CZ196" s="97"/>
      <c r="DA196" s="97"/>
      <c r="DB196" s="97"/>
      <c r="DC196" s="97"/>
      <c r="DD196" s="97"/>
      <c r="DE196" s="97"/>
      <c r="DF196" s="97"/>
      <c r="DG196" s="97"/>
      <c r="DH196" s="97"/>
      <c r="DI196" s="97"/>
      <c r="DJ196" s="97"/>
      <c r="DK196" s="97"/>
      <c r="DL196" s="97"/>
      <c r="DM196" s="97"/>
      <c r="DN196" s="97"/>
      <c r="DO196" s="98"/>
      <c r="DP196" s="104"/>
      <c r="DQ196" s="97"/>
      <c r="DR196" s="97"/>
      <c r="DS196" s="97"/>
      <c r="DT196" s="97"/>
      <c r="DU196" s="97"/>
      <c r="DV196" s="97"/>
      <c r="DW196" s="97"/>
      <c r="DX196" s="97"/>
      <c r="DY196" s="97"/>
      <c r="DZ196" s="97"/>
      <c r="EA196" s="97"/>
      <c r="EB196" s="97"/>
      <c r="EC196" s="97"/>
      <c r="ED196" s="97"/>
      <c r="EE196" s="97"/>
      <c r="EF196" s="98"/>
      <c r="EG196" s="104"/>
      <c r="EH196" s="97"/>
      <c r="EI196" s="97"/>
      <c r="EJ196" s="97"/>
      <c r="EK196" s="97"/>
      <c r="EL196" s="97"/>
      <c r="EM196" s="97"/>
      <c r="EN196" s="97"/>
      <c r="EO196" s="97"/>
      <c r="EP196" s="97"/>
      <c r="EQ196" s="97"/>
      <c r="ER196" s="97"/>
      <c r="ES196" s="97"/>
      <c r="ET196" s="97"/>
      <c r="EU196" s="97"/>
      <c r="EV196" s="97"/>
      <c r="EW196" s="98"/>
      <c r="EX196" s="104"/>
      <c r="EY196" s="97"/>
      <c r="EZ196" s="97"/>
      <c r="FA196" s="97"/>
      <c r="FB196" s="97"/>
      <c r="FC196" s="97"/>
      <c r="FD196" s="97"/>
      <c r="FE196" s="97"/>
      <c r="FF196" s="97"/>
      <c r="FG196" s="97"/>
      <c r="FH196" s="97"/>
      <c r="FI196" s="97"/>
      <c r="FJ196" s="97"/>
      <c r="FK196" s="97"/>
      <c r="FL196" s="97"/>
      <c r="FM196" s="97"/>
      <c r="FN196" s="98"/>
      <c r="FO196" s="104"/>
      <c r="FP196" s="97"/>
      <c r="FQ196" s="97"/>
      <c r="FR196" s="97"/>
      <c r="FS196" s="97"/>
      <c r="FT196" s="97"/>
      <c r="FU196" s="97"/>
      <c r="FV196" s="97"/>
      <c r="FW196" s="97"/>
      <c r="FX196" s="97"/>
      <c r="FY196" s="97"/>
      <c r="FZ196" s="97"/>
      <c r="GA196" s="97"/>
      <c r="GB196" s="97"/>
      <c r="GC196" s="97"/>
      <c r="GD196" s="97"/>
      <c r="GE196" s="98"/>
      <c r="GF196" s="104"/>
      <c r="GG196" s="97"/>
      <c r="GH196" s="97"/>
      <c r="GI196" s="97"/>
      <c r="GJ196" s="97"/>
      <c r="GK196" s="97"/>
      <c r="GL196" s="97"/>
      <c r="GM196" s="97"/>
      <c r="GN196" s="97"/>
      <c r="GO196" s="97"/>
      <c r="GP196" s="97"/>
      <c r="GQ196" s="97"/>
      <c r="GR196" s="97"/>
      <c r="GS196" s="97"/>
      <c r="GT196" s="97"/>
      <c r="GU196" s="97"/>
      <c r="GV196" s="98"/>
      <c r="GW196" s="104"/>
      <c r="GX196" s="97"/>
      <c r="GY196" s="97"/>
      <c r="GZ196" s="97"/>
      <c r="HA196" s="97"/>
      <c r="HB196" s="97"/>
      <c r="HC196" s="97"/>
      <c r="HD196" s="97"/>
      <c r="HE196" s="97"/>
      <c r="HF196" s="97"/>
      <c r="HG196" s="97"/>
      <c r="HH196" s="97"/>
      <c r="HI196" s="97"/>
      <c r="HJ196" s="97"/>
      <c r="HK196" s="97"/>
      <c r="HL196" s="97"/>
      <c r="HM196" s="98"/>
      <c r="HN196" s="104"/>
      <c r="HO196" s="97"/>
      <c r="HP196" s="97"/>
      <c r="HQ196" s="97"/>
      <c r="HR196" s="97"/>
      <c r="HS196" s="97"/>
      <c r="HT196" s="97"/>
      <c r="HU196" s="97"/>
      <c r="HV196" s="97"/>
      <c r="HW196" s="97"/>
      <c r="HX196" s="97"/>
      <c r="HY196" s="97"/>
      <c r="HZ196" s="97"/>
      <c r="IA196" s="97"/>
      <c r="IB196" s="97"/>
      <c r="IC196" s="97"/>
      <c r="ID196" s="98"/>
      <c r="IE196" s="104"/>
      <c r="IF196" s="97"/>
      <c r="IG196" s="97"/>
      <c r="IH196" s="97"/>
      <c r="II196" s="97"/>
      <c r="IJ196" s="97"/>
      <c r="IK196" s="97"/>
      <c r="IL196" s="97"/>
      <c r="IM196" s="97"/>
      <c r="IN196" s="97"/>
      <c r="IO196" s="97"/>
      <c r="IP196" s="97"/>
      <c r="IQ196" s="97"/>
      <c r="IR196" s="97"/>
      <c r="IS196" s="97"/>
      <c r="IT196" s="97"/>
      <c r="IU196" s="98"/>
      <c r="IV196" s="104"/>
      <c r="IW196" s="97"/>
      <c r="IX196" s="97"/>
      <c r="IY196" s="97"/>
      <c r="IZ196" s="97"/>
      <c r="JA196" s="97"/>
      <c r="JB196" s="97"/>
      <c r="JC196" s="97"/>
      <c r="JD196" s="97"/>
      <c r="JE196" s="97"/>
      <c r="JF196" s="97"/>
      <c r="JG196" s="97"/>
      <c r="JH196" s="97"/>
      <c r="JI196" s="97"/>
      <c r="JJ196" s="97"/>
      <c r="JK196" s="97"/>
      <c r="JL196" s="98"/>
      <c r="JM196" s="104"/>
      <c r="JN196" s="97"/>
      <c r="JO196" s="97"/>
      <c r="JP196" s="97"/>
      <c r="JQ196" s="97"/>
      <c r="JR196" s="97"/>
      <c r="JS196" s="97"/>
      <c r="JT196" s="97"/>
      <c r="JU196" s="97"/>
      <c r="JV196" s="97"/>
      <c r="JW196" s="97"/>
      <c r="JX196" s="97"/>
      <c r="JY196" s="97"/>
      <c r="JZ196" s="97"/>
      <c r="KA196" s="97"/>
      <c r="KB196" s="97"/>
      <c r="KC196" s="98"/>
      <c r="KD196" s="104"/>
      <c r="KE196" s="97"/>
      <c r="KF196" s="97"/>
      <c r="KG196" s="97"/>
      <c r="KH196" s="97"/>
      <c r="KI196" s="97"/>
      <c r="KJ196" s="97"/>
      <c r="KK196" s="97"/>
      <c r="KL196" s="97"/>
      <c r="KM196" s="97"/>
      <c r="KN196" s="97"/>
      <c r="KO196" s="97"/>
      <c r="KP196" s="97"/>
      <c r="KQ196" s="97"/>
      <c r="KR196" s="97"/>
      <c r="KS196" s="97"/>
    </row>
    <row r="197" ht="15.0" customHeight="1">
      <c r="A197" s="104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8"/>
      <c r="R197" s="104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8"/>
      <c r="AI197" s="104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7"/>
      <c r="AV197" s="97"/>
      <c r="AW197" s="97"/>
      <c r="AX197" s="97"/>
      <c r="AY197" s="98"/>
      <c r="AZ197" s="104"/>
      <c r="BA197" s="97"/>
      <c r="BB197" s="97"/>
      <c r="BC197" s="97"/>
      <c r="BD197" s="97"/>
      <c r="BE197" s="97"/>
      <c r="BF197" s="97"/>
      <c r="BG197" s="97"/>
      <c r="BH197" s="97"/>
      <c r="BI197" s="97"/>
      <c r="BJ197" s="97"/>
      <c r="BK197" s="97"/>
      <c r="BL197" s="97"/>
      <c r="BM197" s="97"/>
      <c r="BN197" s="97"/>
      <c r="BO197" s="97"/>
      <c r="BP197" s="98"/>
      <c r="BQ197" s="104"/>
      <c r="BR197" s="97"/>
      <c r="BS197" s="97"/>
      <c r="BT197" s="97"/>
      <c r="BU197" s="97"/>
      <c r="BV197" s="97"/>
      <c r="BW197" s="97"/>
      <c r="BX197" s="97"/>
      <c r="BY197" s="97"/>
      <c r="BZ197" s="97"/>
      <c r="CA197" s="97"/>
      <c r="CB197" s="97"/>
      <c r="CC197" s="97"/>
      <c r="CD197" s="97"/>
      <c r="CE197" s="97"/>
      <c r="CF197" s="97"/>
      <c r="CG197" s="98"/>
      <c r="CH197" s="104"/>
      <c r="CI197" s="97"/>
      <c r="CJ197" s="97"/>
      <c r="CK197" s="97"/>
      <c r="CL197" s="97"/>
      <c r="CM197" s="97"/>
      <c r="CN197" s="97"/>
      <c r="CO197" s="97"/>
      <c r="CP197" s="97"/>
      <c r="CQ197" s="97"/>
      <c r="CR197" s="97"/>
      <c r="CS197" s="97"/>
      <c r="CT197" s="97"/>
      <c r="CU197" s="97"/>
      <c r="CV197" s="97"/>
      <c r="CW197" s="97"/>
      <c r="CX197" s="98"/>
      <c r="CY197" s="104"/>
      <c r="CZ197" s="97"/>
      <c r="DA197" s="97"/>
      <c r="DB197" s="97"/>
      <c r="DC197" s="97"/>
      <c r="DD197" s="97"/>
      <c r="DE197" s="97"/>
      <c r="DF197" s="97"/>
      <c r="DG197" s="97"/>
      <c r="DH197" s="97"/>
      <c r="DI197" s="97"/>
      <c r="DJ197" s="97"/>
      <c r="DK197" s="97"/>
      <c r="DL197" s="97"/>
      <c r="DM197" s="97"/>
      <c r="DN197" s="97"/>
      <c r="DO197" s="98"/>
      <c r="DP197" s="104"/>
      <c r="DQ197" s="97"/>
      <c r="DR197" s="97"/>
      <c r="DS197" s="97"/>
      <c r="DT197" s="97"/>
      <c r="DU197" s="97"/>
      <c r="DV197" s="97"/>
      <c r="DW197" s="97"/>
      <c r="DX197" s="97"/>
      <c r="DY197" s="97"/>
      <c r="DZ197" s="97"/>
      <c r="EA197" s="97"/>
      <c r="EB197" s="97"/>
      <c r="EC197" s="97"/>
      <c r="ED197" s="97"/>
      <c r="EE197" s="97"/>
      <c r="EF197" s="98"/>
      <c r="EG197" s="104"/>
      <c r="EH197" s="97"/>
      <c r="EI197" s="97"/>
      <c r="EJ197" s="97"/>
      <c r="EK197" s="97"/>
      <c r="EL197" s="97"/>
      <c r="EM197" s="97"/>
      <c r="EN197" s="97"/>
      <c r="EO197" s="97"/>
      <c r="EP197" s="97"/>
      <c r="EQ197" s="97"/>
      <c r="ER197" s="97"/>
      <c r="ES197" s="97"/>
      <c r="ET197" s="97"/>
      <c r="EU197" s="97"/>
      <c r="EV197" s="97"/>
      <c r="EW197" s="98"/>
      <c r="EX197" s="104"/>
      <c r="EY197" s="97"/>
      <c r="EZ197" s="97"/>
      <c r="FA197" s="97"/>
      <c r="FB197" s="97"/>
      <c r="FC197" s="97"/>
      <c r="FD197" s="97"/>
      <c r="FE197" s="97"/>
      <c r="FF197" s="97"/>
      <c r="FG197" s="97"/>
      <c r="FH197" s="97"/>
      <c r="FI197" s="97"/>
      <c r="FJ197" s="97"/>
      <c r="FK197" s="97"/>
      <c r="FL197" s="97"/>
      <c r="FM197" s="97"/>
      <c r="FN197" s="98"/>
      <c r="FO197" s="104"/>
      <c r="FP197" s="97"/>
      <c r="FQ197" s="97"/>
      <c r="FR197" s="97"/>
      <c r="FS197" s="97"/>
      <c r="FT197" s="97"/>
      <c r="FU197" s="97"/>
      <c r="FV197" s="97"/>
      <c r="FW197" s="97"/>
      <c r="FX197" s="97"/>
      <c r="FY197" s="97"/>
      <c r="FZ197" s="97"/>
      <c r="GA197" s="97"/>
      <c r="GB197" s="97"/>
      <c r="GC197" s="97"/>
      <c r="GD197" s="97"/>
      <c r="GE197" s="98"/>
      <c r="GF197" s="104"/>
      <c r="GG197" s="97"/>
      <c r="GH197" s="97"/>
      <c r="GI197" s="97"/>
      <c r="GJ197" s="97"/>
      <c r="GK197" s="97"/>
      <c r="GL197" s="97"/>
      <c r="GM197" s="97"/>
      <c r="GN197" s="97"/>
      <c r="GO197" s="97"/>
      <c r="GP197" s="97"/>
      <c r="GQ197" s="97"/>
      <c r="GR197" s="97"/>
      <c r="GS197" s="97"/>
      <c r="GT197" s="97"/>
      <c r="GU197" s="97"/>
      <c r="GV197" s="98"/>
      <c r="GW197" s="104"/>
      <c r="GX197" s="97"/>
      <c r="GY197" s="97"/>
      <c r="GZ197" s="97"/>
      <c r="HA197" s="97"/>
      <c r="HB197" s="97"/>
      <c r="HC197" s="97"/>
      <c r="HD197" s="97"/>
      <c r="HE197" s="97"/>
      <c r="HF197" s="97"/>
      <c r="HG197" s="97"/>
      <c r="HH197" s="97"/>
      <c r="HI197" s="97"/>
      <c r="HJ197" s="97"/>
      <c r="HK197" s="97"/>
      <c r="HL197" s="97"/>
      <c r="HM197" s="98"/>
      <c r="HN197" s="104"/>
      <c r="HO197" s="97"/>
      <c r="HP197" s="97"/>
      <c r="HQ197" s="97"/>
      <c r="HR197" s="97"/>
      <c r="HS197" s="97"/>
      <c r="HT197" s="97"/>
      <c r="HU197" s="97"/>
      <c r="HV197" s="97"/>
      <c r="HW197" s="97"/>
      <c r="HX197" s="97"/>
      <c r="HY197" s="97"/>
      <c r="HZ197" s="97"/>
      <c r="IA197" s="97"/>
      <c r="IB197" s="97"/>
      <c r="IC197" s="97"/>
      <c r="ID197" s="98"/>
      <c r="IE197" s="104"/>
      <c r="IF197" s="97"/>
      <c r="IG197" s="97"/>
      <c r="IH197" s="97"/>
      <c r="II197" s="97"/>
      <c r="IJ197" s="97"/>
      <c r="IK197" s="97"/>
      <c r="IL197" s="97"/>
      <c r="IM197" s="97"/>
      <c r="IN197" s="97"/>
      <c r="IO197" s="97"/>
      <c r="IP197" s="97"/>
      <c r="IQ197" s="97"/>
      <c r="IR197" s="97"/>
      <c r="IS197" s="97"/>
      <c r="IT197" s="97"/>
      <c r="IU197" s="98"/>
      <c r="IV197" s="104"/>
      <c r="IW197" s="97"/>
      <c r="IX197" s="97"/>
      <c r="IY197" s="97"/>
      <c r="IZ197" s="97"/>
      <c r="JA197" s="97"/>
      <c r="JB197" s="97"/>
      <c r="JC197" s="97"/>
      <c r="JD197" s="97"/>
      <c r="JE197" s="97"/>
      <c r="JF197" s="97"/>
      <c r="JG197" s="97"/>
      <c r="JH197" s="97"/>
      <c r="JI197" s="97"/>
      <c r="JJ197" s="97"/>
      <c r="JK197" s="97"/>
      <c r="JL197" s="98"/>
      <c r="JM197" s="104"/>
      <c r="JN197" s="97"/>
      <c r="JO197" s="97"/>
      <c r="JP197" s="97"/>
      <c r="JQ197" s="97"/>
      <c r="JR197" s="97"/>
      <c r="JS197" s="97"/>
      <c r="JT197" s="97"/>
      <c r="JU197" s="97"/>
      <c r="JV197" s="97"/>
      <c r="JW197" s="97"/>
      <c r="JX197" s="97"/>
      <c r="JY197" s="97"/>
      <c r="JZ197" s="97"/>
      <c r="KA197" s="97"/>
      <c r="KB197" s="97"/>
      <c r="KC197" s="98"/>
      <c r="KD197" s="104"/>
      <c r="KE197" s="97"/>
      <c r="KF197" s="97"/>
      <c r="KG197" s="97"/>
      <c r="KH197" s="97"/>
      <c r="KI197" s="97"/>
      <c r="KJ197" s="97"/>
      <c r="KK197" s="97"/>
      <c r="KL197" s="97"/>
      <c r="KM197" s="97"/>
      <c r="KN197" s="97"/>
      <c r="KO197" s="97"/>
      <c r="KP197" s="97"/>
      <c r="KQ197" s="97"/>
      <c r="KR197" s="97"/>
      <c r="KS197" s="97"/>
    </row>
    <row r="198" ht="15.0" customHeight="1">
      <c r="A198" s="104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8"/>
      <c r="R198" s="104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8"/>
      <c r="AI198" s="104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7"/>
      <c r="AV198" s="97"/>
      <c r="AW198" s="97"/>
      <c r="AX198" s="97"/>
      <c r="AY198" s="98"/>
      <c r="AZ198" s="104"/>
      <c r="BA198" s="97"/>
      <c r="BB198" s="97"/>
      <c r="BC198" s="97"/>
      <c r="BD198" s="97"/>
      <c r="BE198" s="97"/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8"/>
      <c r="BQ198" s="104"/>
      <c r="BR198" s="97"/>
      <c r="BS198" s="97"/>
      <c r="BT198" s="97"/>
      <c r="BU198" s="97"/>
      <c r="BV198" s="97"/>
      <c r="BW198" s="97"/>
      <c r="BX198" s="97"/>
      <c r="BY198" s="97"/>
      <c r="BZ198" s="97"/>
      <c r="CA198" s="97"/>
      <c r="CB198" s="97"/>
      <c r="CC198" s="97"/>
      <c r="CD198" s="97"/>
      <c r="CE198" s="97"/>
      <c r="CF198" s="97"/>
      <c r="CG198" s="98"/>
      <c r="CH198" s="104"/>
      <c r="CI198" s="97"/>
      <c r="CJ198" s="97"/>
      <c r="CK198" s="97"/>
      <c r="CL198" s="97"/>
      <c r="CM198" s="97"/>
      <c r="CN198" s="97"/>
      <c r="CO198" s="97"/>
      <c r="CP198" s="97"/>
      <c r="CQ198" s="97"/>
      <c r="CR198" s="97"/>
      <c r="CS198" s="97"/>
      <c r="CT198" s="97"/>
      <c r="CU198" s="97"/>
      <c r="CV198" s="97"/>
      <c r="CW198" s="97"/>
      <c r="CX198" s="98"/>
      <c r="CY198" s="104"/>
      <c r="CZ198" s="97"/>
      <c r="DA198" s="97"/>
      <c r="DB198" s="97"/>
      <c r="DC198" s="97"/>
      <c r="DD198" s="97"/>
      <c r="DE198" s="97"/>
      <c r="DF198" s="97"/>
      <c r="DG198" s="97"/>
      <c r="DH198" s="97"/>
      <c r="DI198" s="97"/>
      <c r="DJ198" s="97"/>
      <c r="DK198" s="97"/>
      <c r="DL198" s="97"/>
      <c r="DM198" s="97"/>
      <c r="DN198" s="97"/>
      <c r="DO198" s="98"/>
      <c r="DP198" s="104"/>
      <c r="DQ198" s="97"/>
      <c r="DR198" s="97"/>
      <c r="DS198" s="97"/>
      <c r="DT198" s="97"/>
      <c r="DU198" s="97"/>
      <c r="DV198" s="97"/>
      <c r="DW198" s="97"/>
      <c r="DX198" s="97"/>
      <c r="DY198" s="97"/>
      <c r="DZ198" s="97"/>
      <c r="EA198" s="97"/>
      <c r="EB198" s="97"/>
      <c r="EC198" s="97"/>
      <c r="ED198" s="97"/>
      <c r="EE198" s="97"/>
      <c r="EF198" s="98"/>
      <c r="EG198" s="104"/>
      <c r="EH198" s="97"/>
      <c r="EI198" s="97"/>
      <c r="EJ198" s="97"/>
      <c r="EK198" s="97"/>
      <c r="EL198" s="97"/>
      <c r="EM198" s="97"/>
      <c r="EN198" s="97"/>
      <c r="EO198" s="97"/>
      <c r="EP198" s="97"/>
      <c r="EQ198" s="97"/>
      <c r="ER198" s="97"/>
      <c r="ES198" s="97"/>
      <c r="ET198" s="97"/>
      <c r="EU198" s="97"/>
      <c r="EV198" s="97"/>
      <c r="EW198" s="98"/>
      <c r="EX198" s="104"/>
      <c r="EY198" s="97"/>
      <c r="EZ198" s="97"/>
      <c r="FA198" s="97"/>
      <c r="FB198" s="97"/>
      <c r="FC198" s="97"/>
      <c r="FD198" s="97"/>
      <c r="FE198" s="97"/>
      <c r="FF198" s="97"/>
      <c r="FG198" s="97"/>
      <c r="FH198" s="97"/>
      <c r="FI198" s="97"/>
      <c r="FJ198" s="97"/>
      <c r="FK198" s="97"/>
      <c r="FL198" s="97"/>
      <c r="FM198" s="97"/>
      <c r="FN198" s="98"/>
      <c r="FO198" s="104"/>
      <c r="FP198" s="97"/>
      <c r="FQ198" s="97"/>
      <c r="FR198" s="97"/>
      <c r="FS198" s="97"/>
      <c r="FT198" s="97"/>
      <c r="FU198" s="97"/>
      <c r="FV198" s="97"/>
      <c r="FW198" s="97"/>
      <c r="FX198" s="97"/>
      <c r="FY198" s="97"/>
      <c r="FZ198" s="97"/>
      <c r="GA198" s="97"/>
      <c r="GB198" s="97"/>
      <c r="GC198" s="97"/>
      <c r="GD198" s="97"/>
      <c r="GE198" s="98"/>
      <c r="GF198" s="104"/>
      <c r="GG198" s="97"/>
      <c r="GH198" s="97"/>
      <c r="GI198" s="97"/>
      <c r="GJ198" s="97"/>
      <c r="GK198" s="97"/>
      <c r="GL198" s="97"/>
      <c r="GM198" s="97"/>
      <c r="GN198" s="97"/>
      <c r="GO198" s="97"/>
      <c r="GP198" s="97"/>
      <c r="GQ198" s="97"/>
      <c r="GR198" s="97"/>
      <c r="GS198" s="97"/>
      <c r="GT198" s="97"/>
      <c r="GU198" s="97"/>
      <c r="GV198" s="98"/>
      <c r="GW198" s="104"/>
      <c r="GX198" s="97"/>
      <c r="GY198" s="97"/>
      <c r="GZ198" s="97"/>
      <c r="HA198" s="97"/>
      <c r="HB198" s="97"/>
      <c r="HC198" s="97"/>
      <c r="HD198" s="97"/>
      <c r="HE198" s="97"/>
      <c r="HF198" s="97"/>
      <c r="HG198" s="97"/>
      <c r="HH198" s="97"/>
      <c r="HI198" s="97"/>
      <c r="HJ198" s="97"/>
      <c r="HK198" s="97"/>
      <c r="HL198" s="97"/>
      <c r="HM198" s="98"/>
      <c r="HN198" s="104"/>
      <c r="HO198" s="97"/>
      <c r="HP198" s="97"/>
      <c r="HQ198" s="97"/>
      <c r="HR198" s="97"/>
      <c r="HS198" s="97"/>
      <c r="HT198" s="97"/>
      <c r="HU198" s="97"/>
      <c r="HV198" s="97"/>
      <c r="HW198" s="97"/>
      <c r="HX198" s="97"/>
      <c r="HY198" s="97"/>
      <c r="HZ198" s="97"/>
      <c r="IA198" s="97"/>
      <c r="IB198" s="97"/>
      <c r="IC198" s="97"/>
      <c r="ID198" s="98"/>
      <c r="IE198" s="104"/>
      <c r="IF198" s="97"/>
      <c r="IG198" s="97"/>
      <c r="IH198" s="97"/>
      <c r="II198" s="97"/>
      <c r="IJ198" s="97"/>
      <c r="IK198" s="97"/>
      <c r="IL198" s="97"/>
      <c r="IM198" s="97"/>
      <c r="IN198" s="97"/>
      <c r="IO198" s="97"/>
      <c r="IP198" s="97"/>
      <c r="IQ198" s="97"/>
      <c r="IR198" s="97"/>
      <c r="IS198" s="97"/>
      <c r="IT198" s="97"/>
      <c r="IU198" s="98"/>
      <c r="IV198" s="104"/>
      <c r="IW198" s="97"/>
      <c r="IX198" s="97"/>
      <c r="IY198" s="97"/>
      <c r="IZ198" s="97"/>
      <c r="JA198" s="97"/>
      <c r="JB198" s="97"/>
      <c r="JC198" s="97"/>
      <c r="JD198" s="97"/>
      <c r="JE198" s="97"/>
      <c r="JF198" s="97"/>
      <c r="JG198" s="97"/>
      <c r="JH198" s="97"/>
      <c r="JI198" s="97"/>
      <c r="JJ198" s="97"/>
      <c r="JK198" s="97"/>
      <c r="JL198" s="98"/>
      <c r="JM198" s="104"/>
      <c r="JN198" s="97"/>
      <c r="JO198" s="97"/>
      <c r="JP198" s="97"/>
      <c r="JQ198" s="97"/>
      <c r="JR198" s="97"/>
      <c r="JS198" s="97"/>
      <c r="JT198" s="97"/>
      <c r="JU198" s="97"/>
      <c r="JV198" s="97"/>
      <c r="JW198" s="97"/>
      <c r="JX198" s="97"/>
      <c r="JY198" s="97"/>
      <c r="JZ198" s="97"/>
      <c r="KA198" s="97"/>
      <c r="KB198" s="97"/>
      <c r="KC198" s="98"/>
      <c r="KD198" s="104"/>
      <c r="KE198" s="97"/>
      <c r="KF198" s="97"/>
      <c r="KG198" s="97"/>
      <c r="KH198" s="97"/>
      <c r="KI198" s="97"/>
      <c r="KJ198" s="97"/>
      <c r="KK198" s="97"/>
      <c r="KL198" s="97"/>
      <c r="KM198" s="97"/>
      <c r="KN198" s="97"/>
      <c r="KO198" s="97"/>
      <c r="KP198" s="97"/>
      <c r="KQ198" s="97"/>
      <c r="KR198" s="97"/>
      <c r="KS198" s="97"/>
    </row>
    <row r="199" ht="15.0" customHeight="1">
      <c r="A199" s="104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8"/>
      <c r="R199" s="104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8"/>
      <c r="AI199" s="104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7"/>
      <c r="AV199" s="97"/>
      <c r="AW199" s="97"/>
      <c r="AX199" s="97"/>
      <c r="AY199" s="98"/>
      <c r="AZ199" s="104"/>
      <c r="BA199" s="97"/>
      <c r="BB199" s="97"/>
      <c r="BC199" s="97"/>
      <c r="BD199" s="97"/>
      <c r="BE199" s="97"/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8"/>
      <c r="BQ199" s="104"/>
      <c r="BR199" s="97"/>
      <c r="BS199" s="97"/>
      <c r="BT199" s="97"/>
      <c r="BU199" s="97"/>
      <c r="BV199" s="97"/>
      <c r="BW199" s="97"/>
      <c r="BX199" s="97"/>
      <c r="BY199" s="97"/>
      <c r="BZ199" s="97"/>
      <c r="CA199" s="97"/>
      <c r="CB199" s="97"/>
      <c r="CC199" s="97"/>
      <c r="CD199" s="97"/>
      <c r="CE199" s="97"/>
      <c r="CF199" s="97"/>
      <c r="CG199" s="98"/>
      <c r="CH199" s="104"/>
      <c r="CI199" s="97"/>
      <c r="CJ199" s="97"/>
      <c r="CK199" s="97"/>
      <c r="CL199" s="97"/>
      <c r="CM199" s="97"/>
      <c r="CN199" s="97"/>
      <c r="CO199" s="97"/>
      <c r="CP199" s="97"/>
      <c r="CQ199" s="97"/>
      <c r="CR199" s="97"/>
      <c r="CS199" s="97"/>
      <c r="CT199" s="97"/>
      <c r="CU199" s="97"/>
      <c r="CV199" s="97"/>
      <c r="CW199" s="97"/>
      <c r="CX199" s="98"/>
      <c r="CY199" s="104"/>
      <c r="CZ199" s="97"/>
      <c r="DA199" s="97"/>
      <c r="DB199" s="97"/>
      <c r="DC199" s="97"/>
      <c r="DD199" s="97"/>
      <c r="DE199" s="97"/>
      <c r="DF199" s="97"/>
      <c r="DG199" s="97"/>
      <c r="DH199" s="97"/>
      <c r="DI199" s="97"/>
      <c r="DJ199" s="97"/>
      <c r="DK199" s="97"/>
      <c r="DL199" s="97"/>
      <c r="DM199" s="97"/>
      <c r="DN199" s="97"/>
      <c r="DO199" s="98"/>
      <c r="DP199" s="104"/>
      <c r="DQ199" s="97"/>
      <c r="DR199" s="97"/>
      <c r="DS199" s="97"/>
      <c r="DT199" s="97"/>
      <c r="DU199" s="97"/>
      <c r="DV199" s="97"/>
      <c r="DW199" s="97"/>
      <c r="DX199" s="97"/>
      <c r="DY199" s="97"/>
      <c r="DZ199" s="97"/>
      <c r="EA199" s="97"/>
      <c r="EB199" s="97"/>
      <c r="EC199" s="97"/>
      <c r="ED199" s="97"/>
      <c r="EE199" s="97"/>
      <c r="EF199" s="98"/>
      <c r="EG199" s="104"/>
      <c r="EH199" s="97"/>
      <c r="EI199" s="97"/>
      <c r="EJ199" s="97"/>
      <c r="EK199" s="97"/>
      <c r="EL199" s="97"/>
      <c r="EM199" s="97"/>
      <c r="EN199" s="97"/>
      <c r="EO199" s="97"/>
      <c r="EP199" s="97"/>
      <c r="EQ199" s="97"/>
      <c r="ER199" s="97"/>
      <c r="ES199" s="97"/>
      <c r="ET199" s="97"/>
      <c r="EU199" s="97"/>
      <c r="EV199" s="97"/>
      <c r="EW199" s="98"/>
      <c r="EX199" s="104"/>
      <c r="EY199" s="97"/>
      <c r="EZ199" s="97"/>
      <c r="FA199" s="97"/>
      <c r="FB199" s="97"/>
      <c r="FC199" s="97"/>
      <c r="FD199" s="97"/>
      <c r="FE199" s="97"/>
      <c r="FF199" s="97"/>
      <c r="FG199" s="97"/>
      <c r="FH199" s="97"/>
      <c r="FI199" s="97"/>
      <c r="FJ199" s="97"/>
      <c r="FK199" s="97"/>
      <c r="FL199" s="97"/>
      <c r="FM199" s="97"/>
      <c r="FN199" s="98"/>
      <c r="FO199" s="104"/>
      <c r="FP199" s="97"/>
      <c r="FQ199" s="97"/>
      <c r="FR199" s="97"/>
      <c r="FS199" s="97"/>
      <c r="FT199" s="97"/>
      <c r="FU199" s="97"/>
      <c r="FV199" s="97"/>
      <c r="FW199" s="97"/>
      <c r="FX199" s="97"/>
      <c r="FY199" s="97"/>
      <c r="FZ199" s="97"/>
      <c r="GA199" s="97"/>
      <c r="GB199" s="97"/>
      <c r="GC199" s="97"/>
      <c r="GD199" s="97"/>
      <c r="GE199" s="98"/>
      <c r="GF199" s="104"/>
      <c r="GG199" s="97"/>
      <c r="GH199" s="97"/>
      <c r="GI199" s="97"/>
      <c r="GJ199" s="97"/>
      <c r="GK199" s="97"/>
      <c r="GL199" s="97"/>
      <c r="GM199" s="97"/>
      <c r="GN199" s="97"/>
      <c r="GO199" s="97"/>
      <c r="GP199" s="97"/>
      <c r="GQ199" s="97"/>
      <c r="GR199" s="97"/>
      <c r="GS199" s="97"/>
      <c r="GT199" s="97"/>
      <c r="GU199" s="97"/>
      <c r="GV199" s="98"/>
      <c r="GW199" s="104"/>
      <c r="GX199" s="97"/>
      <c r="GY199" s="97"/>
      <c r="GZ199" s="97"/>
      <c r="HA199" s="97"/>
      <c r="HB199" s="97"/>
      <c r="HC199" s="97"/>
      <c r="HD199" s="97"/>
      <c r="HE199" s="97"/>
      <c r="HF199" s="97"/>
      <c r="HG199" s="97"/>
      <c r="HH199" s="97"/>
      <c r="HI199" s="97"/>
      <c r="HJ199" s="97"/>
      <c r="HK199" s="97"/>
      <c r="HL199" s="97"/>
      <c r="HM199" s="98"/>
      <c r="HN199" s="104"/>
      <c r="HO199" s="97"/>
      <c r="HP199" s="97"/>
      <c r="HQ199" s="97"/>
      <c r="HR199" s="97"/>
      <c r="HS199" s="97"/>
      <c r="HT199" s="97"/>
      <c r="HU199" s="97"/>
      <c r="HV199" s="97"/>
      <c r="HW199" s="97"/>
      <c r="HX199" s="97"/>
      <c r="HY199" s="97"/>
      <c r="HZ199" s="97"/>
      <c r="IA199" s="97"/>
      <c r="IB199" s="97"/>
      <c r="IC199" s="97"/>
      <c r="ID199" s="98"/>
      <c r="IE199" s="104"/>
      <c r="IF199" s="97"/>
      <c r="IG199" s="97"/>
      <c r="IH199" s="97"/>
      <c r="II199" s="97"/>
      <c r="IJ199" s="97"/>
      <c r="IK199" s="97"/>
      <c r="IL199" s="97"/>
      <c r="IM199" s="97"/>
      <c r="IN199" s="97"/>
      <c r="IO199" s="97"/>
      <c r="IP199" s="97"/>
      <c r="IQ199" s="97"/>
      <c r="IR199" s="97"/>
      <c r="IS199" s="97"/>
      <c r="IT199" s="97"/>
      <c r="IU199" s="98"/>
      <c r="IV199" s="104"/>
      <c r="IW199" s="97"/>
      <c r="IX199" s="97"/>
      <c r="IY199" s="97"/>
      <c r="IZ199" s="97"/>
      <c r="JA199" s="97"/>
      <c r="JB199" s="97"/>
      <c r="JC199" s="97"/>
      <c r="JD199" s="97"/>
      <c r="JE199" s="97"/>
      <c r="JF199" s="97"/>
      <c r="JG199" s="97"/>
      <c r="JH199" s="97"/>
      <c r="JI199" s="97"/>
      <c r="JJ199" s="97"/>
      <c r="JK199" s="97"/>
      <c r="JL199" s="98"/>
      <c r="JM199" s="104"/>
      <c r="JN199" s="97"/>
      <c r="JO199" s="97"/>
      <c r="JP199" s="97"/>
      <c r="JQ199" s="97"/>
      <c r="JR199" s="97"/>
      <c r="JS199" s="97"/>
      <c r="JT199" s="97"/>
      <c r="JU199" s="97"/>
      <c r="JV199" s="97"/>
      <c r="JW199" s="97"/>
      <c r="JX199" s="97"/>
      <c r="JY199" s="97"/>
      <c r="JZ199" s="97"/>
      <c r="KA199" s="97"/>
      <c r="KB199" s="97"/>
      <c r="KC199" s="98"/>
      <c r="KD199" s="104"/>
      <c r="KE199" s="97"/>
      <c r="KF199" s="97"/>
      <c r="KG199" s="97"/>
      <c r="KH199" s="97"/>
      <c r="KI199" s="97"/>
      <c r="KJ199" s="97"/>
      <c r="KK199" s="97"/>
      <c r="KL199" s="97"/>
      <c r="KM199" s="97"/>
      <c r="KN199" s="97"/>
      <c r="KO199" s="97"/>
      <c r="KP199" s="97"/>
      <c r="KQ199" s="97"/>
      <c r="KR199" s="97"/>
      <c r="KS199" s="97"/>
    </row>
    <row r="200" ht="15.0" customHeight="1">
      <c r="A200" s="104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8"/>
      <c r="R200" s="104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8"/>
      <c r="AI200" s="104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/>
      <c r="AY200" s="98"/>
      <c r="AZ200" s="104"/>
      <c r="BA200" s="97"/>
      <c r="BB200" s="97"/>
      <c r="BC200" s="97"/>
      <c r="BD200" s="97"/>
      <c r="BE200" s="97"/>
      <c r="BF200" s="97"/>
      <c r="BG200" s="97"/>
      <c r="BH200" s="97"/>
      <c r="BI200" s="97"/>
      <c r="BJ200" s="97"/>
      <c r="BK200" s="97"/>
      <c r="BL200" s="97"/>
      <c r="BM200" s="97"/>
      <c r="BN200" s="97"/>
      <c r="BO200" s="97"/>
      <c r="BP200" s="98"/>
      <c r="BQ200" s="104"/>
      <c r="BR200" s="97"/>
      <c r="BS200" s="97"/>
      <c r="BT200" s="97"/>
      <c r="BU200" s="97"/>
      <c r="BV200" s="97"/>
      <c r="BW200" s="97"/>
      <c r="BX200" s="97"/>
      <c r="BY200" s="97"/>
      <c r="BZ200" s="97"/>
      <c r="CA200" s="97"/>
      <c r="CB200" s="97"/>
      <c r="CC200" s="97"/>
      <c r="CD200" s="97"/>
      <c r="CE200" s="97"/>
      <c r="CF200" s="97"/>
      <c r="CG200" s="98"/>
      <c r="CH200" s="104"/>
      <c r="CI200" s="97"/>
      <c r="CJ200" s="97"/>
      <c r="CK200" s="97"/>
      <c r="CL200" s="97"/>
      <c r="CM200" s="97"/>
      <c r="CN200" s="97"/>
      <c r="CO200" s="97"/>
      <c r="CP200" s="97"/>
      <c r="CQ200" s="97"/>
      <c r="CR200" s="97"/>
      <c r="CS200" s="97"/>
      <c r="CT200" s="97"/>
      <c r="CU200" s="97"/>
      <c r="CV200" s="97"/>
      <c r="CW200" s="97"/>
      <c r="CX200" s="98"/>
      <c r="CY200" s="104"/>
      <c r="CZ200" s="97"/>
      <c r="DA200" s="97"/>
      <c r="DB200" s="97"/>
      <c r="DC200" s="97"/>
      <c r="DD200" s="97"/>
      <c r="DE200" s="97"/>
      <c r="DF200" s="97"/>
      <c r="DG200" s="97"/>
      <c r="DH200" s="97"/>
      <c r="DI200" s="97"/>
      <c r="DJ200" s="97"/>
      <c r="DK200" s="97"/>
      <c r="DL200" s="97"/>
      <c r="DM200" s="97"/>
      <c r="DN200" s="97"/>
      <c r="DO200" s="98"/>
      <c r="DP200" s="104"/>
      <c r="DQ200" s="97"/>
      <c r="DR200" s="97"/>
      <c r="DS200" s="97"/>
      <c r="DT200" s="97"/>
      <c r="DU200" s="97"/>
      <c r="DV200" s="97"/>
      <c r="DW200" s="97"/>
      <c r="DX200" s="97"/>
      <c r="DY200" s="97"/>
      <c r="DZ200" s="97"/>
      <c r="EA200" s="97"/>
      <c r="EB200" s="97"/>
      <c r="EC200" s="97"/>
      <c r="ED200" s="97"/>
      <c r="EE200" s="97"/>
      <c r="EF200" s="98"/>
      <c r="EG200" s="104"/>
      <c r="EH200" s="97"/>
      <c r="EI200" s="97"/>
      <c r="EJ200" s="97"/>
      <c r="EK200" s="97"/>
      <c r="EL200" s="97"/>
      <c r="EM200" s="97"/>
      <c r="EN200" s="97"/>
      <c r="EO200" s="97"/>
      <c r="EP200" s="97"/>
      <c r="EQ200" s="97"/>
      <c r="ER200" s="97"/>
      <c r="ES200" s="97"/>
      <c r="ET200" s="97"/>
      <c r="EU200" s="97"/>
      <c r="EV200" s="97"/>
      <c r="EW200" s="98"/>
      <c r="EX200" s="104"/>
      <c r="EY200" s="97"/>
      <c r="EZ200" s="97"/>
      <c r="FA200" s="97"/>
      <c r="FB200" s="97"/>
      <c r="FC200" s="97"/>
      <c r="FD200" s="97"/>
      <c r="FE200" s="97"/>
      <c r="FF200" s="97"/>
      <c r="FG200" s="97"/>
      <c r="FH200" s="97"/>
      <c r="FI200" s="97"/>
      <c r="FJ200" s="97"/>
      <c r="FK200" s="97"/>
      <c r="FL200" s="97"/>
      <c r="FM200" s="97"/>
      <c r="FN200" s="98"/>
      <c r="FO200" s="104"/>
      <c r="FP200" s="97"/>
      <c r="FQ200" s="97"/>
      <c r="FR200" s="97"/>
      <c r="FS200" s="97"/>
      <c r="FT200" s="97"/>
      <c r="FU200" s="97"/>
      <c r="FV200" s="97"/>
      <c r="FW200" s="97"/>
      <c r="FX200" s="97"/>
      <c r="FY200" s="97"/>
      <c r="FZ200" s="97"/>
      <c r="GA200" s="97"/>
      <c r="GB200" s="97"/>
      <c r="GC200" s="97"/>
      <c r="GD200" s="97"/>
      <c r="GE200" s="98"/>
      <c r="GF200" s="104"/>
      <c r="GG200" s="97"/>
      <c r="GH200" s="97"/>
      <c r="GI200" s="97"/>
      <c r="GJ200" s="97"/>
      <c r="GK200" s="97"/>
      <c r="GL200" s="97"/>
      <c r="GM200" s="97"/>
      <c r="GN200" s="97"/>
      <c r="GO200" s="97"/>
      <c r="GP200" s="97"/>
      <c r="GQ200" s="97"/>
      <c r="GR200" s="97"/>
      <c r="GS200" s="97"/>
      <c r="GT200" s="97"/>
      <c r="GU200" s="97"/>
      <c r="GV200" s="98"/>
      <c r="GW200" s="104"/>
      <c r="GX200" s="97"/>
      <c r="GY200" s="97"/>
      <c r="GZ200" s="97"/>
      <c r="HA200" s="97"/>
      <c r="HB200" s="97"/>
      <c r="HC200" s="97"/>
      <c r="HD200" s="97"/>
      <c r="HE200" s="97"/>
      <c r="HF200" s="97"/>
      <c r="HG200" s="97"/>
      <c r="HH200" s="97"/>
      <c r="HI200" s="97"/>
      <c r="HJ200" s="97"/>
      <c r="HK200" s="97"/>
      <c r="HL200" s="97"/>
      <c r="HM200" s="98"/>
      <c r="HN200" s="104"/>
      <c r="HO200" s="97"/>
      <c r="HP200" s="97"/>
      <c r="HQ200" s="97"/>
      <c r="HR200" s="97"/>
      <c r="HS200" s="97"/>
      <c r="HT200" s="97"/>
      <c r="HU200" s="97"/>
      <c r="HV200" s="97"/>
      <c r="HW200" s="97"/>
      <c r="HX200" s="97"/>
      <c r="HY200" s="97"/>
      <c r="HZ200" s="97"/>
      <c r="IA200" s="97"/>
      <c r="IB200" s="97"/>
      <c r="IC200" s="97"/>
      <c r="ID200" s="98"/>
      <c r="IE200" s="104"/>
      <c r="IF200" s="97"/>
      <c r="IG200" s="97"/>
      <c r="IH200" s="97"/>
      <c r="II200" s="97"/>
      <c r="IJ200" s="97"/>
      <c r="IK200" s="97"/>
      <c r="IL200" s="97"/>
      <c r="IM200" s="97"/>
      <c r="IN200" s="97"/>
      <c r="IO200" s="97"/>
      <c r="IP200" s="97"/>
      <c r="IQ200" s="97"/>
      <c r="IR200" s="97"/>
      <c r="IS200" s="97"/>
      <c r="IT200" s="97"/>
      <c r="IU200" s="98"/>
      <c r="IV200" s="104"/>
      <c r="IW200" s="97"/>
      <c r="IX200" s="97"/>
      <c r="IY200" s="97"/>
      <c r="IZ200" s="97"/>
      <c r="JA200" s="97"/>
      <c r="JB200" s="97"/>
      <c r="JC200" s="97"/>
      <c r="JD200" s="97"/>
      <c r="JE200" s="97"/>
      <c r="JF200" s="97"/>
      <c r="JG200" s="97"/>
      <c r="JH200" s="97"/>
      <c r="JI200" s="97"/>
      <c r="JJ200" s="97"/>
      <c r="JK200" s="97"/>
      <c r="JL200" s="98"/>
      <c r="JM200" s="104"/>
      <c r="JN200" s="97"/>
      <c r="JO200" s="97"/>
      <c r="JP200" s="97"/>
      <c r="JQ200" s="97"/>
      <c r="JR200" s="97"/>
      <c r="JS200" s="97"/>
      <c r="JT200" s="97"/>
      <c r="JU200" s="97"/>
      <c r="JV200" s="97"/>
      <c r="JW200" s="97"/>
      <c r="JX200" s="97"/>
      <c r="JY200" s="97"/>
      <c r="JZ200" s="97"/>
      <c r="KA200" s="97"/>
      <c r="KB200" s="97"/>
      <c r="KC200" s="98"/>
      <c r="KD200" s="104"/>
      <c r="KE200" s="97"/>
      <c r="KF200" s="97"/>
      <c r="KG200" s="97"/>
      <c r="KH200" s="97"/>
      <c r="KI200" s="97"/>
      <c r="KJ200" s="97"/>
      <c r="KK200" s="97"/>
      <c r="KL200" s="97"/>
      <c r="KM200" s="97"/>
      <c r="KN200" s="97"/>
      <c r="KO200" s="97"/>
      <c r="KP200" s="97"/>
      <c r="KQ200" s="97"/>
      <c r="KR200" s="97"/>
      <c r="KS200" s="97"/>
    </row>
    <row r="201" ht="15.0" customHeight="1">
      <c r="A201" s="104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8"/>
      <c r="R201" s="104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8"/>
      <c r="AI201" s="104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7"/>
      <c r="AV201" s="97"/>
      <c r="AW201" s="97"/>
      <c r="AX201" s="97"/>
      <c r="AY201" s="98"/>
      <c r="AZ201" s="104"/>
      <c r="BA201" s="97"/>
      <c r="BB201" s="97"/>
      <c r="BC201" s="97"/>
      <c r="BD201" s="97"/>
      <c r="BE201" s="97"/>
      <c r="BF201" s="97"/>
      <c r="BG201" s="97"/>
      <c r="BH201" s="97"/>
      <c r="BI201" s="97"/>
      <c r="BJ201" s="97"/>
      <c r="BK201" s="97"/>
      <c r="BL201" s="97"/>
      <c r="BM201" s="97"/>
      <c r="BN201" s="97"/>
      <c r="BO201" s="97"/>
      <c r="BP201" s="98"/>
      <c r="BQ201" s="104"/>
      <c r="BR201" s="97"/>
      <c r="BS201" s="97"/>
      <c r="BT201" s="97"/>
      <c r="BU201" s="97"/>
      <c r="BV201" s="97"/>
      <c r="BW201" s="97"/>
      <c r="BX201" s="97"/>
      <c r="BY201" s="97"/>
      <c r="BZ201" s="97"/>
      <c r="CA201" s="97"/>
      <c r="CB201" s="97"/>
      <c r="CC201" s="97"/>
      <c r="CD201" s="97"/>
      <c r="CE201" s="97"/>
      <c r="CF201" s="97"/>
      <c r="CG201" s="98"/>
      <c r="CH201" s="104"/>
      <c r="CI201" s="97"/>
      <c r="CJ201" s="97"/>
      <c r="CK201" s="97"/>
      <c r="CL201" s="97"/>
      <c r="CM201" s="97"/>
      <c r="CN201" s="97"/>
      <c r="CO201" s="97"/>
      <c r="CP201" s="97"/>
      <c r="CQ201" s="97"/>
      <c r="CR201" s="97"/>
      <c r="CS201" s="97"/>
      <c r="CT201" s="97"/>
      <c r="CU201" s="97"/>
      <c r="CV201" s="97"/>
      <c r="CW201" s="97"/>
      <c r="CX201" s="98"/>
      <c r="CY201" s="104"/>
      <c r="CZ201" s="97"/>
      <c r="DA201" s="97"/>
      <c r="DB201" s="97"/>
      <c r="DC201" s="97"/>
      <c r="DD201" s="97"/>
      <c r="DE201" s="97"/>
      <c r="DF201" s="97"/>
      <c r="DG201" s="97"/>
      <c r="DH201" s="97"/>
      <c r="DI201" s="97"/>
      <c r="DJ201" s="97"/>
      <c r="DK201" s="97"/>
      <c r="DL201" s="97"/>
      <c r="DM201" s="97"/>
      <c r="DN201" s="97"/>
      <c r="DO201" s="98"/>
      <c r="DP201" s="104"/>
      <c r="DQ201" s="97"/>
      <c r="DR201" s="97"/>
      <c r="DS201" s="97"/>
      <c r="DT201" s="97"/>
      <c r="DU201" s="97"/>
      <c r="DV201" s="97"/>
      <c r="DW201" s="97"/>
      <c r="DX201" s="97"/>
      <c r="DY201" s="97"/>
      <c r="DZ201" s="97"/>
      <c r="EA201" s="97"/>
      <c r="EB201" s="97"/>
      <c r="EC201" s="97"/>
      <c r="ED201" s="97"/>
      <c r="EE201" s="97"/>
      <c r="EF201" s="98"/>
      <c r="EG201" s="104"/>
      <c r="EH201" s="97"/>
      <c r="EI201" s="97"/>
      <c r="EJ201" s="97"/>
      <c r="EK201" s="97"/>
      <c r="EL201" s="97"/>
      <c r="EM201" s="97"/>
      <c r="EN201" s="97"/>
      <c r="EO201" s="97"/>
      <c r="EP201" s="97"/>
      <c r="EQ201" s="97"/>
      <c r="ER201" s="97"/>
      <c r="ES201" s="97"/>
      <c r="ET201" s="97"/>
      <c r="EU201" s="97"/>
      <c r="EV201" s="97"/>
      <c r="EW201" s="98"/>
      <c r="EX201" s="104"/>
      <c r="EY201" s="97"/>
      <c r="EZ201" s="97"/>
      <c r="FA201" s="97"/>
      <c r="FB201" s="97"/>
      <c r="FC201" s="97"/>
      <c r="FD201" s="97"/>
      <c r="FE201" s="97"/>
      <c r="FF201" s="97"/>
      <c r="FG201" s="97"/>
      <c r="FH201" s="97"/>
      <c r="FI201" s="97"/>
      <c r="FJ201" s="97"/>
      <c r="FK201" s="97"/>
      <c r="FL201" s="97"/>
      <c r="FM201" s="97"/>
      <c r="FN201" s="98"/>
      <c r="FO201" s="104"/>
      <c r="FP201" s="97"/>
      <c r="FQ201" s="97"/>
      <c r="FR201" s="97"/>
      <c r="FS201" s="97"/>
      <c r="FT201" s="97"/>
      <c r="FU201" s="97"/>
      <c r="FV201" s="97"/>
      <c r="FW201" s="97"/>
      <c r="FX201" s="97"/>
      <c r="FY201" s="97"/>
      <c r="FZ201" s="97"/>
      <c r="GA201" s="97"/>
      <c r="GB201" s="97"/>
      <c r="GC201" s="97"/>
      <c r="GD201" s="97"/>
      <c r="GE201" s="98"/>
      <c r="GF201" s="104"/>
      <c r="GG201" s="97"/>
      <c r="GH201" s="97"/>
      <c r="GI201" s="97"/>
      <c r="GJ201" s="97"/>
      <c r="GK201" s="97"/>
      <c r="GL201" s="97"/>
      <c r="GM201" s="97"/>
      <c r="GN201" s="97"/>
      <c r="GO201" s="97"/>
      <c r="GP201" s="97"/>
      <c r="GQ201" s="97"/>
      <c r="GR201" s="97"/>
      <c r="GS201" s="97"/>
      <c r="GT201" s="97"/>
      <c r="GU201" s="97"/>
      <c r="GV201" s="98"/>
      <c r="GW201" s="104"/>
      <c r="GX201" s="97"/>
      <c r="GY201" s="97"/>
      <c r="GZ201" s="97"/>
      <c r="HA201" s="97"/>
      <c r="HB201" s="97"/>
      <c r="HC201" s="97"/>
      <c r="HD201" s="97"/>
      <c r="HE201" s="97"/>
      <c r="HF201" s="97"/>
      <c r="HG201" s="97"/>
      <c r="HH201" s="97"/>
      <c r="HI201" s="97"/>
      <c r="HJ201" s="97"/>
      <c r="HK201" s="97"/>
      <c r="HL201" s="97"/>
      <c r="HM201" s="98"/>
      <c r="HN201" s="104"/>
      <c r="HO201" s="97"/>
      <c r="HP201" s="97"/>
      <c r="HQ201" s="97"/>
      <c r="HR201" s="97"/>
      <c r="HS201" s="97"/>
      <c r="HT201" s="97"/>
      <c r="HU201" s="97"/>
      <c r="HV201" s="97"/>
      <c r="HW201" s="97"/>
      <c r="HX201" s="97"/>
      <c r="HY201" s="97"/>
      <c r="HZ201" s="97"/>
      <c r="IA201" s="97"/>
      <c r="IB201" s="97"/>
      <c r="IC201" s="97"/>
      <c r="ID201" s="98"/>
      <c r="IE201" s="104"/>
      <c r="IF201" s="97"/>
      <c r="IG201" s="97"/>
      <c r="IH201" s="97"/>
      <c r="II201" s="97"/>
      <c r="IJ201" s="97"/>
      <c r="IK201" s="97"/>
      <c r="IL201" s="97"/>
      <c r="IM201" s="97"/>
      <c r="IN201" s="97"/>
      <c r="IO201" s="97"/>
      <c r="IP201" s="97"/>
      <c r="IQ201" s="97"/>
      <c r="IR201" s="97"/>
      <c r="IS201" s="97"/>
      <c r="IT201" s="97"/>
      <c r="IU201" s="98"/>
      <c r="IV201" s="104"/>
      <c r="IW201" s="97"/>
      <c r="IX201" s="97"/>
      <c r="IY201" s="97"/>
      <c r="IZ201" s="97"/>
      <c r="JA201" s="97"/>
      <c r="JB201" s="97"/>
      <c r="JC201" s="97"/>
      <c r="JD201" s="97"/>
      <c r="JE201" s="97"/>
      <c r="JF201" s="97"/>
      <c r="JG201" s="97"/>
      <c r="JH201" s="97"/>
      <c r="JI201" s="97"/>
      <c r="JJ201" s="97"/>
      <c r="JK201" s="97"/>
      <c r="JL201" s="98"/>
      <c r="JM201" s="104"/>
      <c r="JN201" s="97"/>
      <c r="JO201" s="97"/>
      <c r="JP201" s="97"/>
      <c r="JQ201" s="97"/>
      <c r="JR201" s="97"/>
      <c r="JS201" s="97"/>
      <c r="JT201" s="97"/>
      <c r="JU201" s="97"/>
      <c r="JV201" s="97"/>
      <c r="JW201" s="97"/>
      <c r="JX201" s="97"/>
      <c r="JY201" s="97"/>
      <c r="JZ201" s="97"/>
      <c r="KA201" s="97"/>
      <c r="KB201" s="97"/>
      <c r="KC201" s="98"/>
      <c r="KD201" s="104"/>
      <c r="KE201" s="97"/>
      <c r="KF201" s="97"/>
      <c r="KG201" s="97"/>
      <c r="KH201" s="97"/>
      <c r="KI201" s="97"/>
      <c r="KJ201" s="97"/>
      <c r="KK201" s="97"/>
      <c r="KL201" s="97"/>
      <c r="KM201" s="97"/>
      <c r="KN201" s="97"/>
      <c r="KO201" s="97"/>
      <c r="KP201" s="97"/>
      <c r="KQ201" s="97"/>
      <c r="KR201" s="97"/>
      <c r="KS201" s="97"/>
    </row>
    <row r="202" ht="15.0" customHeight="1">
      <c r="A202" s="104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8"/>
      <c r="R202" s="104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8"/>
      <c r="AI202" s="104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7"/>
      <c r="AV202" s="97"/>
      <c r="AW202" s="97"/>
      <c r="AX202" s="97"/>
      <c r="AY202" s="98"/>
      <c r="AZ202" s="104"/>
      <c r="BA202" s="97"/>
      <c r="BB202" s="97"/>
      <c r="BC202" s="97"/>
      <c r="BD202" s="97"/>
      <c r="BE202" s="97"/>
      <c r="BF202" s="97"/>
      <c r="BG202" s="97"/>
      <c r="BH202" s="97"/>
      <c r="BI202" s="97"/>
      <c r="BJ202" s="97"/>
      <c r="BK202" s="97"/>
      <c r="BL202" s="97"/>
      <c r="BM202" s="97"/>
      <c r="BN202" s="97"/>
      <c r="BO202" s="97"/>
      <c r="BP202" s="98"/>
      <c r="BQ202" s="104"/>
      <c r="BR202" s="97"/>
      <c r="BS202" s="97"/>
      <c r="BT202" s="97"/>
      <c r="BU202" s="97"/>
      <c r="BV202" s="97"/>
      <c r="BW202" s="97"/>
      <c r="BX202" s="97"/>
      <c r="BY202" s="97"/>
      <c r="BZ202" s="97"/>
      <c r="CA202" s="97"/>
      <c r="CB202" s="97"/>
      <c r="CC202" s="97"/>
      <c r="CD202" s="97"/>
      <c r="CE202" s="97"/>
      <c r="CF202" s="97"/>
      <c r="CG202" s="98"/>
      <c r="CH202" s="104"/>
      <c r="CI202" s="97"/>
      <c r="CJ202" s="97"/>
      <c r="CK202" s="97"/>
      <c r="CL202" s="97"/>
      <c r="CM202" s="97"/>
      <c r="CN202" s="97"/>
      <c r="CO202" s="97"/>
      <c r="CP202" s="97"/>
      <c r="CQ202" s="97"/>
      <c r="CR202" s="97"/>
      <c r="CS202" s="97"/>
      <c r="CT202" s="97"/>
      <c r="CU202" s="97"/>
      <c r="CV202" s="97"/>
      <c r="CW202" s="97"/>
      <c r="CX202" s="98"/>
      <c r="CY202" s="104"/>
      <c r="CZ202" s="97"/>
      <c r="DA202" s="97"/>
      <c r="DB202" s="97"/>
      <c r="DC202" s="97"/>
      <c r="DD202" s="97"/>
      <c r="DE202" s="97"/>
      <c r="DF202" s="97"/>
      <c r="DG202" s="97"/>
      <c r="DH202" s="97"/>
      <c r="DI202" s="97"/>
      <c r="DJ202" s="97"/>
      <c r="DK202" s="97"/>
      <c r="DL202" s="97"/>
      <c r="DM202" s="97"/>
      <c r="DN202" s="97"/>
      <c r="DO202" s="98"/>
      <c r="DP202" s="104"/>
      <c r="DQ202" s="97"/>
      <c r="DR202" s="97"/>
      <c r="DS202" s="97"/>
      <c r="DT202" s="97"/>
      <c r="DU202" s="97"/>
      <c r="DV202" s="97"/>
      <c r="DW202" s="97"/>
      <c r="DX202" s="97"/>
      <c r="DY202" s="97"/>
      <c r="DZ202" s="97"/>
      <c r="EA202" s="97"/>
      <c r="EB202" s="97"/>
      <c r="EC202" s="97"/>
      <c r="ED202" s="97"/>
      <c r="EE202" s="97"/>
      <c r="EF202" s="98"/>
      <c r="EG202" s="104"/>
      <c r="EH202" s="97"/>
      <c r="EI202" s="97"/>
      <c r="EJ202" s="97"/>
      <c r="EK202" s="97"/>
      <c r="EL202" s="97"/>
      <c r="EM202" s="97"/>
      <c r="EN202" s="97"/>
      <c r="EO202" s="97"/>
      <c r="EP202" s="97"/>
      <c r="EQ202" s="97"/>
      <c r="ER202" s="97"/>
      <c r="ES202" s="97"/>
      <c r="ET202" s="97"/>
      <c r="EU202" s="97"/>
      <c r="EV202" s="97"/>
      <c r="EW202" s="98"/>
      <c r="EX202" s="104"/>
      <c r="EY202" s="97"/>
      <c r="EZ202" s="97"/>
      <c r="FA202" s="97"/>
      <c r="FB202" s="97"/>
      <c r="FC202" s="97"/>
      <c r="FD202" s="97"/>
      <c r="FE202" s="97"/>
      <c r="FF202" s="97"/>
      <c r="FG202" s="97"/>
      <c r="FH202" s="97"/>
      <c r="FI202" s="97"/>
      <c r="FJ202" s="97"/>
      <c r="FK202" s="97"/>
      <c r="FL202" s="97"/>
      <c r="FM202" s="97"/>
      <c r="FN202" s="98"/>
      <c r="FO202" s="104"/>
      <c r="FP202" s="97"/>
      <c r="FQ202" s="97"/>
      <c r="FR202" s="97"/>
      <c r="FS202" s="97"/>
      <c r="FT202" s="97"/>
      <c r="FU202" s="97"/>
      <c r="FV202" s="97"/>
      <c r="FW202" s="97"/>
      <c r="FX202" s="97"/>
      <c r="FY202" s="97"/>
      <c r="FZ202" s="97"/>
      <c r="GA202" s="97"/>
      <c r="GB202" s="97"/>
      <c r="GC202" s="97"/>
      <c r="GD202" s="97"/>
      <c r="GE202" s="98"/>
      <c r="GF202" s="104"/>
      <c r="GG202" s="97"/>
      <c r="GH202" s="97"/>
      <c r="GI202" s="97"/>
      <c r="GJ202" s="97"/>
      <c r="GK202" s="97"/>
      <c r="GL202" s="97"/>
      <c r="GM202" s="97"/>
      <c r="GN202" s="97"/>
      <c r="GO202" s="97"/>
      <c r="GP202" s="97"/>
      <c r="GQ202" s="97"/>
      <c r="GR202" s="97"/>
      <c r="GS202" s="97"/>
      <c r="GT202" s="97"/>
      <c r="GU202" s="97"/>
      <c r="GV202" s="98"/>
      <c r="GW202" s="104"/>
      <c r="GX202" s="97"/>
      <c r="GY202" s="97"/>
      <c r="GZ202" s="97"/>
      <c r="HA202" s="97"/>
      <c r="HB202" s="97"/>
      <c r="HC202" s="97"/>
      <c r="HD202" s="97"/>
      <c r="HE202" s="97"/>
      <c r="HF202" s="97"/>
      <c r="HG202" s="97"/>
      <c r="HH202" s="97"/>
      <c r="HI202" s="97"/>
      <c r="HJ202" s="97"/>
      <c r="HK202" s="97"/>
      <c r="HL202" s="97"/>
      <c r="HM202" s="98"/>
      <c r="HN202" s="104"/>
      <c r="HO202" s="97"/>
      <c r="HP202" s="97"/>
      <c r="HQ202" s="97"/>
      <c r="HR202" s="97"/>
      <c r="HS202" s="97"/>
      <c r="HT202" s="97"/>
      <c r="HU202" s="97"/>
      <c r="HV202" s="97"/>
      <c r="HW202" s="97"/>
      <c r="HX202" s="97"/>
      <c r="HY202" s="97"/>
      <c r="HZ202" s="97"/>
      <c r="IA202" s="97"/>
      <c r="IB202" s="97"/>
      <c r="IC202" s="97"/>
      <c r="ID202" s="98"/>
      <c r="IE202" s="104"/>
      <c r="IF202" s="97"/>
      <c r="IG202" s="97"/>
      <c r="IH202" s="97"/>
      <c r="II202" s="97"/>
      <c r="IJ202" s="97"/>
      <c r="IK202" s="97"/>
      <c r="IL202" s="97"/>
      <c r="IM202" s="97"/>
      <c r="IN202" s="97"/>
      <c r="IO202" s="97"/>
      <c r="IP202" s="97"/>
      <c r="IQ202" s="97"/>
      <c r="IR202" s="97"/>
      <c r="IS202" s="97"/>
      <c r="IT202" s="97"/>
      <c r="IU202" s="98"/>
      <c r="IV202" s="104"/>
      <c r="IW202" s="97"/>
      <c r="IX202" s="97"/>
      <c r="IY202" s="97"/>
      <c r="IZ202" s="97"/>
      <c r="JA202" s="97"/>
      <c r="JB202" s="97"/>
      <c r="JC202" s="97"/>
      <c r="JD202" s="97"/>
      <c r="JE202" s="97"/>
      <c r="JF202" s="97"/>
      <c r="JG202" s="97"/>
      <c r="JH202" s="97"/>
      <c r="JI202" s="97"/>
      <c r="JJ202" s="97"/>
      <c r="JK202" s="97"/>
      <c r="JL202" s="98"/>
      <c r="JM202" s="104"/>
      <c r="JN202" s="97"/>
      <c r="JO202" s="97"/>
      <c r="JP202" s="97"/>
      <c r="JQ202" s="97"/>
      <c r="JR202" s="97"/>
      <c r="JS202" s="97"/>
      <c r="JT202" s="97"/>
      <c r="JU202" s="97"/>
      <c r="JV202" s="97"/>
      <c r="JW202" s="97"/>
      <c r="JX202" s="97"/>
      <c r="JY202" s="97"/>
      <c r="JZ202" s="97"/>
      <c r="KA202" s="97"/>
      <c r="KB202" s="97"/>
      <c r="KC202" s="98"/>
      <c r="KD202" s="104"/>
      <c r="KE202" s="97"/>
      <c r="KF202" s="97"/>
      <c r="KG202" s="97"/>
      <c r="KH202" s="97"/>
      <c r="KI202" s="97"/>
      <c r="KJ202" s="97"/>
      <c r="KK202" s="97"/>
      <c r="KL202" s="97"/>
      <c r="KM202" s="97"/>
      <c r="KN202" s="97"/>
      <c r="KO202" s="97"/>
      <c r="KP202" s="97"/>
      <c r="KQ202" s="97"/>
      <c r="KR202" s="97"/>
      <c r="KS202" s="97"/>
    </row>
    <row r="203" ht="15.0" customHeight="1">
      <c r="A203" s="104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8"/>
      <c r="R203" s="104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8"/>
      <c r="AI203" s="104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8"/>
      <c r="AZ203" s="104"/>
      <c r="BA203" s="97"/>
      <c r="BB203" s="97"/>
      <c r="BC203" s="97"/>
      <c r="BD203" s="97"/>
      <c r="BE203" s="97"/>
      <c r="BF203" s="97"/>
      <c r="BG203" s="97"/>
      <c r="BH203" s="97"/>
      <c r="BI203" s="97"/>
      <c r="BJ203" s="97"/>
      <c r="BK203" s="97"/>
      <c r="BL203" s="97"/>
      <c r="BM203" s="97"/>
      <c r="BN203" s="97"/>
      <c r="BO203" s="97"/>
      <c r="BP203" s="98"/>
      <c r="BQ203" s="104"/>
      <c r="BR203" s="97"/>
      <c r="BS203" s="97"/>
      <c r="BT203" s="97"/>
      <c r="BU203" s="97"/>
      <c r="BV203" s="97"/>
      <c r="BW203" s="97"/>
      <c r="BX203" s="97"/>
      <c r="BY203" s="97"/>
      <c r="BZ203" s="97"/>
      <c r="CA203" s="97"/>
      <c r="CB203" s="97"/>
      <c r="CC203" s="97"/>
      <c r="CD203" s="97"/>
      <c r="CE203" s="97"/>
      <c r="CF203" s="97"/>
      <c r="CG203" s="98"/>
      <c r="CH203" s="104"/>
      <c r="CI203" s="97"/>
      <c r="CJ203" s="97"/>
      <c r="CK203" s="97"/>
      <c r="CL203" s="97"/>
      <c r="CM203" s="97"/>
      <c r="CN203" s="97"/>
      <c r="CO203" s="97"/>
      <c r="CP203" s="97"/>
      <c r="CQ203" s="97"/>
      <c r="CR203" s="97"/>
      <c r="CS203" s="97"/>
      <c r="CT203" s="97"/>
      <c r="CU203" s="97"/>
      <c r="CV203" s="97"/>
      <c r="CW203" s="97"/>
      <c r="CX203" s="98"/>
      <c r="CY203" s="104"/>
      <c r="CZ203" s="97"/>
      <c r="DA203" s="97"/>
      <c r="DB203" s="97"/>
      <c r="DC203" s="97"/>
      <c r="DD203" s="97"/>
      <c r="DE203" s="97"/>
      <c r="DF203" s="97"/>
      <c r="DG203" s="97"/>
      <c r="DH203" s="97"/>
      <c r="DI203" s="97"/>
      <c r="DJ203" s="97"/>
      <c r="DK203" s="97"/>
      <c r="DL203" s="97"/>
      <c r="DM203" s="97"/>
      <c r="DN203" s="97"/>
      <c r="DO203" s="98"/>
      <c r="DP203" s="104"/>
      <c r="DQ203" s="97"/>
      <c r="DR203" s="97"/>
      <c r="DS203" s="97"/>
      <c r="DT203" s="97"/>
      <c r="DU203" s="97"/>
      <c r="DV203" s="97"/>
      <c r="DW203" s="97"/>
      <c r="DX203" s="97"/>
      <c r="DY203" s="97"/>
      <c r="DZ203" s="97"/>
      <c r="EA203" s="97"/>
      <c r="EB203" s="97"/>
      <c r="EC203" s="97"/>
      <c r="ED203" s="97"/>
      <c r="EE203" s="97"/>
      <c r="EF203" s="98"/>
      <c r="EG203" s="104"/>
      <c r="EH203" s="97"/>
      <c r="EI203" s="97"/>
      <c r="EJ203" s="97"/>
      <c r="EK203" s="97"/>
      <c r="EL203" s="97"/>
      <c r="EM203" s="97"/>
      <c r="EN203" s="97"/>
      <c r="EO203" s="97"/>
      <c r="EP203" s="97"/>
      <c r="EQ203" s="97"/>
      <c r="ER203" s="97"/>
      <c r="ES203" s="97"/>
      <c r="ET203" s="97"/>
      <c r="EU203" s="97"/>
      <c r="EV203" s="97"/>
      <c r="EW203" s="98"/>
      <c r="EX203" s="104"/>
      <c r="EY203" s="97"/>
      <c r="EZ203" s="97"/>
      <c r="FA203" s="97"/>
      <c r="FB203" s="97"/>
      <c r="FC203" s="97"/>
      <c r="FD203" s="97"/>
      <c r="FE203" s="97"/>
      <c r="FF203" s="97"/>
      <c r="FG203" s="97"/>
      <c r="FH203" s="97"/>
      <c r="FI203" s="97"/>
      <c r="FJ203" s="97"/>
      <c r="FK203" s="97"/>
      <c r="FL203" s="97"/>
      <c r="FM203" s="97"/>
      <c r="FN203" s="98"/>
      <c r="FO203" s="104"/>
      <c r="FP203" s="97"/>
      <c r="FQ203" s="97"/>
      <c r="FR203" s="97"/>
      <c r="FS203" s="97"/>
      <c r="FT203" s="97"/>
      <c r="FU203" s="97"/>
      <c r="FV203" s="97"/>
      <c r="FW203" s="97"/>
      <c r="FX203" s="97"/>
      <c r="FY203" s="97"/>
      <c r="FZ203" s="97"/>
      <c r="GA203" s="97"/>
      <c r="GB203" s="97"/>
      <c r="GC203" s="97"/>
      <c r="GD203" s="97"/>
      <c r="GE203" s="98"/>
      <c r="GF203" s="104"/>
      <c r="GG203" s="97"/>
      <c r="GH203" s="97"/>
      <c r="GI203" s="97"/>
      <c r="GJ203" s="97"/>
      <c r="GK203" s="97"/>
      <c r="GL203" s="97"/>
      <c r="GM203" s="97"/>
      <c r="GN203" s="97"/>
      <c r="GO203" s="97"/>
      <c r="GP203" s="97"/>
      <c r="GQ203" s="97"/>
      <c r="GR203" s="97"/>
      <c r="GS203" s="97"/>
      <c r="GT203" s="97"/>
      <c r="GU203" s="97"/>
      <c r="GV203" s="98"/>
      <c r="GW203" s="104"/>
      <c r="GX203" s="97"/>
      <c r="GY203" s="97"/>
      <c r="GZ203" s="97"/>
      <c r="HA203" s="97"/>
      <c r="HB203" s="97"/>
      <c r="HC203" s="97"/>
      <c r="HD203" s="97"/>
      <c r="HE203" s="97"/>
      <c r="HF203" s="97"/>
      <c r="HG203" s="97"/>
      <c r="HH203" s="97"/>
      <c r="HI203" s="97"/>
      <c r="HJ203" s="97"/>
      <c r="HK203" s="97"/>
      <c r="HL203" s="97"/>
      <c r="HM203" s="98"/>
      <c r="HN203" s="104"/>
      <c r="HO203" s="97"/>
      <c r="HP203" s="97"/>
      <c r="HQ203" s="97"/>
      <c r="HR203" s="97"/>
      <c r="HS203" s="97"/>
      <c r="HT203" s="97"/>
      <c r="HU203" s="97"/>
      <c r="HV203" s="97"/>
      <c r="HW203" s="97"/>
      <c r="HX203" s="97"/>
      <c r="HY203" s="97"/>
      <c r="HZ203" s="97"/>
      <c r="IA203" s="97"/>
      <c r="IB203" s="97"/>
      <c r="IC203" s="97"/>
      <c r="ID203" s="98"/>
      <c r="IE203" s="104"/>
      <c r="IF203" s="97"/>
      <c r="IG203" s="97"/>
      <c r="IH203" s="97"/>
      <c r="II203" s="97"/>
      <c r="IJ203" s="97"/>
      <c r="IK203" s="97"/>
      <c r="IL203" s="97"/>
      <c r="IM203" s="97"/>
      <c r="IN203" s="97"/>
      <c r="IO203" s="97"/>
      <c r="IP203" s="97"/>
      <c r="IQ203" s="97"/>
      <c r="IR203" s="97"/>
      <c r="IS203" s="97"/>
      <c r="IT203" s="97"/>
      <c r="IU203" s="98"/>
      <c r="IV203" s="104"/>
      <c r="IW203" s="97"/>
      <c r="IX203" s="97"/>
      <c r="IY203" s="97"/>
      <c r="IZ203" s="97"/>
      <c r="JA203" s="97"/>
      <c r="JB203" s="97"/>
      <c r="JC203" s="97"/>
      <c r="JD203" s="97"/>
      <c r="JE203" s="97"/>
      <c r="JF203" s="97"/>
      <c r="JG203" s="97"/>
      <c r="JH203" s="97"/>
      <c r="JI203" s="97"/>
      <c r="JJ203" s="97"/>
      <c r="JK203" s="97"/>
      <c r="JL203" s="98"/>
      <c r="JM203" s="104"/>
      <c r="JN203" s="97"/>
      <c r="JO203" s="97"/>
      <c r="JP203" s="97"/>
      <c r="JQ203" s="97"/>
      <c r="JR203" s="97"/>
      <c r="JS203" s="97"/>
      <c r="JT203" s="97"/>
      <c r="JU203" s="97"/>
      <c r="JV203" s="97"/>
      <c r="JW203" s="97"/>
      <c r="JX203" s="97"/>
      <c r="JY203" s="97"/>
      <c r="JZ203" s="97"/>
      <c r="KA203" s="97"/>
      <c r="KB203" s="97"/>
      <c r="KC203" s="98"/>
      <c r="KD203" s="104"/>
      <c r="KE203" s="97"/>
      <c r="KF203" s="97"/>
      <c r="KG203" s="97"/>
      <c r="KH203" s="97"/>
      <c r="KI203" s="97"/>
      <c r="KJ203" s="97"/>
      <c r="KK203" s="97"/>
      <c r="KL203" s="97"/>
      <c r="KM203" s="97"/>
      <c r="KN203" s="97"/>
      <c r="KO203" s="97"/>
      <c r="KP203" s="97"/>
      <c r="KQ203" s="97"/>
      <c r="KR203" s="97"/>
      <c r="KS203" s="97"/>
    </row>
    <row r="204" ht="15.0" customHeight="1">
      <c r="A204" s="104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8"/>
      <c r="R204" s="104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8"/>
      <c r="AI204" s="104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/>
      <c r="AX204" s="97"/>
      <c r="AY204" s="98"/>
      <c r="AZ204" s="104"/>
      <c r="BA204" s="97"/>
      <c r="BB204" s="97"/>
      <c r="BC204" s="97"/>
      <c r="BD204" s="97"/>
      <c r="BE204" s="97"/>
      <c r="BF204" s="97"/>
      <c r="BG204" s="97"/>
      <c r="BH204" s="97"/>
      <c r="BI204" s="97"/>
      <c r="BJ204" s="97"/>
      <c r="BK204" s="97"/>
      <c r="BL204" s="97"/>
      <c r="BM204" s="97"/>
      <c r="BN204" s="97"/>
      <c r="BO204" s="97"/>
      <c r="BP204" s="98"/>
      <c r="BQ204" s="104"/>
      <c r="BR204" s="97"/>
      <c r="BS204" s="97"/>
      <c r="BT204" s="97"/>
      <c r="BU204" s="97"/>
      <c r="BV204" s="97"/>
      <c r="BW204" s="97"/>
      <c r="BX204" s="97"/>
      <c r="BY204" s="97"/>
      <c r="BZ204" s="97"/>
      <c r="CA204" s="97"/>
      <c r="CB204" s="97"/>
      <c r="CC204" s="97"/>
      <c r="CD204" s="97"/>
      <c r="CE204" s="97"/>
      <c r="CF204" s="97"/>
      <c r="CG204" s="98"/>
      <c r="CH204" s="104"/>
      <c r="CI204" s="97"/>
      <c r="CJ204" s="97"/>
      <c r="CK204" s="97"/>
      <c r="CL204" s="97"/>
      <c r="CM204" s="97"/>
      <c r="CN204" s="97"/>
      <c r="CO204" s="97"/>
      <c r="CP204" s="97"/>
      <c r="CQ204" s="97"/>
      <c r="CR204" s="97"/>
      <c r="CS204" s="97"/>
      <c r="CT204" s="97"/>
      <c r="CU204" s="97"/>
      <c r="CV204" s="97"/>
      <c r="CW204" s="97"/>
      <c r="CX204" s="98"/>
      <c r="CY204" s="104"/>
      <c r="CZ204" s="97"/>
      <c r="DA204" s="97"/>
      <c r="DB204" s="97"/>
      <c r="DC204" s="97"/>
      <c r="DD204" s="97"/>
      <c r="DE204" s="97"/>
      <c r="DF204" s="97"/>
      <c r="DG204" s="97"/>
      <c r="DH204" s="97"/>
      <c r="DI204" s="97"/>
      <c r="DJ204" s="97"/>
      <c r="DK204" s="97"/>
      <c r="DL204" s="97"/>
      <c r="DM204" s="97"/>
      <c r="DN204" s="97"/>
      <c r="DO204" s="98"/>
      <c r="DP204" s="104"/>
      <c r="DQ204" s="97"/>
      <c r="DR204" s="97"/>
      <c r="DS204" s="97"/>
      <c r="DT204" s="97"/>
      <c r="DU204" s="97"/>
      <c r="DV204" s="97"/>
      <c r="DW204" s="97"/>
      <c r="DX204" s="97"/>
      <c r="DY204" s="97"/>
      <c r="DZ204" s="97"/>
      <c r="EA204" s="97"/>
      <c r="EB204" s="97"/>
      <c r="EC204" s="97"/>
      <c r="ED204" s="97"/>
      <c r="EE204" s="97"/>
      <c r="EF204" s="98"/>
      <c r="EG204" s="104"/>
      <c r="EH204" s="97"/>
      <c r="EI204" s="97"/>
      <c r="EJ204" s="97"/>
      <c r="EK204" s="97"/>
      <c r="EL204" s="97"/>
      <c r="EM204" s="97"/>
      <c r="EN204" s="97"/>
      <c r="EO204" s="97"/>
      <c r="EP204" s="97"/>
      <c r="EQ204" s="97"/>
      <c r="ER204" s="97"/>
      <c r="ES204" s="97"/>
      <c r="ET204" s="97"/>
      <c r="EU204" s="97"/>
      <c r="EV204" s="97"/>
      <c r="EW204" s="98"/>
      <c r="EX204" s="104"/>
      <c r="EY204" s="97"/>
      <c r="EZ204" s="97"/>
      <c r="FA204" s="97"/>
      <c r="FB204" s="97"/>
      <c r="FC204" s="97"/>
      <c r="FD204" s="97"/>
      <c r="FE204" s="97"/>
      <c r="FF204" s="97"/>
      <c r="FG204" s="97"/>
      <c r="FH204" s="97"/>
      <c r="FI204" s="97"/>
      <c r="FJ204" s="97"/>
      <c r="FK204" s="97"/>
      <c r="FL204" s="97"/>
      <c r="FM204" s="97"/>
      <c r="FN204" s="98"/>
      <c r="FO204" s="104"/>
      <c r="FP204" s="97"/>
      <c r="FQ204" s="97"/>
      <c r="FR204" s="97"/>
      <c r="FS204" s="97"/>
      <c r="FT204" s="97"/>
      <c r="FU204" s="97"/>
      <c r="FV204" s="97"/>
      <c r="FW204" s="97"/>
      <c r="FX204" s="97"/>
      <c r="FY204" s="97"/>
      <c r="FZ204" s="97"/>
      <c r="GA204" s="97"/>
      <c r="GB204" s="97"/>
      <c r="GC204" s="97"/>
      <c r="GD204" s="97"/>
      <c r="GE204" s="98"/>
      <c r="GF204" s="104"/>
      <c r="GG204" s="97"/>
      <c r="GH204" s="97"/>
      <c r="GI204" s="97"/>
      <c r="GJ204" s="97"/>
      <c r="GK204" s="97"/>
      <c r="GL204" s="97"/>
      <c r="GM204" s="97"/>
      <c r="GN204" s="97"/>
      <c r="GO204" s="97"/>
      <c r="GP204" s="97"/>
      <c r="GQ204" s="97"/>
      <c r="GR204" s="97"/>
      <c r="GS204" s="97"/>
      <c r="GT204" s="97"/>
      <c r="GU204" s="97"/>
      <c r="GV204" s="98"/>
      <c r="GW204" s="104"/>
      <c r="GX204" s="97"/>
      <c r="GY204" s="97"/>
      <c r="GZ204" s="97"/>
      <c r="HA204" s="97"/>
      <c r="HB204" s="97"/>
      <c r="HC204" s="97"/>
      <c r="HD204" s="97"/>
      <c r="HE204" s="97"/>
      <c r="HF204" s="97"/>
      <c r="HG204" s="97"/>
      <c r="HH204" s="97"/>
      <c r="HI204" s="97"/>
      <c r="HJ204" s="97"/>
      <c r="HK204" s="97"/>
      <c r="HL204" s="97"/>
      <c r="HM204" s="98"/>
      <c r="HN204" s="104"/>
      <c r="HO204" s="97"/>
      <c r="HP204" s="97"/>
      <c r="HQ204" s="97"/>
      <c r="HR204" s="97"/>
      <c r="HS204" s="97"/>
      <c r="HT204" s="97"/>
      <c r="HU204" s="97"/>
      <c r="HV204" s="97"/>
      <c r="HW204" s="97"/>
      <c r="HX204" s="97"/>
      <c r="HY204" s="97"/>
      <c r="HZ204" s="97"/>
      <c r="IA204" s="97"/>
      <c r="IB204" s="97"/>
      <c r="IC204" s="97"/>
      <c r="ID204" s="98"/>
      <c r="IE204" s="104"/>
      <c r="IF204" s="97"/>
      <c r="IG204" s="97"/>
      <c r="IH204" s="97"/>
      <c r="II204" s="97"/>
      <c r="IJ204" s="97"/>
      <c r="IK204" s="97"/>
      <c r="IL204" s="97"/>
      <c r="IM204" s="97"/>
      <c r="IN204" s="97"/>
      <c r="IO204" s="97"/>
      <c r="IP204" s="97"/>
      <c r="IQ204" s="97"/>
      <c r="IR204" s="97"/>
      <c r="IS204" s="97"/>
      <c r="IT204" s="97"/>
      <c r="IU204" s="98"/>
      <c r="IV204" s="104"/>
      <c r="IW204" s="97"/>
      <c r="IX204" s="97"/>
      <c r="IY204" s="97"/>
      <c r="IZ204" s="97"/>
      <c r="JA204" s="97"/>
      <c r="JB204" s="97"/>
      <c r="JC204" s="97"/>
      <c r="JD204" s="97"/>
      <c r="JE204" s="97"/>
      <c r="JF204" s="97"/>
      <c r="JG204" s="97"/>
      <c r="JH204" s="97"/>
      <c r="JI204" s="97"/>
      <c r="JJ204" s="97"/>
      <c r="JK204" s="97"/>
      <c r="JL204" s="98"/>
      <c r="JM204" s="104"/>
      <c r="JN204" s="97"/>
      <c r="JO204" s="97"/>
      <c r="JP204" s="97"/>
      <c r="JQ204" s="97"/>
      <c r="JR204" s="97"/>
      <c r="JS204" s="97"/>
      <c r="JT204" s="97"/>
      <c r="JU204" s="97"/>
      <c r="JV204" s="97"/>
      <c r="JW204" s="97"/>
      <c r="JX204" s="97"/>
      <c r="JY204" s="97"/>
      <c r="JZ204" s="97"/>
      <c r="KA204" s="97"/>
      <c r="KB204" s="97"/>
      <c r="KC204" s="98"/>
      <c r="KD204" s="104"/>
      <c r="KE204" s="97"/>
      <c r="KF204" s="97"/>
      <c r="KG204" s="97"/>
      <c r="KH204" s="97"/>
      <c r="KI204" s="97"/>
      <c r="KJ204" s="97"/>
      <c r="KK204" s="97"/>
      <c r="KL204" s="97"/>
      <c r="KM204" s="97"/>
      <c r="KN204" s="97"/>
      <c r="KO204" s="97"/>
      <c r="KP204" s="97"/>
      <c r="KQ204" s="97"/>
      <c r="KR204" s="97"/>
      <c r="KS204" s="97"/>
    </row>
    <row r="205" ht="15.0" customHeight="1">
      <c r="A205" s="104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8"/>
      <c r="R205" s="104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8"/>
      <c r="AI205" s="104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V205" s="97"/>
      <c r="AW205" s="97"/>
      <c r="AX205" s="97"/>
      <c r="AY205" s="98"/>
      <c r="AZ205" s="104"/>
      <c r="BA205" s="97"/>
      <c r="BB205" s="97"/>
      <c r="BC205" s="97"/>
      <c r="BD205" s="97"/>
      <c r="BE205" s="97"/>
      <c r="BF205" s="97"/>
      <c r="BG205" s="97"/>
      <c r="BH205" s="97"/>
      <c r="BI205" s="97"/>
      <c r="BJ205" s="97"/>
      <c r="BK205" s="97"/>
      <c r="BL205" s="97"/>
      <c r="BM205" s="97"/>
      <c r="BN205" s="97"/>
      <c r="BO205" s="97"/>
      <c r="BP205" s="98"/>
      <c r="BQ205" s="104"/>
      <c r="BR205" s="97"/>
      <c r="BS205" s="97"/>
      <c r="BT205" s="97"/>
      <c r="BU205" s="97"/>
      <c r="BV205" s="97"/>
      <c r="BW205" s="97"/>
      <c r="BX205" s="97"/>
      <c r="BY205" s="97"/>
      <c r="BZ205" s="97"/>
      <c r="CA205" s="97"/>
      <c r="CB205" s="97"/>
      <c r="CC205" s="97"/>
      <c r="CD205" s="97"/>
      <c r="CE205" s="97"/>
      <c r="CF205" s="97"/>
      <c r="CG205" s="98"/>
      <c r="CH205" s="104"/>
      <c r="CI205" s="97"/>
      <c r="CJ205" s="97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8"/>
      <c r="CY205" s="104"/>
      <c r="CZ205" s="97"/>
      <c r="DA205" s="97"/>
      <c r="DB205" s="97"/>
      <c r="DC205" s="97"/>
      <c r="DD205" s="97"/>
      <c r="DE205" s="97"/>
      <c r="DF205" s="97"/>
      <c r="DG205" s="97"/>
      <c r="DH205" s="97"/>
      <c r="DI205" s="97"/>
      <c r="DJ205" s="97"/>
      <c r="DK205" s="97"/>
      <c r="DL205" s="97"/>
      <c r="DM205" s="97"/>
      <c r="DN205" s="97"/>
      <c r="DO205" s="98"/>
      <c r="DP205" s="104"/>
      <c r="DQ205" s="97"/>
      <c r="DR205" s="97"/>
      <c r="DS205" s="97"/>
      <c r="DT205" s="97"/>
      <c r="DU205" s="97"/>
      <c r="DV205" s="97"/>
      <c r="DW205" s="97"/>
      <c r="DX205" s="97"/>
      <c r="DY205" s="97"/>
      <c r="DZ205" s="97"/>
      <c r="EA205" s="97"/>
      <c r="EB205" s="97"/>
      <c r="EC205" s="97"/>
      <c r="ED205" s="97"/>
      <c r="EE205" s="97"/>
      <c r="EF205" s="98"/>
      <c r="EG205" s="104"/>
      <c r="EH205" s="97"/>
      <c r="EI205" s="97"/>
      <c r="EJ205" s="97"/>
      <c r="EK205" s="97"/>
      <c r="EL205" s="97"/>
      <c r="EM205" s="97"/>
      <c r="EN205" s="97"/>
      <c r="EO205" s="97"/>
      <c r="EP205" s="97"/>
      <c r="EQ205" s="97"/>
      <c r="ER205" s="97"/>
      <c r="ES205" s="97"/>
      <c r="ET205" s="97"/>
      <c r="EU205" s="97"/>
      <c r="EV205" s="97"/>
      <c r="EW205" s="98"/>
      <c r="EX205" s="104"/>
      <c r="EY205" s="97"/>
      <c r="EZ205" s="97"/>
      <c r="FA205" s="97"/>
      <c r="FB205" s="97"/>
      <c r="FC205" s="97"/>
      <c r="FD205" s="97"/>
      <c r="FE205" s="97"/>
      <c r="FF205" s="97"/>
      <c r="FG205" s="97"/>
      <c r="FH205" s="97"/>
      <c r="FI205" s="97"/>
      <c r="FJ205" s="97"/>
      <c r="FK205" s="97"/>
      <c r="FL205" s="97"/>
      <c r="FM205" s="97"/>
      <c r="FN205" s="98"/>
      <c r="FO205" s="104"/>
      <c r="FP205" s="97"/>
      <c r="FQ205" s="97"/>
      <c r="FR205" s="97"/>
      <c r="FS205" s="97"/>
      <c r="FT205" s="97"/>
      <c r="FU205" s="97"/>
      <c r="FV205" s="97"/>
      <c r="FW205" s="97"/>
      <c r="FX205" s="97"/>
      <c r="FY205" s="97"/>
      <c r="FZ205" s="97"/>
      <c r="GA205" s="97"/>
      <c r="GB205" s="97"/>
      <c r="GC205" s="97"/>
      <c r="GD205" s="97"/>
      <c r="GE205" s="98"/>
      <c r="GF205" s="104"/>
      <c r="GG205" s="97"/>
      <c r="GH205" s="97"/>
      <c r="GI205" s="97"/>
      <c r="GJ205" s="97"/>
      <c r="GK205" s="97"/>
      <c r="GL205" s="97"/>
      <c r="GM205" s="97"/>
      <c r="GN205" s="97"/>
      <c r="GO205" s="97"/>
      <c r="GP205" s="97"/>
      <c r="GQ205" s="97"/>
      <c r="GR205" s="97"/>
      <c r="GS205" s="97"/>
      <c r="GT205" s="97"/>
      <c r="GU205" s="97"/>
      <c r="GV205" s="98"/>
      <c r="GW205" s="104"/>
      <c r="GX205" s="97"/>
      <c r="GY205" s="97"/>
      <c r="GZ205" s="97"/>
      <c r="HA205" s="97"/>
      <c r="HB205" s="97"/>
      <c r="HC205" s="97"/>
      <c r="HD205" s="97"/>
      <c r="HE205" s="97"/>
      <c r="HF205" s="97"/>
      <c r="HG205" s="97"/>
      <c r="HH205" s="97"/>
      <c r="HI205" s="97"/>
      <c r="HJ205" s="97"/>
      <c r="HK205" s="97"/>
      <c r="HL205" s="97"/>
      <c r="HM205" s="98"/>
      <c r="HN205" s="104"/>
      <c r="HO205" s="97"/>
      <c r="HP205" s="97"/>
      <c r="HQ205" s="97"/>
      <c r="HR205" s="97"/>
      <c r="HS205" s="97"/>
      <c r="HT205" s="97"/>
      <c r="HU205" s="97"/>
      <c r="HV205" s="97"/>
      <c r="HW205" s="97"/>
      <c r="HX205" s="97"/>
      <c r="HY205" s="97"/>
      <c r="HZ205" s="97"/>
      <c r="IA205" s="97"/>
      <c r="IB205" s="97"/>
      <c r="IC205" s="97"/>
      <c r="ID205" s="98"/>
      <c r="IE205" s="104"/>
      <c r="IF205" s="97"/>
      <c r="IG205" s="97"/>
      <c r="IH205" s="97"/>
      <c r="II205" s="97"/>
      <c r="IJ205" s="97"/>
      <c r="IK205" s="97"/>
      <c r="IL205" s="97"/>
      <c r="IM205" s="97"/>
      <c r="IN205" s="97"/>
      <c r="IO205" s="97"/>
      <c r="IP205" s="97"/>
      <c r="IQ205" s="97"/>
      <c r="IR205" s="97"/>
      <c r="IS205" s="97"/>
      <c r="IT205" s="97"/>
      <c r="IU205" s="98"/>
      <c r="IV205" s="104"/>
      <c r="IW205" s="97"/>
      <c r="IX205" s="97"/>
      <c r="IY205" s="97"/>
      <c r="IZ205" s="97"/>
      <c r="JA205" s="97"/>
      <c r="JB205" s="97"/>
      <c r="JC205" s="97"/>
      <c r="JD205" s="97"/>
      <c r="JE205" s="97"/>
      <c r="JF205" s="97"/>
      <c r="JG205" s="97"/>
      <c r="JH205" s="97"/>
      <c r="JI205" s="97"/>
      <c r="JJ205" s="97"/>
      <c r="JK205" s="97"/>
      <c r="JL205" s="98"/>
      <c r="JM205" s="104"/>
      <c r="JN205" s="97"/>
      <c r="JO205" s="97"/>
      <c r="JP205" s="97"/>
      <c r="JQ205" s="97"/>
      <c r="JR205" s="97"/>
      <c r="JS205" s="97"/>
      <c r="JT205" s="97"/>
      <c r="JU205" s="97"/>
      <c r="JV205" s="97"/>
      <c r="JW205" s="97"/>
      <c r="JX205" s="97"/>
      <c r="JY205" s="97"/>
      <c r="JZ205" s="97"/>
      <c r="KA205" s="97"/>
      <c r="KB205" s="97"/>
      <c r="KC205" s="98"/>
      <c r="KD205" s="104"/>
      <c r="KE205" s="97"/>
      <c r="KF205" s="97"/>
      <c r="KG205" s="97"/>
      <c r="KH205" s="97"/>
      <c r="KI205" s="97"/>
      <c r="KJ205" s="97"/>
      <c r="KK205" s="97"/>
      <c r="KL205" s="97"/>
      <c r="KM205" s="97"/>
      <c r="KN205" s="97"/>
      <c r="KO205" s="97"/>
      <c r="KP205" s="97"/>
      <c r="KQ205" s="97"/>
      <c r="KR205" s="97"/>
      <c r="KS205" s="97"/>
    </row>
    <row r="206" ht="15.0" customHeight="1">
      <c r="A206" s="104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8"/>
      <c r="R206" s="104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8"/>
      <c r="AI206" s="104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8"/>
      <c r="AZ206" s="104"/>
      <c r="BA206" s="97"/>
      <c r="BB206" s="97"/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  <c r="BM206" s="97"/>
      <c r="BN206" s="97"/>
      <c r="BO206" s="97"/>
      <c r="BP206" s="98"/>
      <c r="BQ206" s="104"/>
      <c r="BR206" s="97"/>
      <c r="BS206" s="97"/>
      <c r="BT206" s="97"/>
      <c r="BU206" s="97"/>
      <c r="BV206" s="97"/>
      <c r="BW206" s="97"/>
      <c r="BX206" s="97"/>
      <c r="BY206" s="97"/>
      <c r="BZ206" s="97"/>
      <c r="CA206" s="97"/>
      <c r="CB206" s="97"/>
      <c r="CC206" s="97"/>
      <c r="CD206" s="97"/>
      <c r="CE206" s="97"/>
      <c r="CF206" s="97"/>
      <c r="CG206" s="98"/>
      <c r="CH206" s="104"/>
      <c r="CI206" s="97"/>
      <c r="CJ206" s="97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8"/>
      <c r="CY206" s="104"/>
      <c r="CZ206" s="97"/>
      <c r="DA206" s="97"/>
      <c r="DB206" s="97"/>
      <c r="DC206" s="97"/>
      <c r="DD206" s="97"/>
      <c r="DE206" s="97"/>
      <c r="DF206" s="97"/>
      <c r="DG206" s="97"/>
      <c r="DH206" s="97"/>
      <c r="DI206" s="97"/>
      <c r="DJ206" s="97"/>
      <c r="DK206" s="97"/>
      <c r="DL206" s="97"/>
      <c r="DM206" s="97"/>
      <c r="DN206" s="97"/>
      <c r="DO206" s="98"/>
      <c r="DP206" s="104"/>
      <c r="DQ206" s="97"/>
      <c r="DR206" s="97"/>
      <c r="DS206" s="97"/>
      <c r="DT206" s="97"/>
      <c r="DU206" s="97"/>
      <c r="DV206" s="97"/>
      <c r="DW206" s="97"/>
      <c r="DX206" s="97"/>
      <c r="DY206" s="97"/>
      <c r="DZ206" s="97"/>
      <c r="EA206" s="97"/>
      <c r="EB206" s="97"/>
      <c r="EC206" s="97"/>
      <c r="ED206" s="97"/>
      <c r="EE206" s="97"/>
      <c r="EF206" s="98"/>
      <c r="EG206" s="104"/>
      <c r="EH206" s="97"/>
      <c r="EI206" s="97"/>
      <c r="EJ206" s="97"/>
      <c r="EK206" s="97"/>
      <c r="EL206" s="97"/>
      <c r="EM206" s="97"/>
      <c r="EN206" s="97"/>
      <c r="EO206" s="97"/>
      <c r="EP206" s="97"/>
      <c r="EQ206" s="97"/>
      <c r="ER206" s="97"/>
      <c r="ES206" s="97"/>
      <c r="ET206" s="97"/>
      <c r="EU206" s="97"/>
      <c r="EV206" s="97"/>
      <c r="EW206" s="98"/>
      <c r="EX206" s="104"/>
      <c r="EY206" s="97"/>
      <c r="EZ206" s="97"/>
      <c r="FA206" s="97"/>
      <c r="FB206" s="97"/>
      <c r="FC206" s="97"/>
      <c r="FD206" s="97"/>
      <c r="FE206" s="97"/>
      <c r="FF206" s="97"/>
      <c r="FG206" s="97"/>
      <c r="FH206" s="97"/>
      <c r="FI206" s="97"/>
      <c r="FJ206" s="97"/>
      <c r="FK206" s="97"/>
      <c r="FL206" s="97"/>
      <c r="FM206" s="97"/>
      <c r="FN206" s="98"/>
      <c r="FO206" s="104"/>
      <c r="FP206" s="97"/>
      <c r="FQ206" s="97"/>
      <c r="FR206" s="97"/>
      <c r="FS206" s="97"/>
      <c r="FT206" s="97"/>
      <c r="FU206" s="97"/>
      <c r="FV206" s="97"/>
      <c r="FW206" s="97"/>
      <c r="FX206" s="97"/>
      <c r="FY206" s="97"/>
      <c r="FZ206" s="97"/>
      <c r="GA206" s="97"/>
      <c r="GB206" s="97"/>
      <c r="GC206" s="97"/>
      <c r="GD206" s="97"/>
      <c r="GE206" s="98"/>
      <c r="GF206" s="104"/>
      <c r="GG206" s="97"/>
      <c r="GH206" s="97"/>
      <c r="GI206" s="97"/>
      <c r="GJ206" s="97"/>
      <c r="GK206" s="97"/>
      <c r="GL206" s="97"/>
      <c r="GM206" s="97"/>
      <c r="GN206" s="97"/>
      <c r="GO206" s="97"/>
      <c r="GP206" s="97"/>
      <c r="GQ206" s="97"/>
      <c r="GR206" s="97"/>
      <c r="GS206" s="97"/>
      <c r="GT206" s="97"/>
      <c r="GU206" s="97"/>
      <c r="GV206" s="98"/>
      <c r="GW206" s="104"/>
      <c r="GX206" s="97"/>
      <c r="GY206" s="97"/>
      <c r="GZ206" s="97"/>
      <c r="HA206" s="97"/>
      <c r="HB206" s="97"/>
      <c r="HC206" s="97"/>
      <c r="HD206" s="97"/>
      <c r="HE206" s="97"/>
      <c r="HF206" s="97"/>
      <c r="HG206" s="97"/>
      <c r="HH206" s="97"/>
      <c r="HI206" s="97"/>
      <c r="HJ206" s="97"/>
      <c r="HK206" s="97"/>
      <c r="HL206" s="97"/>
      <c r="HM206" s="98"/>
      <c r="HN206" s="104"/>
      <c r="HO206" s="97"/>
      <c r="HP206" s="97"/>
      <c r="HQ206" s="97"/>
      <c r="HR206" s="97"/>
      <c r="HS206" s="97"/>
      <c r="HT206" s="97"/>
      <c r="HU206" s="97"/>
      <c r="HV206" s="97"/>
      <c r="HW206" s="97"/>
      <c r="HX206" s="97"/>
      <c r="HY206" s="97"/>
      <c r="HZ206" s="97"/>
      <c r="IA206" s="97"/>
      <c r="IB206" s="97"/>
      <c r="IC206" s="97"/>
      <c r="ID206" s="98"/>
      <c r="IE206" s="104"/>
      <c r="IF206" s="97"/>
      <c r="IG206" s="97"/>
      <c r="IH206" s="97"/>
      <c r="II206" s="97"/>
      <c r="IJ206" s="97"/>
      <c r="IK206" s="97"/>
      <c r="IL206" s="97"/>
      <c r="IM206" s="97"/>
      <c r="IN206" s="97"/>
      <c r="IO206" s="97"/>
      <c r="IP206" s="97"/>
      <c r="IQ206" s="97"/>
      <c r="IR206" s="97"/>
      <c r="IS206" s="97"/>
      <c r="IT206" s="97"/>
      <c r="IU206" s="98"/>
      <c r="IV206" s="104"/>
      <c r="IW206" s="97"/>
      <c r="IX206" s="97"/>
      <c r="IY206" s="97"/>
      <c r="IZ206" s="97"/>
      <c r="JA206" s="97"/>
      <c r="JB206" s="97"/>
      <c r="JC206" s="97"/>
      <c r="JD206" s="97"/>
      <c r="JE206" s="97"/>
      <c r="JF206" s="97"/>
      <c r="JG206" s="97"/>
      <c r="JH206" s="97"/>
      <c r="JI206" s="97"/>
      <c r="JJ206" s="97"/>
      <c r="JK206" s="97"/>
      <c r="JL206" s="98"/>
      <c r="JM206" s="104"/>
      <c r="JN206" s="97"/>
      <c r="JO206" s="97"/>
      <c r="JP206" s="97"/>
      <c r="JQ206" s="97"/>
      <c r="JR206" s="97"/>
      <c r="JS206" s="97"/>
      <c r="JT206" s="97"/>
      <c r="JU206" s="97"/>
      <c r="JV206" s="97"/>
      <c r="JW206" s="97"/>
      <c r="JX206" s="97"/>
      <c r="JY206" s="97"/>
      <c r="JZ206" s="97"/>
      <c r="KA206" s="97"/>
      <c r="KB206" s="97"/>
      <c r="KC206" s="98"/>
      <c r="KD206" s="104"/>
      <c r="KE206" s="97"/>
      <c r="KF206" s="97"/>
      <c r="KG206" s="97"/>
      <c r="KH206" s="97"/>
      <c r="KI206" s="97"/>
      <c r="KJ206" s="97"/>
      <c r="KK206" s="97"/>
      <c r="KL206" s="97"/>
      <c r="KM206" s="97"/>
      <c r="KN206" s="97"/>
      <c r="KO206" s="97"/>
      <c r="KP206" s="97"/>
      <c r="KQ206" s="97"/>
      <c r="KR206" s="97"/>
      <c r="KS206" s="97"/>
    </row>
    <row r="207" ht="15.0" customHeight="1">
      <c r="A207" s="104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8"/>
      <c r="R207" s="104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8"/>
      <c r="AI207" s="104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V207" s="97"/>
      <c r="AW207" s="97"/>
      <c r="AX207" s="97"/>
      <c r="AY207" s="98"/>
      <c r="AZ207" s="104"/>
      <c r="BA207" s="97"/>
      <c r="BB207" s="97"/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7"/>
      <c r="BN207" s="97"/>
      <c r="BO207" s="97"/>
      <c r="BP207" s="98"/>
      <c r="BQ207" s="104"/>
      <c r="BR207" s="97"/>
      <c r="BS207" s="97"/>
      <c r="BT207" s="97"/>
      <c r="BU207" s="97"/>
      <c r="BV207" s="97"/>
      <c r="BW207" s="97"/>
      <c r="BX207" s="97"/>
      <c r="BY207" s="97"/>
      <c r="BZ207" s="97"/>
      <c r="CA207" s="97"/>
      <c r="CB207" s="97"/>
      <c r="CC207" s="97"/>
      <c r="CD207" s="97"/>
      <c r="CE207" s="97"/>
      <c r="CF207" s="97"/>
      <c r="CG207" s="98"/>
      <c r="CH207" s="104"/>
      <c r="CI207" s="97"/>
      <c r="CJ207" s="97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8"/>
      <c r="CY207" s="104"/>
      <c r="CZ207" s="97"/>
      <c r="DA207" s="97"/>
      <c r="DB207" s="97"/>
      <c r="DC207" s="97"/>
      <c r="DD207" s="97"/>
      <c r="DE207" s="97"/>
      <c r="DF207" s="97"/>
      <c r="DG207" s="97"/>
      <c r="DH207" s="97"/>
      <c r="DI207" s="97"/>
      <c r="DJ207" s="97"/>
      <c r="DK207" s="97"/>
      <c r="DL207" s="97"/>
      <c r="DM207" s="97"/>
      <c r="DN207" s="97"/>
      <c r="DO207" s="98"/>
      <c r="DP207" s="104"/>
      <c r="DQ207" s="97"/>
      <c r="DR207" s="97"/>
      <c r="DS207" s="97"/>
      <c r="DT207" s="97"/>
      <c r="DU207" s="97"/>
      <c r="DV207" s="97"/>
      <c r="DW207" s="97"/>
      <c r="DX207" s="97"/>
      <c r="DY207" s="97"/>
      <c r="DZ207" s="97"/>
      <c r="EA207" s="97"/>
      <c r="EB207" s="97"/>
      <c r="EC207" s="97"/>
      <c r="ED207" s="97"/>
      <c r="EE207" s="97"/>
      <c r="EF207" s="98"/>
      <c r="EG207" s="104"/>
      <c r="EH207" s="97"/>
      <c r="EI207" s="97"/>
      <c r="EJ207" s="97"/>
      <c r="EK207" s="97"/>
      <c r="EL207" s="97"/>
      <c r="EM207" s="97"/>
      <c r="EN207" s="97"/>
      <c r="EO207" s="97"/>
      <c r="EP207" s="97"/>
      <c r="EQ207" s="97"/>
      <c r="ER207" s="97"/>
      <c r="ES207" s="97"/>
      <c r="ET207" s="97"/>
      <c r="EU207" s="97"/>
      <c r="EV207" s="97"/>
      <c r="EW207" s="98"/>
      <c r="EX207" s="104"/>
      <c r="EY207" s="97"/>
      <c r="EZ207" s="97"/>
      <c r="FA207" s="97"/>
      <c r="FB207" s="97"/>
      <c r="FC207" s="97"/>
      <c r="FD207" s="97"/>
      <c r="FE207" s="97"/>
      <c r="FF207" s="97"/>
      <c r="FG207" s="97"/>
      <c r="FH207" s="97"/>
      <c r="FI207" s="97"/>
      <c r="FJ207" s="97"/>
      <c r="FK207" s="97"/>
      <c r="FL207" s="97"/>
      <c r="FM207" s="97"/>
      <c r="FN207" s="98"/>
      <c r="FO207" s="104"/>
      <c r="FP207" s="97"/>
      <c r="FQ207" s="97"/>
      <c r="FR207" s="97"/>
      <c r="FS207" s="97"/>
      <c r="FT207" s="97"/>
      <c r="FU207" s="97"/>
      <c r="FV207" s="97"/>
      <c r="FW207" s="97"/>
      <c r="FX207" s="97"/>
      <c r="FY207" s="97"/>
      <c r="FZ207" s="97"/>
      <c r="GA207" s="97"/>
      <c r="GB207" s="97"/>
      <c r="GC207" s="97"/>
      <c r="GD207" s="97"/>
      <c r="GE207" s="98"/>
      <c r="GF207" s="104"/>
      <c r="GG207" s="97"/>
      <c r="GH207" s="97"/>
      <c r="GI207" s="97"/>
      <c r="GJ207" s="97"/>
      <c r="GK207" s="97"/>
      <c r="GL207" s="97"/>
      <c r="GM207" s="97"/>
      <c r="GN207" s="97"/>
      <c r="GO207" s="97"/>
      <c r="GP207" s="97"/>
      <c r="GQ207" s="97"/>
      <c r="GR207" s="97"/>
      <c r="GS207" s="97"/>
      <c r="GT207" s="97"/>
      <c r="GU207" s="97"/>
      <c r="GV207" s="98"/>
      <c r="GW207" s="104"/>
      <c r="GX207" s="97"/>
      <c r="GY207" s="97"/>
      <c r="GZ207" s="97"/>
      <c r="HA207" s="97"/>
      <c r="HB207" s="97"/>
      <c r="HC207" s="97"/>
      <c r="HD207" s="97"/>
      <c r="HE207" s="97"/>
      <c r="HF207" s="97"/>
      <c r="HG207" s="97"/>
      <c r="HH207" s="97"/>
      <c r="HI207" s="97"/>
      <c r="HJ207" s="97"/>
      <c r="HK207" s="97"/>
      <c r="HL207" s="97"/>
      <c r="HM207" s="98"/>
      <c r="HN207" s="104"/>
      <c r="HO207" s="97"/>
      <c r="HP207" s="97"/>
      <c r="HQ207" s="97"/>
      <c r="HR207" s="97"/>
      <c r="HS207" s="97"/>
      <c r="HT207" s="97"/>
      <c r="HU207" s="97"/>
      <c r="HV207" s="97"/>
      <c r="HW207" s="97"/>
      <c r="HX207" s="97"/>
      <c r="HY207" s="97"/>
      <c r="HZ207" s="97"/>
      <c r="IA207" s="97"/>
      <c r="IB207" s="97"/>
      <c r="IC207" s="97"/>
      <c r="ID207" s="98"/>
      <c r="IE207" s="104"/>
      <c r="IF207" s="97"/>
      <c r="IG207" s="97"/>
      <c r="IH207" s="97"/>
      <c r="II207" s="97"/>
      <c r="IJ207" s="97"/>
      <c r="IK207" s="97"/>
      <c r="IL207" s="97"/>
      <c r="IM207" s="97"/>
      <c r="IN207" s="97"/>
      <c r="IO207" s="97"/>
      <c r="IP207" s="97"/>
      <c r="IQ207" s="97"/>
      <c r="IR207" s="97"/>
      <c r="IS207" s="97"/>
      <c r="IT207" s="97"/>
      <c r="IU207" s="98"/>
      <c r="IV207" s="104"/>
      <c r="IW207" s="97"/>
      <c r="IX207" s="97"/>
      <c r="IY207" s="97"/>
      <c r="IZ207" s="97"/>
      <c r="JA207" s="97"/>
      <c r="JB207" s="97"/>
      <c r="JC207" s="97"/>
      <c r="JD207" s="97"/>
      <c r="JE207" s="97"/>
      <c r="JF207" s="97"/>
      <c r="JG207" s="97"/>
      <c r="JH207" s="97"/>
      <c r="JI207" s="97"/>
      <c r="JJ207" s="97"/>
      <c r="JK207" s="97"/>
      <c r="JL207" s="98"/>
      <c r="JM207" s="104"/>
      <c r="JN207" s="97"/>
      <c r="JO207" s="97"/>
      <c r="JP207" s="97"/>
      <c r="JQ207" s="97"/>
      <c r="JR207" s="97"/>
      <c r="JS207" s="97"/>
      <c r="JT207" s="97"/>
      <c r="JU207" s="97"/>
      <c r="JV207" s="97"/>
      <c r="JW207" s="97"/>
      <c r="JX207" s="97"/>
      <c r="JY207" s="97"/>
      <c r="JZ207" s="97"/>
      <c r="KA207" s="97"/>
      <c r="KB207" s="97"/>
      <c r="KC207" s="98"/>
      <c r="KD207" s="104"/>
      <c r="KE207" s="97"/>
      <c r="KF207" s="97"/>
      <c r="KG207" s="97"/>
      <c r="KH207" s="97"/>
      <c r="KI207" s="97"/>
      <c r="KJ207" s="97"/>
      <c r="KK207" s="97"/>
      <c r="KL207" s="97"/>
      <c r="KM207" s="97"/>
      <c r="KN207" s="97"/>
      <c r="KO207" s="97"/>
      <c r="KP207" s="97"/>
      <c r="KQ207" s="97"/>
      <c r="KR207" s="97"/>
      <c r="KS207" s="97"/>
    </row>
    <row r="208" ht="15.0" customHeight="1">
      <c r="A208" s="104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8"/>
      <c r="R208" s="104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8"/>
      <c r="AI208" s="104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  <c r="AX208" s="97"/>
      <c r="AY208" s="98"/>
      <c r="AZ208" s="104"/>
      <c r="BA208" s="97"/>
      <c r="BB208" s="97"/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  <c r="BM208" s="97"/>
      <c r="BN208" s="97"/>
      <c r="BO208" s="97"/>
      <c r="BP208" s="98"/>
      <c r="BQ208" s="104"/>
      <c r="BR208" s="97"/>
      <c r="BS208" s="97"/>
      <c r="BT208" s="97"/>
      <c r="BU208" s="97"/>
      <c r="BV208" s="97"/>
      <c r="BW208" s="97"/>
      <c r="BX208" s="97"/>
      <c r="BY208" s="97"/>
      <c r="BZ208" s="97"/>
      <c r="CA208" s="97"/>
      <c r="CB208" s="97"/>
      <c r="CC208" s="97"/>
      <c r="CD208" s="97"/>
      <c r="CE208" s="97"/>
      <c r="CF208" s="97"/>
      <c r="CG208" s="98"/>
      <c r="CH208" s="104"/>
      <c r="CI208" s="97"/>
      <c r="CJ208" s="97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8"/>
      <c r="CY208" s="104"/>
      <c r="CZ208" s="97"/>
      <c r="DA208" s="97"/>
      <c r="DB208" s="97"/>
      <c r="DC208" s="97"/>
      <c r="DD208" s="97"/>
      <c r="DE208" s="97"/>
      <c r="DF208" s="97"/>
      <c r="DG208" s="97"/>
      <c r="DH208" s="97"/>
      <c r="DI208" s="97"/>
      <c r="DJ208" s="97"/>
      <c r="DK208" s="97"/>
      <c r="DL208" s="97"/>
      <c r="DM208" s="97"/>
      <c r="DN208" s="97"/>
      <c r="DO208" s="98"/>
      <c r="DP208" s="104"/>
      <c r="DQ208" s="97"/>
      <c r="DR208" s="97"/>
      <c r="DS208" s="97"/>
      <c r="DT208" s="97"/>
      <c r="DU208" s="97"/>
      <c r="DV208" s="97"/>
      <c r="DW208" s="97"/>
      <c r="DX208" s="97"/>
      <c r="DY208" s="97"/>
      <c r="DZ208" s="97"/>
      <c r="EA208" s="97"/>
      <c r="EB208" s="97"/>
      <c r="EC208" s="97"/>
      <c r="ED208" s="97"/>
      <c r="EE208" s="97"/>
      <c r="EF208" s="98"/>
      <c r="EG208" s="104"/>
      <c r="EH208" s="97"/>
      <c r="EI208" s="97"/>
      <c r="EJ208" s="97"/>
      <c r="EK208" s="97"/>
      <c r="EL208" s="97"/>
      <c r="EM208" s="97"/>
      <c r="EN208" s="97"/>
      <c r="EO208" s="97"/>
      <c r="EP208" s="97"/>
      <c r="EQ208" s="97"/>
      <c r="ER208" s="97"/>
      <c r="ES208" s="97"/>
      <c r="ET208" s="97"/>
      <c r="EU208" s="97"/>
      <c r="EV208" s="97"/>
      <c r="EW208" s="98"/>
      <c r="EX208" s="104"/>
      <c r="EY208" s="97"/>
      <c r="EZ208" s="97"/>
      <c r="FA208" s="97"/>
      <c r="FB208" s="97"/>
      <c r="FC208" s="97"/>
      <c r="FD208" s="97"/>
      <c r="FE208" s="97"/>
      <c r="FF208" s="97"/>
      <c r="FG208" s="97"/>
      <c r="FH208" s="97"/>
      <c r="FI208" s="97"/>
      <c r="FJ208" s="97"/>
      <c r="FK208" s="97"/>
      <c r="FL208" s="97"/>
      <c r="FM208" s="97"/>
      <c r="FN208" s="98"/>
      <c r="FO208" s="104"/>
      <c r="FP208" s="97"/>
      <c r="FQ208" s="97"/>
      <c r="FR208" s="97"/>
      <c r="FS208" s="97"/>
      <c r="FT208" s="97"/>
      <c r="FU208" s="97"/>
      <c r="FV208" s="97"/>
      <c r="FW208" s="97"/>
      <c r="FX208" s="97"/>
      <c r="FY208" s="97"/>
      <c r="FZ208" s="97"/>
      <c r="GA208" s="97"/>
      <c r="GB208" s="97"/>
      <c r="GC208" s="97"/>
      <c r="GD208" s="97"/>
      <c r="GE208" s="98"/>
      <c r="GF208" s="104"/>
      <c r="GG208" s="97"/>
      <c r="GH208" s="97"/>
      <c r="GI208" s="97"/>
      <c r="GJ208" s="97"/>
      <c r="GK208" s="97"/>
      <c r="GL208" s="97"/>
      <c r="GM208" s="97"/>
      <c r="GN208" s="97"/>
      <c r="GO208" s="97"/>
      <c r="GP208" s="97"/>
      <c r="GQ208" s="97"/>
      <c r="GR208" s="97"/>
      <c r="GS208" s="97"/>
      <c r="GT208" s="97"/>
      <c r="GU208" s="97"/>
      <c r="GV208" s="98"/>
      <c r="GW208" s="104"/>
      <c r="GX208" s="97"/>
      <c r="GY208" s="97"/>
      <c r="GZ208" s="97"/>
      <c r="HA208" s="97"/>
      <c r="HB208" s="97"/>
      <c r="HC208" s="97"/>
      <c r="HD208" s="97"/>
      <c r="HE208" s="97"/>
      <c r="HF208" s="97"/>
      <c r="HG208" s="97"/>
      <c r="HH208" s="97"/>
      <c r="HI208" s="97"/>
      <c r="HJ208" s="97"/>
      <c r="HK208" s="97"/>
      <c r="HL208" s="97"/>
      <c r="HM208" s="98"/>
      <c r="HN208" s="104"/>
      <c r="HO208" s="97"/>
      <c r="HP208" s="97"/>
      <c r="HQ208" s="97"/>
      <c r="HR208" s="97"/>
      <c r="HS208" s="97"/>
      <c r="HT208" s="97"/>
      <c r="HU208" s="97"/>
      <c r="HV208" s="97"/>
      <c r="HW208" s="97"/>
      <c r="HX208" s="97"/>
      <c r="HY208" s="97"/>
      <c r="HZ208" s="97"/>
      <c r="IA208" s="97"/>
      <c r="IB208" s="97"/>
      <c r="IC208" s="97"/>
      <c r="ID208" s="98"/>
      <c r="IE208" s="104"/>
      <c r="IF208" s="97"/>
      <c r="IG208" s="97"/>
      <c r="IH208" s="97"/>
      <c r="II208" s="97"/>
      <c r="IJ208" s="97"/>
      <c r="IK208" s="97"/>
      <c r="IL208" s="97"/>
      <c r="IM208" s="97"/>
      <c r="IN208" s="97"/>
      <c r="IO208" s="97"/>
      <c r="IP208" s="97"/>
      <c r="IQ208" s="97"/>
      <c r="IR208" s="97"/>
      <c r="IS208" s="97"/>
      <c r="IT208" s="97"/>
      <c r="IU208" s="98"/>
      <c r="IV208" s="104"/>
      <c r="IW208" s="97"/>
      <c r="IX208" s="97"/>
      <c r="IY208" s="97"/>
      <c r="IZ208" s="97"/>
      <c r="JA208" s="97"/>
      <c r="JB208" s="97"/>
      <c r="JC208" s="97"/>
      <c r="JD208" s="97"/>
      <c r="JE208" s="97"/>
      <c r="JF208" s="97"/>
      <c r="JG208" s="97"/>
      <c r="JH208" s="97"/>
      <c r="JI208" s="97"/>
      <c r="JJ208" s="97"/>
      <c r="JK208" s="97"/>
      <c r="JL208" s="98"/>
      <c r="JM208" s="104"/>
      <c r="JN208" s="97"/>
      <c r="JO208" s="97"/>
      <c r="JP208" s="97"/>
      <c r="JQ208" s="97"/>
      <c r="JR208" s="97"/>
      <c r="JS208" s="97"/>
      <c r="JT208" s="97"/>
      <c r="JU208" s="97"/>
      <c r="JV208" s="97"/>
      <c r="JW208" s="97"/>
      <c r="JX208" s="97"/>
      <c r="JY208" s="97"/>
      <c r="JZ208" s="97"/>
      <c r="KA208" s="97"/>
      <c r="KB208" s="97"/>
      <c r="KC208" s="98"/>
      <c r="KD208" s="104"/>
      <c r="KE208" s="97"/>
      <c r="KF208" s="97"/>
      <c r="KG208" s="97"/>
      <c r="KH208" s="97"/>
      <c r="KI208" s="97"/>
      <c r="KJ208" s="97"/>
      <c r="KK208" s="97"/>
      <c r="KL208" s="97"/>
      <c r="KM208" s="97"/>
      <c r="KN208" s="97"/>
      <c r="KO208" s="97"/>
      <c r="KP208" s="97"/>
      <c r="KQ208" s="97"/>
      <c r="KR208" s="97"/>
      <c r="KS208" s="97"/>
    </row>
    <row r="209" ht="15.0" customHeight="1">
      <c r="A209" s="104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8"/>
      <c r="R209" s="104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8"/>
      <c r="AI209" s="104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8"/>
      <c r="AZ209" s="104"/>
      <c r="BA209" s="97"/>
      <c r="BB209" s="97"/>
      <c r="BC209" s="97"/>
      <c r="BD209" s="97"/>
      <c r="BE209" s="97"/>
      <c r="BF209" s="97"/>
      <c r="BG209" s="97"/>
      <c r="BH209" s="97"/>
      <c r="BI209" s="97"/>
      <c r="BJ209" s="97"/>
      <c r="BK209" s="97"/>
      <c r="BL209" s="97"/>
      <c r="BM209" s="97"/>
      <c r="BN209" s="97"/>
      <c r="BO209" s="97"/>
      <c r="BP209" s="98"/>
      <c r="BQ209" s="104"/>
      <c r="BR209" s="97"/>
      <c r="BS209" s="97"/>
      <c r="BT209" s="97"/>
      <c r="BU209" s="97"/>
      <c r="BV209" s="97"/>
      <c r="BW209" s="97"/>
      <c r="BX209" s="97"/>
      <c r="BY209" s="97"/>
      <c r="BZ209" s="97"/>
      <c r="CA209" s="97"/>
      <c r="CB209" s="97"/>
      <c r="CC209" s="97"/>
      <c r="CD209" s="97"/>
      <c r="CE209" s="97"/>
      <c r="CF209" s="97"/>
      <c r="CG209" s="98"/>
      <c r="CH209" s="104"/>
      <c r="CI209" s="97"/>
      <c r="CJ209" s="97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8"/>
      <c r="CY209" s="104"/>
      <c r="CZ209" s="97"/>
      <c r="DA209" s="97"/>
      <c r="DB209" s="97"/>
      <c r="DC209" s="97"/>
      <c r="DD209" s="97"/>
      <c r="DE209" s="97"/>
      <c r="DF209" s="97"/>
      <c r="DG209" s="97"/>
      <c r="DH209" s="97"/>
      <c r="DI209" s="97"/>
      <c r="DJ209" s="97"/>
      <c r="DK209" s="97"/>
      <c r="DL209" s="97"/>
      <c r="DM209" s="97"/>
      <c r="DN209" s="97"/>
      <c r="DO209" s="98"/>
      <c r="DP209" s="104"/>
      <c r="DQ209" s="97"/>
      <c r="DR209" s="97"/>
      <c r="DS209" s="97"/>
      <c r="DT209" s="97"/>
      <c r="DU209" s="97"/>
      <c r="DV209" s="97"/>
      <c r="DW209" s="97"/>
      <c r="DX209" s="97"/>
      <c r="DY209" s="97"/>
      <c r="DZ209" s="97"/>
      <c r="EA209" s="97"/>
      <c r="EB209" s="97"/>
      <c r="EC209" s="97"/>
      <c r="ED209" s="97"/>
      <c r="EE209" s="97"/>
      <c r="EF209" s="98"/>
      <c r="EG209" s="104"/>
      <c r="EH209" s="97"/>
      <c r="EI209" s="97"/>
      <c r="EJ209" s="97"/>
      <c r="EK209" s="97"/>
      <c r="EL209" s="97"/>
      <c r="EM209" s="97"/>
      <c r="EN209" s="97"/>
      <c r="EO209" s="97"/>
      <c r="EP209" s="97"/>
      <c r="EQ209" s="97"/>
      <c r="ER209" s="97"/>
      <c r="ES209" s="97"/>
      <c r="ET209" s="97"/>
      <c r="EU209" s="97"/>
      <c r="EV209" s="97"/>
      <c r="EW209" s="98"/>
      <c r="EX209" s="104"/>
      <c r="EY209" s="97"/>
      <c r="EZ209" s="97"/>
      <c r="FA209" s="97"/>
      <c r="FB209" s="97"/>
      <c r="FC209" s="97"/>
      <c r="FD209" s="97"/>
      <c r="FE209" s="97"/>
      <c r="FF209" s="97"/>
      <c r="FG209" s="97"/>
      <c r="FH209" s="97"/>
      <c r="FI209" s="97"/>
      <c r="FJ209" s="97"/>
      <c r="FK209" s="97"/>
      <c r="FL209" s="97"/>
      <c r="FM209" s="97"/>
      <c r="FN209" s="98"/>
      <c r="FO209" s="104"/>
      <c r="FP209" s="97"/>
      <c r="FQ209" s="97"/>
      <c r="FR209" s="97"/>
      <c r="FS209" s="97"/>
      <c r="FT209" s="97"/>
      <c r="FU209" s="97"/>
      <c r="FV209" s="97"/>
      <c r="FW209" s="97"/>
      <c r="FX209" s="97"/>
      <c r="FY209" s="97"/>
      <c r="FZ209" s="97"/>
      <c r="GA209" s="97"/>
      <c r="GB209" s="97"/>
      <c r="GC209" s="97"/>
      <c r="GD209" s="97"/>
      <c r="GE209" s="98"/>
      <c r="GF209" s="104"/>
      <c r="GG209" s="97"/>
      <c r="GH209" s="97"/>
      <c r="GI209" s="97"/>
      <c r="GJ209" s="97"/>
      <c r="GK209" s="97"/>
      <c r="GL209" s="97"/>
      <c r="GM209" s="97"/>
      <c r="GN209" s="97"/>
      <c r="GO209" s="97"/>
      <c r="GP209" s="97"/>
      <c r="GQ209" s="97"/>
      <c r="GR209" s="97"/>
      <c r="GS209" s="97"/>
      <c r="GT209" s="97"/>
      <c r="GU209" s="97"/>
      <c r="GV209" s="98"/>
      <c r="GW209" s="104"/>
      <c r="GX209" s="97"/>
      <c r="GY209" s="97"/>
      <c r="GZ209" s="97"/>
      <c r="HA209" s="97"/>
      <c r="HB209" s="97"/>
      <c r="HC209" s="97"/>
      <c r="HD209" s="97"/>
      <c r="HE209" s="97"/>
      <c r="HF209" s="97"/>
      <c r="HG209" s="97"/>
      <c r="HH209" s="97"/>
      <c r="HI209" s="97"/>
      <c r="HJ209" s="97"/>
      <c r="HK209" s="97"/>
      <c r="HL209" s="97"/>
      <c r="HM209" s="98"/>
      <c r="HN209" s="104"/>
      <c r="HO209" s="97"/>
      <c r="HP209" s="97"/>
      <c r="HQ209" s="97"/>
      <c r="HR209" s="97"/>
      <c r="HS209" s="97"/>
      <c r="HT209" s="97"/>
      <c r="HU209" s="97"/>
      <c r="HV209" s="97"/>
      <c r="HW209" s="97"/>
      <c r="HX209" s="97"/>
      <c r="HY209" s="97"/>
      <c r="HZ209" s="97"/>
      <c r="IA209" s="97"/>
      <c r="IB209" s="97"/>
      <c r="IC209" s="97"/>
      <c r="ID209" s="98"/>
      <c r="IE209" s="104"/>
      <c r="IF209" s="97"/>
      <c r="IG209" s="97"/>
      <c r="IH209" s="97"/>
      <c r="II209" s="97"/>
      <c r="IJ209" s="97"/>
      <c r="IK209" s="97"/>
      <c r="IL209" s="97"/>
      <c r="IM209" s="97"/>
      <c r="IN209" s="97"/>
      <c r="IO209" s="97"/>
      <c r="IP209" s="97"/>
      <c r="IQ209" s="97"/>
      <c r="IR209" s="97"/>
      <c r="IS209" s="97"/>
      <c r="IT209" s="97"/>
      <c r="IU209" s="98"/>
      <c r="IV209" s="104"/>
      <c r="IW209" s="97"/>
      <c r="IX209" s="97"/>
      <c r="IY209" s="97"/>
      <c r="IZ209" s="97"/>
      <c r="JA209" s="97"/>
      <c r="JB209" s="97"/>
      <c r="JC209" s="97"/>
      <c r="JD209" s="97"/>
      <c r="JE209" s="97"/>
      <c r="JF209" s="97"/>
      <c r="JG209" s="97"/>
      <c r="JH209" s="97"/>
      <c r="JI209" s="97"/>
      <c r="JJ209" s="97"/>
      <c r="JK209" s="97"/>
      <c r="JL209" s="98"/>
      <c r="JM209" s="104"/>
      <c r="JN209" s="97"/>
      <c r="JO209" s="97"/>
      <c r="JP209" s="97"/>
      <c r="JQ209" s="97"/>
      <c r="JR209" s="97"/>
      <c r="JS209" s="97"/>
      <c r="JT209" s="97"/>
      <c r="JU209" s="97"/>
      <c r="JV209" s="97"/>
      <c r="JW209" s="97"/>
      <c r="JX209" s="97"/>
      <c r="JY209" s="97"/>
      <c r="JZ209" s="97"/>
      <c r="KA209" s="97"/>
      <c r="KB209" s="97"/>
      <c r="KC209" s="98"/>
      <c r="KD209" s="104"/>
      <c r="KE209" s="97"/>
      <c r="KF209" s="97"/>
      <c r="KG209" s="97"/>
      <c r="KH209" s="97"/>
      <c r="KI209" s="97"/>
      <c r="KJ209" s="97"/>
      <c r="KK209" s="97"/>
      <c r="KL209" s="97"/>
      <c r="KM209" s="97"/>
      <c r="KN209" s="97"/>
      <c r="KO209" s="97"/>
      <c r="KP209" s="97"/>
      <c r="KQ209" s="97"/>
      <c r="KR209" s="97"/>
      <c r="KS209" s="97"/>
    </row>
    <row r="210" ht="15.0" customHeight="1">
      <c r="A210" s="104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8"/>
      <c r="R210" s="104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8"/>
      <c r="AI210" s="104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8"/>
      <c r="AZ210" s="104"/>
      <c r="BA210" s="97"/>
      <c r="BB210" s="97"/>
      <c r="BC210" s="97"/>
      <c r="BD210" s="97"/>
      <c r="BE210" s="97"/>
      <c r="BF210" s="97"/>
      <c r="BG210" s="97"/>
      <c r="BH210" s="97"/>
      <c r="BI210" s="97"/>
      <c r="BJ210" s="97"/>
      <c r="BK210" s="97"/>
      <c r="BL210" s="97"/>
      <c r="BM210" s="97"/>
      <c r="BN210" s="97"/>
      <c r="BO210" s="97"/>
      <c r="BP210" s="98"/>
      <c r="BQ210" s="104"/>
      <c r="BR210" s="97"/>
      <c r="BS210" s="97"/>
      <c r="BT210" s="97"/>
      <c r="BU210" s="97"/>
      <c r="BV210" s="97"/>
      <c r="BW210" s="97"/>
      <c r="BX210" s="97"/>
      <c r="BY210" s="97"/>
      <c r="BZ210" s="97"/>
      <c r="CA210" s="97"/>
      <c r="CB210" s="97"/>
      <c r="CC210" s="97"/>
      <c r="CD210" s="97"/>
      <c r="CE210" s="97"/>
      <c r="CF210" s="97"/>
      <c r="CG210" s="98"/>
      <c r="CH210" s="104"/>
      <c r="CI210" s="97"/>
      <c r="CJ210" s="97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8"/>
      <c r="CY210" s="104"/>
      <c r="CZ210" s="97"/>
      <c r="DA210" s="97"/>
      <c r="DB210" s="97"/>
      <c r="DC210" s="97"/>
      <c r="DD210" s="97"/>
      <c r="DE210" s="97"/>
      <c r="DF210" s="97"/>
      <c r="DG210" s="97"/>
      <c r="DH210" s="97"/>
      <c r="DI210" s="97"/>
      <c r="DJ210" s="97"/>
      <c r="DK210" s="97"/>
      <c r="DL210" s="97"/>
      <c r="DM210" s="97"/>
      <c r="DN210" s="97"/>
      <c r="DO210" s="98"/>
      <c r="DP210" s="104"/>
      <c r="DQ210" s="97"/>
      <c r="DR210" s="97"/>
      <c r="DS210" s="97"/>
      <c r="DT210" s="97"/>
      <c r="DU210" s="97"/>
      <c r="DV210" s="97"/>
      <c r="DW210" s="97"/>
      <c r="DX210" s="97"/>
      <c r="DY210" s="97"/>
      <c r="DZ210" s="97"/>
      <c r="EA210" s="97"/>
      <c r="EB210" s="97"/>
      <c r="EC210" s="97"/>
      <c r="ED210" s="97"/>
      <c r="EE210" s="97"/>
      <c r="EF210" s="98"/>
      <c r="EG210" s="104"/>
      <c r="EH210" s="97"/>
      <c r="EI210" s="97"/>
      <c r="EJ210" s="97"/>
      <c r="EK210" s="97"/>
      <c r="EL210" s="97"/>
      <c r="EM210" s="97"/>
      <c r="EN210" s="97"/>
      <c r="EO210" s="97"/>
      <c r="EP210" s="97"/>
      <c r="EQ210" s="97"/>
      <c r="ER210" s="97"/>
      <c r="ES210" s="97"/>
      <c r="ET210" s="97"/>
      <c r="EU210" s="97"/>
      <c r="EV210" s="97"/>
      <c r="EW210" s="98"/>
      <c r="EX210" s="104"/>
      <c r="EY210" s="97"/>
      <c r="EZ210" s="97"/>
      <c r="FA210" s="97"/>
      <c r="FB210" s="97"/>
      <c r="FC210" s="97"/>
      <c r="FD210" s="97"/>
      <c r="FE210" s="97"/>
      <c r="FF210" s="97"/>
      <c r="FG210" s="97"/>
      <c r="FH210" s="97"/>
      <c r="FI210" s="97"/>
      <c r="FJ210" s="97"/>
      <c r="FK210" s="97"/>
      <c r="FL210" s="97"/>
      <c r="FM210" s="97"/>
      <c r="FN210" s="98"/>
      <c r="FO210" s="104"/>
      <c r="FP210" s="97"/>
      <c r="FQ210" s="97"/>
      <c r="FR210" s="97"/>
      <c r="FS210" s="97"/>
      <c r="FT210" s="97"/>
      <c r="FU210" s="97"/>
      <c r="FV210" s="97"/>
      <c r="FW210" s="97"/>
      <c r="FX210" s="97"/>
      <c r="FY210" s="97"/>
      <c r="FZ210" s="97"/>
      <c r="GA210" s="97"/>
      <c r="GB210" s="97"/>
      <c r="GC210" s="97"/>
      <c r="GD210" s="97"/>
      <c r="GE210" s="98"/>
      <c r="GF210" s="104"/>
      <c r="GG210" s="97"/>
      <c r="GH210" s="97"/>
      <c r="GI210" s="97"/>
      <c r="GJ210" s="97"/>
      <c r="GK210" s="97"/>
      <c r="GL210" s="97"/>
      <c r="GM210" s="97"/>
      <c r="GN210" s="97"/>
      <c r="GO210" s="97"/>
      <c r="GP210" s="97"/>
      <c r="GQ210" s="97"/>
      <c r="GR210" s="97"/>
      <c r="GS210" s="97"/>
      <c r="GT210" s="97"/>
      <c r="GU210" s="97"/>
      <c r="GV210" s="98"/>
      <c r="GW210" s="104"/>
      <c r="GX210" s="97"/>
      <c r="GY210" s="97"/>
      <c r="GZ210" s="97"/>
      <c r="HA210" s="97"/>
      <c r="HB210" s="97"/>
      <c r="HC210" s="97"/>
      <c r="HD210" s="97"/>
      <c r="HE210" s="97"/>
      <c r="HF210" s="97"/>
      <c r="HG210" s="97"/>
      <c r="HH210" s="97"/>
      <c r="HI210" s="97"/>
      <c r="HJ210" s="97"/>
      <c r="HK210" s="97"/>
      <c r="HL210" s="97"/>
      <c r="HM210" s="98"/>
      <c r="HN210" s="104"/>
      <c r="HO210" s="97"/>
      <c r="HP210" s="97"/>
      <c r="HQ210" s="97"/>
      <c r="HR210" s="97"/>
      <c r="HS210" s="97"/>
      <c r="HT210" s="97"/>
      <c r="HU210" s="97"/>
      <c r="HV210" s="97"/>
      <c r="HW210" s="97"/>
      <c r="HX210" s="97"/>
      <c r="HY210" s="97"/>
      <c r="HZ210" s="97"/>
      <c r="IA210" s="97"/>
      <c r="IB210" s="97"/>
      <c r="IC210" s="97"/>
      <c r="ID210" s="98"/>
      <c r="IE210" s="104"/>
      <c r="IF210" s="97"/>
      <c r="IG210" s="97"/>
      <c r="IH210" s="97"/>
      <c r="II210" s="97"/>
      <c r="IJ210" s="97"/>
      <c r="IK210" s="97"/>
      <c r="IL210" s="97"/>
      <c r="IM210" s="97"/>
      <c r="IN210" s="97"/>
      <c r="IO210" s="97"/>
      <c r="IP210" s="97"/>
      <c r="IQ210" s="97"/>
      <c r="IR210" s="97"/>
      <c r="IS210" s="97"/>
      <c r="IT210" s="97"/>
      <c r="IU210" s="98"/>
      <c r="IV210" s="104"/>
      <c r="IW210" s="97"/>
      <c r="IX210" s="97"/>
      <c r="IY210" s="97"/>
      <c r="IZ210" s="97"/>
      <c r="JA210" s="97"/>
      <c r="JB210" s="97"/>
      <c r="JC210" s="97"/>
      <c r="JD210" s="97"/>
      <c r="JE210" s="97"/>
      <c r="JF210" s="97"/>
      <c r="JG210" s="97"/>
      <c r="JH210" s="97"/>
      <c r="JI210" s="97"/>
      <c r="JJ210" s="97"/>
      <c r="JK210" s="97"/>
      <c r="JL210" s="98"/>
      <c r="JM210" s="104"/>
      <c r="JN210" s="97"/>
      <c r="JO210" s="97"/>
      <c r="JP210" s="97"/>
      <c r="JQ210" s="97"/>
      <c r="JR210" s="97"/>
      <c r="JS210" s="97"/>
      <c r="JT210" s="97"/>
      <c r="JU210" s="97"/>
      <c r="JV210" s="97"/>
      <c r="JW210" s="97"/>
      <c r="JX210" s="97"/>
      <c r="JY210" s="97"/>
      <c r="JZ210" s="97"/>
      <c r="KA210" s="97"/>
      <c r="KB210" s="97"/>
      <c r="KC210" s="98"/>
      <c r="KD210" s="104"/>
      <c r="KE210" s="97"/>
      <c r="KF210" s="97"/>
      <c r="KG210" s="97"/>
      <c r="KH210" s="97"/>
      <c r="KI210" s="97"/>
      <c r="KJ210" s="97"/>
      <c r="KK210" s="97"/>
      <c r="KL210" s="97"/>
      <c r="KM210" s="97"/>
      <c r="KN210" s="97"/>
      <c r="KO210" s="97"/>
      <c r="KP210" s="97"/>
      <c r="KQ210" s="97"/>
      <c r="KR210" s="97"/>
      <c r="KS210" s="97"/>
    </row>
    <row r="211" ht="15.0" customHeight="1">
      <c r="A211" s="104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8"/>
      <c r="R211" s="104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8"/>
      <c r="AI211" s="104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8"/>
      <c r="AZ211" s="104"/>
      <c r="BA211" s="97"/>
      <c r="BB211" s="97"/>
      <c r="BC211" s="97"/>
      <c r="BD211" s="97"/>
      <c r="BE211" s="97"/>
      <c r="BF211" s="97"/>
      <c r="BG211" s="97"/>
      <c r="BH211" s="97"/>
      <c r="BI211" s="97"/>
      <c r="BJ211" s="97"/>
      <c r="BK211" s="97"/>
      <c r="BL211" s="97"/>
      <c r="BM211" s="97"/>
      <c r="BN211" s="97"/>
      <c r="BO211" s="97"/>
      <c r="BP211" s="98"/>
      <c r="BQ211" s="104"/>
      <c r="BR211" s="97"/>
      <c r="BS211" s="97"/>
      <c r="BT211" s="97"/>
      <c r="BU211" s="97"/>
      <c r="BV211" s="97"/>
      <c r="BW211" s="97"/>
      <c r="BX211" s="97"/>
      <c r="BY211" s="97"/>
      <c r="BZ211" s="97"/>
      <c r="CA211" s="97"/>
      <c r="CB211" s="97"/>
      <c r="CC211" s="97"/>
      <c r="CD211" s="97"/>
      <c r="CE211" s="97"/>
      <c r="CF211" s="97"/>
      <c r="CG211" s="98"/>
      <c r="CH211" s="104"/>
      <c r="CI211" s="97"/>
      <c r="CJ211" s="97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8"/>
      <c r="CY211" s="104"/>
      <c r="CZ211" s="97"/>
      <c r="DA211" s="97"/>
      <c r="DB211" s="97"/>
      <c r="DC211" s="97"/>
      <c r="DD211" s="97"/>
      <c r="DE211" s="97"/>
      <c r="DF211" s="97"/>
      <c r="DG211" s="97"/>
      <c r="DH211" s="97"/>
      <c r="DI211" s="97"/>
      <c r="DJ211" s="97"/>
      <c r="DK211" s="97"/>
      <c r="DL211" s="97"/>
      <c r="DM211" s="97"/>
      <c r="DN211" s="97"/>
      <c r="DO211" s="98"/>
      <c r="DP211" s="104"/>
      <c r="DQ211" s="97"/>
      <c r="DR211" s="97"/>
      <c r="DS211" s="97"/>
      <c r="DT211" s="97"/>
      <c r="DU211" s="97"/>
      <c r="DV211" s="97"/>
      <c r="DW211" s="97"/>
      <c r="DX211" s="97"/>
      <c r="DY211" s="97"/>
      <c r="DZ211" s="97"/>
      <c r="EA211" s="97"/>
      <c r="EB211" s="97"/>
      <c r="EC211" s="97"/>
      <c r="ED211" s="97"/>
      <c r="EE211" s="97"/>
      <c r="EF211" s="98"/>
      <c r="EG211" s="104"/>
      <c r="EH211" s="97"/>
      <c r="EI211" s="97"/>
      <c r="EJ211" s="97"/>
      <c r="EK211" s="97"/>
      <c r="EL211" s="97"/>
      <c r="EM211" s="97"/>
      <c r="EN211" s="97"/>
      <c r="EO211" s="97"/>
      <c r="EP211" s="97"/>
      <c r="EQ211" s="97"/>
      <c r="ER211" s="97"/>
      <c r="ES211" s="97"/>
      <c r="ET211" s="97"/>
      <c r="EU211" s="97"/>
      <c r="EV211" s="97"/>
      <c r="EW211" s="98"/>
      <c r="EX211" s="104"/>
      <c r="EY211" s="97"/>
      <c r="EZ211" s="97"/>
      <c r="FA211" s="97"/>
      <c r="FB211" s="97"/>
      <c r="FC211" s="97"/>
      <c r="FD211" s="97"/>
      <c r="FE211" s="97"/>
      <c r="FF211" s="97"/>
      <c r="FG211" s="97"/>
      <c r="FH211" s="97"/>
      <c r="FI211" s="97"/>
      <c r="FJ211" s="97"/>
      <c r="FK211" s="97"/>
      <c r="FL211" s="97"/>
      <c r="FM211" s="97"/>
      <c r="FN211" s="98"/>
      <c r="FO211" s="104"/>
      <c r="FP211" s="97"/>
      <c r="FQ211" s="97"/>
      <c r="FR211" s="97"/>
      <c r="FS211" s="97"/>
      <c r="FT211" s="97"/>
      <c r="FU211" s="97"/>
      <c r="FV211" s="97"/>
      <c r="FW211" s="97"/>
      <c r="FX211" s="97"/>
      <c r="FY211" s="97"/>
      <c r="FZ211" s="97"/>
      <c r="GA211" s="97"/>
      <c r="GB211" s="97"/>
      <c r="GC211" s="97"/>
      <c r="GD211" s="97"/>
      <c r="GE211" s="98"/>
      <c r="GF211" s="104"/>
      <c r="GG211" s="97"/>
      <c r="GH211" s="97"/>
      <c r="GI211" s="97"/>
      <c r="GJ211" s="97"/>
      <c r="GK211" s="97"/>
      <c r="GL211" s="97"/>
      <c r="GM211" s="97"/>
      <c r="GN211" s="97"/>
      <c r="GO211" s="97"/>
      <c r="GP211" s="97"/>
      <c r="GQ211" s="97"/>
      <c r="GR211" s="97"/>
      <c r="GS211" s="97"/>
      <c r="GT211" s="97"/>
      <c r="GU211" s="97"/>
      <c r="GV211" s="98"/>
      <c r="GW211" s="104"/>
      <c r="GX211" s="97"/>
      <c r="GY211" s="97"/>
      <c r="GZ211" s="97"/>
      <c r="HA211" s="97"/>
      <c r="HB211" s="97"/>
      <c r="HC211" s="97"/>
      <c r="HD211" s="97"/>
      <c r="HE211" s="97"/>
      <c r="HF211" s="97"/>
      <c r="HG211" s="97"/>
      <c r="HH211" s="97"/>
      <c r="HI211" s="97"/>
      <c r="HJ211" s="97"/>
      <c r="HK211" s="97"/>
      <c r="HL211" s="97"/>
      <c r="HM211" s="98"/>
      <c r="HN211" s="104"/>
      <c r="HO211" s="97"/>
      <c r="HP211" s="97"/>
      <c r="HQ211" s="97"/>
      <c r="HR211" s="97"/>
      <c r="HS211" s="97"/>
      <c r="HT211" s="97"/>
      <c r="HU211" s="97"/>
      <c r="HV211" s="97"/>
      <c r="HW211" s="97"/>
      <c r="HX211" s="97"/>
      <c r="HY211" s="97"/>
      <c r="HZ211" s="97"/>
      <c r="IA211" s="97"/>
      <c r="IB211" s="97"/>
      <c r="IC211" s="97"/>
      <c r="ID211" s="98"/>
      <c r="IE211" s="104"/>
      <c r="IF211" s="97"/>
      <c r="IG211" s="97"/>
      <c r="IH211" s="97"/>
      <c r="II211" s="97"/>
      <c r="IJ211" s="97"/>
      <c r="IK211" s="97"/>
      <c r="IL211" s="97"/>
      <c r="IM211" s="97"/>
      <c r="IN211" s="97"/>
      <c r="IO211" s="97"/>
      <c r="IP211" s="97"/>
      <c r="IQ211" s="97"/>
      <c r="IR211" s="97"/>
      <c r="IS211" s="97"/>
      <c r="IT211" s="97"/>
      <c r="IU211" s="98"/>
      <c r="IV211" s="104"/>
      <c r="IW211" s="97"/>
      <c r="IX211" s="97"/>
      <c r="IY211" s="97"/>
      <c r="IZ211" s="97"/>
      <c r="JA211" s="97"/>
      <c r="JB211" s="97"/>
      <c r="JC211" s="97"/>
      <c r="JD211" s="97"/>
      <c r="JE211" s="97"/>
      <c r="JF211" s="97"/>
      <c r="JG211" s="97"/>
      <c r="JH211" s="97"/>
      <c r="JI211" s="97"/>
      <c r="JJ211" s="97"/>
      <c r="JK211" s="97"/>
      <c r="JL211" s="98"/>
      <c r="JM211" s="104"/>
      <c r="JN211" s="97"/>
      <c r="JO211" s="97"/>
      <c r="JP211" s="97"/>
      <c r="JQ211" s="97"/>
      <c r="JR211" s="97"/>
      <c r="JS211" s="97"/>
      <c r="JT211" s="97"/>
      <c r="JU211" s="97"/>
      <c r="JV211" s="97"/>
      <c r="JW211" s="97"/>
      <c r="JX211" s="97"/>
      <c r="JY211" s="97"/>
      <c r="JZ211" s="97"/>
      <c r="KA211" s="97"/>
      <c r="KB211" s="97"/>
      <c r="KC211" s="98"/>
      <c r="KD211" s="104"/>
      <c r="KE211" s="97"/>
      <c r="KF211" s="97"/>
      <c r="KG211" s="97"/>
      <c r="KH211" s="97"/>
      <c r="KI211" s="97"/>
      <c r="KJ211" s="97"/>
      <c r="KK211" s="97"/>
      <c r="KL211" s="97"/>
      <c r="KM211" s="97"/>
      <c r="KN211" s="97"/>
      <c r="KO211" s="97"/>
      <c r="KP211" s="97"/>
      <c r="KQ211" s="97"/>
      <c r="KR211" s="97"/>
      <c r="KS211" s="97"/>
    </row>
    <row r="212" ht="15.0" customHeight="1">
      <c r="A212" s="104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8"/>
      <c r="R212" s="104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8"/>
      <c r="AI212" s="104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8"/>
      <c r="AZ212" s="104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7"/>
      <c r="BN212" s="97"/>
      <c r="BO212" s="97"/>
      <c r="BP212" s="98"/>
      <c r="BQ212" s="104"/>
      <c r="BR212" s="97"/>
      <c r="BS212" s="97"/>
      <c r="BT212" s="97"/>
      <c r="BU212" s="97"/>
      <c r="BV212" s="97"/>
      <c r="BW212" s="97"/>
      <c r="BX212" s="97"/>
      <c r="BY212" s="97"/>
      <c r="BZ212" s="97"/>
      <c r="CA212" s="97"/>
      <c r="CB212" s="97"/>
      <c r="CC212" s="97"/>
      <c r="CD212" s="97"/>
      <c r="CE212" s="97"/>
      <c r="CF212" s="97"/>
      <c r="CG212" s="98"/>
      <c r="CH212" s="104"/>
      <c r="CI212" s="97"/>
      <c r="CJ212" s="97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8"/>
      <c r="CY212" s="104"/>
      <c r="CZ212" s="97"/>
      <c r="DA212" s="97"/>
      <c r="DB212" s="97"/>
      <c r="DC212" s="97"/>
      <c r="DD212" s="97"/>
      <c r="DE212" s="97"/>
      <c r="DF212" s="97"/>
      <c r="DG212" s="97"/>
      <c r="DH212" s="97"/>
      <c r="DI212" s="97"/>
      <c r="DJ212" s="97"/>
      <c r="DK212" s="97"/>
      <c r="DL212" s="97"/>
      <c r="DM212" s="97"/>
      <c r="DN212" s="97"/>
      <c r="DO212" s="98"/>
      <c r="DP212" s="104"/>
      <c r="DQ212" s="97"/>
      <c r="DR212" s="97"/>
      <c r="DS212" s="97"/>
      <c r="DT212" s="97"/>
      <c r="DU212" s="97"/>
      <c r="DV212" s="97"/>
      <c r="DW212" s="97"/>
      <c r="DX212" s="97"/>
      <c r="DY212" s="97"/>
      <c r="DZ212" s="97"/>
      <c r="EA212" s="97"/>
      <c r="EB212" s="97"/>
      <c r="EC212" s="97"/>
      <c r="ED212" s="97"/>
      <c r="EE212" s="97"/>
      <c r="EF212" s="98"/>
      <c r="EG212" s="104"/>
      <c r="EH212" s="97"/>
      <c r="EI212" s="97"/>
      <c r="EJ212" s="97"/>
      <c r="EK212" s="97"/>
      <c r="EL212" s="97"/>
      <c r="EM212" s="97"/>
      <c r="EN212" s="97"/>
      <c r="EO212" s="97"/>
      <c r="EP212" s="97"/>
      <c r="EQ212" s="97"/>
      <c r="ER212" s="97"/>
      <c r="ES212" s="97"/>
      <c r="ET212" s="97"/>
      <c r="EU212" s="97"/>
      <c r="EV212" s="97"/>
      <c r="EW212" s="98"/>
      <c r="EX212" s="104"/>
      <c r="EY212" s="97"/>
      <c r="EZ212" s="97"/>
      <c r="FA212" s="97"/>
      <c r="FB212" s="97"/>
      <c r="FC212" s="97"/>
      <c r="FD212" s="97"/>
      <c r="FE212" s="97"/>
      <c r="FF212" s="97"/>
      <c r="FG212" s="97"/>
      <c r="FH212" s="97"/>
      <c r="FI212" s="97"/>
      <c r="FJ212" s="97"/>
      <c r="FK212" s="97"/>
      <c r="FL212" s="97"/>
      <c r="FM212" s="97"/>
      <c r="FN212" s="98"/>
      <c r="FO212" s="104"/>
      <c r="FP212" s="97"/>
      <c r="FQ212" s="97"/>
      <c r="FR212" s="97"/>
      <c r="FS212" s="97"/>
      <c r="FT212" s="97"/>
      <c r="FU212" s="97"/>
      <c r="FV212" s="97"/>
      <c r="FW212" s="97"/>
      <c r="FX212" s="97"/>
      <c r="FY212" s="97"/>
      <c r="FZ212" s="97"/>
      <c r="GA212" s="97"/>
      <c r="GB212" s="97"/>
      <c r="GC212" s="97"/>
      <c r="GD212" s="97"/>
      <c r="GE212" s="98"/>
      <c r="GF212" s="104"/>
      <c r="GG212" s="97"/>
      <c r="GH212" s="97"/>
      <c r="GI212" s="97"/>
      <c r="GJ212" s="97"/>
      <c r="GK212" s="97"/>
      <c r="GL212" s="97"/>
      <c r="GM212" s="97"/>
      <c r="GN212" s="97"/>
      <c r="GO212" s="97"/>
      <c r="GP212" s="97"/>
      <c r="GQ212" s="97"/>
      <c r="GR212" s="97"/>
      <c r="GS212" s="97"/>
      <c r="GT212" s="97"/>
      <c r="GU212" s="97"/>
      <c r="GV212" s="98"/>
      <c r="GW212" s="104"/>
      <c r="GX212" s="97"/>
      <c r="GY212" s="97"/>
      <c r="GZ212" s="97"/>
      <c r="HA212" s="97"/>
      <c r="HB212" s="97"/>
      <c r="HC212" s="97"/>
      <c r="HD212" s="97"/>
      <c r="HE212" s="97"/>
      <c r="HF212" s="97"/>
      <c r="HG212" s="97"/>
      <c r="HH212" s="97"/>
      <c r="HI212" s="97"/>
      <c r="HJ212" s="97"/>
      <c r="HK212" s="97"/>
      <c r="HL212" s="97"/>
      <c r="HM212" s="98"/>
      <c r="HN212" s="104"/>
      <c r="HO212" s="97"/>
      <c r="HP212" s="97"/>
      <c r="HQ212" s="97"/>
      <c r="HR212" s="97"/>
      <c r="HS212" s="97"/>
      <c r="HT212" s="97"/>
      <c r="HU212" s="97"/>
      <c r="HV212" s="97"/>
      <c r="HW212" s="97"/>
      <c r="HX212" s="97"/>
      <c r="HY212" s="97"/>
      <c r="HZ212" s="97"/>
      <c r="IA212" s="97"/>
      <c r="IB212" s="97"/>
      <c r="IC212" s="97"/>
      <c r="ID212" s="98"/>
      <c r="IE212" s="104"/>
      <c r="IF212" s="97"/>
      <c r="IG212" s="97"/>
      <c r="IH212" s="97"/>
      <c r="II212" s="97"/>
      <c r="IJ212" s="97"/>
      <c r="IK212" s="97"/>
      <c r="IL212" s="97"/>
      <c r="IM212" s="97"/>
      <c r="IN212" s="97"/>
      <c r="IO212" s="97"/>
      <c r="IP212" s="97"/>
      <c r="IQ212" s="97"/>
      <c r="IR212" s="97"/>
      <c r="IS212" s="97"/>
      <c r="IT212" s="97"/>
      <c r="IU212" s="98"/>
      <c r="IV212" s="104"/>
      <c r="IW212" s="97"/>
      <c r="IX212" s="97"/>
      <c r="IY212" s="97"/>
      <c r="IZ212" s="97"/>
      <c r="JA212" s="97"/>
      <c r="JB212" s="97"/>
      <c r="JC212" s="97"/>
      <c r="JD212" s="97"/>
      <c r="JE212" s="97"/>
      <c r="JF212" s="97"/>
      <c r="JG212" s="97"/>
      <c r="JH212" s="97"/>
      <c r="JI212" s="97"/>
      <c r="JJ212" s="97"/>
      <c r="JK212" s="97"/>
      <c r="JL212" s="98"/>
      <c r="JM212" s="104"/>
      <c r="JN212" s="97"/>
      <c r="JO212" s="97"/>
      <c r="JP212" s="97"/>
      <c r="JQ212" s="97"/>
      <c r="JR212" s="97"/>
      <c r="JS212" s="97"/>
      <c r="JT212" s="97"/>
      <c r="JU212" s="97"/>
      <c r="JV212" s="97"/>
      <c r="JW212" s="97"/>
      <c r="JX212" s="97"/>
      <c r="JY212" s="97"/>
      <c r="JZ212" s="97"/>
      <c r="KA212" s="97"/>
      <c r="KB212" s="97"/>
      <c r="KC212" s="98"/>
      <c r="KD212" s="104"/>
      <c r="KE212" s="97"/>
      <c r="KF212" s="97"/>
      <c r="KG212" s="97"/>
      <c r="KH212" s="97"/>
      <c r="KI212" s="97"/>
      <c r="KJ212" s="97"/>
      <c r="KK212" s="97"/>
      <c r="KL212" s="97"/>
      <c r="KM212" s="97"/>
      <c r="KN212" s="97"/>
      <c r="KO212" s="97"/>
      <c r="KP212" s="97"/>
      <c r="KQ212" s="97"/>
      <c r="KR212" s="97"/>
      <c r="KS212" s="97"/>
    </row>
    <row r="213" ht="15.0" customHeight="1">
      <c r="A213" s="104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8"/>
      <c r="R213" s="104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8"/>
      <c r="AI213" s="104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8"/>
      <c r="AZ213" s="104"/>
      <c r="BA213" s="97"/>
      <c r="BB213" s="97"/>
      <c r="BC213" s="97"/>
      <c r="BD213" s="97"/>
      <c r="BE213" s="97"/>
      <c r="BF213" s="97"/>
      <c r="BG213" s="97"/>
      <c r="BH213" s="97"/>
      <c r="BI213" s="97"/>
      <c r="BJ213" s="97"/>
      <c r="BK213" s="97"/>
      <c r="BL213" s="97"/>
      <c r="BM213" s="97"/>
      <c r="BN213" s="97"/>
      <c r="BO213" s="97"/>
      <c r="BP213" s="98"/>
      <c r="BQ213" s="104"/>
      <c r="BR213" s="97"/>
      <c r="BS213" s="97"/>
      <c r="BT213" s="97"/>
      <c r="BU213" s="97"/>
      <c r="BV213" s="97"/>
      <c r="BW213" s="97"/>
      <c r="BX213" s="97"/>
      <c r="BY213" s="97"/>
      <c r="BZ213" s="97"/>
      <c r="CA213" s="97"/>
      <c r="CB213" s="97"/>
      <c r="CC213" s="97"/>
      <c r="CD213" s="97"/>
      <c r="CE213" s="97"/>
      <c r="CF213" s="97"/>
      <c r="CG213" s="98"/>
      <c r="CH213" s="104"/>
      <c r="CI213" s="97"/>
      <c r="CJ213" s="97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8"/>
      <c r="CY213" s="104"/>
      <c r="CZ213" s="97"/>
      <c r="DA213" s="97"/>
      <c r="DB213" s="97"/>
      <c r="DC213" s="97"/>
      <c r="DD213" s="97"/>
      <c r="DE213" s="97"/>
      <c r="DF213" s="97"/>
      <c r="DG213" s="97"/>
      <c r="DH213" s="97"/>
      <c r="DI213" s="97"/>
      <c r="DJ213" s="97"/>
      <c r="DK213" s="97"/>
      <c r="DL213" s="97"/>
      <c r="DM213" s="97"/>
      <c r="DN213" s="97"/>
      <c r="DO213" s="98"/>
      <c r="DP213" s="104"/>
      <c r="DQ213" s="97"/>
      <c r="DR213" s="97"/>
      <c r="DS213" s="97"/>
      <c r="DT213" s="97"/>
      <c r="DU213" s="97"/>
      <c r="DV213" s="97"/>
      <c r="DW213" s="97"/>
      <c r="DX213" s="97"/>
      <c r="DY213" s="97"/>
      <c r="DZ213" s="97"/>
      <c r="EA213" s="97"/>
      <c r="EB213" s="97"/>
      <c r="EC213" s="97"/>
      <c r="ED213" s="97"/>
      <c r="EE213" s="97"/>
      <c r="EF213" s="98"/>
      <c r="EG213" s="104"/>
      <c r="EH213" s="97"/>
      <c r="EI213" s="97"/>
      <c r="EJ213" s="97"/>
      <c r="EK213" s="97"/>
      <c r="EL213" s="97"/>
      <c r="EM213" s="97"/>
      <c r="EN213" s="97"/>
      <c r="EO213" s="97"/>
      <c r="EP213" s="97"/>
      <c r="EQ213" s="97"/>
      <c r="ER213" s="97"/>
      <c r="ES213" s="97"/>
      <c r="ET213" s="97"/>
      <c r="EU213" s="97"/>
      <c r="EV213" s="97"/>
      <c r="EW213" s="98"/>
      <c r="EX213" s="104"/>
      <c r="EY213" s="97"/>
      <c r="EZ213" s="97"/>
      <c r="FA213" s="97"/>
      <c r="FB213" s="97"/>
      <c r="FC213" s="97"/>
      <c r="FD213" s="97"/>
      <c r="FE213" s="97"/>
      <c r="FF213" s="97"/>
      <c r="FG213" s="97"/>
      <c r="FH213" s="97"/>
      <c r="FI213" s="97"/>
      <c r="FJ213" s="97"/>
      <c r="FK213" s="97"/>
      <c r="FL213" s="97"/>
      <c r="FM213" s="97"/>
      <c r="FN213" s="98"/>
      <c r="FO213" s="104"/>
      <c r="FP213" s="97"/>
      <c r="FQ213" s="97"/>
      <c r="FR213" s="97"/>
      <c r="FS213" s="97"/>
      <c r="FT213" s="97"/>
      <c r="FU213" s="97"/>
      <c r="FV213" s="97"/>
      <c r="FW213" s="97"/>
      <c r="FX213" s="97"/>
      <c r="FY213" s="97"/>
      <c r="FZ213" s="97"/>
      <c r="GA213" s="97"/>
      <c r="GB213" s="97"/>
      <c r="GC213" s="97"/>
      <c r="GD213" s="97"/>
      <c r="GE213" s="98"/>
      <c r="GF213" s="104"/>
      <c r="GG213" s="97"/>
      <c r="GH213" s="97"/>
      <c r="GI213" s="97"/>
      <c r="GJ213" s="97"/>
      <c r="GK213" s="97"/>
      <c r="GL213" s="97"/>
      <c r="GM213" s="97"/>
      <c r="GN213" s="97"/>
      <c r="GO213" s="97"/>
      <c r="GP213" s="97"/>
      <c r="GQ213" s="97"/>
      <c r="GR213" s="97"/>
      <c r="GS213" s="97"/>
      <c r="GT213" s="97"/>
      <c r="GU213" s="97"/>
      <c r="GV213" s="98"/>
      <c r="GW213" s="104"/>
      <c r="GX213" s="97"/>
      <c r="GY213" s="97"/>
      <c r="GZ213" s="97"/>
      <c r="HA213" s="97"/>
      <c r="HB213" s="97"/>
      <c r="HC213" s="97"/>
      <c r="HD213" s="97"/>
      <c r="HE213" s="97"/>
      <c r="HF213" s="97"/>
      <c r="HG213" s="97"/>
      <c r="HH213" s="97"/>
      <c r="HI213" s="97"/>
      <c r="HJ213" s="97"/>
      <c r="HK213" s="97"/>
      <c r="HL213" s="97"/>
      <c r="HM213" s="98"/>
      <c r="HN213" s="104"/>
      <c r="HO213" s="97"/>
      <c r="HP213" s="97"/>
      <c r="HQ213" s="97"/>
      <c r="HR213" s="97"/>
      <c r="HS213" s="97"/>
      <c r="HT213" s="97"/>
      <c r="HU213" s="97"/>
      <c r="HV213" s="97"/>
      <c r="HW213" s="97"/>
      <c r="HX213" s="97"/>
      <c r="HY213" s="97"/>
      <c r="HZ213" s="97"/>
      <c r="IA213" s="97"/>
      <c r="IB213" s="97"/>
      <c r="IC213" s="97"/>
      <c r="ID213" s="98"/>
      <c r="IE213" s="104"/>
      <c r="IF213" s="97"/>
      <c r="IG213" s="97"/>
      <c r="IH213" s="97"/>
      <c r="II213" s="97"/>
      <c r="IJ213" s="97"/>
      <c r="IK213" s="97"/>
      <c r="IL213" s="97"/>
      <c r="IM213" s="97"/>
      <c r="IN213" s="97"/>
      <c r="IO213" s="97"/>
      <c r="IP213" s="97"/>
      <c r="IQ213" s="97"/>
      <c r="IR213" s="97"/>
      <c r="IS213" s="97"/>
      <c r="IT213" s="97"/>
      <c r="IU213" s="98"/>
      <c r="IV213" s="104"/>
      <c r="IW213" s="97"/>
      <c r="IX213" s="97"/>
      <c r="IY213" s="97"/>
      <c r="IZ213" s="97"/>
      <c r="JA213" s="97"/>
      <c r="JB213" s="97"/>
      <c r="JC213" s="97"/>
      <c r="JD213" s="97"/>
      <c r="JE213" s="97"/>
      <c r="JF213" s="97"/>
      <c r="JG213" s="97"/>
      <c r="JH213" s="97"/>
      <c r="JI213" s="97"/>
      <c r="JJ213" s="97"/>
      <c r="JK213" s="97"/>
      <c r="JL213" s="98"/>
      <c r="JM213" s="104"/>
      <c r="JN213" s="97"/>
      <c r="JO213" s="97"/>
      <c r="JP213" s="97"/>
      <c r="JQ213" s="97"/>
      <c r="JR213" s="97"/>
      <c r="JS213" s="97"/>
      <c r="JT213" s="97"/>
      <c r="JU213" s="97"/>
      <c r="JV213" s="97"/>
      <c r="JW213" s="97"/>
      <c r="JX213" s="97"/>
      <c r="JY213" s="97"/>
      <c r="JZ213" s="97"/>
      <c r="KA213" s="97"/>
      <c r="KB213" s="97"/>
      <c r="KC213" s="98"/>
      <c r="KD213" s="104"/>
      <c r="KE213" s="97"/>
      <c r="KF213" s="97"/>
      <c r="KG213" s="97"/>
      <c r="KH213" s="97"/>
      <c r="KI213" s="97"/>
      <c r="KJ213" s="97"/>
      <c r="KK213" s="97"/>
      <c r="KL213" s="97"/>
      <c r="KM213" s="97"/>
      <c r="KN213" s="97"/>
      <c r="KO213" s="97"/>
      <c r="KP213" s="97"/>
      <c r="KQ213" s="97"/>
      <c r="KR213" s="97"/>
      <c r="KS213" s="97"/>
    </row>
    <row r="214" ht="15.0" customHeight="1">
      <c r="A214" s="104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8"/>
      <c r="R214" s="104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8"/>
      <c r="AI214" s="104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8"/>
      <c r="AZ214" s="104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7"/>
      <c r="BN214" s="97"/>
      <c r="BO214" s="97"/>
      <c r="BP214" s="98"/>
      <c r="BQ214" s="104"/>
      <c r="BR214" s="97"/>
      <c r="BS214" s="97"/>
      <c r="BT214" s="97"/>
      <c r="BU214" s="97"/>
      <c r="BV214" s="97"/>
      <c r="BW214" s="97"/>
      <c r="BX214" s="97"/>
      <c r="BY214" s="97"/>
      <c r="BZ214" s="97"/>
      <c r="CA214" s="97"/>
      <c r="CB214" s="97"/>
      <c r="CC214" s="97"/>
      <c r="CD214" s="97"/>
      <c r="CE214" s="97"/>
      <c r="CF214" s="97"/>
      <c r="CG214" s="98"/>
      <c r="CH214" s="104"/>
      <c r="CI214" s="97"/>
      <c r="CJ214" s="97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8"/>
      <c r="CY214" s="104"/>
      <c r="CZ214" s="97"/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  <c r="DL214" s="97"/>
      <c r="DM214" s="97"/>
      <c r="DN214" s="97"/>
      <c r="DO214" s="98"/>
      <c r="DP214" s="104"/>
      <c r="DQ214" s="97"/>
      <c r="DR214" s="97"/>
      <c r="DS214" s="97"/>
      <c r="DT214" s="97"/>
      <c r="DU214" s="97"/>
      <c r="DV214" s="97"/>
      <c r="DW214" s="97"/>
      <c r="DX214" s="97"/>
      <c r="DY214" s="97"/>
      <c r="DZ214" s="97"/>
      <c r="EA214" s="97"/>
      <c r="EB214" s="97"/>
      <c r="EC214" s="97"/>
      <c r="ED214" s="97"/>
      <c r="EE214" s="97"/>
      <c r="EF214" s="98"/>
      <c r="EG214" s="104"/>
      <c r="EH214" s="97"/>
      <c r="EI214" s="97"/>
      <c r="EJ214" s="97"/>
      <c r="EK214" s="97"/>
      <c r="EL214" s="97"/>
      <c r="EM214" s="97"/>
      <c r="EN214" s="97"/>
      <c r="EO214" s="97"/>
      <c r="EP214" s="97"/>
      <c r="EQ214" s="97"/>
      <c r="ER214" s="97"/>
      <c r="ES214" s="97"/>
      <c r="ET214" s="97"/>
      <c r="EU214" s="97"/>
      <c r="EV214" s="97"/>
      <c r="EW214" s="98"/>
      <c r="EX214" s="104"/>
      <c r="EY214" s="97"/>
      <c r="EZ214" s="97"/>
      <c r="FA214" s="97"/>
      <c r="FB214" s="97"/>
      <c r="FC214" s="97"/>
      <c r="FD214" s="97"/>
      <c r="FE214" s="97"/>
      <c r="FF214" s="97"/>
      <c r="FG214" s="97"/>
      <c r="FH214" s="97"/>
      <c r="FI214" s="97"/>
      <c r="FJ214" s="97"/>
      <c r="FK214" s="97"/>
      <c r="FL214" s="97"/>
      <c r="FM214" s="97"/>
      <c r="FN214" s="98"/>
      <c r="FO214" s="104"/>
      <c r="FP214" s="97"/>
      <c r="FQ214" s="97"/>
      <c r="FR214" s="97"/>
      <c r="FS214" s="97"/>
      <c r="FT214" s="97"/>
      <c r="FU214" s="97"/>
      <c r="FV214" s="97"/>
      <c r="FW214" s="97"/>
      <c r="FX214" s="97"/>
      <c r="FY214" s="97"/>
      <c r="FZ214" s="97"/>
      <c r="GA214" s="97"/>
      <c r="GB214" s="97"/>
      <c r="GC214" s="97"/>
      <c r="GD214" s="97"/>
      <c r="GE214" s="98"/>
      <c r="GF214" s="104"/>
      <c r="GG214" s="97"/>
      <c r="GH214" s="97"/>
      <c r="GI214" s="97"/>
      <c r="GJ214" s="97"/>
      <c r="GK214" s="97"/>
      <c r="GL214" s="97"/>
      <c r="GM214" s="97"/>
      <c r="GN214" s="97"/>
      <c r="GO214" s="97"/>
      <c r="GP214" s="97"/>
      <c r="GQ214" s="97"/>
      <c r="GR214" s="97"/>
      <c r="GS214" s="97"/>
      <c r="GT214" s="97"/>
      <c r="GU214" s="97"/>
      <c r="GV214" s="98"/>
      <c r="GW214" s="104"/>
      <c r="GX214" s="97"/>
      <c r="GY214" s="97"/>
      <c r="GZ214" s="97"/>
      <c r="HA214" s="97"/>
      <c r="HB214" s="97"/>
      <c r="HC214" s="97"/>
      <c r="HD214" s="97"/>
      <c r="HE214" s="97"/>
      <c r="HF214" s="97"/>
      <c r="HG214" s="97"/>
      <c r="HH214" s="97"/>
      <c r="HI214" s="97"/>
      <c r="HJ214" s="97"/>
      <c r="HK214" s="97"/>
      <c r="HL214" s="97"/>
      <c r="HM214" s="98"/>
      <c r="HN214" s="104"/>
      <c r="HO214" s="97"/>
      <c r="HP214" s="97"/>
      <c r="HQ214" s="97"/>
      <c r="HR214" s="97"/>
      <c r="HS214" s="97"/>
      <c r="HT214" s="97"/>
      <c r="HU214" s="97"/>
      <c r="HV214" s="97"/>
      <c r="HW214" s="97"/>
      <c r="HX214" s="97"/>
      <c r="HY214" s="97"/>
      <c r="HZ214" s="97"/>
      <c r="IA214" s="97"/>
      <c r="IB214" s="97"/>
      <c r="IC214" s="97"/>
      <c r="ID214" s="98"/>
      <c r="IE214" s="104"/>
      <c r="IF214" s="97"/>
      <c r="IG214" s="97"/>
      <c r="IH214" s="97"/>
      <c r="II214" s="97"/>
      <c r="IJ214" s="97"/>
      <c r="IK214" s="97"/>
      <c r="IL214" s="97"/>
      <c r="IM214" s="97"/>
      <c r="IN214" s="97"/>
      <c r="IO214" s="97"/>
      <c r="IP214" s="97"/>
      <c r="IQ214" s="97"/>
      <c r="IR214" s="97"/>
      <c r="IS214" s="97"/>
      <c r="IT214" s="97"/>
      <c r="IU214" s="98"/>
      <c r="IV214" s="104"/>
      <c r="IW214" s="97"/>
      <c r="IX214" s="97"/>
      <c r="IY214" s="97"/>
      <c r="IZ214" s="97"/>
      <c r="JA214" s="97"/>
      <c r="JB214" s="97"/>
      <c r="JC214" s="97"/>
      <c r="JD214" s="97"/>
      <c r="JE214" s="97"/>
      <c r="JF214" s="97"/>
      <c r="JG214" s="97"/>
      <c r="JH214" s="97"/>
      <c r="JI214" s="97"/>
      <c r="JJ214" s="97"/>
      <c r="JK214" s="97"/>
      <c r="JL214" s="98"/>
      <c r="JM214" s="104"/>
      <c r="JN214" s="97"/>
      <c r="JO214" s="97"/>
      <c r="JP214" s="97"/>
      <c r="JQ214" s="97"/>
      <c r="JR214" s="97"/>
      <c r="JS214" s="97"/>
      <c r="JT214" s="97"/>
      <c r="JU214" s="97"/>
      <c r="JV214" s="97"/>
      <c r="JW214" s="97"/>
      <c r="JX214" s="97"/>
      <c r="JY214" s="97"/>
      <c r="JZ214" s="97"/>
      <c r="KA214" s="97"/>
      <c r="KB214" s="97"/>
      <c r="KC214" s="98"/>
      <c r="KD214" s="104"/>
      <c r="KE214" s="97"/>
      <c r="KF214" s="97"/>
      <c r="KG214" s="97"/>
      <c r="KH214" s="97"/>
      <c r="KI214" s="97"/>
      <c r="KJ214" s="97"/>
      <c r="KK214" s="97"/>
      <c r="KL214" s="97"/>
      <c r="KM214" s="97"/>
      <c r="KN214" s="97"/>
      <c r="KO214" s="97"/>
      <c r="KP214" s="97"/>
      <c r="KQ214" s="97"/>
      <c r="KR214" s="97"/>
      <c r="KS214" s="97"/>
    </row>
    <row r="215" ht="15.0" customHeight="1">
      <c r="A215" s="104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8"/>
      <c r="R215" s="104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8"/>
      <c r="AI215" s="104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8"/>
      <c r="AZ215" s="104"/>
      <c r="BA215" s="97"/>
      <c r="BB215" s="97"/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7"/>
      <c r="BN215" s="97"/>
      <c r="BO215" s="97"/>
      <c r="BP215" s="98"/>
      <c r="BQ215" s="104"/>
      <c r="BR215" s="97"/>
      <c r="BS215" s="97"/>
      <c r="BT215" s="97"/>
      <c r="BU215" s="97"/>
      <c r="BV215" s="97"/>
      <c r="BW215" s="97"/>
      <c r="BX215" s="97"/>
      <c r="BY215" s="97"/>
      <c r="BZ215" s="97"/>
      <c r="CA215" s="97"/>
      <c r="CB215" s="97"/>
      <c r="CC215" s="97"/>
      <c r="CD215" s="97"/>
      <c r="CE215" s="97"/>
      <c r="CF215" s="97"/>
      <c r="CG215" s="98"/>
      <c r="CH215" s="104"/>
      <c r="CI215" s="97"/>
      <c r="CJ215" s="97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8"/>
      <c r="CY215" s="104"/>
      <c r="CZ215" s="97"/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  <c r="DL215" s="97"/>
      <c r="DM215" s="97"/>
      <c r="DN215" s="97"/>
      <c r="DO215" s="98"/>
      <c r="DP215" s="104"/>
      <c r="DQ215" s="97"/>
      <c r="DR215" s="97"/>
      <c r="DS215" s="97"/>
      <c r="DT215" s="97"/>
      <c r="DU215" s="97"/>
      <c r="DV215" s="97"/>
      <c r="DW215" s="97"/>
      <c r="DX215" s="97"/>
      <c r="DY215" s="97"/>
      <c r="DZ215" s="97"/>
      <c r="EA215" s="97"/>
      <c r="EB215" s="97"/>
      <c r="EC215" s="97"/>
      <c r="ED215" s="97"/>
      <c r="EE215" s="97"/>
      <c r="EF215" s="98"/>
      <c r="EG215" s="104"/>
      <c r="EH215" s="97"/>
      <c r="EI215" s="97"/>
      <c r="EJ215" s="97"/>
      <c r="EK215" s="97"/>
      <c r="EL215" s="97"/>
      <c r="EM215" s="97"/>
      <c r="EN215" s="97"/>
      <c r="EO215" s="97"/>
      <c r="EP215" s="97"/>
      <c r="EQ215" s="97"/>
      <c r="ER215" s="97"/>
      <c r="ES215" s="97"/>
      <c r="ET215" s="97"/>
      <c r="EU215" s="97"/>
      <c r="EV215" s="97"/>
      <c r="EW215" s="98"/>
      <c r="EX215" s="104"/>
      <c r="EY215" s="97"/>
      <c r="EZ215" s="97"/>
      <c r="FA215" s="97"/>
      <c r="FB215" s="97"/>
      <c r="FC215" s="97"/>
      <c r="FD215" s="97"/>
      <c r="FE215" s="97"/>
      <c r="FF215" s="97"/>
      <c r="FG215" s="97"/>
      <c r="FH215" s="97"/>
      <c r="FI215" s="97"/>
      <c r="FJ215" s="97"/>
      <c r="FK215" s="97"/>
      <c r="FL215" s="97"/>
      <c r="FM215" s="97"/>
      <c r="FN215" s="98"/>
      <c r="FO215" s="104"/>
      <c r="FP215" s="97"/>
      <c r="FQ215" s="97"/>
      <c r="FR215" s="97"/>
      <c r="FS215" s="97"/>
      <c r="FT215" s="97"/>
      <c r="FU215" s="97"/>
      <c r="FV215" s="97"/>
      <c r="FW215" s="97"/>
      <c r="FX215" s="97"/>
      <c r="FY215" s="97"/>
      <c r="FZ215" s="97"/>
      <c r="GA215" s="97"/>
      <c r="GB215" s="97"/>
      <c r="GC215" s="97"/>
      <c r="GD215" s="97"/>
      <c r="GE215" s="98"/>
      <c r="GF215" s="104"/>
      <c r="GG215" s="97"/>
      <c r="GH215" s="97"/>
      <c r="GI215" s="97"/>
      <c r="GJ215" s="97"/>
      <c r="GK215" s="97"/>
      <c r="GL215" s="97"/>
      <c r="GM215" s="97"/>
      <c r="GN215" s="97"/>
      <c r="GO215" s="97"/>
      <c r="GP215" s="97"/>
      <c r="GQ215" s="97"/>
      <c r="GR215" s="97"/>
      <c r="GS215" s="97"/>
      <c r="GT215" s="97"/>
      <c r="GU215" s="97"/>
      <c r="GV215" s="98"/>
      <c r="GW215" s="104"/>
      <c r="GX215" s="97"/>
      <c r="GY215" s="97"/>
      <c r="GZ215" s="97"/>
      <c r="HA215" s="97"/>
      <c r="HB215" s="97"/>
      <c r="HC215" s="97"/>
      <c r="HD215" s="97"/>
      <c r="HE215" s="97"/>
      <c r="HF215" s="97"/>
      <c r="HG215" s="97"/>
      <c r="HH215" s="97"/>
      <c r="HI215" s="97"/>
      <c r="HJ215" s="97"/>
      <c r="HK215" s="97"/>
      <c r="HL215" s="97"/>
      <c r="HM215" s="98"/>
      <c r="HN215" s="104"/>
      <c r="HO215" s="97"/>
      <c r="HP215" s="97"/>
      <c r="HQ215" s="97"/>
      <c r="HR215" s="97"/>
      <c r="HS215" s="97"/>
      <c r="HT215" s="97"/>
      <c r="HU215" s="97"/>
      <c r="HV215" s="97"/>
      <c r="HW215" s="97"/>
      <c r="HX215" s="97"/>
      <c r="HY215" s="97"/>
      <c r="HZ215" s="97"/>
      <c r="IA215" s="97"/>
      <c r="IB215" s="97"/>
      <c r="IC215" s="97"/>
      <c r="ID215" s="98"/>
      <c r="IE215" s="104"/>
      <c r="IF215" s="97"/>
      <c r="IG215" s="97"/>
      <c r="IH215" s="97"/>
      <c r="II215" s="97"/>
      <c r="IJ215" s="97"/>
      <c r="IK215" s="97"/>
      <c r="IL215" s="97"/>
      <c r="IM215" s="97"/>
      <c r="IN215" s="97"/>
      <c r="IO215" s="97"/>
      <c r="IP215" s="97"/>
      <c r="IQ215" s="97"/>
      <c r="IR215" s="97"/>
      <c r="IS215" s="97"/>
      <c r="IT215" s="97"/>
      <c r="IU215" s="98"/>
      <c r="IV215" s="104"/>
      <c r="IW215" s="97"/>
      <c r="IX215" s="97"/>
      <c r="IY215" s="97"/>
      <c r="IZ215" s="97"/>
      <c r="JA215" s="97"/>
      <c r="JB215" s="97"/>
      <c r="JC215" s="97"/>
      <c r="JD215" s="97"/>
      <c r="JE215" s="97"/>
      <c r="JF215" s="97"/>
      <c r="JG215" s="97"/>
      <c r="JH215" s="97"/>
      <c r="JI215" s="97"/>
      <c r="JJ215" s="97"/>
      <c r="JK215" s="97"/>
      <c r="JL215" s="98"/>
      <c r="JM215" s="104"/>
      <c r="JN215" s="97"/>
      <c r="JO215" s="97"/>
      <c r="JP215" s="97"/>
      <c r="JQ215" s="97"/>
      <c r="JR215" s="97"/>
      <c r="JS215" s="97"/>
      <c r="JT215" s="97"/>
      <c r="JU215" s="97"/>
      <c r="JV215" s="97"/>
      <c r="JW215" s="97"/>
      <c r="JX215" s="97"/>
      <c r="JY215" s="97"/>
      <c r="JZ215" s="97"/>
      <c r="KA215" s="97"/>
      <c r="KB215" s="97"/>
      <c r="KC215" s="98"/>
      <c r="KD215" s="104"/>
      <c r="KE215" s="97"/>
      <c r="KF215" s="97"/>
      <c r="KG215" s="97"/>
      <c r="KH215" s="97"/>
      <c r="KI215" s="97"/>
      <c r="KJ215" s="97"/>
      <c r="KK215" s="97"/>
      <c r="KL215" s="97"/>
      <c r="KM215" s="97"/>
      <c r="KN215" s="97"/>
      <c r="KO215" s="97"/>
      <c r="KP215" s="97"/>
      <c r="KQ215" s="97"/>
      <c r="KR215" s="97"/>
      <c r="KS215" s="97"/>
    </row>
    <row r="216" ht="15.0" customHeight="1">
      <c r="A216" s="104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8"/>
      <c r="R216" s="104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8"/>
      <c r="AI216" s="104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/>
      <c r="AX216" s="97"/>
      <c r="AY216" s="98"/>
      <c r="AZ216" s="104"/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7"/>
      <c r="BN216" s="97"/>
      <c r="BO216" s="97"/>
      <c r="BP216" s="98"/>
      <c r="BQ216" s="104"/>
      <c r="BR216" s="97"/>
      <c r="BS216" s="97"/>
      <c r="BT216" s="97"/>
      <c r="BU216" s="97"/>
      <c r="BV216" s="97"/>
      <c r="BW216" s="97"/>
      <c r="BX216" s="97"/>
      <c r="BY216" s="97"/>
      <c r="BZ216" s="97"/>
      <c r="CA216" s="97"/>
      <c r="CB216" s="97"/>
      <c r="CC216" s="97"/>
      <c r="CD216" s="97"/>
      <c r="CE216" s="97"/>
      <c r="CF216" s="97"/>
      <c r="CG216" s="98"/>
      <c r="CH216" s="104"/>
      <c r="CI216" s="97"/>
      <c r="CJ216" s="97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8"/>
      <c r="CY216" s="104"/>
      <c r="CZ216" s="97"/>
      <c r="DA216" s="97"/>
      <c r="DB216" s="97"/>
      <c r="DC216" s="97"/>
      <c r="DD216" s="97"/>
      <c r="DE216" s="97"/>
      <c r="DF216" s="97"/>
      <c r="DG216" s="97"/>
      <c r="DH216" s="97"/>
      <c r="DI216" s="97"/>
      <c r="DJ216" s="97"/>
      <c r="DK216" s="97"/>
      <c r="DL216" s="97"/>
      <c r="DM216" s="97"/>
      <c r="DN216" s="97"/>
      <c r="DO216" s="98"/>
      <c r="DP216" s="104"/>
      <c r="DQ216" s="97"/>
      <c r="DR216" s="97"/>
      <c r="DS216" s="97"/>
      <c r="DT216" s="97"/>
      <c r="DU216" s="97"/>
      <c r="DV216" s="97"/>
      <c r="DW216" s="97"/>
      <c r="DX216" s="97"/>
      <c r="DY216" s="97"/>
      <c r="DZ216" s="97"/>
      <c r="EA216" s="97"/>
      <c r="EB216" s="97"/>
      <c r="EC216" s="97"/>
      <c r="ED216" s="97"/>
      <c r="EE216" s="97"/>
      <c r="EF216" s="98"/>
      <c r="EG216" s="104"/>
      <c r="EH216" s="97"/>
      <c r="EI216" s="97"/>
      <c r="EJ216" s="97"/>
      <c r="EK216" s="97"/>
      <c r="EL216" s="97"/>
      <c r="EM216" s="97"/>
      <c r="EN216" s="97"/>
      <c r="EO216" s="97"/>
      <c r="EP216" s="97"/>
      <c r="EQ216" s="97"/>
      <c r="ER216" s="97"/>
      <c r="ES216" s="97"/>
      <c r="ET216" s="97"/>
      <c r="EU216" s="97"/>
      <c r="EV216" s="97"/>
      <c r="EW216" s="98"/>
      <c r="EX216" s="104"/>
      <c r="EY216" s="97"/>
      <c r="EZ216" s="97"/>
      <c r="FA216" s="97"/>
      <c r="FB216" s="97"/>
      <c r="FC216" s="97"/>
      <c r="FD216" s="97"/>
      <c r="FE216" s="97"/>
      <c r="FF216" s="97"/>
      <c r="FG216" s="97"/>
      <c r="FH216" s="97"/>
      <c r="FI216" s="97"/>
      <c r="FJ216" s="97"/>
      <c r="FK216" s="97"/>
      <c r="FL216" s="97"/>
      <c r="FM216" s="97"/>
      <c r="FN216" s="98"/>
      <c r="FO216" s="104"/>
      <c r="FP216" s="97"/>
      <c r="FQ216" s="97"/>
      <c r="FR216" s="97"/>
      <c r="FS216" s="97"/>
      <c r="FT216" s="97"/>
      <c r="FU216" s="97"/>
      <c r="FV216" s="97"/>
      <c r="FW216" s="97"/>
      <c r="FX216" s="97"/>
      <c r="FY216" s="97"/>
      <c r="FZ216" s="97"/>
      <c r="GA216" s="97"/>
      <c r="GB216" s="97"/>
      <c r="GC216" s="97"/>
      <c r="GD216" s="97"/>
      <c r="GE216" s="98"/>
      <c r="GF216" s="104"/>
      <c r="GG216" s="97"/>
      <c r="GH216" s="97"/>
      <c r="GI216" s="97"/>
      <c r="GJ216" s="97"/>
      <c r="GK216" s="97"/>
      <c r="GL216" s="97"/>
      <c r="GM216" s="97"/>
      <c r="GN216" s="97"/>
      <c r="GO216" s="97"/>
      <c r="GP216" s="97"/>
      <c r="GQ216" s="97"/>
      <c r="GR216" s="97"/>
      <c r="GS216" s="97"/>
      <c r="GT216" s="97"/>
      <c r="GU216" s="97"/>
      <c r="GV216" s="98"/>
      <c r="GW216" s="104"/>
      <c r="GX216" s="97"/>
      <c r="GY216" s="97"/>
      <c r="GZ216" s="97"/>
      <c r="HA216" s="97"/>
      <c r="HB216" s="97"/>
      <c r="HC216" s="97"/>
      <c r="HD216" s="97"/>
      <c r="HE216" s="97"/>
      <c r="HF216" s="97"/>
      <c r="HG216" s="97"/>
      <c r="HH216" s="97"/>
      <c r="HI216" s="97"/>
      <c r="HJ216" s="97"/>
      <c r="HK216" s="97"/>
      <c r="HL216" s="97"/>
      <c r="HM216" s="98"/>
      <c r="HN216" s="104"/>
      <c r="HO216" s="97"/>
      <c r="HP216" s="97"/>
      <c r="HQ216" s="97"/>
      <c r="HR216" s="97"/>
      <c r="HS216" s="97"/>
      <c r="HT216" s="97"/>
      <c r="HU216" s="97"/>
      <c r="HV216" s="97"/>
      <c r="HW216" s="97"/>
      <c r="HX216" s="97"/>
      <c r="HY216" s="97"/>
      <c r="HZ216" s="97"/>
      <c r="IA216" s="97"/>
      <c r="IB216" s="97"/>
      <c r="IC216" s="97"/>
      <c r="ID216" s="98"/>
      <c r="IE216" s="104"/>
      <c r="IF216" s="97"/>
      <c r="IG216" s="97"/>
      <c r="IH216" s="97"/>
      <c r="II216" s="97"/>
      <c r="IJ216" s="97"/>
      <c r="IK216" s="97"/>
      <c r="IL216" s="97"/>
      <c r="IM216" s="97"/>
      <c r="IN216" s="97"/>
      <c r="IO216" s="97"/>
      <c r="IP216" s="97"/>
      <c r="IQ216" s="97"/>
      <c r="IR216" s="97"/>
      <c r="IS216" s="97"/>
      <c r="IT216" s="97"/>
      <c r="IU216" s="98"/>
      <c r="IV216" s="104"/>
      <c r="IW216" s="97"/>
      <c r="IX216" s="97"/>
      <c r="IY216" s="97"/>
      <c r="IZ216" s="97"/>
      <c r="JA216" s="97"/>
      <c r="JB216" s="97"/>
      <c r="JC216" s="97"/>
      <c r="JD216" s="97"/>
      <c r="JE216" s="97"/>
      <c r="JF216" s="97"/>
      <c r="JG216" s="97"/>
      <c r="JH216" s="97"/>
      <c r="JI216" s="97"/>
      <c r="JJ216" s="97"/>
      <c r="JK216" s="97"/>
      <c r="JL216" s="98"/>
      <c r="JM216" s="104"/>
      <c r="JN216" s="97"/>
      <c r="JO216" s="97"/>
      <c r="JP216" s="97"/>
      <c r="JQ216" s="97"/>
      <c r="JR216" s="97"/>
      <c r="JS216" s="97"/>
      <c r="JT216" s="97"/>
      <c r="JU216" s="97"/>
      <c r="JV216" s="97"/>
      <c r="JW216" s="97"/>
      <c r="JX216" s="97"/>
      <c r="JY216" s="97"/>
      <c r="JZ216" s="97"/>
      <c r="KA216" s="97"/>
      <c r="KB216" s="97"/>
      <c r="KC216" s="98"/>
      <c r="KD216" s="104"/>
      <c r="KE216" s="97"/>
      <c r="KF216" s="97"/>
      <c r="KG216" s="97"/>
      <c r="KH216" s="97"/>
      <c r="KI216" s="97"/>
      <c r="KJ216" s="97"/>
      <c r="KK216" s="97"/>
      <c r="KL216" s="97"/>
      <c r="KM216" s="97"/>
      <c r="KN216" s="97"/>
      <c r="KO216" s="97"/>
      <c r="KP216" s="97"/>
      <c r="KQ216" s="97"/>
      <c r="KR216" s="97"/>
      <c r="KS216" s="97"/>
    </row>
    <row r="217" ht="15.0" customHeight="1">
      <c r="A217" s="104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8"/>
      <c r="R217" s="104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8"/>
      <c r="AI217" s="104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V217" s="97"/>
      <c r="AW217" s="97"/>
      <c r="AX217" s="97"/>
      <c r="AY217" s="98"/>
      <c r="AZ217" s="104"/>
      <c r="BA217" s="97"/>
      <c r="BB217" s="97"/>
      <c r="BC217" s="97"/>
      <c r="BD217" s="97"/>
      <c r="BE217" s="97"/>
      <c r="BF217" s="97"/>
      <c r="BG217" s="97"/>
      <c r="BH217" s="97"/>
      <c r="BI217" s="97"/>
      <c r="BJ217" s="97"/>
      <c r="BK217" s="97"/>
      <c r="BL217" s="97"/>
      <c r="BM217" s="97"/>
      <c r="BN217" s="97"/>
      <c r="BO217" s="97"/>
      <c r="BP217" s="98"/>
      <c r="BQ217" s="104"/>
      <c r="BR217" s="97"/>
      <c r="BS217" s="97"/>
      <c r="BT217" s="97"/>
      <c r="BU217" s="97"/>
      <c r="BV217" s="97"/>
      <c r="BW217" s="97"/>
      <c r="BX217" s="97"/>
      <c r="BY217" s="97"/>
      <c r="BZ217" s="97"/>
      <c r="CA217" s="97"/>
      <c r="CB217" s="97"/>
      <c r="CC217" s="97"/>
      <c r="CD217" s="97"/>
      <c r="CE217" s="97"/>
      <c r="CF217" s="97"/>
      <c r="CG217" s="98"/>
      <c r="CH217" s="104"/>
      <c r="CI217" s="97"/>
      <c r="CJ217" s="97"/>
      <c r="CK217" s="97"/>
      <c r="CL217" s="97"/>
      <c r="CM217" s="97"/>
      <c r="CN217" s="97"/>
      <c r="CO217" s="97"/>
      <c r="CP217" s="97"/>
      <c r="CQ217" s="97"/>
      <c r="CR217" s="97"/>
      <c r="CS217" s="97"/>
      <c r="CT217" s="97"/>
      <c r="CU217" s="97"/>
      <c r="CV217" s="97"/>
      <c r="CW217" s="97"/>
      <c r="CX217" s="98"/>
      <c r="CY217" s="104"/>
      <c r="CZ217" s="97"/>
      <c r="DA217" s="97"/>
      <c r="DB217" s="97"/>
      <c r="DC217" s="97"/>
      <c r="DD217" s="97"/>
      <c r="DE217" s="97"/>
      <c r="DF217" s="97"/>
      <c r="DG217" s="97"/>
      <c r="DH217" s="97"/>
      <c r="DI217" s="97"/>
      <c r="DJ217" s="97"/>
      <c r="DK217" s="97"/>
      <c r="DL217" s="97"/>
      <c r="DM217" s="97"/>
      <c r="DN217" s="97"/>
      <c r="DO217" s="98"/>
      <c r="DP217" s="104"/>
      <c r="DQ217" s="97"/>
      <c r="DR217" s="97"/>
      <c r="DS217" s="97"/>
      <c r="DT217" s="97"/>
      <c r="DU217" s="97"/>
      <c r="DV217" s="97"/>
      <c r="DW217" s="97"/>
      <c r="DX217" s="97"/>
      <c r="DY217" s="97"/>
      <c r="DZ217" s="97"/>
      <c r="EA217" s="97"/>
      <c r="EB217" s="97"/>
      <c r="EC217" s="97"/>
      <c r="ED217" s="97"/>
      <c r="EE217" s="97"/>
      <c r="EF217" s="98"/>
      <c r="EG217" s="104"/>
      <c r="EH217" s="97"/>
      <c r="EI217" s="97"/>
      <c r="EJ217" s="97"/>
      <c r="EK217" s="97"/>
      <c r="EL217" s="97"/>
      <c r="EM217" s="97"/>
      <c r="EN217" s="97"/>
      <c r="EO217" s="97"/>
      <c r="EP217" s="97"/>
      <c r="EQ217" s="97"/>
      <c r="ER217" s="97"/>
      <c r="ES217" s="97"/>
      <c r="ET217" s="97"/>
      <c r="EU217" s="97"/>
      <c r="EV217" s="97"/>
      <c r="EW217" s="98"/>
      <c r="EX217" s="104"/>
      <c r="EY217" s="97"/>
      <c r="EZ217" s="97"/>
      <c r="FA217" s="97"/>
      <c r="FB217" s="97"/>
      <c r="FC217" s="97"/>
      <c r="FD217" s="97"/>
      <c r="FE217" s="97"/>
      <c r="FF217" s="97"/>
      <c r="FG217" s="97"/>
      <c r="FH217" s="97"/>
      <c r="FI217" s="97"/>
      <c r="FJ217" s="97"/>
      <c r="FK217" s="97"/>
      <c r="FL217" s="97"/>
      <c r="FM217" s="97"/>
      <c r="FN217" s="98"/>
      <c r="FO217" s="104"/>
      <c r="FP217" s="97"/>
      <c r="FQ217" s="97"/>
      <c r="FR217" s="97"/>
      <c r="FS217" s="97"/>
      <c r="FT217" s="97"/>
      <c r="FU217" s="97"/>
      <c r="FV217" s="97"/>
      <c r="FW217" s="97"/>
      <c r="FX217" s="97"/>
      <c r="FY217" s="97"/>
      <c r="FZ217" s="97"/>
      <c r="GA217" s="97"/>
      <c r="GB217" s="97"/>
      <c r="GC217" s="97"/>
      <c r="GD217" s="97"/>
      <c r="GE217" s="98"/>
      <c r="GF217" s="104"/>
      <c r="GG217" s="97"/>
      <c r="GH217" s="97"/>
      <c r="GI217" s="97"/>
      <c r="GJ217" s="97"/>
      <c r="GK217" s="97"/>
      <c r="GL217" s="97"/>
      <c r="GM217" s="97"/>
      <c r="GN217" s="97"/>
      <c r="GO217" s="97"/>
      <c r="GP217" s="97"/>
      <c r="GQ217" s="97"/>
      <c r="GR217" s="97"/>
      <c r="GS217" s="97"/>
      <c r="GT217" s="97"/>
      <c r="GU217" s="97"/>
      <c r="GV217" s="98"/>
      <c r="GW217" s="104"/>
      <c r="GX217" s="97"/>
      <c r="GY217" s="97"/>
      <c r="GZ217" s="97"/>
      <c r="HA217" s="97"/>
      <c r="HB217" s="97"/>
      <c r="HC217" s="97"/>
      <c r="HD217" s="97"/>
      <c r="HE217" s="97"/>
      <c r="HF217" s="97"/>
      <c r="HG217" s="97"/>
      <c r="HH217" s="97"/>
      <c r="HI217" s="97"/>
      <c r="HJ217" s="97"/>
      <c r="HK217" s="97"/>
      <c r="HL217" s="97"/>
      <c r="HM217" s="98"/>
      <c r="HN217" s="104"/>
      <c r="HO217" s="97"/>
      <c r="HP217" s="97"/>
      <c r="HQ217" s="97"/>
      <c r="HR217" s="97"/>
      <c r="HS217" s="97"/>
      <c r="HT217" s="97"/>
      <c r="HU217" s="97"/>
      <c r="HV217" s="97"/>
      <c r="HW217" s="97"/>
      <c r="HX217" s="97"/>
      <c r="HY217" s="97"/>
      <c r="HZ217" s="97"/>
      <c r="IA217" s="97"/>
      <c r="IB217" s="97"/>
      <c r="IC217" s="97"/>
      <c r="ID217" s="98"/>
      <c r="IE217" s="104"/>
      <c r="IF217" s="97"/>
      <c r="IG217" s="97"/>
      <c r="IH217" s="97"/>
      <c r="II217" s="97"/>
      <c r="IJ217" s="97"/>
      <c r="IK217" s="97"/>
      <c r="IL217" s="97"/>
      <c r="IM217" s="97"/>
      <c r="IN217" s="97"/>
      <c r="IO217" s="97"/>
      <c r="IP217" s="97"/>
      <c r="IQ217" s="97"/>
      <c r="IR217" s="97"/>
      <c r="IS217" s="97"/>
      <c r="IT217" s="97"/>
      <c r="IU217" s="98"/>
      <c r="IV217" s="104"/>
      <c r="IW217" s="97"/>
      <c r="IX217" s="97"/>
      <c r="IY217" s="97"/>
      <c r="IZ217" s="97"/>
      <c r="JA217" s="97"/>
      <c r="JB217" s="97"/>
      <c r="JC217" s="97"/>
      <c r="JD217" s="97"/>
      <c r="JE217" s="97"/>
      <c r="JF217" s="97"/>
      <c r="JG217" s="97"/>
      <c r="JH217" s="97"/>
      <c r="JI217" s="97"/>
      <c r="JJ217" s="97"/>
      <c r="JK217" s="97"/>
      <c r="JL217" s="98"/>
      <c r="JM217" s="104"/>
      <c r="JN217" s="97"/>
      <c r="JO217" s="97"/>
      <c r="JP217" s="97"/>
      <c r="JQ217" s="97"/>
      <c r="JR217" s="97"/>
      <c r="JS217" s="97"/>
      <c r="JT217" s="97"/>
      <c r="JU217" s="97"/>
      <c r="JV217" s="97"/>
      <c r="JW217" s="97"/>
      <c r="JX217" s="97"/>
      <c r="JY217" s="97"/>
      <c r="JZ217" s="97"/>
      <c r="KA217" s="97"/>
      <c r="KB217" s="97"/>
      <c r="KC217" s="98"/>
      <c r="KD217" s="104"/>
      <c r="KE217" s="97"/>
      <c r="KF217" s="97"/>
      <c r="KG217" s="97"/>
      <c r="KH217" s="97"/>
      <c r="KI217" s="97"/>
      <c r="KJ217" s="97"/>
      <c r="KK217" s="97"/>
      <c r="KL217" s="97"/>
      <c r="KM217" s="97"/>
      <c r="KN217" s="97"/>
      <c r="KO217" s="97"/>
      <c r="KP217" s="97"/>
      <c r="KQ217" s="97"/>
      <c r="KR217" s="97"/>
      <c r="KS217" s="97"/>
    </row>
    <row r="218" ht="15.0" customHeight="1">
      <c r="A218" s="104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8"/>
      <c r="R218" s="104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8"/>
      <c r="AI218" s="104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/>
      <c r="AX218" s="97"/>
      <c r="AY218" s="98"/>
      <c r="AZ218" s="104"/>
      <c r="BA218" s="97"/>
      <c r="BB218" s="97"/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  <c r="BM218" s="97"/>
      <c r="BN218" s="97"/>
      <c r="BO218" s="97"/>
      <c r="BP218" s="98"/>
      <c r="BQ218" s="104"/>
      <c r="BR218" s="97"/>
      <c r="BS218" s="97"/>
      <c r="BT218" s="97"/>
      <c r="BU218" s="97"/>
      <c r="BV218" s="97"/>
      <c r="BW218" s="97"/>
      <c r="BX218" s="97"/>
      <c r="BY218" s="97"/>
      <c r="BZ218" s="97"/>
      <c r="CA218" s="97"/>
      <c r="CB218" s="97"/>
      <c r="CC218" s="97"/>
      <c r="CD218" s="97"/>
      <c r="CE218" s="97"/>
      <c r="CF218" s="97"/>
      <c r="CG218" s="98"/>
      <c r="CH218" s="104"/>
      <c r="CI218" s="97"/>
      <c r="CJ218" s="97"/>
      <c r="CK218" s="97"/>
      <c r="CL218" s="97"/>
      <c r="CM218" s="97"/>
      <c r="CN218" s="97"/>
      <c r="CO218" s="97"/>
      <c r="CP218" s="97"/>
      <c r="CQ218" s="97"/>
      <c r="CR218" s="97"/>
      <c r="CS218" s="97"/>
      <c r="CT218" s="97"/>
      <c r="CU218" s="97"/>
      <c r="CV218" s="97"/>
      <c r="CW218" s="97"/>
      <c r="CX218" s="98"/>
      <c r="CY218" s="104"/>
      <c r="CZ218" s="97"/>
      <c r="DA218" s="97"/>
      <c r="DB218" s="97"/>
      <c r="DC218" s="97"/>
      <c r="DD218" s="97"/>
      <c r="DE218" s="97"/>
      <c r="DF218" s="97"/>
      <c r="DG218" s="97"/>
      <c r="DH218" s="97"/>
      <c r="DI218" s="97"/>
      <c r="DJ218" s="97"/>
      <c r="DK218" s="97"/>
      <c r="DL218" s="97"/>
      <c r="DM218" s="97"/>
      <c r="DN218" s="97"/>
      <c r="DO218" s="98"/>
      <c r="DP218" s="104"/>
      <c r="DQ218" s="97"/>
      <c r="DR218" s="97"/>
      <c r="DS218" s="97"/>
      <c r="DT218" s="97"/>
      <c r="DU218" s="97"/>
      <c r="DV218" s="97"/>
      <c r="DW218" s="97"/>
      <c r="DX218" s="97"/>
      <c r="DY218" s="97"/>
      <c r="DZ218" s="97"/>
      <c r="EA218" s="97"/>
      <c r="EB218" s="97"/>
      <c r="EC218" s="97"/>
      <c r="ED218" s="97"/>
      <c r="EE218" s="97"/>
      <c r="EF218" s="98"/>
      <c r="EG218" s="104"/>
      <c r="EH218" s="97"/>
      <c r="EI218" s="97"/>
      <c r="EJ218" s="97"/>
      <c r="EK218" s="97"/>
      <c r="EL218" s="97"/>
      <c r="EM218" s="97"/>
      <c r="EN218" s="97"/>
      <c r="EO218" s="97"/>
      <c r="EP218" s="97"/>
      <c r="EQ218" s="97"/>
      <c r="ER218" s="97"/>
      <c r="ES218" s="97"/>
      <c r="ET218" s="97"/>
      <c r="EU218" s="97"/>
      <c r="EV218" s="97"/>
      <c r="EW218" s="98"/>
      <c r="EX218" s="104"/>
      <c r="EY218" s="97"/>
      <c r="EZ218" s="97"/>
      <c r="FA218" s="97"/>
      <c r="FB218" s="97"/>
      <c r="FC218" s="97"/>
      <c r="FD218" s="97"/>
      <c r="FE218" s="97"/>
      <c r="FF218" s="97"/>
      <c r="FG218" s="97"/>
      <c r="FH218" s="97"/>
      <c r="FI218" s="97"/>
      <c r="FJ218" s="97"/>
      <c r="FK218" s="97"/>
      <c r="FL218" s="97"/>
      <c r="FM218" s="97"/>
      <c r="FN218" s="98"/>
      <c r="FO218" s="104"/>
      <c r="FP218" s="97"/>
      <c r="FQ218" s="97"/>
      <c r="FR218" s="97"/>
      <c r="FS218" s="97"/>
      <c r="FT218" s="97"/>
      <c r="FU218" s="97"/>
      <c r="FV218" s="97"/>
      <c r="FW218" s="97"/>
      <c r="FX218" s="97"/>
      <c r="FY218" s="97"/>
      <c r="FZ218" s="97"/>
      <c r="GA218" s="97"/>
      <c r="GB218" s="97"/>
      <c r="GC218" s="97"/>
      <c r="GD218" s="97"/>
      <c r="GE218" s="98"/>
      <c r="GF218" s="104"/>
      <c r="GG218" s="97"/>
      <c r="GH218" s="97"/>
      <c r="GI218" s="97"/>
      <c r="GJ218" s="97"/>
      <c r="GK218" s="97"/>
      <c r="GL218" s="97"/>
      <c r="GM218" s="97"/>
      <c r="GN218" s="97"/>
      <c r="GO218" s="97"/>
      <c r="GP218" s="97"/>
      <c r="GQ218" s="97"/>
      <c r="GR218" s="97"/>
      <c r="GS218" s="97"/>
      <c r="GT218" s="97"/>
      <c r="GU218" s="97"/>
      <c r="GV218" s="98"/>
      <c r="GW218" s="104"/>
      <c r="GX218" s="97"/>
      <c r="GY218" s="97"/>
      <c r="GZ218" s="97"/>
      <c r="HA218" s="97"/>
      <c r="HB218" s="97"/>
      <c r="HC218" s="97"/>
      <c r="HD218" s="97"/>
      <c r="HE218" s="97"/>
      <c r="HF218" s="97"/>
      <c r="HG218" s="97"/>
      <c r="HH218" s="97"/>
      <c r="HI218" s="97"/>
      <c r="HJ218" s="97"/>
      <c r="HK218" s="97"/>
      <c r="HL218" s="97"/>
      <c r="HM218" s="98"/>
      <c r="HN218" s="104"/>
      <c r="HO218" s="97"/>
      <c r="HP218" s="97"/>
      <c r="HQ218" s="97"/>
      <c r="HR218" s="97"/>
      <c r="HS218" s="97"/>
      <c r="HT218" s="97"/>
      <c r="HU218" s="97"/>
      <c r="HV218" s="97"/>
      <c r="HW218" s="97"/>
      <c r="HX218" s="97"/>
      <c r="HY218" s="97"/>
      <c r="HZ218" s="97"/>
      <c r="IA218" s="97"/>
      <c r="IB218" s="97"/>
      <c r="IC218" s="97"/>
      <c r="ID218" s="98"/>
      <c r="IE218" s="104"/>
      <c r="IF218" s="97"/>
      <c r="IG218" s="97"/>
      <c r="IH218" s="97"/>
      <c r="II218" s="97"/>
      <c r="IJ218" s="97"/>
      <c r="IK218" s="97"/>
      <c r="IL218" s="97"/>
      <c r="IM218" s="97"/>
      <c r="IN218" s="97"/>
      <c r="IO218" s="97"/>
      <c r="IP218" s="97"/>
      <c r="IQ218" s="97"/>
      <c r="IR218" s="97"/>
      <c r="IS218" s="97"/>
      <c r="IT218" s="97"/>
      <c r="IU218" s="98"/>
      <c r="IV218" s="104"/>
      <c r="IW218" s="97"/>
      <c r="IX218" s="97"/>
      <c r="IY218" s="97"/>
      <c r="IZ218" s="97"/>
      <c r="JA218" s="97"/>
      <c r="JB218" s="97"/>
      <c r="JC218" s="97"/>
      <c r="JD218" s="97"/>
      <c r="JE218" s="97"/>
      <c r="JF218" s="97"/>
      <c r="JG218" s="97"/>
      <c r="JH218" s="97"/>
      <c r="JI218" s="97"/>
      <c r="JJ218" s="97"/>
      <c r="JK218" s="97"/>
      <c r="JL218" s="98"/>
      <c r="JM218" s="104"/>
      <c r="JN218" s="97"/>
      <c r="JO218" s="97"/>
      <c r="JP218" s="97"/>
      <c r="JQ218" s="97"/>
      <c r="JR218" s="97"/>
      <c r="JS218" s="97"/>
      <c r="JT218" s="97"/>
      <c r="JU218" s="97"/>
      <c r="JV218" s="97"/>
      <c r="JW218" s="97"/>
      <c r="JX218" s="97"/>
      <c r="JY218" s="97"/>
      <c r="JZ218" s="97"/>
      <c r="KA218" s="97"/>
      <c r="KB218" s="97"/>
      <c r="KC218" s="98"/>
      <c r="KD218" s="104"/>
      <c r="KE218" s="97"/>
      <c r="KF218" s="97"/>
      <c r="KG218" s="97"/>
      <c r="KH218" s="97"/>
      <c r="KI218" s="97"/>
      <c r="KJ218" s="97"/>
      <c r="KK218" s="97"/>
      <c r="KL218" s="97"/>
      <c r="KM218" s="97"/>
      <c r="KN218" s="97"/>
      <c r="KO218" s="97"/>
      <c r="KP218" s="97"/>
      <c r="KQ218" s="97"/>
      <c r="KR218" s="97"/>
      <c r="KS218" s="97"/>
    </row>
    <row r="219" ht="15.0" customHeight="1">
      <c r="A219" s="104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8"/>
      <c r="R219" s="104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8"/>
      <c r="AI219" s="104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  <c r="AX219" s="97"/>
      <c r="AY219" s="98"/>
      <c r="AZ219" s="104"/>
      <c r="BA219" s="97"/>
      <c r="BB219" s="97"/>
      <c r="BC219" s="97"/>
      <c r="BD219" s="97"/>
      <c r="BE219" s="97"/>
      <c r="BF219" s="97"/>
      <c r="BG219" s="97"/>
      <c r="BH219" s="97"/>
      <c r="BI219" s="97"/>
      <c r="BJ219" s="97"/>
      <c r="BK219" s="97"/>
      <c r="BL219" s="97"/>
      <c r="BM219" s="97"/>
      <c r="BN219" s="97"/>
      <c r="BO219" s="97"/>
      <c r="BP219" s="98"/>
      <c r="BQ219" s="104"/>
      <c r="BR219" s="97"/>
      <c r="BS219" s="97"/>
      <c r="BT219" s="97"/>
      <c r="BU219" s="97"/>
      <c r="BV219" s="97"/>
      <c r="BW219" s="97"/>
      <c r="BX219" s="97"/>
      <c r="BY219" s="97"/>
      <c r="BZ219" s="97"/>
      <c r="CA219" s="97"/>
      <c r="CB219" s="97"/>
      <c r="CC219" s="97"/>
      <c r="CD219" s="97"/>
      <c r="CE219" s="97"/>
      <c r="CF219" s="97"/>
      <c r="CG219" s="98"/>
      <c r="CH219" s="104"/>
      <c r="CI219" s="97"/>
      <c r="CJ219" s="97"/>
      <c r="CK219" s="97"/>
      <c r="CL219" s="97"/>
      <c r="CM219" s="97"/>
      <c r="CN219" s="97"/>
      <c r="CO219" s="97"/>
      <c r="CP219" s="97"/>
      <c r="CQ219" s="97"/>
      <c r="CR219" s="97"/>
      <c r="CS219" s="97"/>
      <c r="CT219" s="97"/>
      <c r="CU219" s="97"/>
      <c r="CV219" s="97"/>
      <c r="CW219" s="97"/>
      <c r="CX219" s="98"/>
      <c r="CY219" s="104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  <c r="DL219" s="97"/>
      <c r="DM219" s="97"/>
      <c r="DN219" s="97"/>
      <c r="DO219" s="98"/>
      <c r="DP219" s="104"/>
      <c r="DQ219" s="97"/>
      <c r="DR219" s="97"/>
      <c r="DS219" s="97"/>
      <c r="DT219" s="97"/>
      <c r="DU219" s="97"/>
      <c r="DV219" s="97"/>
      <c r="DW219" s="97"/>
      <c r="DX219" s="97"/>
      <c r="DY219" s="97"/>
      <c r="DZ219" s="97"/>
      <c r="EA219" s="97"/>
      <c r="EB219" s="97"/>
      <c r="EC219" s="97"/>
      <c r="ED219" s="97"/>
      <c r="EE219" s="97"/>
      <c r="EF219" s="98"/>
      <c r="EG219" s="104"/>
      <c r="EH219" s="97"/>
      <c r="EI219" s="97"/>
      <c r="EJ219" s="97"/>
      <c r="EK219" s="97"/>
      <c r="EL219" s="97"/>
      <c r="EM219" s="97"/>
      <c r="EN219" s="97"/>
      <c r="EO219" s="97"/>
      <c r="EP219" s="97"/>
      <c r="EQ219" s="97"/>
      <c r="ER219" s="97"/>
      <c r="ES219" s="97"/>
      <c r="ET219" s="97"/>
      <c r="EU219" s="97"/>
      <c r="EV219" s="97"/>
      <c r="EW219" s="98"/>
      <c r="EX219" s="104"/>
      <c r="EY219" s="97"/>
      <c r="EZ219" s="97"/>
      <c r="FA219" s="97"/>
      <c r="FB219" s="97"/>
      <c r="FC219" s="97"/>
      <c r="FD219" s="97"/>
      <c r="FE219" s="97"/>
      <c r="FF219" s="97"/>
      <c r="FG219" s="97"/>
      <c r="FH219" s="97"/>
      <c r="FI219" s="97"/>
      <c r="FJ219" s="97"/>
      <c r="FK219" s="97"/>
      <c r="FL219" s="97"/>
      <c r="FM219" s="97"/>
      <c r="FN219" s="98"/>
      <c r="FO219" s="104"/>
      <c r="FP219" s="97"/>
      <c r="FQ219" s="97"/>
      <c r="FR219" s="97"/>
      <c r="FS219" s="97"/>
      <c r="FT219" s="97"/>
      <c r="FU219" s="97"/>
      <c r="FV219" s="97"/>
      <c r="FW219" s="97"/>
      <c r="FX219" s="97"/>
      <c r="FY219" s="97"/>
      <c r="FZ219" s="97"/>
      <c r="GA219" s="97"/>
      <c r="GB219" s="97"/>
      <c r="GC219" s="97"/>
      <c r="GD219" s="97"/>
      <c r="GE219" s="98"/>
      <c r="GF219" s="104"/>
      <c r="GG219" s="97"/>
      <c r="GH219" s="97"/>
      <c r="GI219" s="97"/>
      <c r="GJ219" s="97"/>
      <c r="GK219" s="97"/>
      <c r="GL219" s="97"/>
      <c r="GM219" s="97"/>
      <c r="GN219" s="97"/>
      <c r="GO219" s="97"/>
      <c r="GP219" s="97"/>
      <c r="GQ219" s="97"/>
      <c r="GR219" s="97"/>
      <c r="GS219" s="97"/>
      <c r="GT219" s="97"/>
      <c r="GU219" s="97"/>
      <c r="GV219" s="98"/>
      <c r="GW219" s="104"/>
      <c r="GX219" s="97"/>
      <c r="GY219" s="97"/>
      <c r="GZ219" s="97"/>
      <c r="HA219" s="97"/>
      <c r="HB219" s="97"/>
      <c r="HC219" s="97"/>
      <c r="HD219" s="97"/>
      <c r="HE219" s="97"/>
      <c r="HF219" s="97"/>
      <c r="HG219" s="97"/>
      <c r="HH219" s="97"/>
      <c r="HI219" s="97"/>
      <c r="HJ219" s="97"/>
      <c r="HK219" s="97"/>
      <c r="HL219" s="97"/>
      <c r="HM219" s="98"/>
      <c r="HN219" s="104"/>
      <c r="HO219" s="97"/>
      <c r="HP219" s="97"/>
      <c r="HQ219" s="97"/>
      <c r="HR219" s="97"/>
      <c r="HS219" s="97"/>
      <c r="HT219" s="97"/>
      <c r="HU219" s="97"/>
      <c r="HV219" s="97"/>
      <c r="HW219" s="97"/>
      <c r="HX219" s="97"/>
      <c r="HY219" s="97"/>
      <c r="HZ219" s="97"/>
      <c r="IA219" s="97"/>
      <c r="IB219" s="97"/>
      <c r="IC219" s="97"/>
      <c r="ID219" s="98"/>
      <c r="IE219" s="104"/>
      <c r="IF219" s="97"/>
      <c r="IG219" s="97"/>
      <c r="IH219" s="97"/>
      <c r="II219" s="97"/>
      <c r="IJ219" s="97"/>
      <c r="IK219" s="97"/>
      <c r="IL219" s="97"/>
      <c r="IM219" s="97"/>
      <c r="IN219" s="97"/>
      <c r="IO219" s="97"/>
      <c r="IP219" s="97"/>
      <c r="IQ219" s="97"/>
      <c r="IR219" s="97"/>
      <c r="IS219" s="97"/>
      <c r="IT219" s="97"/>
      <c r="IU219" s="98"/>
      <c r="IV219" s="104"/>
      <c r="IW219" s="97"/>
      <c r="IX219" s="97"/>
      <c r="IY219" s="97"/>
      <c r="IZ219" s="97"/>
      <c r="JA219" s="97"/>
      <c r="JB219" s="97"/>
      <c r="JC219" s="97"/>
      <c r="JD219" s="97"/>
      <c r="JE219" s="97"/>
      <c r="JF219" s="97"/>
      <c r="JG219" s="97"/>
      <c r="JH219" s="97"/>
      <c r="JI219" s="97"/>
      <c r="JJ219" s="97"/>
      <c r="JK219" s="97"/>
      <c r="JL219" s="98"/>
      <c r="JM219" s="104"/>
      <c r="JN219" s="97"/>
      <c r="JO219" s="97"/>
      <c r="JP219" s="97"/>
      <c r="JQ219" s="97"/>
      <c r="JR219" s="97"/>
      <c r="JS219" s="97"/>
      <c r="JT219" s="97"/>
      <c r="JU219" s="97"/>
      <c r="JV219" s="97"/>
      <c r="JW219" s="97"/>
      <c r="JX219" s="97"/>
      <c r="JY219" s="97"/>
      <c r="JZ219" s="97"/>
      <c r="KA219" s="97"/>
      <c r="KB219" s="97"/>
      <c r="KC219" s="98"/>
      <c r="KD219" s="104"/>
      <c r="KE219" s="97"/>
      <c r="KF219" s="97"/>
      <c r="KG219" s="97"/>
      <c r="KH219" s="97"/>
      <c r="KI219" s="97"/>
      <c r="KJ219" s="97"/>
      <c r="KK219" s="97"/>
      <c r="KL219" s="97"/>
      <c r="KM219" s="97"/>
      <c r="KN219" s="97"/>
      <c r="KO219" s="97"/>
      <c r="KP219" s="97"/>
      <c r="KQ219" s="97"/>
      <c r="KR219" s="97"/>
      <c r="KS219" s="97"/>
    </row>
    <row r="220" ht="15.0" customHeight="1">
      <c r="A220" s="104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8"/>
      <c r="R220" s="104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8"/>
      <c r="AI220" s="104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V220" s="97"/>
      <c r="AW220" s="97"/>
      <c r="AX220" s="97"/>
      <c r="AY220" s="98"/>
      <c r="AZ220" s="104"/>
      <c r="BA220" s="97"/>
      <c r="BB220" s="97"/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7"/>
      <c r="BN220" s="97"/>
      <c r="BO220" s="97"/>
      <c r="BP220" s="98"/>
      <c r="BQ220" s="104"/>
      <c r="BR220" s="97"/>
      <c r="BS220" s="97"/>
      <c r="BT220" s="97"/>
      <c r="BU220" s="97"/>
      <c r="BV220" s="97"/>
      <c r="BW220" s="97"/>
      <c r="BX220" s="97"/>
      <c r="BY220" s="97"/>
      <c r="BZ220" s="97"/>
      <c r="CA220" s="97"/>
      <c r="CB220" s="97"/>
      <c r="CC220" s="97"/>
      <c r="CD220" s="97"/>
      <c r="CE220" s="97"/>
      <c r="CF220" s="97"/>
      <c r="CG220" s="98"/>
      <c r="CH220" s="104"/>
      <c r="CI220" s="97"/>
      <c r="CJ220" s="97"/>
      <c r="CK220" s="97"/>
      <c r="CL220" s="97"/>
      <c r="CM220" s="97"/>
      <c r="CN220" s="97"/>
      <c r="CO220" s="97"/>
      <c r="CP220" s="97"/>
      <c r="CQ220" s="97"/>
      <c r="CR220" s="97"/>
      <c r="CS220" s="97"/>
      <c r="CT220" s="97"/>
      <c r="CU220" s="97"/>
      <c r="CV220" s="97"/>
      <c r="CW220" s="97"/>
      <c r="CX220" s="98"/>
      <c r="CY220" s="104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  <c r="DL220" s="97"/>
      <c r="DM220" s="97"/>
      <c r="DN220" s="97"/>
      <c r="DO220" s="98"/>
      <c r="DP220" s="104"/>
      <c r="DQ220" s="97"/>
      <c r="DR220" s="97"/>
      <c r="DS220" s="97"/>
      <c r="DT220" s="97"/>
      <c r="DU220" s="97"/>
      <c r="DV220" s="97"/>
      <c r="DW220" s="97"/>
      <c r="DX220" s="97"/>
      <c r="DY220" s="97"/>
      <c r="DZ220" s="97"/>
      <c r="EA220" s="97"/>
      <c r="EB220" s="97"/>
      <c r="EC220" s="97"/>
      <c r="ED220" s="97"/>
      <c r="EE220" s="97"/>
      <c r="EF220" s="98"/>
      <c r="EG220" s="104"/>
      <c r="EH220" s="97"/>
      <c r="EI220" s="97"/>
      <c r="EJ220" s="97"/>
      <c r="EK220" s="97"/>
      <c r="EL220" s="97"/>
      <c r="EM220" s="97"/>
      <c r="EN220" s="97"/>
      <c r="EO220" s="97"/>
      <c r="EP220" s="97"/>
      <c r="EQ220" s="97"/>
      <c r="ER220" s="97"/>
      <c r="ES220" s="97"/>
      <c r="ET220" s="97"/>
      <c r="EU220" s="97"/>
      <c r="EV220" s="97"/>
      <c r="EW220" s="98"/>
      <c r="EX220" s="104"/>
      <c r="EY220" s="97"/>
      <c r="EZ220" s="97"/>
      <c r="FA220" s="97"/>
      <c r="FB220" s="97"/>
      <c r="FC220" s="97"/>
      <c r="FD220" s="97"/>
      <c r="FE220" s="97"/>
      <c r="FF220" s="97"/>
      <c r="FG220" s="97"/>
      <c r="FH220" s="97"/>
      <c r="FI220" s="97"/>
      <c r="FJ220" s="97"/>
      <c r="FK220" s="97"/>
      <c r="FL220" s="97"/>
      <c r="FM220" s="97"/>
      <c r="FN220" s="98"/>
      <c r="FO220" s="104"/>
      <c r="FP220" s="97"/>
      <c r="FQ220" s="97"/>
      <c r="FR220" s="97"/>
      <c r="FS220" s="97"/>
      <c r="FT220" s="97"/>
      <c r="FU220" s="97"/>
      <c r="FV220" s="97"/>
      <c r="FW220" s="97"/>
      <c r="FX220" s="97"/>
      <c r="FY220" s="97"/>
      <c r="FZ220" s="97"/>
      <c r="GA220" s="97"/>
      <c r="GB220" s="97"/>
      <c r="GC220" s="97"/>
      <c r="GD220" s="97"/>
      <c r="GE220" s="98"/>
      <c r="GF220" s="104"/>
      <c r="GG220" s="97"/>
      <c r="GH220" s="97"/>
      <c r="GI220" s="97"/>
      <c r="GJ220" s="97"/>
      <c r="GK220" s="97"/>
      <c r="GL220" s="97"/>
      <c r="GM220" s="97"/>
      <c r="GN220" s="97"/>
      <c r="GO220" s="97"/>
      <c r="GP220" s="97"/>
      <c r="GQ220" s="97"/>
      <c r="GR220" s="97"/>
      <c r="GS220" s="97"/>
      <c r="GT220" s="97"/>
      <c r="GU220" s="97"/>
      <c r="GV220" s="98"/>
      <c r="GW220" s="104"/>
      <c r="GX220" s="97"/>
      <c r="GY220" s="97"/>
      <c r="GZ220" s="97"/>
      <c r="HA220" s="97"/>
      <c r="HB220" s="97"/>
      <c r="HC220" s="97"/>
      <c r="HD220" s="97"/>
      <c r="HE220" s="97"/>
      <c r="HF220" s="97"/>
      <c r="HG220" s="97"/>
      <c r="HH220" s="97"/>
      <c r="HI220" s="97"/>
      <c r="HJ220" s="97"/>
      <c r="HK220" s="97"/>
      <c r="HL220" s="97"/>
      <c r="HM220" s="98"/>
      <c r="HN220" s="104"/>
      <c r="HO220" s="97"/>
      <c r="HP220" s="97"/>
      <c r="HQ220" s="97"/>
      <c r="HR220" s="97"/>
      <c r="HS220" s="97"/>
      <c r="HT220" s="97"/>
      <c r="HU220" s="97"/>
      <c r="HV220" s="97"/>
      <c r="HW220" s="97"/>
      <c r="HX220" s="97"/>
      <c r="HY220" s="97"/>
      <c r="HZ220" s="97"/>
      <c r="IA220" s="97"/>
      <c r="IB220" s="97"/>
      <c r="IC220" s="97"/>
      <c r="ID220" s="98"/>
      <c r="IE220" s="104"/>
      <c r="IF220" s="97"/>
      <c r="IG220" s="97"/>
      <c r="IH220" s="97"/>
      <c r="II220" s="97"/>
      <c r="IJ220" s="97"/>
      <c r="IK220" s="97"/>
      <c r="IL220" s="97"/>
      <c r="IM220" s="97"/>
      <c r="IN220" s="97"/>
      <c r="IO220" s="97"/>
      <c r="IP220" s="97"/>
      <c r="IQ220" s="97"/>
      <c r="IR220" s="97"/>
      <c r="IS220" s="97"/>
      <c r="IT220" s="97"/>
      <c r="IU220" s="98"/>
      <c r="IV220" s="104"/>
      <c r="IW220" s="97"/>
      <c r="IX220" s="97"/>
      <c r="IY220" s="97"/>
      <c r="IZ220" s="97"/>
      <c r="JA220" s="97"/>
      <c r="JB220" s="97"/>
      <c r="JC220" s="97"/>
      <c r="JD220" s="97"/>
      <c r="JE220" s="97"/>
      <c r="JF220" s="97"/>
      <c r="JG220" s="97"/>
      <c r="JH220" s="97"/>
      <c r="JI220" s="97"/>
      <c r="JJ220" s="97"/>
      <c r="JK220" s="97"/>
      <c r="JL220" s="98"/>
      <c r="JM220" s="104"/>
      <c r="JN220" s="97"/>
      <c r="JO220" s="97"/>
      <c r="JP220" s="97"/>
      <c r="JQ220" s="97"/>
      <c r="JR220" s="97"/>
      <c r="JS220" s="97"/>
      <c r="JT220" s="97"/>
      <c r="JU220" s="97"/>
      <c r="JV220" s="97"/>
      <c r="JW220" s="97"/>
      <c r="JX220" s="97"/>
      <c r="JY220" s="97"/>
      <c r="JZ220" s="97"/>
      <c r="KA220" s="97"/>
      <c r="KB220" s="97"/>
      <c r="KC220" s="98"/>
      <c r="KD220" s="104"/>
      <c r="KE220" s="97"/>
      <c r="KF220" s="97"/>
      <c r="KG220" s="97"/>
      <c r="KH220" s="97"/>
      <c r="KI220" s="97"/>
      <c r="KJ220" s="97"/>
      <c r="KK220" s="97"/>
      <c r="KL220" s="97"/>
      <c r="KM220" s="97"/>
      <c r="KN220" s="97"/>
      <c r="KO220" s="97"/>
      <c r="KP220" s="97"/>
      <c r="KQ220" s="97"/>
      <c r="KR220" s="97"/>
      <c r="KS220" s="97"/>
    </row>
    <row r="221" ht="15.0" customHeight="1">
      <c r="A221" s="104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8"/>
      <c r="R221" s="104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8"/>
      <c r="AI221" s="104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8"/>
      <c r="AZ221" s="104"/>
      <c r="BA221" s="97"/>
      <c r="BB221" s="97"/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7"/>
      <c r="BN221" s="97"/>
      <c r="BO221" s="97"/>
      <c r="BP221" s="98"/>
      <c r="BQ221" s="104"/>
      <c r="BR221" s="97"/>
      <c r="BS221" s="97"/>
      <c r="BT221" s="97"/>
      <c r="BU221" s="97"/>
      <c r="BV221" s="97"/>
      <c r="BW221" s="97"/>
      <c r="BX221" s="97"/>
      <c r="BY221" s="97"/>
      <c r="BZ221" s="97"/>
      <c r="CA221" s="97"/>
      <c r="CB221" s="97"/>
      <c r="CC221" s="97"/>
      <c r="CD221" s="97"/>
      <c r="CE221" s="97"/>
      <c r="CF221" s="97"/>
      <c r="CG221" s="98"/>
      <c r="CH221" s="104"/>
      <c r="CI221" s="97"/>
      <c r="CJ221" s="97"/>
      <c r="CK221" s="97"/>
      <c r="CL221" s="97"/>
      <c r="CM221" s="97"/>
      <c r="CN221" s="97"/>
      <c r="CO221" s="97"/>
      <c r="CP221" s="97"/>
      <c r="CQ221" s="97"/>
      <c r="CR221" s="97"/>
      <c r="CS221" s="97"/>
      <c r="CT221" s="97"/>
      <c r="CU221" s="97"/>
      <c r="CV221" s="97"/>
      <c r="CW221" s="97"/>
      <c r="CX221" s="98"/>
      <c r="CY221" s="104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  <c r="DL221" s="97"/>
      <c r="DM221" s="97"/>
      <c r="DN221" s="97"/>
      <c r="DO221" s="98"/>
      <c r="DP221" s="104"/>
      <c r="DQ221" s="97"/>
      <c r="DR221" s="97"/>
      <c r="DS221" s="97"/>
      <c r="DT221" s="97"/>
      <c r="DU221" s="97"/>
      <c r="DV221" s="97"/>
      <c r="DW221" s="97"/>
      <c r="DX221" s="97"/>
      <c r="DY221" s="97"/>
      <c r="DZ221" s="97"/>
      <c r="EA221" s="97"/>
      <c r="EB221" s="97"/>
      <c r="EC221" s="97"/>
      <c r="ED221" s="97"/>
      <c r="EE221" s="97"/>
      <c r="EF221" s="98"/>
      <c r="EG221" s="104"/>
      <c r="EH221" s="97"/>
      <c r="EI221" s="97"/>
      <c r="EJ221" s="97"/>
      <c r="EK221" s="97"/>
      <c r="EL221" s="97"/>
      <c r="EM221" s="97"/>
      <c r="EN221" s="97"/>
      <c r="EO221" s="97"/>
      <c r="EP221" s="97"/>
      <c r="EQ221" s="97"/>
      <c r="ER221" s="97"/>
      <c r="ES221" s="97"/>
      <c r="ET221" s="97"/>
      <c r="EU221" s="97"/>
      <c r="EV221" s="97"/>
      <c r="EW221" s="98"/>
      <c r="EX221" s="104"/>
      <c r="EY221" s="97"/>
      <c r="EZ221" s="97"/>
      <c r="FA221" s="97"/>
      <c r="FB221" s="97"/>
      <c r="FC221" s="97"/>
      <c r="FD221" s="97"/>
      <c r="FE221" s="97"/>
      <c r="FF221" s="97"/>
      <c r="FG221" s="97"/>
      <c r="FH221" s="97"/>
      <c r="FI221" s="97"/>
      <c r="FJ221" s="97"/>
      <c r="FK221" s="97"/>
      <c r="FL221" s="97"/>
      <c r="FM221" s="97"/>
      <c r="FN221" s="98"/>
      <c r="FO221" s="104"/>
      <c r="FP221" s="97"/>
      <c r="FQ221" s="97"/>
      <c r="FR221" s="97"/>
      <c r="FS221" s="97"/>
      <c r="FT221" s="97"/>
      <c r="FU221" s="97"/>
      <c r="FV221" s="97"/>
      <c r="FW221" s="97"/>
      <c r="FX221" s="97"/>
      <c r="FY221" s="97"/>
      <c r="FZ221" s="97"/>
      <c r="GA221" s="97"/>
      <c r="GB221" s="97"/>
      <c r="GC221" s="97"/>
      <c r="GD221" s="97"/>
      <c r="GE221" s="98"/>
      <c r="GF221" s="104"/>
      <c r="GG221" s="97"/>
      <c r="GH221" s="97"/>
      <c r="GI221" s="97"/>
      <c r="GJ221" s="97"/>
      <c r="GK221" s="97"/>
      <c r="GL221" s="97"/>
      <c r="GM221" s="97"/>
      <c r="GN221" s="97"/>
      <c r="GO221" s="97"/>
      <c r="GP221" s="97"/>
      <c r="GQ221" s="97"/>
      <c r="GR221" s="97"/>
      <c r="GS221" s="97"/>
      <c r="GT221" s="97"/>
      <c r="GU221" s="97"/>
      <c r="GV221" s="98"/>
      <c r="GW221" s="104"/>
      <c r="GX221" s="97"/>
      <c r="GY221" s="97"/>
      <c r="GZ221" s="97"/>
      <c r="HA221" s="97"/>
      <c r="HB221" s="97"/>
      <c r="HC221" s="97"/>
      <c r="HD221" s="97"/>
      <c r="HE221" s="97"/>
      <c r="HF221" s="97"/>
      <c r="HG221" s="97"/>
      <c r="HH221" s="97"/>
      <c r="HI221" s="97"/>
      <c r="HJ221" s="97"/>
      <c r="HK221" s="97"/>
      <c r="HL221" s="97"/>
      <c r="HM221" s="98"/>
      <c r="HN221" s="104"/>
      <c r="HO221" s="97"/>
      <c r="HP221" s="97"/>
      <c r="HQ221" s="97"/>
      <c r="HR221" s="97"/>
      <c r="HS221" s="97"/>
      <c r="HT221" s="97"/>
      <c r="HU221" s="97"/>
      <c r="HV221" s="97"/>
      <c r="HW221" s="97"/>
      <c r="HX221" s="97"/>
      <c r="HY221" s="97"/>
      <c r="HZ221" s="97"/>
      <c r="IA221" s="97"/>
      <c r="IB221" s="97"/>
      <c r="IC221" s="97"/>
      <c r="ID221" s="98"/>
      <c r="IE221" s="104"/>
      <c r="IF221" s="97"/>
      <c r="IG221" s="97"/>
      <c r="IH221" s="97"/>
      <c r="II221" s="97"/>
      <c r="IJ221" s="97"/>
      <c r="IK221" s="97"/>
      <c r="IL221" s="97"/>
      <c r="IM221" s="97"/>
      <c r="IN221" s="97"/>
      <c r="IO221" s="97"/>
      <c r="IP221" s="97"/>
      <c r="IQ221" s="97"/>
      <c r="IR221" s="97"/>
      <c r="IS221" s="97"/>
      <c r="IT221" s="97"/>
      <c r="IU221" s="98"/>
      <c r="IV221" s="104"/>
      <c r="IW221" s="97"/>
      <c r="IX221" s="97"/>
      <c r="IY221" s="97"/>
      <c r="IZ221" s="97"/>
      <c r="JA221" s="97"/>
      <c r="JB221" s="97"/>
      <c r="JC221" s="97"/>
      <c r="JD221" s="97"/>
      <c r="JE221" s="97"/>
      <c r="JF221" s="97"/>
      <c r="JG221" s="97"/>
      <c r="JH221" s="97"/>
      <c r="JI221" s="97"/>
      <c r="JJ221" s="97"/>
      <c r="JK221" s="97"/>
      <c r="JL221" s="98"/>
      <c r="JM221" s="104"/>
      <c r="JN221" s="97"/>
      <c r="JO221" s="97"/>
      <c r="JP221" s="97"/>
      <c r="JQ221" s="97"/>
      <c r="JR221" s="97"/>
      <c r="JS221" s="97"/>
      <c r="JT221" s="97"/>
      <c r="JU221" s="97"/>
      <c r="JV221" s="97"/>
      <c r="JW221" s="97"/>
      <c r="JX221" s="97"/>
      <c r="JY221" s="97"/>
      <c r="JZ221" s="97"/>
      <c r="KA221" s="97"/>
      <c r="KB221" s="97"/>
      <c r="KC221" s="98"/>
      <c r="KD221" s="104"/>
      <c r="KE221" s="97"/>
      <c r="KF221" s="97"/>
      <c r="KG221" s="97"/>
      <c r="KH221" s="97"/>
      <c r="KI221" s="97"/>
      <c r="KJ221" s="97"/>
      <c r="KK221" s="97"/>
      <c r="KL221" s="97"/>
      <c r="KM221" s="97"/>
      <c r="KN221" s="97"/>
      <c r="KO221" s="97"/>
      <c r="KP221" s="97"/>
      <c r="KQ221" s="97"/>
      <c r="KR221" s="97"/>
      <c r="KS221" s="97"/>
    </row>
    <row r="222" ht="15.0" customHeight="1">
      <c r="A222" s="104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8"/>
      <c r="R222" s="104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8"/>
      <c r="AI222" s="104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8"/>
      <c r="AZ222" s="104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  <c r="BM222" s="97"/>
      <c r="BN222" s="97"/>
      <c r="BO222" s="97"/>
      <c r="BP222" s="98"/>
      <c r="BQ222" s="104"/>
      <c r="BR222" s="97"/>
      <c r="BS222" s="97"/>
      <c r="BT222" s="97"/>
      <c r="BU222" s="97"/>
      <c r="BV222" s="97"/>
      <c r="BW222" s="97"/>
      <c r="BX222" s="97"/>
      <c r="BY222" s="97"/>
      <c r="BZ222" s="97"/>
      <c r="CA222" s="97"/>
      <c r="CB222" s="97"/>
      <c r="CC222" s="97"/>
      <c r="CD222" s="97"/>
      <c r="CE222" s="97"/>
      <c r="CF222" s="97"/>
      <c r="CG222" s="98"/>
      <c r="CH222" s="104"/>
      <c r="CI222" s="97"/>
      <c r="CJ222" s="97"/>
      <c r="CK222" s="97"/>
      <c r="CL222" s="97"/>
      <c r="CM222" s="97"/>
      <c r="CN222" s="97"/>
      <c r="CO222" s="97"/>
      <c r="CP222" s="97"/>
      <c r="CQ222" s="97"/>
      <c r="CR222" s="97"/>
      <c r="CS222" s="97"/>
      <c r="CT222" s="97"/>
      <c r="CU222" s="97"/>
      <c r="CV222" s="97"/>
      <c r="CW222" s="97"/>
      <c r="CX222" s="98"/>
      <c r="CY222" s="104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  <c r="DL222" s="97"/>
      <c r="DM222" s="97"/>
      <c r="DN222" s="97"/>
      <c r="DO222" s="98"/>
      <c r="DP222" s="104"/>
      <c r="DQ222" s="97"/>
      <c r="DR222" s="97"/>
      <c r="DS222" s="97"/>
      <c r="DT222" s="97"/>
      <c r="DU222" s="97"/>
      <c r="DV222" s="97"/>
      <c r="DW222" s="97"/>
      <c r="DX222" s="97"/>
      <c r="DY222" s="97"/>
      <c r="DZ222" s="97"/>
      <c r="EA222" s="97"/>
      <c r="EB222" s="97"/>
      <c r="EC222" s="97"/>
      <c r="ED222" s="97"/>
      <c r="EE222" s="97"/>
      <c r="EF222" s="98"/>
      <c r="EG222" s="104"/>
      <c r="EH222" s="97"/>
      <c r="EI222" s="97"/>
      <c r="EJ222" s="97"/>
      <c r="EK222" s="97"/>
      <c r="EL222" s="97"/>
      <c r="EM222" s="97"/>
      <c r="EN222" s="97"/>
      <c r="EO222" s="97"/>
      <c r="EP222" s="97"/>
      <c r="EQ222" s="97"/>
      <c r="ER222" s="97"/>
      <c r="ES222" s="97"/>
      <c r="ET222" s="97"/>
      <c r="EU222" s="97"/>
      <c r="EV222" s="97"/>
      <c r="EW222" s="98"/>
      <c r="EX222" s="104"/>
      <c r="EY222" s="97"/>
      <c r="EZ222" s="97"/>
      <c r="FA222" s="97"/>
      <c r="FB222" s="97"/>
      <c r="FC222" s="97"/>
      <c r="FD222" s="97"/>
      <c r="FE222" s="97"/>
      <c r="FF222" s="97"/>
      <c r="FG222" s="97"/>
      <c r="FH222" s="97"/>
      <c r="FI222" s="97"/>
      <c r="FJ222" s="97"/>
      <c r="FK222" s="97"/>
      <c r="FL222" s="97"/>
      <c r="FM222" s="97"/>
      <c r="FN222" s="98"/>
      <c r="FO222" s="104"/>
      <c r="FP222" s="97"/>
      <c r="FQ222" s="97"/>
      <c r="FR222" s="97"/>
      <c r="FS222" s="97"/>
      <c r="FT222" s="97"/>
      <c r="FU222" s="97"/>
      <c r="FV222" s="97"/>
      <c r="FW222" s="97"/>
      <c r="FX222" s="97"/>
      <c r="FY222" s="97"/>
      <c r="FZ222" s="97"/>
      <c r="GA222" s="97"/>
      <c r="GB222" s="97"/>
      <c r="GC222" s="97"/>
      <c r="GD222" s="97"/>
      <c r="GE222" s="98"/>
      <c r="GF222" s="104"/>
      <c r="GG222" s="97"/>
      <c r="GH222" s="97"/>
      <c r="GI222" s="97"/>
      <c r="GJ222" s="97"/>
      <c r="GK222" s="97"/>
      <c r="GL222" s="97"/>
      <c r="GM222" s="97"/>
      <c r="GN222" s="97"/>
      <c r="GO222" s="97"/>
      <c r="GP222" s="97"/>
      <c r="GQ222" s="97"/>
      <c r="GR222" s="97"/>
      <c r="GS222" s="97"/>
      <c r="GT222" s="97"/>
      <c r="GU222" s="97"/>
      <c r="GV222" s="98"/>
      <c r="GW222" s="104"/>
      <c r="GX222" s="97"/>
      <c r="GY222" s="97"/>
      <c r="GZ222" s="97"/>
      <c r="HA222" s="97"/>
      <c r="HB222" s="97"/>
      <c r="HC222" s="97"/>
      <c r="HD222" s="97"/>
      <c r="HE222" s="97"/>
      <c r="HF222" s="97"/>
      <c r="HG222" s="97"/>
      <c r="HH222" s="97"/>
      <c r="HI222" s="97"/>
      <c r="HJ222" s="97"/>
      <c r="HK222" s="97"/>
      <c r="HL222" s="97"/>
      <c r="HM222" s="98"/>
      <c r="HN222" s="104"/>
      <c r="HO222" s="97"/>
      <c r="HP222" s="97"/>
      <c r="HQ222" s="97"/>
      <c r="HR222" s="97"/>
      <c r="HS222" s="97"/>
      <c r="HT222" s="97"/>
      <c r="HU222" s="97"/>
      <c r="HV222" s="97"/>
      <c r="HW222" s="97"/>
      <c r="HX222" s="97"/>
      <c r="HY222" s="97"/>
      <c r="HZ222" s="97"/>
      <c r="IA222" s="97"/>
      <c r="IB222" s="97"/>
      <c r="IC222" s="97"/>
      <c r="ID222" s="98"/>
      <c r="IE222" s="104"/>
      <c r="IF222" s="97"/>
      <c r="IG222" s="97"/>
      <c r="IH222" s="97"/>
      <c r="II222" s="97"/>
      <c r="IJ222" s="97"/>
      <c r="IK222" s="97"/>
      <c r="IL222" s="97"/>
      <c r="IM222" s="97"/>
      <c r="IN222" s="97"/>
      <c r="IO222" s="97"/>
      <c r="IP222" s="97"/>
      <c r="IQ222" s="97"/>
      <c r="IR222" s="97"/>
      <c r="IS222" s="97"/>
      <c r="IT222" s="97"/>
      <c r="IU222" s="98"/>
      <c r="IV222" s="104"/>
      <c r="IW222" s="97"/>
      <c r="IX222" s="97"/>
      <c r="IY222" s="97"/>
      <c r="IZ222" s="97"/>
      <c r="JA222" s="97"/>
      <c r="JB222" s="97"/>
      <c r="JC222" s="97"/>
      <c r="JD222" s="97"/>
      <c r="JE222" s="97"/>
      <c r="JF222" s="97"/>
      <c r="JG222" s="97"/>
      <c r="JH222" s="97"/>
      <c r="JI222" s="97"/>
      <c r="JJ222" s="97"/>
      <c r="JK222" s="97"/>
      <c r="JL222" s="98"/>
      <c r="JM222" s="104"/>
      <c r="JN222" s="97"/>
      <c r="JO222" s="97"/>
      <c r="JP222" s="97"/>
      <c r="JQ222" s="97"/>
      <c r="JR222" s="97"/>
      <c r="JS222" s="97"/>
      <c r="JT222" s="97"/>
      <c r="JU222" s="97"/>
      <c r="JV222" s="97"/>
      <c r="JW222" s="97"/>
      <c r="JX222" s="97"/>
      <c r="JY222" s="97"/>
      <c r="JZ222" s="97"/>
      <c r="KA222" s="97"/>
      <c r="KB222" s="97"/>
      <c r="KC222" s="98"/>
      <c r="KD222" s="104"/>
      <c r="KE222" s="97"/>
      <c r="KF222" s="97"/>
      <c r="KG222" s="97"/>
      <c r="KH222" s="97"/>
      <c r="KI222" s="97"/>
      <c r="KJ222" s="97"/>
      <c r="KK222" s="97"/>
      <c r="KL222" s="97"/>
      <c r="KM222" s="97"/>
      <c r="KN222" s="97"/>
      <c r="KO222" s="97"/>
      <c r="KP222" s="97"/>
      <c r="KQ222" s="97"/>
      <c r="KR222" s="97"/>
      <c r="KS222" s="97"/>
    </row>
    <row r="223" ht="15.0" customHeight="1">
      <c r="A223" s="104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8"/>
      <c r="R223" s="104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8"/>
      <c r="AI223" s="104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8"/>
      <c r="AZ223" s="104"/>
      <c r="BA223" s="97"/>
      <c r="BB223" s="97"/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7"/>
      <c r="BN223" s="97"/>
      <c r="BO223" s="97"/>
      <c r="BP223" s="98"/>
      <c r="BQ223" s="104"/>
      <c r="BR223" s="97"/>
      <c r="BS223" s="97"/>
      <c r="BT223" s="97"/>
      <c r="BU223" s="97"/>
      <c r="BV223" s="97"/>
      <c r="BW223" s="97"/>
      <c r="BX223" s="97"/>
      <c r="BY223" s="97"/>
      <c r="BZ223" s="97"/>
      <c r="CA223" s="97"/>
      <c r="CB223" s="97"/>
      <c r="CC223" s="97"/>
      <c r="CD223" s="97"/>
      <c r="CE223" s="97"/>
      <c r="CF223" s="97"/>
      <c r="CG223" s="98"/>
      <c r="CH223" s="104"/>
      <c r="CI223" s="97"/>
      <c r="CJ223" s="97"/>
      <c r="CK223" s="97"/>
      <c r="CL223" s="97"/>
      <c r="CM223" s="97"/>
      <c r="CN223" s="97"/>
      <c r="CO223" s="97"/>
      <c r="CP223" s="97"/>
      <c r="CQ223" s="97"/>
      <c r="CR223" s="97"/>
      <c r="CS223" s="97"/>
      <c r="CT223" s="97"/>
      <c r="CU223" s="97"/>
      <c r="CV223" s="97"/>
      <c r="CW223" s="97"/>
      <c r="CX223" s="98"/>
      <c r="CY223" s="104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  <c r="DL223" s="97"/>
      <c r="DM223" s="97"/>
      <c r="DN223" s="97"/>
      <c r="DO223" s="98"/>
      <c r="DP223" s="104"/>
      <c r="DQ223" s="97"/>
      <c r="DR223" s="97"/>
      <c r="DS223" s="97"/>
      <c r="DT223" s="97"/>
      <c r="DU223" s="97"/>
      <c r="DV223" s="97"/>
      <c r="DW223" s="97"/>
      <c r="DX223" s="97"/>
      <c r="DY223" s="97"/>
      <c r="DZ223" s="97"/>
      <c r="EA223" s="97"/>
      <c r="EB223" s="97"/>
      <c r="EC223" s="97"/>
      <c r="ED223" s="97"/>
      <c r="EE223" s="97"/>
      <c r="EF223" s="98"/>
      <c r="EG223" s="104"/>
      <c r="EH223" s="97"/>
      <c r="EI223" s="97"/>
      <c r="EJ223" s="97"/>
      <c r="EK223" s="97"/>
      <c r="EL223" s="97"/>
      <c r="EM223" s="97"/>
      <c r="EN223" s="97"/>
      <c r="EO223" s="97"/>
      <c r="EP223" s="97"/>
      <c r="EQ223" s="97"/>
      <c r="ER223" s="97"/>
      <c r="ES223" s="97"/>
      <c r="ET223" s="97"/>
      <c r="EU223" s="97"/>
      <c r="EV223" s="97"/>
      <c r="EW223" s="98"/>
      <c r="EX223" s="104"/>
      <c r="EY223" s="97"/>
      <c r="EZ223" s="97"/>
      <c r="FA223" s="97"/>
      <c r="FB223" s="97"/>
      <c r="FC223" s="97"/>
      <c r="FD223" s="97"/>
      <c r="FE223" s="97"/>
      <c r="FF223" s="97"/>
      <c r="FG223" s="97"/>
      <c r="FH223" s="97"/>
      <c r="FI223" s="97"/>
      <c r="FJ223" s="97"/>
      <c r="FK223" s="97"/>
      <c r="FL223" s="97"/>
      <c r="FM223" s="97"/>
      <c r="FN223" s="98"/>
      <c r="FO223" s="104"/>
      <c r="FP223" s="97"/>
      <c r="FQ223" s="97"/>
      <c r="FR223" s="97"/>
      <c r="FS223" s="97"/>
      <c r="FT223" s="97"/>
      <c r="FU223" s="97"/>
      <c r="FV223" s="97"/>
      <c r="FW223" s="97"/>
      <c r="FX223" s="97"/>
      <c r="FY223" s="97"/>
      <c r="FZ223" s="97"/>
      <c r="GA223" s="97"/>
      <c r="GB223" s="97"/>
      <c r="GC223" s="97"/>
      <c r="GD223" s="97"/>
      <c r="GE223" s="98"/>
      <c r="GF223" s="104"/>
      <c r="GG223" s="97"/>
      <c r="GH223" s="97"/>
      <c r="GI223" s="97"/>
      <c r="GJ223" s="97"/>
      <c r="GK223" s="97"/>
      <c r="GL223" s="97"/>
      <c r="GM223" s="97"/>
      <c r="GN223" s="97"/>
      <c r="GO223" s="97"/>
      <c r="GP223" s="97"/>
      <c r="GQ223" s="97"/>
      <c r="GR223" s="97"/>
      <c r="GS223" s="97"/>
      <c r="GT223" s="97"/>
      <c r="GU223" s="97"/>
      <c r="GV223" s="98"/>
      <c r="GW223" s="104"/>
      <c r="GX223" s="97"/>
      <c r="GY223" s="97"/>
      <c r="GZ223" s="97"/>
      <c r="HA223" s="97"/>
      <c r="HB223" s="97"/>
      <c r="HC223" s="97"/>
      <c r="HD223" s="97"/>
      <c r="HE223" s="97"/>
      <c r="HF223" s="97"/>
      <c r="HG223" s="97"/>
      <c r="HH223" s="97"/>
      <c r="HI223" s="97"/>
      <c r="HJ223" s="97"/>
      <c r="HK223" s="97"/>
      <c r="HL223" s="97"/>
      <c r="HM223" s="98"/>
      <c r="HN223" s="104"/>
      <c r="HO223" s="97"/>
      <c r="HP223" s="97"/>
      <c r="HQ223" s="97"/>
      <c r="HR223" s="97"/>
      <c r="HS223" s="97"/>
      <c r="HT223" s="97"/>
      <c r="HU223" s="97"/>
      <c r="HV223" s="97"/>
      <c r="HW223" s="97"/>
      <c r="HX223" s="97"/>
      <c r="HY223" s="97"/>
      <c r="HZ223" s="97"/>
      <c r="IA223" s="97"/>
      <c r="IB223" s="97"/>
      <c r="IC223" s="97"/>
      <c r="ID223" s="98"/>
      <c r="IE223" s="104"/>
      <c r="IF223" s="97"/>
      <c r="IG223" s="97"/>
      <c r="IH223" s="97"/>
      <c r="II223" s="97"/>
      <c r="IJ223" s="97"/>
      <c r="IK223" s="97"/>
      <c r="IL223" s="97"/>
      <c r="IM223" s="97"/>
      <c r="IN223" s="97"/>
      <c r="IO223" s="97"/>
      <c r="IP223" s="97"/>
      <c r="IQ223" s="97"/>
      <c r="IR223" s="97"/>
      <c r="IS223" s="97"/>
      <c r="IT223" s="97"/>
      <c r="IU223" s="98"/>
      <c r="IV223" s="104"/>
      <c r="IW223" s="97"/>
      <c r="IX223" s="97"/>
      <c r="IY223" s="97"/>
      <c r="IZ223" s="97"/>
      <c r="JA223" s="97"/>
      <c r="JB223" s="97"/>
      <c r="JC223" s="97"/>
      <c r="JD223" s="97"/>
      <c r="JE223" s="97"/>
      <c r="JF223" s="97"/>
      <c r="JG223" s="97"/>
      <c r="JH223" s="97"/>
      <c r="JI223" s="97"/>
      <c r="JJ223" s="97"/>
      <c r="JK223" s="97"/>
      <c r="JL223" s="98"/>
      <c r="JM223" s="104"/>
      <c r="JN223" s="97"/>
      <c r="JO223" s="97"/>
      <c r="JP223" s="97"/>
      <c r="JQ223" s="97"/>
      <c r="JR223" s="97"/>
      <c r="JS223" s="97"/>
      <c r="JT223" s="97"/>
      <c r="JU223" s="97"/>
      <c r="JV223" s="97"/>
      <c r="JW223" s="97"/>
      <c r="JX223" s="97"/>
      <c r="JY223" s="97"/>
      <c r="JZ223" s="97"/>
      <c r="KA223" s="97"/>
      <c r="KB223" s="97"/>
      <c r="KC223" s="98"/>
      <c r="KD223" s="104"/>
      <c r="KE223" s="97"/>
      <c r="KF223" s="97"/>
      <c r="KG223" s="97"/>
      <c r="KH223" s="97"/>
      <c r="KI223" s="97"/>
      <c r="KJ223" s="97"/>
      <c r="KK223" s="97"/>
      <c r="KL223" s="97"/>
      <c r="KM223" s="97"/>
      <c r="KN223" s="97"/>
      <c r="KO223" s="97"/>
      <c r="KP223" s="97"/>
      <c r="KQ223" s="97"/>
      <c r="KR223" s="97"/>
      <c r="KS223" s="97"/>
    </row>
    <row r="224" ht="15.0" customHeight="1">
      <c r="A224" s="104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8"/>
      <c r="R224" s="104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8"/>
      <c r="AI224" s="104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8"/>
      <c r="AZ224" s="104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8"/>
      <c r="BQ224" s="104"/>
      <c r="BR224" s="97"/>
      <c r="BS224" s="97"/>
      <c r="BT224" s="97"/>
      <c r="BU224" s="97"/>
      <c r="BV224" s="97"/>
      <c r="BW224" s="97"/>
      <c r="BX224" s="97"/>
      <c r="BY224" s="97"/>
      <c r="BZ224" s="97"/>
      <c r="CA224" s="97"/>
      <c r="CB224" s="97"/>
      <c r="CC224" s="97"/>
      <c r="CD224" s="97"/>
      <c r="CE224" s="97"/>
      <c r="CF224" s="97"/>
      <c r="CG224" s="98"/>
      <c r="CH224" s="104"/>
      <c r="CI224" s="97"/>
      <c r="CJ224" s="97"/>
      <c r="CK224" s="97"/>
      <c r="CL224" s="97"/>
      <c r="CM224" s="97"/>
      <c r="CN224" s="97"/>
      <c r="CO224" s="97"/>
      <c r="CP224" s="97"/>
      <c r="CQ224" s="97"/>
      <c r="CR224" s="97"/>
      <c r="CS224" s="97"/>
      <c r="CT224" s="97"/>
      <c r="CU224" s="97"/>
      <c r="CV224" s="97"/>
      <c r="CW224" s="97"/>
      <c r="CX224" s="98"/>
      <c r="CY224" s="104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  <c r="DL224" s="97"/>
      <c r="DM224" s="97"/>
      <c r="DN224" s="97"/>
      <c r="DO224" s="98"/>
      <c r="DP224" s="104"/>
      <c r="DQ224" s="97"/>
      <c r="DR224" s="97"/>
      <c r="DS224" s="97"/>
      <c r="DT224" s="97"/>
      <c r="DU224" s="97"/>
      <c r="DV224" s="97"/>
      <c r="DW224" s="97"/>
      <c r="DX224" s="97"/>
      <c r="DY224" s="97"/>
      <c r="DZ224" s="97"/>
      <c r="EA224" s="97"/>
      <c r="EB224" s="97"/>
      <c r="EC224" s="97"/>
      <c r="ED224" s="97"/>
      <c r="EE224" s="97"/>
      <c r="EF224" s="98"/>
      <c r="EG224" s="104"/>
      <c r="EH224" s="97"/>
      <c r="EI224" s="97"/>
      <c r="EJ224" s="97"/>
      <c r="EK224" s="97"/>
      <c r="EL224" s="97"/>
      <c r="EM224" s="97"/>
      <c r="EN224" s="97"/>
      <c r="EO224" s="97"/>
      <c r="EP224" s="97"/>
      <c r="EQ224" s="97"/>
      <c r="ER224" s="97"/>
      <c r="ES224" s="97"/>
      <c r="ET224" s="97"/>
      <c r="EU224" s="97"/>
      <c r="EV224" s="97"/>
      <c r="EW224" s="98"/>
      <c r="EX224" s="104"/>
      <c r="EY224" s="97"/>
      <c r="EZ224" s="97"/>
      <c r="FA224" s="97"/>
      <c r="FB224" s="97"/>
      <c r="FC224" s="97"/>
      <c r="FD224" s="97"/>
      <c r="FE224" s="97"/>
      <c r="FF224" s="97"/>
      <c r="FG224" s="97"/>
      <c r="FH224" s="97"/>
      <c r="FI224" s="97"/>
      <c r="FJ224" s="97"/>
      <c r="FK224" s="97"/>
      <c r="FL224" s="97"/>
      <c r="FM224" s="97"/>
      <c r="FN224" s="98"/>
      <c r="FO224" s="104"/>
      <c r="FP224" s="97"/>
      <c r="FQ224" s="97"/>
      <c r="FR224" s="97"/>
      <c r="FS224" s="97"/>
      <c r="FT224" s="97"/>
      <c r="FU224" s="97"/>
      <c r="FV224" s="97"/>
      <c r="FW224" s="97"/>
      <c r="FX224" s="97"/>
      <c r="FY224" s="97"/>
      <c r="FZ224" s="97"/>
      <c r="GA224" s="97"/>
      <c r="GB224" s="97"/>
      <c r="GC224" s="97"/>
      <c r="GD224" s="97"/>
      <c r="GE224" s="98"/>
      <c r="GF224" s="104"/>
      <c r="GG224" s="97"/>
      <c r="GH224" s="97"/>
      <c r="GI224" s="97"/>
      <c r="GJ224" s="97"/>
      <c r="GK224" s="97"/>
      <c r="GL224" s="97"/>
      <c r="GM224" s="97"/>
      <c r="GN224" s="97"/>
      <c r="GO224" s="97"/>
      <c r="GP224" s="97"/>
      <c r="GQ224" s="97"/>
      <c r="GR224" s="97"/>
      <c r="GS224" s="97"/>
      <c r="GT224" s="97"/>
      <c r="GU224" s="97"/>
      <c r="GV224" s="98"/>
      <c r="GW224" s="104"/>
      <c r="GX224" s="97"/>
      <c r="GY224" s="97"/>
      <c r="GZ224" s="97"/>
      <c r="HA224" s="97"/>
      <c r="HB224" s="97"/>
      <c r="HC224" s="97"/>
      <c r="HD224" s="97"/>
      <c r="HE224" s="97"/>
      <c r="HF224" s="97"/>
      <c r="HG224" s="97"/>
      <c r="HH224" s="97"/>
      <c r="HI224" s="97"/>
      <c r="HJ224" s="97"/>
      <c r="HK224" s="97"/>
      <c r="HL224" s="97"/>
      <c r="HM224" s="98"/>
      <c r="HN224" s="104"/>
      <c r="HO224" s="97"/>
      <c r="HP224" s="97"/>
      <c r="HQ224" s="97"/>
      <c r="HR224" s="97"/>
      <c r="HS224" s="97"/>
      <c r="HT224" s="97"/>
      <c r="HU224" s="97"/>
      <c r="HV224" s="97"/>
      <c r="HW224" s="97"/>
      <c r="HX224" s="97"/>
      <c r="HY224" s="97"/>
      <c r="HZ224" s="97"/>
      <c r="IA224" s="97"/>
      <c r="IB224" s="97"/>
      <c r="IC224" s="97"/>
      <c r="ID224" s="98"/>
      <c r="IE224" s="104"/>
      <c r="IF224" s="97"/>
      <c r="IG224" s="97"/>
      <c r="IH224" s="97"/>
      <c r="II224" s="97"/>
      <c r="IJ224" s="97"/>
      <c r="IK224" s="97"/>
      <c r="IL224" s="97"/>
      <c r="IM224" s="97"/>
      <c r="IN224" s="97"/>
      <c r="IO224" s="97"/>
      <c r="IP224" s="97"/>
      <c r="IQ224" s="97"/>
      <c r="IR224" s="97"/>
      <c r="IS224" s="97"/>
      <c r="IT224" s="97"/>
      <c r="IU224" s="98"/>
      <c r="IV224" s="104"/>
      <c r="IW224" s="97"/>
      <c r="IX224" s="97"/>
      <c r="IY224" s="97"/>
      <c r="IZ224" s="97"/>
      <c r="JA224" s="97"/>
      <c r="JB224" s="97"/>
      <c r="JC224" s="97"/>
      <c r="JD224" s="97"/>
      <c r="JE224" s="97"/>
      <c r="JF224" s="97"/>
      <c r="JG224" s="97"/>
      <c r="JH224" s="97"/>
      <c r="JI224" s="97"/>
      <c r="JJ224" s="97"/>
      <c r="JK224" s="97"/>
      <c r="JL224" s="98"/>
      <c r="JM224" s="104"/>
      <c r="JN224" s="97"/>
      <c r="JO224" s="97"/>
      <c r="JP224" s="97"/>
      <c r="JQ224" s="97"/>
      <c r="JR224" s="97"/>
      <c r="JS224" s="97"/>
      <c r="JT224" s="97"/>
      <c r="JU224" s="97"/>
      <c r="JV224" s="97"/>
      <c r="JW224" s="97"/>
      <c r="JX224" s="97"/>
      <c r="JY224" s="97"/>
      <c r="JZ224" s="97"/>
      <c r="KA224" s="97"/>
      <c r="KB224" s="97"/>
      <c r="KC224" s="98"/>
      <c r="KD224" s="104"/>
      <c r="KE224" s="97"/>
      <c r="KF224" s="97"/>
      <c r="KG224" s="97"/>
      <c r="KH224" s="97"/>
      <c r="KI224" s="97"/>
      <c r="KJ224" s="97"/>
      <c r="KK224" s="97"/>
      <c r="KL224" s="97"/>
      <c r="KM224" s="97"/>
      <c r="KN224" s="97"/>
      <c r="KO224" s="97"/>
      <c r="KP224" s="97"/>
      <c r="KQ224" s="97"/>
      <c r="KR224" s="97"/>
      <c r="KS224" s="97"/>
    </row>
    <row r="225" ht="15.0" customHeight="1">
      <c r="A225" s="104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8"/>
      <c r="R225" s="104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8"/>
      <c r="AI225" s="104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8"/>
      <c r="AZ225" s="104"/>
      <c r="BA225" s="97"/>
      <c r="BB225" s="97"/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7"/>
      <c r="BN225" s="97"/>
      <c r="BO225" s="97"/>
      <c r="BP225" s="98"/>
      <c r="BQ225" s="104"/>
      <c r="BR225" s="97"/>
      <c r="BS225" s="97"/>
      <c r="BT225" s="97"/>
      <c r="BU225" s="97"/>
      <c r="BV225" s="97"/>
      <c r="BW225" s="97"/>
      <c r="BX225" s="97"/>
      <c r="BY225" s="97"/>
      <c r="BZ225" s="97"/>
      <c r="CA225" s="97"/>
      <c r="CB225" s="97"/>
      <c r="CC225" s="97"/>
      <c r="CD225" s="97"/>
      <c r="CE225" s="97"/>
      <c r="CF225" s="97"/>
      <c r="CG225" s="98"/>
      <c r="CH225" s="104"/>
      <c r="CI225" s="97"/>
      <c r="CJ225" s="97"/>
      <c r="CK225" s="97"/>
      <c r="CL225" s="97"/>
      <c r="CM225" s="97"/>
      <c r="CN225" s="97"/>
      <c r="CO225" s="97"/>
      <c r="CP225" s="97"/>
      <c r="CQ225" s="97"/>
      <c r="CR225" s="97"/>
      <c r="CS225" s="97"/>
      <c r="CT225" s="97"/>
      <c r="CU225" s="97"/>
      <c r="CV225" s="97"/>
      <c r="CW225" s="97"/>
      <c r="CX225" s="98"/>
      <c r="CY225" s="104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  <c r="DL225" s="97"/>
      <c r="DM225" s="97"/>
      <c r="DN225" s="97"/>
      <c r="DO225" s="98"/>
      <c r="DP225" s="104"/>
      <c r="DQ225" s="97"/>
      <c r="DR225" s="97"/>
      <c r="DS225" s="97"/>
      <c r="DT225" s="97"/>
      <c r="DU225" s="97"/>
      <c r="DV225" s="97"/>
      <c r="DW225" s="97"/>
      <c r="DX225" s="97"/>
      <c r="DY225" s="97"/>
      <c r="DZ225" s="97"/>
      <c r="EA225" s="97"/>
      <c r="EB225" s="97"/>
      <c r="EC225" s="97"/>
      <c r="ED225" s="97"/>
      <c r="EE225" s="97"/>
      <c r="EF225" s="98"/>
      <c r="EG225" s="104"/>
      <c r="EH225" s="97"/>
      <c r="EI225" s="97"/>
      <c r="EJ225" s="97"/>
      <c r="EK225" s="97"/>
      <c r="EL225" s="97"/>
      <c r="EM225" s="97"/>
      <c r="EN225" s="97"/>
      <c r="EO225" s="97"/>
      <c r="EP225" s="97"/>
      <c r="EQ225" s="97"/>
      <c r="ER225" s="97"/>
      <c r="ES225" s="97"/>
      <c r="ET225" s="97"/>
      <c r="EU225" s="97"/>
      <c r="EV225" s="97"/>
      <c r="EW225" s="98"/>
      <c r="EX225" s="104"/>
      <c r="EY225" s="97"/>
      <c r="EZ225" s="97"/>
      <c r="FA225" s="97"/>
      <c r="FB225" s="97"/>
      <c r="FC225" s="97"/>
      <c r="FD225" s="97"/>
      <c r="FE225" s="97"/>
      <c r="FF225" s="97"/>
      <c r="FG225" s="97"/>
      <c r="FH225" s="97"/>
      <c r="FI225" s="97"/>
      <c r="FJ225" s="97"/>
      <c r="FK225" s="97"/>
      <c r="FL225" s="97"/>
      <c r="FM225" s="97"/>
      <c r="FN225" s="98"/>
      <c r="FO225" s="104"/>
      <c r="FP225" s="97"/>
      <c r="FQ225" s="97"/>
      <c r="FR225" s="97"/>
      <c r="FS225" s="97"/>
      <c r="FT225" s="97"/>
      <c r="FU225" s="97"/>
      <c r="FV225" s="97"/>
      <c r="FW225" s="97"/>
      <c r="FX225" s="97"/>
      <c r="FY225" s="97"/>
      <c r="FZ225" s="97"/>
      <c r="GA225" s="97"/>
      <c r="GB225" s="97"/>
      <c r="GC225" s="97"/>
      <c r="GD225" s="97"/>
      <c r="GE225" s="98"/>
      <c r="GF225" s="104"/>
      <c r="GG225" s="97"/>
      <c r="GH225" s="97"/>
      <c r="GI225" s="97"/>
      <c r="GJ225" s="97"/>
      <c r="GK225" s="97"/>
      <c r="GL225" s="97"/>
      <c r="GM225" s="97"/>
      <c r="GN225" s="97"/>
      <c r="GO225" s="97"/>
      <c r="GP225" s="97"/>
      <c r="GQ225" s="97"/>
      <c r="GR225" s="97"/>
      <c r="GS225" s="97"/>
      <c r="GT225" s="97"/>
      <c r="GU225" s="97"/>
      <c r="GV225" s="98"/>
      <c r="GW225" s="104"/>
      <c r="GX225" s="97"/>
      <c r="GY225" s="97"/>
      <c r="GZ225" s="97"/>
      <c r="HA225" s="97"/>
      <c r="HB225" s="97"/>
      <c r="HC225" s="97"/>
      <c r="HD225" s="97"/>
      <c r="HE225" s="97"/>
      <c r="HF225" s="97"/>
      <c r="HG225" s="97"/>
      <c r="HH225" s="97"/>
      <c r="HI225" s="97"/>
      <c r="HJ225" s="97"/>
      <c r="HK225" s="97"/>
      <c r="HL225" s="97"/>
      <c r="HM225" s="98"/>
      <c r="HN225" s="104"/>
      <c r="HO225" s="97"/>
      <c r="HP225" s="97"/>
      <c r="HQ225" s="97"/>
      <c r="HR225" s="97"/>
      <c r="HS225" s="97"/>
      <c r="HT225" s="97"/>
      <c r="HU225" s="97"/>
      <c r="HV225" s="97"/>
      <c r="HW225" s="97"/>
      <c r="HX225" s="97"/>
      <c r="HY225" s="97"/>
      <c r="HZ225" s="97"/>
      <c r="IA225" s="97"/>
      <c r="IB225" s="97"/>
      <c r="IC225" s="97"/>
      <c r="ID225" s="98"/>
      <c r="IE225" s="104"/>
      <c r="IF225" s="97"/>
      <c r="IG225" s="97"/>
      <c r="IH225" s="97"/>
      <c r="II225" s="97"/>
      <c r="IJ225" s="97"/>
      <c r="IK225" s="97"/>
      <c r="IL225" s="97"/>
      <c r="IM225" s="97"/>
      <c r="IN225" s="97"/>
      <c r="IO225" s="97"/>
      <c r="IP225" s="97"/>
      <c r="IQ225" s="97"/>
      <c r="IR225" s="97"/>
      <c r="IS225" s="97"/>
      <c r="IT225" s="97"/>
      <c r="IU225" s="98"/>
      <c r="IV225" s="104"/>
      <c r="IW225" s="97"/>
      <c r="IX225" s="97"/>
      <c r="IY225" s="97"/>
      <c r="IZ225" s="97"/>
      <c r="JA225" s="97"/>
      <c r="JB225" s="97"/>
      <c r="JC225" s="97"/>
      <c r="JD225" s="97"/>
      <c r="JE225" s="97"/>
      <c r="JF225" s="97"/>
      <c r="JG225" s="97"/>
      <c r="JH225" s="97"/>
      <c r="JI225" s="97"/>
      <c r="JJ225" s="97"/>
      <c r="JK225" s="97"/>
      <c r="JL225" s="98"/>
      <c r="JM225" s="104"/>
      <c r="JN225" s="97"/>
      <c r="JO225" s="97"/>
      <c r="JP225" s="97"/>
      <c r="JQ225" s="97"/>
      <c r="JR225" s="97"/>
      <c r="JS225" s="97"/>
      <c r="JT225" s="97"/>
      <c r="JU225" s="97"/>
      <c r="JV225" s="97"/>
      <c r="JW225" s="97"/>
      <c r="JX225" s="97"/>
      <c r="JY225" s="97"/>
      <c r="JZ225" s="97"/>
      <c r="KA225" s="97"/>
      <c r="KB225" s="97"/>
      <c r="KC225" s="98"/>
      <c r="KD225" s="104"/>
      <c r="KE225" s="97"/>
      <c r="KF225" s="97"/>
      <c r="KG225" s="97"/>
      <c r="KH225" s="97"/>
      <c r="KI225" s="97"/>
      <c r="KJ225" s="97"/>
      <c r="KK225" s="97"/>
      <c r="KL225" s="97"/>
      <c r="KM225" s="97"/>
      <c r="KN225" s="97"/>
      <c r="KO225" s="97"/>
      <c r="KP225" s="97"/>
      <c r="KQ225" s="97"/>
      <c r="KR225" s="97"/>
      <c r="KS225" s="97"/>
    </row>
    <row r="226" ht="15.0" customHeight="1">
      <c r="A226" s="104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8"/>
      <c r="R226" s="104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8"/>
      <c r="AI226" s="104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8"/>
      <c r="AZ226" s="104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8"/>
      <c r="BQ226" s="104"/>
      <c r="BR226" s="97"/>
      <c r="BS226" s="97"/>
      <c r="BT226" s="97"/>
      <c r="BU226" s="97"/>
      <c r="BV226" s="97"/>
      <c r="BW226" s="97"/>
      <c r="BX226" s="97"/>
      <c r="BY226" s="97"/>
      <c r="BZ226" s="97"/>
      <c r="CA226" s="97"/>
      <c r="CB226" s="97"/>
      <c r="CC226" s="97"/>
      <c r="CD226" s="97"/>
      <c r="CE226" s="97"/>
      <c r="CF226" s="97"/>
      <c r="CG226" s="98"/>
      <c r="CH226" s="104"/>
      <c r="CI226" s="97"/>
      <c r="CJ226" s="97"/>
      <c r="CK226" s="97"/>
      <c r="CL226" s="97"/>
      <c r="CM226" s="97"/>
      <c r="CN226" s="97"/>
      <c r="CO226" s="97"/>
      <c r="CP226" s="97"/>
      <c r="CQ226" s="97"/>
      <c r="CR226" s="97"/>
      <c r="CS226" s="97"/>
      <c r="CT226" s="97"/>
      <c r="CU226" s="97"/>
      <c r="CV226" s="97"/>
      <c r="CW226" s="97"/>
      <c r="CX226" s="98"/>
      <c r="CY226" s="104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  <c r="DL226" s="97"/>
      <c r="DM226" s="97"/>
      <c r="DN226" s="97"/>
      <c r="DO226" s="98"/>
      <c r="DP226" s="104"/>
      <c r="DQ226" s="97"/>
      <c r="DR226" s="97"/>
      <c r="DS226" s="97"/>
      <c r="DT226" s="97"/>
      <c r="DU226" s="97"/>
      <c r="DV226" s="97"/>
      <c r="DW226" s="97"/>
      <c r="DX226" s="97"/>
      <c r="DY226" s="97"/>
      <c r="DZ226" s="97"/>
      <c r="EA226" s="97"/>
      <c r="EB226" s="97"/>
      <c r="EC226" s="97"/>
      <c r="ED226" s="97"/>
      <c r="EE226" s="97"/>
      <c r="EF226" s="98"/>
      <c r="EG226" s="104"/>
      <c r="EH226" s="97"/>
      <c r="EI226" s="97"/>
      <c r="EJ226" s="97"/>
      <c r="EK226" s="97"/>
      <c r="EL226" s="97"/>
      <c r="EM226" s="97"/>
      <c r="EN226" s="97"/>
      <c r="EO226" s="97"/>
      <c r="EP226" s="97"/>
      <c r="EQ226" s="97"/>
      <c r="ER226" s="97"/>
      <c r="ES226" s="97"/>
      <c r="ET226" s="97"/>
      <c r="EU226" s="97"/>
      <c r="EV226" s="97"/>
      <c r="EW226" s="98"/>
      <c r="EX226" s="104"/>
      <c r="EY226" s="97"/>
      <c r="EZ226" s="97"/>
      <c r="FA226" s="97"/>
      <c r="FB226" s="97"/>
      <c r="FC226" s="97"/>
      <c r="FD226" s="97"/>
      <c r="FE226" s="97"/>
      <c r="FF226" s="97"/>
      <c r="FG226" s="97"/>
      <c r="FH226" s="97"/>
      <c r="FI226" s="97"/>
      <c r="FJ226" s="97"/>
      <c r="FK226" s="97"/>
      <c r="FL226" s="97"/>
      <c r="FM226" s="97"/>
      <c r="FN226" s="98"/>
      <c r="FO226" s="104"/>
      <c r="FP226" s="97"/>
      <c r="FQ226" s="97"/>
      <c r="FR226" s="97"/>
      <c r="FS226" s="97"/>
      <c r="FT226" s="97"/>
      <c r="FU226" s="97"/>
      <c r="FV226" s="97"/>
      <c r="FW226" s="97"/>
      <c r="FX226" s="97"/>
      <c r="FY226" s="97"/>
      <c r="FZ226" s="97"/>
      <c r="GA226" s="97"/>
      <c r="GB226" s="97"/>
      <c r="GC226" s="97"/>
      <c r="GD226" s="97"/>
      <c r="GE226" s="98"/>
      <c r="GF226" s="104"/>
      <c r="GG226" s="97"/>
      <c r="GH226" s="97"/>
      <c r="GI226" s="97"/>
      <c r="GJ226" s="97"/>
      <c r="GK226" s="97"/>
      <c r="GL226" s="97"/>
      <c r="GM226" s="97"/>
      <c r="GN226" s="97"/>
      <c r="GO226" s="97"/>
      <c r="GP226" s="97"/>
      <c r="GQ226" s="97"/>
      <c r="GR226" s="97"/>
      <c r="GS226" s="97"/>
      <c r="GT226" s="97"/>
      <c r="GU226" s="97"/>
      <c r="GV226" s="98"/>
      <c r="GW226" s="104"/>
      <c r="GX226" s="97"/>
      <c r="GY226" s="97"/>
      <c r="GZ226" s="97"/>
      <c r="HA226" s="97"/>
      <c r="HB226" s="97"/>
      <c r="HC226" s="97"/>
      <c r="HD226" s="97"/>
      <c r="HE226" s="97"/>
      <c r="HF226" s="97"/>
      <c r="HG226" s="97"/>
      <c r="HH226" s="97"/>
      <c r="HI226" s="97"/>
      <c r="HJ226" s="97"/>
      <c r="HK226" s="97"/>
      <c r="HL226" s="97"/>
      <c r="HM226" s="98"/>
      <c r="HN226" s="104"/>
      <c r="HO226" s="97"/>
      <c r="HP226" s="97"/>
      <c r="HQ226" s="97"/>
      <c r="HR226" s="97"/>
      <c r="HS226" s="97"/>
      <c r="HT226" s="97"/>
      <c r="HU226" s="97"/>
      <c r="HV226" s="97"/>
      <c r="HW226" s="97"/>
      <c r="HX226" s="97"/>
      <c r="HY226" s="97"/>
      <c r="HZ226" s="97"/>
      <c r="IA226" s="97"/>
      <c r="IB226" s="97"/>
      <c r="IC226" s="97"/>
      <c r="ID226" s="98"/>
      <c r="IE226" s="104"/>
      <c r="IF226" s="97"/>
      <c r="IG226" s="97"/>
      <c r="IH226" s="97"/>
      <c r="II226" s="97"/>
      <c r="IJ226" s="97"/>
      <c r="IK226" s="97"/>
      <c r="IL226" s="97"/>
      <c r="IM226" s="97"/>
      <c r="IN226" s="97"/>
      <c r="IO226" s="97"/>
      <c r="IP226" s="97"/>
      <c r="IQ226" s="97"/>
      <c r="IR226" s="97"/>
      <c r="IS226" s="97"/>
      <c r="IT226" s="97"/>
      <c r="IU226" s="98"/>
      <c r="IV226" s="104"/>
      <c r="IW226" s="97"/>
      <c r="IX226" s="97"/>
      <c r="IY226" s="97"/>
      <c r="IZ226" s="97"/>
      <c r="JA226" s="97"/>
      <c r="JB226" s="97"/>
      <c r="JC226" s="97"/>
      <c r="JD226" s="97"/>
      <c r="JE226" s="97"/>
      <c r="JF226" s="97"/>
      <c r="JG226" s="97"/>
      <c r="JH226" s="97"/>
      <c r="JI226" s="97"/>
      <c r="JJ226" s="97"/>
      <c r="JK226" s="97"/>
      <c r="JL226" s="98"/>
      <c r="JM226" s="104"/>
      <c r="JN226" s="97"/>
      <c r="JO226" s="97"/>
      <c r="JP226" s="97"/>
      <c r="JQ226" s="97"/>
      <c r="JR226" s="97"/>
      <c r="JS226" s="97"/>
      <c r="JT226" s="97"/>
      <c r="JU226" s="97"/>
      <c r="JV226" s="97"/>
      <c r="JW226" s="97"/>
      <c r="JX226" s="97"/>
      <c r="JY226" s="97"/>
      <c r="JZ226" s="97"/>
      <c r="KA226" s="97"/>
      <c r="KB226" s="97"/>
      <c r="KC226" s="98"/>
      <c r="KD226" s="104"/>
      <c r="KE226" s="97"/>
      <c r="KF226" s="97"/>
      <c r="KG226" s="97"/>
      <c r="KH226" s="97"/>
      <c r="KI226" s="97"/>
      <c r="KJ226" s="97"/>
      <c r="KK226" s="97"/>
      <c r="KL226" s="97"/>
      <c r="KM226" s="97"/>
      <c r="KN226" s="97"/>
      <c r="KO226" s="97"/>
      <c r="KP226" s="97"/>
      <c r="KQ226" s="97"/>
      <c r="KR226" s="97"/>
      <c r="KS226" s="97"/>
    </row>
    <row r="227" ht="15.0" customHeight="1">
      <c r="A227" s="104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8"/>
      <c r="R227" s="104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8"/>
      <c r="AI227" s="104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8"/>
      <c r="AZ227" s="104"/>
      <c r="BA227" s="97"/>
      <c r="BB227" s="97"/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7"/>
      <c r="BN227" s="97"/>
      <c r="BO227" s="97"/>
      <c r="BP227" s="98"/>
      <c r="BQ227" s="104"/>
      <c r="BR227" s="97"/>
      <c r="BS227" s="97"/>
      <c r="BT227" s="97"/>
      <c r="BU227" s="97"/>
      <c r="BV227" s="97"/>
      <c r="BW227" s="97"/>
      <c r="BX227" s="97"/>
      <c r="BY227" s="97"/>
      <c r="BZ227" s="97"/>
      <c r="CA227" s="97"/>
      <c r="CB227" s="97"/>
      <c r="CC227" s="97"/>
      <c r="CD227" s="97"/>
      <c r="CE227" s="97"/>
      <c r="CF227" s="97"/>
      <c r="CG227" s="98"/>
      <c r="CH227" s="104"/>
      <c r="CI227" s="97"/>
      <c r="CJ227" s="97"/>
      <c r="CK227" s="97"/>
      <c r="CL227" s="97"/>
      <c r="CM227" s="97"/>
      <c r="CN227" s="97"/>
      <c r="CO227" s="97"/>
      <c r="CP227" s="97"/>
      <c r="CQ227" s="97"/>
      <c r="CR227" s="97"/>
      <c r="CS227" s="97"/>
      <c r="CT227" s="97"/>
      <c r="CU227" s="97"/>
      <c r="CV227" s="97"/>
      <c r="CW227" s="97"/>
      <c r="CX227" s="98"/>
      <c r="CY227" s="104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  <c r="DL227" s="97"/>
      <c r="DM227" s="97"/>
      <c r="DN227" s="97"/>
      <c r="DO227" s="98"/>
      <c r="DP227" s="104"/>
      <c r="DQ227" s="97"/>
      <c r="DR227" s="97"/>
      <c r="DS227" s="97"/>
      <c r="DT227" s="97"/>
      <c r="DU227" s="97"/>
      <c r="DV227" s="97"/>
      <c r="DW227" s="97"/>
      <c r="DX227" s="97"/>
      <c r="DY227" s="97"/>
      <c r="DZ227" s="97"/>
      <c r="EA227" s="97"/>
      <c r="EB227" s="97"/>
      <c r="EC227" s="97"/>
      <c r="ED227" s="97"/>
      <c r="EE227" s="97"/>
      <c r="EF227" s="98"/>
      <c r="EG227" s="104"/>
      <c r="EH227" s="97"/>
      <c r="EI227" s="97"/>
      <c r="EJ227" s="97"/>
      <c r="EK227" s="97"/>
      <c r="EL227" s="97"/>
      <c r="EM227" s="97"/>
      <c r="EN227" s="97"/>
      <c r="EO227" s="97"/>
      <c r="EP227" s="97"/>
      <c r="EQ227" s="97"/>
      <c r="ER227" s="97"/>
      <c r="ES227" s="97"/>
      <c r="ET227" s="97"/>
      <c r="EU227" s="97"/>
      <c r="EV227" s="97"/>
      <c r="EW227" s="98"/>
      <c r="EX227" s="104"/>
      <c r="EY227" s="97"/>
      <c r="EZ227" s="97"/>
      <c r="FA227" s="97"/>
      <c r="FB227" s="97"/>
      <c r="FC227" s="97"/>
      <c r="FD227" s="97"/>
      <c r="FE227" s="97"/>
      <c r="FF227" s="97"/>
      <c r="FG227" s="97"/>
      <c r="FH227" s="97"/>
      <c r="FI227" s="97"/>
      <c r="FJ227" s="97"/>
      <c r="FK227" s="97"/>
      <c r="FL227" s="97"/>
      <c r="FM227" s="97"/>
      <c r="FN227" s="98"/>
      <c r="FO227" s="104"/>
      <c r="FP227" s="97"/>
      <c r="FQ227" s="97"/>
      <c r="FR227" s="97"/>
      <c r="FS227" s="97"/>
      <c r="FT227" s="97"/>
      <c r="FU227" s="97"/>
      <c r="FV227" s="97"/>
      <c r="FW227" s="97"/>
      <c r="FX227" s="97"/>
      <c r="FY227" s="97"/>
      <c r="FZ227" s="97"/>
      <c r="GA227" s="97"/>
      <c r="GB227" s="97"/>
      <c r="GC227" s="97"/>
      <c r="GD227" s="97"/>
      <c r="GE227" s="98"/>
      <c r="GF227" s="104"/>
      <c r="GG227" s="97"/>
      <c r="GH227" s="97"/>
      <c r="GI227" s="97"/>
      <c r="GJ227" s="97"/>
      <c r="GK227" s="97"/>
      <c r="GL227" s="97"/>
      <c r="GM227" s="97"/>
      <c r="GN227" s="97"/>
      <c r="GO227" s="97"/>
      <c r="GP227" s="97"/>
      <c r="GQ227" s="97"/>
      <c r="GR227" s="97"/>
      <c r="GS227" s="97"/>
      <c r="GT227" s="97"/>
      <c r="GU227" s="97"/>
      <c r="GV227" s="98"/>
      <c r="GW227" s="104"/>
      <c r="GX227" s="97"/>
      <c r="GY227" s="97"/>
      <c r="GZ227" s="97"/>
      <c r="HA227" s="97"/>
      <c r="HB227" s="97"/>
      <c r="HC227" s="97"/>
      <c r="HD227" s="97"/>
      <c r="HE227" s="97"/>
      <c r="HF227" s="97"/>
      <c r="HG227" s="97"/>
      <c r="HH227" s="97"/>
      <c r="HI227" s="97"/>
      <c r="HJ227" s="97"/>
      <c r="HK227" s="97"/>
      <c r="HL227" s="97"/>
      <c r="HM227" s="98"/>
      <c r="HN227" s="104"/>
      <c r="HO227" s="97"/>
      <c r="HP227" s="97"/>
      <c r="HQ227" s="97"/>
      <c r="HR227" s="97"/>
      <c r="HS227" s="97"/>
      <c r="HT227" s="97"/>
      <c r="HU227" s="97"/>
      <c r="HV227" s="97"/>
      <c r="HW227" s="97"/>
      <c r="HX227" s="97"/>
      <c r="HY227" s="97"/>
      <c r="HZ227" s="97"/>
      <c r="IA227" s="97"/>
      <c r="IB227" s="97"/>
      <c r="IC227" s="97"/>
      <c r="ID227" s="98"/>
      <c r="IE227" s="104"/>
      <c r="IF227" s="97"/>
      <c r="IG227" s="97"/>
      <c r="IH227" s="97"/>
      <c r="II227" s="97"/>
      <c r="IJ227" s="97"/>
      <c r="IK227" s="97"/>
      <c r="IL227" s="97"/>
      <c r="IM227" s="97"/>
      <c r="IN227" s="97"/>
      <c r="IO227" s="97"/>
      <c r="IP227" s="97"/>
      <c r="IQ227" s="97"/>
      <c r="IR227" s="97"/>
      <c r="IS227" s="97"/>
      <c r="IT227" s="97"/>
      <c r="IU227" s="98"/>
      <c r="IV227" s="104"/>
      <c r="IW227" s="97"/>
      <c r="IX227" s="97"/>
      <c r="IY227" s="97"/>
      <c r="IZ227" s="97"/>
      <c r="JA227" s="97"/>
      <c r="JB227" s="97"/>
      <c r="JC227" s="97"/>
      <c r="JD227" s="97"/>
      <c r="JE227" s="97"/>
      <c r="JF227" s="97"/>
      <c r="JG227" s="97"/>
      <c r="JH227" s="97"/>
      <c r="JI227" s="97"/>
      <c r="JJ227" s="97"/>
      <c r="JK227" s="97"/>
      <c r="JL227" s="98"/>
      <c r="JM227" s="104"/>
      <c r="JN227" s="97"/>
      <c r="JO227" s="97"/>
      <c r="JP227" s="97"/>
      <c r="JQ227" s="97"/>
      <c r="JR227" s="97"/>
      <c r="JS227" s="97"/>
      <c r="JT227" s="97"/>
      <c r="JU227" s="97"/>
      <c r="JV227" s="97"/>
      <c r="JW227" s="97"/>
      <c r="JX227" s="97"/>
      <c r="JY227" s="97"/>
      <c r="JZ227" s="97"/>
      <c r="KA227" s="97"/>
      <c r="KB227" s="97"/>
      <c r="KC227" s="98"/>
      <c r="KD227" s="104"/>
      <c r="KE227" s="97"/>
      <c r="KF227" s="97"/>
      <c r="KG227" s="97"/>
      <c r="KH227" s="97"/>
      <c r="KI227" s="97"/>
      <c r="KJ227" s="97"/>
      <c r="KK227" s="97"/>
      <c r="KL227" s="97"/>
      <c r="KM227" s="97"/>
      <c r="KN227" s="97"/>
      <c r="KO227" s="97"/>
      <c r="KP227" s="97"/>
      <c r="KQ227" s="97"/>
      <c r="KR227" s="97"/>
      <c r="KS227" s="97"/>
    </row>
    <row r="228" ht="15.0" customHeight="1">
      <c r="A228" s="104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8"/>
      <c r="R228" s="104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8"/>
      <c r="AI228" s="104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97"/>
      <c r="AV228" s="97"/>
      <c r="AW228" s="97"/>
      <c r="AX228" s="97"/>
      <c r="AY228" s="98"/>
      <c r="AZ228" s="104"/>
      <c r="BA228" s="97"/>
      <c r="BB228" s="97"/>
      <c r="BC228" s="97"/>
      <c r="BD228" s="97"/>
      <c r="BE228" s="97"/>
      <c r="BF228" s="97"/>
      <c r="BG228" s="97"/>
      <c r="BH228" s="97"/>
      <c r="BI228" s="97"/>
      <c r="BJ228" s="97"/>
      <c r="BK228" s="97"/>
      <c r="BL228" s="97"/>
      <c r="BM228" s="97"/>
      <c r="BN228" s="97"/>
      <c r="BO228" s="97"/>
      <c r="BP228" s="98"/>
      <c r="BQ228" s="104"/>
      <c r="BR228" s="97"/>
      <c r="BS228" s="97"/>
      <c r="BT228" s="97"/>
      <c r="BU228" s="97"/>
      <c r="BV228" s="97"/>
      <c r="BW228" s="97"/>
      <c r="BX228" s="97"/>
      <c r="BY228" s="97"/>
      <c r="BZ228" s="97"/>
      <c r="CA228" s="97"/>
      <c r="CB228" s="97"/>
      <c r="CC228" s="97"/>
      <c r="CD228" s="97"/>
      <c r="CE228" s="97"/>
      <c r="CF228" s="97"/>
      <c r="CG228" s="98"/>
      <c r="CH228" s="104"/>
      <c r="CI228" s="97"/>
      <c r="CJ228" s="97"/>
      <c r="CK228" s="97"/>
      <c r="CL228" s="97"/>
      <c r="CM228" s="97"/>
      <c r="CN228" s="97"/>
      <c r="CO228" s="97"/>
      <c r="CP228" s="97"/>
      <c r="CQ228" s="97"/>
      <c r="CR228" s="97"/>
      <c r="CS228" s="97"/>
      <c r="CT228" s="97"/>
      <c r="CU228" s="97"/>
      <c r="CV228" s="97"/>
      <c r="CW228" s="97"/>
      <c r="CX228" s="98"/>
      <c r="CY228" s="104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  <c r="DL228" s="97"/>
      <c r="DM228" s="97"/>
      <c r="DN228" s="97"/>
      <c r="DO228" s="98"/>
      <c r="DP228" s="104"/>
      <c r="DQ228" s="97"/>
      <c r="DR228" s="97"/>
      <c r="DS228" s="97"/>
      <c r="DT228" s="97"/>
      <c r="DU228" s="97"/>
      <c r="DV228" s="97"/>
      <c r="DW228" s="97"/>
      <c r="DX228" s="97"/>
      <c r="DY228" s="97"/>
      <c r="DZ228" s="97"/>
      <c r="EA228" s="97"/>
      <c r="EB228" s="97"/>
      <c r="EC228" s="97"/>
      <c r="ED228" s="97"/>
      <c r="EE228" s="97"/>
      <c r="EF228" s="98"/>
      <c r="EG228" s="104"/>
      <c r="EH228" s="97"/>
      <c r="EI228" s="97"/>
      <c r="EJ228" s="97"/>
      <c r="EK228" s="97"/>
      <c r="EL228" s="97"/>
      <c r="EM228" s="97"/>
      <c r="EN228" s="97"/>
      <c r="EO228" s="97"/>
      <c r="EP228" s="97"/>
      <c r="EQ228" s="97"/>
      <c r="ER228" s="97"/>
      <c r="ES228" s="97"/>
      <c r="ET228" s="97"/>
      <c r="EU228" s="97"/>
      <c r="EV228" s="97"/>
      <c r="EW228" s="98"/>
      <c r="EX228" s="104"/>
      <c r="EY228" s="97"/>
      <c r="EZ228" s="97"/>
      <c r="FA228" s="97"/>
      <c r="FB228" s="97"/>
      <c r="FC228" s="97"/>
      <c r="FD228" s="97"/>
      <c r="FE228" s="97"/>
      <c r="FF228" s="97"/>
      <c r="FG228" s="97"/>
      <c r="FH228" s="97"/>
      <c r="FI228" s="97"/>
      <c r="FJ228" s="97"/>
      <c r="FK228" s="97"/>
      <c r="FL228" s="97"/>
      <c r="FM228" s="97"/>
      <c r="FN228" s="98"/>
      <c r="FO228" s="104"/>
      <c r="FP228" s="97"/>
      <c r="FQ228" s="97"/>
      <c r="FR228" s="97"/>
      <c r="FS228" s="97"/>
      <c r="FT228" s="97"/>
      <c r="FU228" s="97"/>
      <c r="FV228" s="97"/>
      <c r="FW228" s="97"/>
      <c r="FX228" s="97"/>
      <c r="FY228" s="97"/>
      <c r="FZ228" s="97"/>
      <c r="GA228" s="97"/>
      <c r="GB228" s="97"/>
      <c r="GC228" s="97"/>
      <c r="GD228" s="97"/>
      <c r="GE228" s="98"/>
      <c r="GF228" s="104"/>
      <c r="GG228" s="97"/>
      <c r="GH228" s="97"/>
      <c r="GI228" s="97"/>
      <c r="GJ228" s="97"/>
      <c r="GK228" s="97"/>
      <c r="GL228" s="97"/>
      <c r="GM228" s="97"/>
      <c r="GN228" s="97"/>
      <c r="GO228" s="97"/>
      <c r="GP228" s="97"/>
      <c r="GQ228" s="97"/>
      <c r="GR228" s="97"/>
      <c r="GS228" s="97"/>
      <c r="GT228" s="97"/>
      <c r="GU228" s="97"/>
      <c r="GV228" s="98"/>
      <c r="GW228" s="104"/>
      <c r="GX228" s="97"/>
      <c r="GY228" s="97"/>
      <c r="GZ228" s="97"/>
      <c r="HA228" s="97"/>
      <c r="HB228" s="97"/>
      <c r="HC228" s="97"/>
      <c r="HD228" s="97"/>
      <c r="HE228" s="97"/>
      <c r="HF228" s="97"/>
      <c r="HG228" s="97"/>
      <c r="HH228" s="97"/>
      <c r="HI228" s="97"/>
      <c r="HJ228" s="97"/>
      <c r="HK228" s="97"/>
      <c r="HL228" s="97"/>
      <c r="HM228" s="98"/>
      <c r="HN228" s="104"/>
      <c r="HO228" s="97"/>
      <c r="HP228" s="97"/>
      <c r="HQ228" s="97"/>
      <c r="HR228" s="97"/>
      <c r="HS228" s="97"/>
      <c r="HT228" s="97"/>
      <c r="HU228" s="97"/>
      <c r="HV228" s="97"/>
      <c r="HW228" s="97"/>
      <c r="HX228" s="97"/>
      <c r="HY228" s="97"/>
      <c r="HZ228" s="97"/>
      <c r="IA228" s="97"/>
      <c r="IB228" s="97"/>
      <c r="IC228" s="97"/>
      <c r="ID228" s="98"/>
      <c r="IE228" s="104"/>
      <c r="IF228" s="97"/>
      <c r="IG228" s="97"/>
      <c r="IH228" s="97"/>
      <c r="II228" s="97"/>
      <c r="IJ228" s="97"/>
      <c r="IK228" s="97"/>
      <c r="IL228" s="97"/>
      <c r="IM228" s="97"/>
      <c r="IN228" s="97"/>
      <c r="IO228" s="97"/>
      <c r="IP228" s="97"/>
      <c r="IQ228" s="97"/>
      <c r="IR228" s="97"/>
      <c r="IS228" s="97"/>
      <c r="IT228" s="97"/>
      <c r="IU228" s="98"/>
      <c r="IV228" s="104"/>
      <c r="IW228" s="97"/>
      <c r="IX228" s="97"/>
      <c r="IY228" s="97"/>
      <c r="IZ228" s="97"/>
      <c r="JA228" s="97"/>
      <c r="JB228" s="97"/>
      <c r="JC228" s="97"/>
      <c r="JD228" s="97"/>
      <c r="JE228" s="97"/>
      <c r="JF228" s="97"/>
      <c r="JG228" s="97"/>
      <c r="JH228" s="97"/>
      <c r="JI228" s="97"/>
      <c r="JJ228" s="97"/>
      <c r="JK228" s="97"/>
      <c r="JL228" s="98"/>
      <c r="JM228" s="104"/>
      <c r="JN228" s="97"/>
      <c r="JO228" s="97"/>
      <c r="JP228" s="97"/>
      <c r="JQ228" s="97"/>
      <c r="JR228" s="97"/>
      <c r="JS228" s="97"/>
      <c r="JT228" s="97"/>
      <c r="JU228" s="97"/>
      <c r="JV228" s="97"/>
      <c r="JW228" s="97"/>
      <c r="JX228" s="97"/>
      <c r="JY228" s="97"/>
      <c r="JZ228" s="97"/>
      <c r="KA228" s="97"/>
      <c r="KB228" s="97"/>
      <c r="KC228" s="98"/>
      <c r="KD228" s="104"/>
      <c r="KE228" s="97"/>
      <c r="KF228" s="97"/>
      <c r="KG228" s="97"/>
      <c r="KH228" s="97"/>
      <c r="KI228" s="97"/>
      <c r="KJ228" s="97"/>
      <c r="KK228" s="97"/>
      <c r="KL228" s="97"/>
      <c r="KM228" s="97"/>
      <c r="KN228" s="97"/>
      <c r="KO228" s="97"/>
      <c r="KP228" s="97"/>
      <c r="KQ228" s="97"/>
      <c r="KR228" s="97"/>
      <c r="KS228" s="97"/>
    </row>
    <row r="229" ht="15.0" customHeight="1">
      <c r="A229" s="104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8"/>
      <c r="R229" s="104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8"/>
      <c r="AI229" s="104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V229" s="97"/>
      <c r="AW229" s="97"/>
      <c r="AX229" s="97"/>
      <c r="AY229" s="98"/>
      <c r="AZ229" s="104"/>
      <c r="BA229" s="97"/>
      <c r="BB229" s="97"/>
      <c r="BC229" s="97"/>
      <c r="BD229" s="97"/>
      <c r="BE229" s="97"/>
      <c r="BF229" s="97"/>
      <c r="BG229" s="97"/>
      <c r="BH229" s="97"/>
      <c r="BI229" s="97"/>
      <c r="BJ229" s="97"/>
      <c r="BK229" s="97"/>
      <c r="BL229" s="97"/>
      <c r="BM229" s="97"/>
      <c r="BN229" s="97"/>
      <c r="BO229" s="97"/>
      <c r="BP229" s="98"/>
      <c r="BQ229" s="104"/>
      <c r="BR229" s="97"/>
      <c r="BS229" s="97"/>
      <c r="BT229" s="97"/>
      <c r="BU229" s="97"/>
      <c r="BV229" s="97"/>
      <c r="BW229" s="97"/>
      <c r="BX229" s="97"/>
      <c r="BY229" s="97"/>
      <c r="BZ229" s="97"/>
      <c r="CA229" s="97"/>
      <c r="CB229" s="97"/>
      <c r="CC229" s="97"/>
      <c r="CD229" s="97"/>
      <c r="CE229" s="97"/>
      <c r="CF229" s="97"/>
      <c r="CG229" s="98"/>
      <c r="CH229" s="104"/>
      <c r="CI229" s="97"/>
      <c r="CJ229" s="97"/>
      <c r="CK229" s="97"/>
      <c r="CL229" s="97"/>
      <c r="CM229" s="97"/>
      <c r="CN229" s="97"/>
      <c r="CO229" s="97"/>
      <c r="CP229" s="97"/>
      <c r="CQ229" s="97"/>
      <c r="CR229" s="97"/>
      <c r="CS229" s="97"/>
      <c r="CT229" s="97"/>
      <c r="CU229" s="97"/>
      <c r="CV229" s="97"/>
      <c r="CW229" s="97"/>
      <c r="CX229" s="98"/>
      <c r="CY229" s="104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  <c r="DL229" s="97"/>
      <c r="DM229" s="97"/>
      <c r="DN229" s="97"/>
      <c r="DO229" s="98"/>
      <c r="DP229" s="104"/>
      <c r="DQ229" s="97"/>
      <c r="DR229" s="97"/>
      <c r="DS229" s="97"/>
      <c r="DT229" s="97"/>
      <c r="DU229" s="97"/>
      <c r="DV229" s="97"/>
      <c r="DW229" s="97"/>
      <c r="DX229" s="97"/>
      <c r="DY229" s="97"/>
      <c r="DZ229" s="97"/>
      <c r="EA229" s="97"/>
      <c r="EB229" s="97"/>
      <c r="EC229" s="97"/>
      <c r="ED229" s="97"/>
      <c r="EE229" s="97"/>
      <c r="EF229" s="98"/>
      <c r="EG229" s="104"/>
      <c r="EH229" s="97"/>
      <c r="EI229" s="97"/>
      <c r="EJ229" s="97"/>
      <c r="EK229" s="97"/>
      <c r="EL229" s="97"/>
      <c r="EM229" s="97"/>
      <c r="EN229" s="97"/>
      <c r="EO229" s="97"/>
      <c r="EP229" s="97"/>
      <c r="EQ229" s="97"/>
      <c r="ER229" s="97"/>
      <c r="ES229" s="97"/>
      <c r="ET229" s="97"/>
      <c r="EU229" s="97"/>
      <c r="EV229" s="97"/>
      <c r="EW229" s="98"/>
      <c r="EX229" s="104"/>
      <c r="EY229" s="97"/>
      <c r="EZ229" s="97"/>
      <c r="FA229" s="97"/>
      <c r="FB229" s="97"/>
      <c r="FC229" s="97"/>
      <c r="FD229" s="97"/>
      <c r="FE229" s="97"/>
      <c r="FF229" s="97"/>
      <c r="FG229" s="97"/>
      <c r="FH229" s="97"/>
      <c r="FI229" s="97"/>
      <c r="FJ229" s="97"/>
      <c r="FK229" s="97"/>
      <c r="FL229" s="97"/>
      <c r="FM229" s="97"/>
      <c r="FN229" s="98"/>
      <c r="FO229" s="104"/>
      <c r="FP229" s="97"/>
      <c r="FQ229" s="97"/>
      <c r="FR229" s="97"/>
      <c r="FS229" s="97"/>
      <c r="FT229" s="97"/>
      <c r="FU229" s="97"/>
      <c r="FV229" s="97"/>
      <c r="FW229" s="97"/>
      <c r="FX229" s="97"/>
      <c r="FY229" s="97"/>
      <c r="FZ229" s="97"/>
      <c r="GA229" s="97"/>
      <c r="GB229" s="97"/>
      <c r="GC229" s="97"/>
      <c r="GD229" s="97"/>
      <c r="GE229" s="98"/>
      <c r="GF229" s="104"/>
      <c r="GG229" s="97"/>
      <c r="GH229" s="97"/>
      <c r="GI229" s="97"/>
      <c r="GJ229" s="97"/>
      <c r="GK229" s="97"/>
      <c r="GL229" s="97"/>
      <c r="GM229" s="97"/>
      <c r="GN229" s="97"/>
      <c r="GO229" s="97"/>
      <c r="GP229" s="97"/>
      <c r="GQ229" s="97"/>
      <c r="GR229" s="97"/>
      <c r="GS229" s="97"/>
      <c r="GT229" s="97"/>
      <c r="GU229" s="97"/>
      <c r="GV229" s="98"/>
      <c r="GW229" s="104"/>
      <c r="GX229" s="97"/>
      <c r="GY229" s="97"/>
      <c r="GZ229" s="97"/>
      <c r="HA229" s="97"/>
      <c r="HB229" s="97"/>
      <c r="HC229" s="97"/>
      <c r="HD229" s="97"/>
      <c r="HE229" s="97"/>
      <c r="HF229" s="97"/>
      <c r="HG229" s="97"/>
      <c r="HH229" s="97"/>
      <c r="HI229" s="97"/>
      <c r="HJ229" s="97"/>
      <c r="HK229" s="97"/>
      <c r="HL229" s="97"/>
      <c r="HM229" s="98"/>
      <c r="HN229" s="104"/>
      <c r="HO229" s="97"/>
      <c r="HP229" s="97"/>
      <c r="HQ229" s="97"/>
      <c r="HR229" s="97"/>
      <c r="HS229" s="97"/>
      <c r="HT229" s="97"/>
      <c r="HU229" s="97"/>
      <c r="HV229" s="97"/>
      <c r="HW229" s="97"/>
      <c r="HX229" s="97"/>
      <c r="HY229" s="97"/>
      <c r="HZ229" s="97"/>
      <c r="IA229" s="97"/>
      <c r="IB229" s="97"/>
      <c r="IC229" s="97"/>
      <c r="ID229" s="98"/>
      <c r="IE229" s="104"/>
      <c r="IF229" s="97"/>
      <c r="IG229" s="97"/>
      <c r="IH229" s="97"/>
      <c r="II229" s="97"/>
      <c r="IJ229" s="97"/>
      <c r="IK229" s="97"/>
      <c r="IL229" s="97"/>
      <c r="IM229" s="97"/>
      <c r="IN229" s="97"/>
      <c r="IO229" s="97"/>
      <c r="IP229" s="97"/>
      <c r="IQ229" s="97"/>
      <c r="IR229" s="97"/>
      <c r="IS229" s="97"/>
      <c r="IT229" s="97"/>
      <c r="IU229" s="98"/>
      <c r="IV229" s="104"/>
      <c r="IW229" s="97"/>
      <c r="IX229" s="97"/>
      <c r="IY229" s="97"/>
      <c r="IZ229" s="97"/>
      <c r="JA229" s="97"/>
      <c r="JB229" s="97"/>
      <c r="JC229" s="97"/>
      <c r="JD229" s="97"/>
      <c r="JE229" s="97"/>
      <c r="JF229" s="97"/>
      <c r="JG229" s="97"/>
      <c r="JH229" s="97"/>
      <c r="JI229" s="97"/>
      <c r="JJ229" s="97"/>
      <c r="JK229" s="97"/>
      <c r="JL229" s="98"/>
      <c r="JM229" s="104"/>
      <c r="JN229" s="97"/>
      <c r="JO229" s="97"/>
      <c r="JP229" s="97"/>
      <c r="JQ229" s="97"/>
      <c r="JR229" s="97"/>
      <c r="JS229" s="97"/>
      <c r="JT229" s="97"/>
      <c r="JU229" s="97"/>
      <c r="JV229" s="97"/>
      <c r="JW229" s="97"/>
      <c r="JX229" s="97"/>
      <c r="JY229" s="97"/>
      <c r="JZ229" s="97"/>
      <c r="KA229" s="97"/>
      <c r="KB229" s="97"/>
      <c r="KC229" s="98"/>
      <c r="KD229" s="104"/>
      <c r="KE229" s="97"/>
      <c r="KF229" s="97"/>
      <c r="KG229" s="97"/>
      <c r="KH229" s="97"/>
      <c r="KI229" s="97"/>
      <c r="KJ229" s="97"/>
      <c r="KK229" s="97"/>
      <c r="KL229" s="97"/>
      <c r="KM229" s="97"/>
      <c r="KN229" s="97"/>
      <c r="KO229" s="97"/>
      <c r="KP229" s="97"/>
      <c r="KQ229" s="97"/>
      <c r="KR229" s="97"/>
      <c r="KS229" s="97"/>
    </row>
    <row r="230" ht="15.0" customHeight="1">
      <c r="A230" s="104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8"/>
      <c r="R230" s="104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8"/>
      <c r="AI230" s="104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8"/>
      <c r="AZ230" s="104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  <c r="BN230" s="97"/>
      <c r="BO230" s="97"/>
      <c r="BP230" s="98"/>
      <c r="BQ230" s="104"/>
      <c r="BR230" s="97"/>
      <c r="BS230" s="97"/>
      <c r="BT230" s="97"/>
      <c r="BU230" s="97"/>
      <c r="BV230" s="97"/>
      <c r="BW230" s="97"/>
      <c r="BX230" s="97"/>
      <c r="BY230" s="97"/>
      <c r="BZ230" s="97"/>
      <c r="CA230" s="97"/>
      <c r="CB230" s="97"/>
      <c r="CC230" s="97"/>
      <c r="CD230" s="97"/>
      <c r="CE230" s="97"/>
      <c r="CF230" s="97"/>
      <c r="CG230" s="98"/>
      <c r="CH230" s="104"/>
      <c r="CI230" s="97"/>
      <c r="CJ230" s="97"/>
      <c r="CK230" s="97"/>
      <c r="CL230" s="97"/>
      <c r="CM230" s="97"/>
      <c r="CN230" s="97"/>
      <c r="CO230" s="97"/>
      <c r="CP230" s="97"/>
      <c r="CQ230" s="97"/>
      <c r="CR230" s="97"/>
      <c r="CS230" s="97"/>
      <c r="CT230" s="97"/>
      <c r="CU230" s="97"/>
      <c r="CV230" s="97"/>
      <c r="CW230" s="97"/>
      <c r="CX230" s="98"/>
      <c r="CY230" s="104"/>
      <c r="CZ230" s="97"/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  <c r="DL230" s="97"/>
      <c r="DM230" s="97"/>
      <c r="DN230" s="97"/>
      <c r="DO230" s="98"/>
      <c r="DP230" s="104"/>
      <c r="DQ230" s="97"/>
      <c r="DR230" s="97"/>
      <c r="DS230" s="97"/>
      <c r="DT230" s="97"/>
      <c r="DU230" s="97"/>
      <c r="DV230" s="97"/>
      <c r="DW230" s="97"/>
      <c r="DX230" s="97"/>
      <c r="DY230" s="97"/>
      <c r="DZ230" s="97"/>
      <c r="EA230" s="97"/>
      <c r="EB230" s="97"/>
      <c r="EC230" s="97"/>
      <c r="ED230" s="97"/>
      <c r="EE230" s="97"/>
      <c r="EF230" s="98"/>
      <c r="EG230" s="104"/>
      <c r="EH230" s="97"/>
      <c r="EI230" s="97"/>
      <c r="EJ230" s="97"/>
      <c r="EK230" s="97"/>
      <c r="EL230" s="97"/>
      <c r="EM230" s="97"/>
      <c r="EN230" s="97"/>
      <c r="EO230" s="97"/>
      <c r="EP230" s="97"/>
      <c r="EQ230" s="97"/>
      <c r="ER230" s="97"/>
      <c r="ES230" s="97"/>
      <c r="ET230" s="97"/>
      <c r="EU230" s="97"/>
      <c r="EV230" s="97"/>
      <c r="EW230" s="98"/>
      <c r="EX230" s="104"/>
      <c r="EY230" s="97"/>
      <c r="EZ230" s="97"/>
      <c r="FA230" s="97"/>
      <c r="FB230" s="97"/>
      <c r="FC230" s="97"/>
      <c r="FD230" s="97"/>
      <c r="FE230" s="97"/>
      <c r="FF230" s="97"/>
      <c r="FG230" s="97"/>
      <c r="FH230" s="97"/>
      <c r="FI230" s="97"/>
      <c r="FJ230" s="97"/>
      <c r="FK230" s="97"/>
      <c r="FL230" s="97"/>
      <c r="FM230" s="97"/>
      <c r="FN230" s="98"/>
      <c r="FO230" s="104"/>
      <c r="FP230" s="97"/>
      <c r="FQ230" s="97"/>
      <c r="FR230" s="97"/>
      <c r="FS230" s="97"/>
      <c r="FT230" s="97"/>
      <c r="FU230" s="97"/>
      <c r="FV230" s="97"/>
      <c r="FW230" s="97"/>
      <c r="FX230" s="97"/>
      <c r="FY230" s="97"/>
      <c r="FZ230" s="97"/>
      <c r="GA230" s="97"/>
      <c r="GB230" s="97"/>
      <c r="GC230" s="97"/>
      <c r="GD230" s="97"/>
      <c r="GE230" s="98"/>
      <c r="GF230" s="104"/>
      <c r="GG230" s="97"/>
      <c r="GH230" s="97"/>
      <c r="GI230" s="97"/>
      <c r="GJ230" s="97"/>
      <c r="GK230" s="97"/>
      <c r="GL230" s="97"/>
      <c r="GM230" s="97"/>
      <c r="GN230" s="97"/>
      <c r="GO230" s="97"/>
      <c r="GP230" s="97"/>
      <c r="GQ230" s="97"/>
      <c r="GR230" s="97"/>
      <c r="GS230" s="97"/>
      <c r="GT230" s="97"/>
      <c r="GU230" s="97"/>
      <c r="GV230" s="98"/>
      <c r="GW230" s="104"/>
      <c r="GX230" s="97"/>
      <c r="GY230" s="97"/>
      <c r="GZ230" s="97"/>
      <c r="HA230" s="97"/>
      <c r="HB230" s="97"/>
      <c r="HC230" s="97"/>
      <c r="HD230" s="97"/>
      <c r="HE230" s="97"/>
      <c r="HF230" s="97"/>
      <c r="HG230" s="97"/>
      <c r="HH230" s="97"/>
      <c r="HI230" s="97"/>
      <c r="HJ230" s="97"/>
      <c r="HK230" s="97"/>
      <c r="HL230" s="97"/>
      <c r="HM230" s="98"/>
      <c r="HN230" s="104"/>
      <c r="HO230" s="97"/>
      <c r="HP230" s="97"/>
      <c r="HQ230" s="97"/>
      <c r="HR230" s="97"/>
      <c r="HS230" s="97"/>
      <c r="HT230" s="97"/>
      <c r="HU230" s="97"/>
      <c r="HV230" s="97"/>
      <c r="HW230" s="97"/>
      <c r="HX230" s="97"/>
      <c r="HY230" s="97"/>
      <c r="HZ230" s="97"/>
      <c r="IA230" s="97"/>
      <c r="IB230" s="97"/>
      <c r="IC230" s="97"/>
      <c r="ID230" s="98"/>
      <c r="IE230" s="104"/>
      <c r="IF230" s="97"/>
      <c r="IG230" s="97"/>
      <c r="IH230" s="97"/>
      <c r="II230" s="97"/>
      <c r="IJ230" s="97"/>
      <c r="IK230" s="97"/>
      <c r="IL230" s="97"/>
      <c r="IM230" s="97"/>
      <c r="IN230" s="97"/>
      <c r="IO230" s="97"/>
      <c r="IP230" s="97"/>
      <c r="IQ230" s="97"/>
      <c r="IR230" s="97"/>
      <c r="IS230" s="97"/>
      <c r="IT230" s="97"/>
      <c r="IU230" s="98"/>
      <c r="IV230" s="104"/>
      <c r="IW230" s="97"/>
      <c r="IX230" s="97"/>
      <c r="IY230" s="97"/>
      <c r="IZ230" s="97"/>
      <c r="JA230" s="97"/>
      <c r="JB230" s="97"/>
      <c r="JC230" s="97"/>
      <c r="JD230" s="97"/>
      <c r="JE230" s="97"/>
      <c r="JF230" s="97"/>
      <c r="JG230" s="97"/>
      <c r="JH230" s="97"/>
      <c r="JI230" s="97"/>
      <c r="JJ230" s="97"/>
      <c r="JK230" s="97"/>
      <c r="JL230" s="98"/>
      <c r="JM230" s="104"/>
      <c r="JN230" s="97"/>
      <c r="JO230" s="97"/>
      <c r="JP230" s="97"/>
      <c r="JQ230" s="97"/>
      <c r="JR230" s="97"/>
      <c r="JS230" s="97"/>
      <c r="JT230" s="97"/>
      <c r="JU230" s="97"/>
      <c r="JV230" s="97"/>
      <c r="JW230" s="97"/>
      <c r="JX230" s="97"/>
      <c r="JY230" s="97"/>
      <c r="JZ230" s="97"/>
      <c r="KA230" s="97"/>
      <c r="KB230" s="97"/>
      <c r="KC230" s="98"/>
      <c r="KD230" s="104"/>
      <c r="KE230" s="97"/>
      <c r="KF230" s="97"/>
      <c r="KG230" s="97"/>
      <c r="KH230" s="97"/>
      <c r="KI230" s="97"/>
      <c r="KJ230" s="97"/>
      <c r="KK230" s="97"/>
      <c r="KL230" s="97"/>
      <c r="KM230" s="97"/>
      <c r="KN230" s="97"/>
      <c r="KO230" s="97"/>
      <c r="KP230" s="97"/>
      <c r="KQ230" s="97"/>
      <c r="KR230" s="97"/>
      <c r="KS230" s="97"/>
    </row>
    <row r="231" ht="15.0" customHeight="1">
      <c r="A231" s="104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8"/>
      <c r="R231" s="104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8"/>
      <c r="AI231" s="104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  <c r="AU231" s="97"/>
      <c r="AV231" s="97"/>
      <c r="AW231" s="97"/>
      <c r="AX231" s="97"/>
      <c r="AY231" s="98"/>
      <c r="AZ231" s="104"/>
      <c r="BA231" s="97"/>
      <c r="BB231" s="97"/>
      <c r="BC231" s="97"/>
      <c r="BD231" s="97"/>
      <c r="BE231" s="97"/>
      <c r="BF231" s="97"/>
      <c r="BG231" s="97"/>
      <c r="BH231" s="97"/>
      <c r="BI231" s="97"/>
      <c r="BJ231" s="97"/>
      <c r="BK231" s="97"/>
      <c r="BL231" s="97"/>
      <c r="BM231" s="97"/>
      <c r="BN231" s="97"/>
      <c r="BO231" s="97"/>
      <c r="BP231" s="98"/>
      <c r="BQ231" s="104"/>
      <c r="BR231" s="97"/>
      <c r="BS231" s="97"/>
      <c r="BT231" s="97"/>
      <c r="BU231" s="97"/>
      <c r="BV231" s="97"/>
      <c r="BW231" s="97"/>
      <c r="BX231" s="97"/>
      <c r="BY231" s="97"/>
      <c r="BZ231" s="97"/>
      <c r="CA231" s="97"/>
      <c r="CB231" s="97"/>
      <c r="CC231" s="97"/>
      <c r="CD231" s="97"/>
      <c r="CE231" s="97"/>
      <c r="CF231" s="97"/>
      <c r="CG231" s="98"/>
      <c r="CH231" s="104"/>
      <c r="CI231" s="97"/>
      <c r="CJ231" s="97"/>
      <c r="CK231" s="97"/>
      <c r="CL231" s="97"/>
      <c r="CM231" s="97"/>
      <c r="CN231" s="97"/>
      <c r="CO231" s="97"/>
      <c r="CP231" s="97"/>
      <c r="CQ231" s="97"/>
      <c r="CR231" s="97"/>
      <c r="CS231" s="97"/>
      <c r="CT231" s="97"/>
      <c r="CU231" s="97"/>
      <c r="CV231" s="97"/>
      <c r="CW231" s="97"/>
      <c r="CX231" s="98"/>
      <c r="CY231" s="104"/>
      <c r="CZ231" s="97"/>
      <c r="DA231" s="97"/>
      <c r="DB231" s="97"/>
      <c r="DC231" s="97"/>
      <c r="DD231" s="97"/>
      <c r="DE231" s="97"/>
      <c r="DF231" s="97"/>
      <c r="DG231" s="97"/>
      <c r="DH231" s="97"/>
      <c r="DI231" s="97"/>
      <c r="DJ231" s="97"/>
      <c r="DK231" s="97"/>
      <c r="DL231" s="97"/>
      <c r="DM231" s="97"/>
      <c r="DN231" s="97"/>
      <c r="DO231" s="98"/>
      <c r="DP231" s="104"/>
      <c r="DQ231" s="97"/>
      <c r="DR231" s="97"/>
      <c r="DS231" s="97"/>
      <c r="DT231" s="97"/>
      <c r="DU231" s="97"/>
      <c r="DV231" s="97"/>
      <c r="DW231" s="97"/>
      <c r="DX231" s="97"/>
      <c r="DY231" s="97"/>
      <c r="DZ231" s="97"/>
      <c r="EA231" s="97"/>
      <c r="EB231" s="97"/>
      <c r="EC231" s="97"/>
      <c r="ED231" s="97"/>
      <c r="EE231" s="97"/>
      <c r="EF231" s="98"/>
      <c r="EG231" s="104"/>
      <c r="EH231" s="97"/>
      <c r="EI231" s="97"/>
      <c r="EJ231" s="97"/>
      <c r="EK231" s="97"/>
      <c r="EL231" s="97"/>
      <c r="EM231" s="97"/>
      <c r="EN231" s="97"/>
      <c r="EO231" s="97"/>
      <c r="EP231" s="97"/>
      <c r="EQ231" s="97"/>
      <c r="ER231" s="97"/>
      <c r="ES231" s="97"/>
      <c r="ET231" s="97"/>
      <c r="EU231" s="97"/>
      <c r="EV231" s="97"/>
      <c r="EW231" s="98"/>
      <c r="EX231" s="104"/>
      <c r="EY231" s="97"/>
      <c r="EZ231" s="97"/>
      <c r="FA231" s="97"/>
      <c r="FB231" s="97"/>
      <c r="FC231" s="97"/>
      <c r="FD231" s="97"/>
      <c r="FE231" s="97"/>
      <c r="FF231" s="97"/>
      <c r="FG231" s="97"/>
      <c r="FH231" s="97"/>
      <c r="FI231" s="97"/>
      <c r="FJ231" s="97"/>
      <c r="FK231" s="97"/>
      <c r="FL231" s="97"/>
      <c r="FM231" s="97"/>
      <c r="FN231" s="98"/>
      <c r="FO231" s="104"/>
      <c r="FP231" s="97"/>
      <c r="FQ231" s="97"/>
      <c r="FR231" s="97"/>
      <c r="FS231" s="97"/>
      <c r="FT231" s="97"/>
      <c r="FU231" s="97"/>
      <c r="FV231" s="97"/>
      <c r="FW231" s="97"/>
      <c r="FX231" s="97"/>
      <c r="FY231" s="97"/>
      <c r="FZ231" s="97"/>
      <c r="GA231" s="97"/>
      <c r="GB231" s="97"/>
      <c r="GC231" s="97"/>
      <c r="GD231" s="97"/>
      <c r="GE231" s="98"/>
      <c r="GF231" s="104"/>
      <c r="GG231" s="97"/>
      <c r="GH231" s="97"/>
      <c r="GI231" s="97"/>
      <c r="GJ231" s="97"/>
      <c r="GK231" s="97"/>
      <c r="GL231" s="97"/>
      <c r="GM231" s="97"/>
      <c r="GN231" s="97"/>
      <c r="GO231" s="97"/>
      <c r="GP231" s="97"/>
      <c r="GQ231" s="97"/>
      <c r="GR231" s="97"/>
      <c r="GS231" s="97"/>
      <c r="GT231" s="97"/>
      <c r="GU231" s="97"/>
      <c r="GV231" s="98"/>
      <c r="GW231" s="104"/>
      <c r="GX231" s="97"/>
      <c r="GY231" s="97"/>
      <c r="GZ231" s="97"/>
      <c r="HA231" s="97"/>
      <c r="HB231" s="97"/>
      <c r="HC231" s="97"/>
      <c r="HD231" s="97"/>
      <c r="HE231" s="97"/>
      <c r="HF231" s="97"/>
      <c r="HG231" s="97"/>
      <c r="HH231" s="97"/>
      <c r="HI231" s="97"/>
      <c r="HJ231" s="97"/>
      <c r="HK231" s="97"/>
      <c r="HL231" s="97"/>
      <c r="HM231" s="98"/>
      <c r="HN231" s="104"/>
      <c r="HO231" s="97"/>
      <c r="HP231" s="97"/>
      <c r="HQ231" s="97"/>
      <c r="HR231" s="97"/>
      <c r="HS231" s="97"/>
      <c r="HT231" s="97"/>
      <c r="HU231" s="97"/>
      <c r="HV231" s="97"/>
      <c r="HW231" s="97"/>
      <c r="HX231" s="97"/>
      <c r="HY231" s="97"/>
      <c r="HZ231" s="97"/>
      <c r="IA231" s="97"/>
      <c r="IB231" s="97"/>
      <c r="IC231" s="97"/>
      <c r="ID231" s="98"/>
      <c r="IE231" s="104"/>
      <c r="IF231" s="97"/>
      <c r="IG231" s="97"/>
      <c r="IH231" s="97"/>
      <c r="II231" s="97"/>
      <c r="IJ231" s="97"/>
      <c r="IK231" s="97"/>
      <c r="IL231" s="97"/>
      <c r="IM231" s="97"/>
      <c r="IN231" s="97"/>
      <c r="IO231" s="97"/>
      <c r="IP231" s="97"/>
      <c r="IQ231" s="97"/>
      <c r="IR231" s="97"/>
      <c r="IS231" s="97"/>
      <c r="IT231" s="97"/>
      <c r="IU231" s="98"/>
      <c r="IV231" s="104"/>
      <c r="IW231" s="97"/>
      <c r="IX231" s="97"/>
      <c r="IY231" s="97"/>
      <c r="IZ231" s="97"/>
      <c r="JA231" s="97"/>
      <c r="JB231" s="97"/>
      <c r="JC231" s="97"/>
      <c r="JD231" s="97"/>
      <c r="JE231" s="97"/>
      <c r="JF231" s="97"/>
      <c r="JG231" s="97"/>
      <c r="JH231" s="97"/>
      <c r="JI231" s="97"/>
      <c r="JJ231" s="97"/>
      <c r="JK231" s="97"/>
      <c r="JL231" s="98"/>
      <c r="JM231" s="104"/>
      <c r="JN231" s="97"/>
      <c r="JO231" s="97"/>
      <c r="JP231" s="97"/>
      <c r="JQ231" s="97"/>
      <c r="JR231" s="97"/>
      <c r="JS231" s="97"/>
      <c r="JT231" s="97"/>
      <c r="JU231" s="97"/>
      <c r="JV231" s="97"/>
      <c r="JW231" s="97"/>
      <c r="JX231" s="97"/>
      <c r="JY231" s="97"/>
      <c r="JZ231" s="97"/>
      <c r="KA231" s="97"/>
      <c r="KB231" s="97"/>
      <c r="KC231" s="98"/>
      <c r="KD231" s="104"/>
      <c r="KE231" s="97"/>
      <c r="KF231" s="97"/>
      <c r="KG231" s="97"/>
      <c r="KH231" s="97"/>
      <c r="KI231" s="97"/>
      <c r="KJ231" s="97"/>
      <c r="KK231" s="97"/>
      <c r="KL231" s="97"/>
      <c r="KM231" s="97"/>
      <c r="KN231" s="97"/>
      <c r="KO231" s="97"/>
      <c r="KP231" s="97"/>
      <c r="KQ231" s="97"/>
      <c r="KR231" s="97"/>
      <c r="KS231" s="97"/>
    </row>
    <row r="232" ht="15.0" customHeight="1">
      <c r="A232" s="104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8"/>
      <c r="R232" s="104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8"/>
      <c r="AI232" s="104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V232" s="97"/>
      <c r="AW232" s="97"/>
      <c r="AX232" s="97"/>
      <c r="AY232" s="98"/>
      <c r="AZ232" s="104"/>
      <c r="BA232" s="97"/>
      <c r="BB232" s="97"/>
      <c r="BC232" s="97"/>
      <c r="BD232" s="97"/>
      <c r="BE232" s="97"/>
      <c r="BF232" s="97"/>
      <c r="BG232" s="97"/>
      <c r="BH232" s="97"/>
      <c r="BI232" s="97"/>
      <c r="BJ232" s="97"/>
      <c r="BK232" s="97"/>
      <c r="BL232" s="97"/>
      <c r="BM232" s="97"/>
      <c r="BN232" s="97"/>
      <c r="BO232" s="97"/>
      <c r="BP232" s="98"/>
      <c r="BQ232" s="104"/>
      <c r="BR232" s="97"/>
      <c r="BS232" s="97"/>
      <c r="BT232" s="97"/>
      <c r="BU232" s="97"/>
      <c r="BV232" s="97"/>
      <c r="BW232" s="97"/>
      <c r="BX232" s="97"/>
      <c r="BY232" s="97"/>
      <c r="BZ232" s="97"/>
      <c r="CA232" s="97"/>
      <c r="CB232" s="97"/>
      <c r="CC232" s="97"/>
      <c r="CD232" s="97"/>
      <c r="CE232" s="97"/>
      <c r="CF232" s="97"/>
      <c r="CG232" s="98"/>
      <c r="CH232" s="104"/>
      <c r="CI232" s="97"/>
      <c r="CJ232" s="97"/>
      <c r="CK232" s="97"/>
      <c r="CL232" s="97"/>
      <c r="CM232" s="97"/>
      <c r="CN232" s="97"/>
      <c r="CO232" s="97"/>
      <c r="CP232" s="97"/>
      <c r="CQ232" s="97"/>
      <c r="CR232" s="97"/>
      <c r="CS232" s="97"/>
      <c r="CT232" s="97"/>
      <c r="CU232" s="97"/>
      <c r="CV232" s="97"/>
      <c r="CW232" s="97"/>
      <c r="CX232" s="98"/>
      <c r="CY232" s="104"/>
      <c r="CZ232" s="97"/>
      <c r="DA232" s="97"/>
      <c r="DB232" s="97"/>
      <c r="DC232" s="97"/>
      <c r="DD232" s="97"/>
      <c r="DE232" s="97"/>
      <c r="DF232" s="97"/>
      <c r="DG232" s="97"/>
      <c r="DH232" s="97"/>
      <c r="DI232" s="97"/>
      <c r="DJ232" s="97"/>
      <c r="DK232" s="97"/>
      <c r="DL232" s="97"/>
      <c r="DM232" s="97"/>
      <c r="DN232" s="97"/>
      <c r="DO232" s="98"/>
      <c r="DP232" s="104"/>
      <c r="DQ232" s="97"/>
      <c r="DR232" s="97"/>
      <c r="DS232" s="97"/>
      <c r="DT232" s="97"/>
      <c r="DU232" s="97"/>
      <c r="DV232" s="97"/>
      <c r="DW232" s="97"/>
      <c r="DX232" s="97"/>
      <c r="DY232" s="97"/>
      <c r="DZ232" s="97"/>
      <c r="EA232" s="97"/>
      <c r="EB232" s="97"/>
      <c r="EC232" s="97"/>
      <c r="ED232" s="97"/>
      <c r="EE232" s="97"/>
      <c r="EF232" s="98"/>
      <c r="EG232" s="104"/>
      <c r="EH232" s="97"/>
      <c r="EI232" s="97"/>
      <c r="EJ232" s="97"/>
      <c r="EK232" s="97"/>
      <c r="EL232" s="97"/>
      <c r="EM232" s="97"/>
      <c r="EN232" s="97"/>
      <c r="EO232" s="97"/>
      <c r="EP232" s="97"/>
      <c r="EQ232" s="97"/>
      <c r="ER232" s="97"/>
      <c r="ES232" s="97"/>
      <c r="ET232" s="97"/>
      <c r="EU232" s="97"/>
      <c r="EV232" s="97"/>
      <c r="EW232" s="98"/>
      <c r="EX232" s="104"/>
      <c r="EY232" s="97"/>
      <c r="EZ232" s="97"/>
      <c r="FA232" s="97"/>
      <c r="FB232" s="97"/>
      <c r="FC232" s="97"/>
      <c r="FD232" s="97"/>
      <c r="FE232" s="97"/>
      <c r="FF232" s="97"/>
      <c r="FG232" s="97"/>
      <c r="FH232" s="97"/>
      <c r="FI232" s="97"/>
      <c r="FJ232" s="97"/>
      <c r="FK232" s="97"/>
      <c r="FL232" s="97"/>
      <c r="FM232" s="97"/>
      <c r="FN232" s="98"/>
      <c r="FO232" s="104"/>
      <c r="FP232" s="97"/>
      <c r="FQ232" s="97"/>
      <c r="FR232" s="97"/>
      <c r="FS232" s="97"/>
      <c r="FT232" s="97"/>
      <c r="FU232" s="97"/>
      <c r="FV232" s="97"/>
      <c r="FW232" s="97"/>
      <c r="FX232" s="97"/>
      <c r="FY232" s="97"/>
      <c r="FZ232" s="97"/>
      <c r="GA232" s="97"/>
      <c r="GB232" s="97"/>
      <c r="GC232" s="97"/>
      <c r="GD232" s="97"/>
      <c r="GE232" s="98"/>
      <c r="GF232" s="104"/>
      <c r="GG232" s="97"/>
      <c r="GH232" s="97"/>
      <c r="GI232" s="97"/>
      <c r="GJ232" s="97"/>
      <c r="GK232" s="97"/>
      <c r="GL232" s="97"/>
      <c r="GM232" s="97"/>
      <c r="GN232" s="97"/>
      <c r="GO232" s="97"/>
      <c r="GP232" s="97"/>
      <c r="GQ232" s="97"/>
      <c r="GR232" s="97"/>
      <c r="GS232" s="97"/>
      <c r="GT232" s="97"/>
      <c r="GU232" s="97"/>
      <c r="GV232" s="98"/>
      <c r="GW232" s="104"/>
      <c r="GX232" s="97"/>
      <c r="GY232" s="97"/>
      <c r="GZ232" s="97"/>
      <c r="HA232" s="97"/>
      <c r="HB232" s="97"/>
      <c r="HC232" s="97"/>
      <c r="HD232" s="97"/>
      <c r="HE232" s="97"/>
      <c r="HF232" s="97"/>
      <c r="HG232" s="97"/>
      <c r="HH232" s="97"/>
      <c r="HI232" s="97"/>
      <c r="HJ232" s="97"/>
      <c r="HK232" s="97"/>
      <c r="HL232" s="97"/>
      <c r="HM232" s="98"/>
      <c r="HN232" s="104"/>
      <c r="HO232" s="97"/>
      <c r="HP232" s="97"/>
      <c r="HQ232" s="97"/>
      <c r="HR232" s="97"/>
      <c r="HS232" s="97"/>
      <c r="HT232" s="97"/>
      <c r="HU232" s="97"/>
      <c r="HV232" s="97"/>
      <c r="HW232" s="97"/>
      <c r="HX232" s="97"/>
      <c r="HY232" s="97"/>
      <c r="HZ232" s="97"/>
      <c r="IA232" s="97"/>
      <c r="IB232" s="97"/>
      <c r="IC232" s="97"/>
      <c r="ID232" s="98"/>
      <c r="IE232" s="104"/>
      <c r="IF232" s="97"/>
      <c r="IG232" s="97"/>
      <c r="IH232" s="97"/>
      <c r="II232" s="97"/>
      <c r="IJ232" s="97"/>
      <c r="IK232" s="97"/>
      <c r="IL232" s="97"/>
      <c r="IM232" s="97"/>
      <c r="IN232" s="97"/>
      <c r="IO232" s="97"/>
      <c r="IP232" s="97"/>
      <c r="IQ232" s="97"/>
      <c r="IR232" s="97"/>
      <c r="IS232" s="97"/>
      <c r="IT232" s="97"/>
      <c r="IU232" s="98"/>
      <c r="IV232" s="104"/>
      <c r="IW232" s="97"/>
      <c r="IX232" s="97"/>
      <c r="IY232" s="97"/>
      <c r="IZ232" s="97"/>
      <c r="JA232" s="97"/>
      <c r="JB232" s="97"/>
      <c r="JC232" s="97"/>
      <c r="JD232" s="97"/>
      <c r="JE232" s="97"/>
      <c r="JF232" s="97"/>
      <c r="JG232" s="97"/>
      <c r="JH232" s="97"/>
      <c r="JI232" s="97"/>
      <c r="JJ232" s="97"/>
      <c r="JK232" s="97"/>
      <c r="JL232" s="98"/>
      <c r="JM232" s="104"/>
      <c r="JN232" s="97"/>
      <c r="JO232" s="97"/>
      <c r="JP232" s="97"/>
      <c r="JQ232" s="97"/>
      <c r="JR232" s="97"/>
      <c r="JS232" s="97"/>
      <c r="JT232" s="97"/>
      <c r="JU232" s="97"/>
      <c r="JV232" s="97"/>
      <c r="JW232" s="97"/>
      <c r="JX232" s="97"/>
      <c r="JY232" s="97"/>
      <c r="JZ232" s="97"/>
      <c r="KA232" s="97"/>
      <c r="KB232" s="97"/>
      <c r="KC232" s="98"/>
      <c r="KD232" s="104"/>
      <c r="KE232" s="97"/>
      <c r="KF232" s="97"/>
      <c r="KG232" s="97"/>
      <c r="KH232" s="97"/>
      <c r="KI232" s="97"/>
      <c r="KJ232" s="97"/>
      <c r="KK232" s="97"/>
      <c r="KL232" s="97"/>
      <c r="KM232" s="97"/>
      <c r="KN232" s="97"/>
      <c r="KO232" s="97"/>
      <c r="KP232" s="97"/>
      <c r="KQ232" s="97"/>
      <c r="KR232" s="97"/>
      <c r="KS232" s="97"/>
    </row>
    <row r="233" ht="15.0" customHeight="1">
      <c r="A233" s="104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8"/>
      <c r="R233" s="104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8"/>
      <c r="AI233" s="104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V233" s="97"/>
      <c r="AW233" s="97"/>
      <c r="AX233" s="97"/>
      <c r="AY233" s="98"/>
      <c r="AZ233" s="104"/>
      <c r="BA233" s="97"/>
      <c r="BB233" s="97"/>
      <c r="BC233" s="97"/>
      <c r="BD233" s="97"/>
      <c r="BE233" s="97"/>
      <c r="BF233" s="97"/>
      <c r="BG233" s="97"/>
      <c r="BH233" s="97"/>
      <c r="BI233" s="97"/>
      <c r="BJ233" s="97"/>
      <c r="BK233" s="97"/>
      <c r="BL233" s="97"/>
      <c r="BM233" s="97"/>
      <c r="BN233" s="97"/>
      <c r="BO233" s="97"/>
      <c r="BP233" s="98"/>
      <c r="BQ233" s="104"/>
      <c r="BR233" s="97"/>
      <c r="BS233" s="97"/>
      <c r="BT233" s="97"/>
      <c r="BU233" s="97"/>
      <c r="BV233" s="97"/>
      <c r="BW233" s="97"/>
      <c r="BX233" s="97"/>
      <c r="BY233" s="97"/>
      <c r="BZ233" s="97"/>
      <c r="CA233" s="97"/>
      <c r="CB233" s="97"/>
      <c r="CC233" s="97"/>
      <c r="CD233" s="97"/>
      <c r="CE233" s="97"/>
      <c r="CF233" s="97"/>
      <c r="CG233" s="98"/>
      <c r="CH233" s="104"/>
      <c r="CI233" s="97"/>
      <c r="CJ233" s="97"/>
      <c r="CK233" s="97"/>
      <c r="CL233" s="97"/>
      <c r="CM233" s="97"/>
      <c r="CN233" s="97"/>
      <c r="CO233" s="97"/>
      <c r="CP233" s="97"/>
      <c r="CQ233" s="97"/>
      <c r="CR233" s="97"/>
      <c r="CS233" s="97"/>
      <c r="CT233" s="97"/>
      <c r="CU233" s="97"/>
      <c r="CV233" s="97"/>
      <c r="CW233" s="97"/>
      <c r="CX233" s="98"/>
      <c r="CY233" s="104"/>
      <c r="CZ233" s="97"/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  <c r="DL233" s="97"/>
      <c r="DM233" s="97"/>
      <c r="DN233" s="97"/>
      <c r="DO233" s="98"/>
      <c r="DP233" s="104"/>
      <c r="DQ233" s="97"/>
      <c r="DR233" s="97"/>
      <c r="DS233" s="97"/>
      <c r="DT233" s="97"/>
      <c r="DU233" s="97"/>
      <c r="DV233" s="97"/>
      <c r="DW233" s="97"/>
      <c r="DX233" s="97"/>
      <c r="DY233" s="97"/>
      <c r="DZ233" s="97"/>
      <c r="EA233" s="97"/>
      <c r="EB233" s="97"/>
      <c r="EC233" s="97"/>
      <c r="ED233" s="97"/>
      <c r="EE233" s="97"/>
      <c r="EF233" s="98"/>
      <c r="EG233" s="104"/>
      <c r="EH233" s="97"/>
      <c r="EI233" s="97"/>
      <c r="EJ233" s="97"/>
      <c r="EK233" s="97"/>
      <c r="EL233" s="97"/>
      <c r="EM233" s="97"/>
      <c r="EN233" s="97"/>
      <c r="EO233" s="97"/>
      <c r="EP233" s="97"/>
      <c r="EQ233" s="97"/>
      <c r="ER233" s="97"/>
      <c r="ES233" s="97"/>
      <c r="ET233" s="97"/>
      <c r="EU233" s="97"/>
      <c r="EV233" s="97"/>
      <c r="EW233" s="98"/>
      <c r="EX233" s="104"/>
      <c r="EY233" s="97"/>
      <c r="EZ233" s="97"/>
      <c r="FA233" s="97"/>
      <c r="FB233" s="97"/>
      <c r="FC233" s="97"/>
      <c r="FD233" s="97"/>
      <c r="FE233" s="97"/>
      <c r="FF233" s="97"/>
      <c r="FG233" s="97"/>
      <c r="FH233" s="97"/>
      <c r="FI233" s="97"/>
      <c r="FJ233" s="97"/>
      <c r="FK233" s="97"/>
      <c r="FL233" s="97"/>
      <c r="FM233" s="97"/>
      <c r="FN233" s="98"/>
      <c r="FO233" s="104"/>
      <c r="FP233" s="97"/>
      <c r="FQ233" s="97"/>
      <c r="FR233" s="97"/>
      <c r="FS233" s="97"/>
      <c r="FT233" s="97"/>
      <c r="FU233" s="97"/>
      <c r="FV233" s="97"/>
      <c r="FW233" s="97"/>
      <c r="FX233" s="97"/>
      <c r="FY233" s="97"/>
      <c r="FZ233" s="97"/>
      <c r="GA233" s="97"/>
      <c r="GB233" s="97"/>
      <c r="GC233" s="97"/>
      <c r="GD233" s="97"/>
      <c r="GE233" s="98"/>
      <c r="GF233" s="104"/>
      <c r="GG233" s="97"/>
      <c r="GH233" s="97"/>
      <c r="GI233" s="97"/>
      <c r="GJ233" s="97"/>
      <c r="GK233" s="97"/>
      <c r="GL233" s="97"/>
      <c r="GM233" s="97"/>
      <c r="GN233" s="97"/>
      <c r="GO233" s="97"/>
      <c r="GP233" s="97"/>
      <c r="GQ233" s="97"/>
      <c r="GR233" s="97"/>
      <c r="GS233" s="97"/>
      <c r="GT233" s="97"/>
      <c r="GU233" s="97"/>
      <c r="GV233" s="98"/>
      <c r="GW233" s="104"/>
      <c r="GX233" s="97"/>
      <c r="GY233" s="97"/>
      <c r="GZ233" s="97"/>
      <c r="HA233" s="97"/>
      <c r="HB233" s="97"/>
      <c r="HC233" s="97"/>
      <c r="HD233" s="97"/>
      <c r="HE233" s="97"/>
      <c r="HF233" s="97"/>
      <c r="HG233" s="97"/>
      <c r="HH233" s="97"/>
      <c r="HI233" s="97"/>
      <c r="HJ233" s="97"/>
      <c r="HK233" s="97"/>
      <c r="HL233" s="97"/>
      <c r="HM233" s="98"/>
      <c r="HN233" s="104"/>
      <c r="HO233" s="97"/>
      <c r="HP233" s="97"/>
      <c r="HQ233" s="97"/>
      <c r="HR233" s="97"/>
      <c r="HS233" s="97"/>
      <c r="HT233" s="97"/>
      <c r="HU233" s="97"/>
      <c r="HV233" s="97"/>
      <c r="HW233" s="97"/>
      <c r="HX233" s="97"/>
      <c r="HY233" s="97"/>
      <c r="HZ233" s="97"/>
      <c r="IA233" s="97"/>
      <c r="IB233" s="97"/>
      <c r="IC233" s="97"/>
      <c r="ID233" s="98"/>
      <c r="IE233" s="104"/>
      <c r="IF233" s="97"/>
      <c r="IG233" s="97"/>
      <c r="IH233" s="97"/>
      <c r="II233" s="97"/>
      <c r="IJ233" s="97"/>
      <c r="IK233" s="97"/>
      <c r="IL233" s="97"/>
      <c r="IM233" s="97"/>
      <c r="IN233" s="97"/>
      <c r="IO233" s="97"/>
      <c r="IP233" s="97"/>
      <c r="IQ233" s="97"/>
      <c r="IR233" s="97"/>
      <c r="IS233" s="97"/>
      <c r="IT233" s="97"/>
      <c r="IU233" s="98"/>
      <c r="IV233" s="104"/>
      <c r="IW233" s="97"/>
      <c r="IX233" s="97"/>
      <c r="IY233" s="97"/>
      <c r="IZ233" s="97"/>
      <c r="JA233" s="97"/>
      <c r="JB233" s="97"/>
      <c r="JC233" s="97"/>
      <c r="JD233" s="97"/>
      <c r="JE233" s="97"/>
      <c r="JF233" s="97"/>
      <c r="JG233" s="97"/>
      <c r="JH233" s="97"/>
      <c r="JI233" s="97"/>
      <c r="JJ233" s="97"/>
      <c r="JK233" s="97"/>
      <c r="JL233" s="98"/>
      <c r="JM233" s="104"/>
      <c r="JN233" s="97"/>
      <c r="JO233" s="97"/>
      <c r="JP233" s="97"/>
      <c r="JQ233" s="97"/>
      <c r="JR233" s="97"/>
      <c r="JS233" s="97"/>
      <c r="JT233" s="97"/>
      <c r="JU233" s="97"/>
      <c r="JV233" s="97"/>
      <c r="JW233" s="97"/>
      <c r="JX233" s="97"/>
      <c r="JY233" s="97"/>
      <c r="JZ233" s="97"/>
      <c r="KA233" s="97"/>
      <c r="KB233" s="97"/>
      <c r="KC233" s="98"/>
      <c r="KD233" s="104"/>
      <c r="KE233" s="97"/>
      <c r="KF233" s="97"/>
      <c r="KG233" s="97"/>
      <c r="KH233" s="97"/>
      <c r="KI233" s="97"/>
      <c r="KJ233" s="97"/>
      <c r="KK233" s="97"/>
      <c r="KL233" s="97"/>
      <c r="KM233" s="97"/>
      <c r="KN233" s="97"/>
      <c r="KO233" s="97"/>
      <c r="KP233" s="97"/>
      <c r="KQ233" s="97"/>
      <c r="KR233" s="97"/>
      <c r="KS233" s="97"/>
    </row>
    <row r="234" ht="15.0" customHeight="1">
      <c r="A234" s="104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8"/>
      <c r="R234" s="104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8"/>
      <c r="AI234" s="104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/>
      <c r="AX234" s="97"/>
      <c r="AY234" s="98"/>
      <c r="AZ234" s="104"/>
      <c r="BA234" s="97"/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7"/>
      <c r="BN234" s="97"/>
      <c r="BO234" s="97"/>
      <c r="BP234" s="98"/>
      <c r="BQ234" s="104"/>
      <c r="BR234" s="97"/>
      <c r="BS234" s="97"/>
      <c r="BT234" s="97"/>
      <c r="BU234" s="97"/>
      <c r="BV234" s="97"/>
      <c r="BW234" s="97"/>
      <c r="BX234" s="97"/>
      <c r="BY234" s="97"/>
      <c r="BZ234" s="97"/>
      <c r="CA234" s="97"/>
      <c r="CB234" s="97"/>
      <c r="CC234" s="97"/>
      <c r="CD234" s="97"/>
      <c r="CE234" s="97"/>
      <c r="CF234" s="97"/>
      <c r="CG234" s="98"/>
      <c r="CH234" s="104"/>
      <c r="CI234" s="97"/>
      <c r="CJ234" s="97"/>
      <c r="CK234" s="97"/>
      <c r="CL234" s="97"/>
      <c r="CM234" s="97"/>
      <c r="CN234" s="97"/>
      <c r="CO234" s="97"/>
      <c r="CP234" s="97"/>
      <c r="CQ234" s="97"/>
      <c r="CR234" s="97"/>
      <c r="CS234" s="97"/>
      <c r="CT234" s="97"/>
      <c r="CU234" s="97"/>
      <c r="CV234" s="97"/>
      <c r="CW234" s="97"/>
      <c r="CX234" s="98"/>
      <c r="CY234" s="104"/>
      <c r="CZ234" s="97"/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  <c r="DL234" s="97"/>
      <c r="DM234" s="97"/>
      <c r="DN234" s="97"/>
      <c r="DO234" s="98"/>
      <c r="DP234" s="104"/>
      <c r="DQ234" s="97"/>
      <c r="DR234" s="97"/>
      <c r="DS234" s="97"/>
      <c r="DT234" s="97"/>
      <c r="DU234" s="97"/>
      <c r="DV234" s="97"/>
      <c r="DW234" s="97"/>
      <c r="DX234" s="97"/>
      <c r="DY234" s="97"/>
      <c r="DZ234" s="97"/>
      <c r="EA234" s="97"/>
      <c r="EB234" s="97"/>
      <c r="EC234" s="97"/>
      <c r="ED234" s="97"/>
      <c r="EE234" s="97"/>
      <c r="EF234" s="98"/>
      <c r="EG234" s="104"/>
      <c r="EH234" s="97"/>
      <c r="EI234" s="97"/>
      <c r="EJ234" s="97"/>
      <c r="EK234" s="97"/>
      <c r="EL234" s="97"/>
      <c r="EM234" s="97"/>
      <c r="EN234" s="97"/>
      <c r="EO234" s="97"/>
      <c r="EP234" s="97"/>
      <c r="EQ234" s="97"/>
      <c r="ER234" s="97"/>
      <c r="ES234" s="97"/>
      <c r="ET234" s="97"/>
      <c r="EU234" s="97"/>
      <c r="EV234" s="97"/>
      <c r="EW234" s="98"/>
      <c r="EX234" s="104"/>
      <c r="EY234" s="97"/>
      <c r="EZ234" s="97"/>
      <c r="FA234" s="97"/>
      <c r="FB234" s="97"/>
      <c r="FC234" s="97"/>
      <c r="FD234" s="97"/>
      <c r="FE234" s="97"/>
      <c r="FF234" s="97"/>
      <c r="FG234" s="97"/>
      <c r="FH234" s="97"/>
      <c r="FI234" s="97"/>
      <c r="FJ234" s="97"/>
      <c r="FK234" s="97"/>
      <c r="FL234" s="97"/>
      <c r="FM234" s="97"/>
      <c r="FN234" s="98"/>
      <c r="FO234" s="104"/>
      <c r="FP234" s="97"/>
      <c r="FQ234" s="97"/>
      <c r="FR234" s="97"/>
      <c r="FS234" s="97"/>
      <c r="FT234" s="97"/>
      <c r="FU234" s="97"/>
      <c r="FV234" s="97"/>
      <c r="FW234" s="97"/>
      <c r="FX234" s="97"/>
      <c r="FY234" s="97"/>
      <c r="FZ234" s="97"/>
      <c r="GA234" s="97"/>
      <c r="GB234" s="97"/>
      <c r="GC234" s="97"/>
      <c r="GD234" s="97"/>
      <c r="GE234" s="98"/>
      <c r="GF234" s="104"/>
      <c r="GG234" s="97"/>
      <c r="GH234" s="97"/>
      <c r="GI234" s="97"/>
      <c r="GJ234" s="97"/>
      <c r="GK234" s="97"/>
      <c r="GL234" s="97"/>
      <c r="GM234" s="97"/>
      <c r="GN234" s="97"/>
      <c r="GO234" s="97"/>
      <c r="GP234" s="97"/>
      <c r="GQ234" s="97"/>
      <c r="GR234" s="97"/>
      <c r="GS234" s="97"/>
      <c r="GT234" s="97"/>
      <c r="GU234" s="97"/>
      <c r="GV234" s="98"/>
      <c r="GW234" s="104"/>
      <c r="GX234" s="97"/>
      <c r="GY234" s="97"/>
      <c r="GZ234" s="97"/>
      <c r="HA234" s="97"/>
      <c r="HB234" s="97"/>
      <c r="HC234" s="97"/>
      <c r="HD234" s="97"/>
      <c r="HE234" s="97"/>
      <c r="HF234" s="97"/>
      <c r="HG234" s="97"/>
      <c r="HH234" s="97"/>
      <c r="HI234" s="97"/>
      <c r="HJ234" s="97"/>
      <c r="HK234" s="97"/>
      <c r="HL234" s="97"/>
      <c r="HM234" s="98"/>
      <c r="HN234" s="104"/>
      <c r="HO234" s="97"/>
      <c r="HP234" s="97"/>
      <c r="HQ234" s="97"/>
      <c r="HR234" s="97"/>
      <c r="HS234" s="97"/>
      <c r="HT234" s="97"/>
      <c r="HU234" s="97"/>
      <c r="HV234" s="97"/>
      <c r="HW234" s="97"/>
      <c r="HX234" s="97"/>
      <c r="HY234" s="97"/>
      <c r="HZ234" s="97"/>
      <c r="IA234" s="97"/>
      <c r="IB234" s="97"/>
      <c r="IC234" s="97"/>
      <c r="ID234" s="98"/>
      <c r="IE234" s="104"/>
      <c r="IF234" s="97"/>
      <c r="IG234" s="97"/>
      <c r="IH234" s="97"/>
      <c r="II234" s="97"/>
      <c r="IJ234" s="97"/>
      <c r="IK234" s="97"/>
      <c r="IL234" s="97"/>
      <c r="IM234" s="97"/>
      <c r="IN234" s="97"/>
      <c r="IO234" s="97"/>
      <c r="IP234" s="97"/>
      <c r="IQ234" s="97"/>
      <c r="IR234" s="97"/>
      <c r="IS234" s="97"/>
      <c r="IT234" s="97"/>
      <c r="IU234" s="98"/>
      <c r="IV234" s="104"/>
      <c r="IW234" s="97"/>
      <c r="IX234" s="97"/>
      <c r="IY234" s="97"/>
      <c r="IZ234" s="97"/>
      <c r="JA234" s="97"/>
      <c r="JB234" s="97"/>
      <c r="JC234" s="97"/>
      <c r="JD234" s="97"/>
      <c r="JE234" s="97"/>
      <c r="JF234" s="97"/>
      <c r="JG234" s="97"/>
      <c r="JH234" s="97"/>
      <c r="JI234" s="97"/>
      <c r="JJ234" s="97"/>
      <c r="JK234" s="97"/>
      <c r="JL234" s="98"/>
      <c r="JM234" s="104"/>
      <c r="JN234" s="97"/>
      <c r="JO234" s="97"/>
      <c r="JP234" s="97"/>
      <c r="JQ234" s="97"/>
      <c r="JR234" s="97"/>
      <c r="JS234" s="97"/>
      <c r="JT234" s="97"/>
      <c r="JU234" s="97"/>
      <c r="JV234" s="97"/>
      <c r="JW234" s="97"/>
      <c r="JX234" s="97"/>
      <c r="JY234" s="97"/>
      <c r="JZ234" s="97"/>
      <c r="KA234" s="97"/>
      <c r="KB234" s="97"/>
      <c r="KC234" s="98"/>
      <c r="KD234" s="104"/>
      <c r="KE234" s="97"/>
      <c r="KF234" s="97"/>
      <c r="KG234" s="97"/>
      <c r="KH234" s="97"/>
      <c r="KI234" s="97"/>
      <c r="KJ234" s="97"/>
      <c r="KK234" s="97"/>
      <c r="KL234" s="97"/>
      <c r="KM234" s="97"/>
      <c r="KN234" s="97"/>
      <c r="KO234" s="97"/>
      <c r="KP234" s="97"/>
      <c r="KQ234" s="97"/>
      <c r="KR234" s="97"/>
      <c r="KS234" s="97"/>
    </row>
    <row r="235" ht="15.0" customHeight="1">
      <c r="A235" s="104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8"/>
      <c r="R235" s="104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8"/>
      <c r="AI235" s="104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  <c r="AX235" s="97"/>
      <c r="AY235" s="98"/>
      <c r="AZ235" s="104"/>
      <c r="BA235" s="97"/>
      <c r="BB235" s="97"/>
      <c r="BC235" s="97"/>
      <c r="BD235" s="97"/>
      <c r="BE235" s="97"/>
      <c r="BF235" s="97"/>
      <c r="BG235" s="97"/>
      <c r="BH235" s="97"/>
      <c r="BI235" s="97"/>
      <c r="BJ235" s="97"/>
      <c r="BK235" s="97"/>
      <c r="BL235" s="97"/>
      <c r="BM235" s="97"/>
      <c r="BN235" s="97"/>
      <c r="BO235" s="97"/>
      <c r="BP235" s="98"/>
      <c r="BQ235" s="104"/>
      <c r="BR235" s="97"/>
      <c r="BS235" s="97"/>
      <c r="BT235" s="97"/>
      <c r="BU235" s="97"/>
      <c r="BV235" s="97"/>
      <c r="BW235" s="97"/>
      <c r="BX235" s="97"/>
      <c r="BY235" s="97"/>
      <c r="BZ235" s="97"/>
      <c r="CA235" s="97"/>
      <c r="CB235" s="97"/>
      <c r="CC235" s="97"/>
      <c r="CD235" s="97"/>
      <c r="CE235" s="97"/>
      <c r="CF235" s="97"/>
      <c r="CG235" s="98"/>
      <c r="CH235" s="104"/>
      <c r="CI235" s="97"/>
      <c r="CJ235" s="97"/>
      <c r="CK235" s="97"/>
      <c r="CL235" s="97"/>
      <c r="CM235" s="97"/>
      <c r="CN235" s="97"/>
      <c r="CO235" s="97"/>
      <c r="CP235" s="97"/>
      <c r="CQ235" s="97"/>
      <c r="CR235" s="97"/>
      <c r="CS235" s="97"/>
      <c r="CT235" s="97"/>
      <c r="CU235" s="97"/>
      <c r="CV235" s="97"/>
      <c r="CW235" s="97"/>
      <c r="CX235" s="98"/>
      <c r="CY235" s="104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  <c r="DL235" s="97"/>
      <c r="DM235" s="97"/>
      <c r="DN235" s="97"/>
      <c r="DO235" s="98"/>
      <c r="DP235" s="104"/>
      <c r="DQ235" s="97"/>
      <c r="DR235" s="97"/>
      <c r="DS235" s="97"/>
      <c r="DT235" s="97"/>
      <c r="DU235" s="97"/>
      <c r="DV235" s="97"/>
      <c r="DW235" s="97"/>
      <c r="DX235" s="97"/>
      <c r="DY235" s="97"/>
      <c r="DZ235" s="97"/>
      <c r="EA235" s="97"/>
      <c r="EB235" s="97"/>
      <c r="EC235" s="97"/>
      <c r="ED235" s="97"/>
      <c r="EE235" s="97"/>
      <c r="EF235" s="98"/>
      <c r="EG235" s="104"/>
      <c r="EH235" s="97"/>
      <c r="EI235" s="97"/>
      <c r="EJ235" s="97"/>
      <c r="EK235" s="97"/>
      <c r="EL235" s="97"/>
      <c r="EM235" s="97"/>
      <c r="EN235" s="97"/>
      <c r="EO235" s="97"/>
      <c r="EP235" s="97"/>
      <c r="EQ235" s="97"/>
      <c r="ER235" s="97"/>
      <c r="ES235" s="97"/>
      <c r="ET235" s="97"/>
      <c r="EU235" s="97"/>
      <c r="EV235" s="97"/>
      <c r="EW235" s="98"/>
      <c r="EX235" s="104"/>
      <c r="EY235" s="97"/>
      <c r="EZ235" s="97"/>
      <c r="FA235" s="97"/>
      <c r="FB235" s="97"/>
      <c r="FC235" s="97"/>
      <c r="FD235" s="97"/>
      <c r="FE235" s="97"/>
      <c r="FF235" s="97"/>
      <c r="FG235" s="97"/>
      <c r="FH235" s="97"/>
      <c r="FI235" s="97"/>
      <c r="FJ235" s="97"/>
      <c r="FK235" s="97"/>
      <c r="FL235" s="97"/>
      <c r="FM235" s="97"/>
      <c r="FN235" s="98"/>
      <c r="FO235" s="104"/>
      <c r="FP235" s="97"/>
      <c r="FQ235" s="97"/>
      <c r="FR235" s="97"/>
      <c r="FS235" s="97"/>
      <c r="FT235" s="97"/>
      <c r="FU235" s="97"/>
      <c r="FV235" s="97"/>
      <c r="FW235" s="97"/>
      <c r="FX235" s="97"/>
      <c r="FY235" s="97"/>
      <c r="FZ235" s="97"/>
      <c r="GA235" s="97"/>
      <c r="GB235" s="97"/>
      <c r="GC235" s="97"/>
      <c r="GD235" s="97"/>
      <c r="GE235" s="98"/>
      <c r="GF235" s="104"/>
      <c r="GG235" s="97"/>
      <c r="GH235" s="97"/>
      <c r="GI235" s="97"/>
      <c r="GJ235" s="97"/>
      <c r="GK235" s="97"/>
      <c r="GL235" s="97"/>
      <c r="GM235" s="97"/>
      <c r="GN235" s="97"/>
      <c r="GO235" s="97"/>
      <c r="GP235" s="97"/>
      <c r="GQ235" s="97"/>
      <c r="GR235" s="97"/>
      <c r="GS235" s="97"/>
      <c r="GT235" s="97"/>
      <c r="GU235" s="97"/>
      <c r="GV235" s="98"/>
      <c r="GW235" s="104"/>
      <c r="GX235" s="97"/>
      <c r="GY235" s="97"/>
      <c r="GZ235" s="97"/>
      <c r="HA235" s="97"/>
      <c r="HB235" s="97"/>
      <c r="HC235" s="97"/>
      <c r="HD235" s="97"/>
      <c r="HE235" s="97"/>
      <c r="HF235" s="97"/>
      <c r="HG235" s="97"/>
      <c r="HH235" s="97"/>
      <c r="HI235" s="97"/>
      <c r="HJ235" s="97"/>
      <c r="HK235" s="97"/>
      <c r="HL235" s="97"/>
      <c r="HM235" s="98"/>
      <c r="HN235" s="104"/>
      <c r="HO235" s="97"/>
      <c r="HP235" s="97"/>
      <c r="HQ235" s="97"/>
      <c r="HR235" s="97"/>
      <c r="HS235" s="97"/>
      <c r="HT235" s="97"/>
      <c r="HU235" s="97"/>
      <c r="HV235" s="97"/>
      <c r="HW235" s="97"/>
      <c r="HX235" s="97"/>
      <c r="HY235" s="97"/>
      <c r="HZ235" s="97"/>
      <c r="IA235" s="97"/>
      <c r="IB235" s="97"/>
      <c r="IC235" s="97"/>
      <c r="ID235" s="98"/>
      <c r="IE235" s="104"/>
      <c r="IF235" s="97"/>
      <c r="IG235" s="97"/>
      <c r="IH235" s="97"/>
      <c r="II235" s="97"/>
      <c r="IJ235" s="97"/>
      <c r="IK235" s="97"/>
      <c r="IL235" s="97"/>
      <c r="IM235" s="97"/>
      <c r="IN235" s="97"/>
      <c r="IO235" s="97"/>
      <c r="IP235" s="97"/>
      <c r="IQ235" s="97"/>
      <c r="IR235" s="97"/>
      <c r="IS235" s="97"/>
      <c r="IT235" s="97"/>
      <c r="IU235" s="98"/>
      <c r="IV235" s="104"/>
      <c r="IW235" s="97"/>
      <c r="IX235" s="97"/>
      <c r="IY235" s="97"/>
      <c r="IZ235" s="97"/>
      <c r="JA235" s="97"/>
      <c r="JB235" s="97"/>
      <c r="JC235" s="97"/>
      <c r="JD235" s="97"/>
      <c r="JE235" s="97"/>
      <c r="JF235" s="97"/>
      <c r="JG235" s="97"/>
      <c r="JH235" s="97"/>
      <c r="JI235" s="97"/>
      <c r="JJ235" s="97"/>
      <c r="JK235" s="97"/>
      <c r="JL235" s="98"/>
      <c r="JM235" s="104"/>
      <c r="JN235" s="97"/>
      <c r="JO235" s="97"/>
      <c r="JP235" s="97"/>
      <c r="JQ235" s="97"/>
      <c r="JR235" s="97"/>
      <c r="JS235" s="97"/>
      <c r="JT235" s="97"/>
      <c r="JU235" s="97"/>
      <c r="JV235" s="97"/>
      <c r="JW235" s="97"/>
      <c r="JX235" s="97"/>
      <c r="JY235" s="97"/>
      <c r="JZ235" s="97"/>
      <c r="KA235" s="97"/>
      <c r="KB235" s="97"/>
      <c r="KC235" s="98"/>
      <c r="KD235" s="104"/>
      <c r="KE235" s="97"/>
      <c r="KF235" s="97"/>
      <c r="KG235" s="97"/>
      <c r="KH235" s="97"/>
      <c r="KI235" s="97"/>
      <c r="KJ235" s="97"/>
      <c r="KK235" s="97"/>
      <c r="KL235" s="97"/>
      <c r="KM235" s="97"/>
      <c r="KN235" s="97"/>
      <c r="KO235" s="97"/>
      <c r="KP235" s="97"/>
      <c r="KQ235" s="97"/>
      <c r="KR235" s="97"/>
      <c r="KS235" s="97"/>
    </row>
    <row r="236" ht="15.0" customHeight="1">
      <c r="A236" s="104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8"/>
      <c r="R236" s="104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8"/>
      <c r="AI236" s="104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/>
      <c r="AX236" s="97"/>
      <c r="AY236" s="98"/>
      <c r="AZ236" s="104"/>
      <c r="BA236" s="97"/>
      <c r="BB236" s="97"/>
      <c r="BC236" s="97"/>
      <c r="BD236" s="97"/>
      <c r="BE236" s="97"/>
      <c r="BF236" s="97"/>
      <c r="BG236" s="97"/>
      <c r="BH236" s="97"/>
      <c r="BI236" s="97"/>
      <c r="BJ236" s="97"/>
      <c r="BK236" s="97"/>
      <c r="BL236" s="97"/>
      <c r="BM236" s="97"/>
      <c r="BN236" s="97"/>
      <c r="BO236" s="97"/>
      <c r="BP236" s="98"/>
      <c r="BQ236" s="104"/>
      <c r="BR236" s="97"/>
      <c r="BS236" s="97"/>
      <c r="BT236" s="97"/>
      <c r="BU236" s="97"/>
      <c r="BV236" s="97"/>
      <c r="BW236" s="97"/>
      <c r="BX236" s="97"/>
      <c r="BY236" s="97"/>
      <c r="BZ236" s="97"/>
      <c r="CA236" s="97"/>
      <c r="CB236" s="97"/>
      <c r="CC236" s="97"/>
      <c r="CD236" s="97"/>
      <c r="CE236" s="97"/>
      <c r="CF236" s="97"/>
      <c r="CG236" s="98"/>
      <c r="CH236" s="104"/>
      <c r="CI236" s="97"/>
      <c r="CJ236" s="97"/>
      <c r="CK236" s="97"/>
      <c r="CL236" s="97"/>
      <c r="CM236" s="97"/>
      <c r="CN236" s="97"/>
      <c r="CO236" s="97"/>
      <c r="CP236" s="97"/>
      <c r="CQ236" s="97"/>
      <c r="CR236" s="97"/>
      <c r="CS236" s="97"/>
      <c r="CT236" s="97"/>
      <c r="CU236" s="97"/>
      <c r="CV236" s="97"/>
      <c r="CW236" s="97"/>
      <c r="CX236" s="98"/>
      <c r="CY236" s="104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  <c r="DL236" s="97"/>
      <c r="DM236" s="97"/>
      <c r="DN236" s="97"/>
      <c r="DO236" s="98"/>
      <c r="DP236" s="104"/>
      <c r="DQ236" s="97"/>
      <c r="DR236" s="97"/>
      <c r="DS236" s="97"/>
      <c r="DT236" s="97"/>
      <c r="DU236" s="97"/>
      <c r="DV236" s="97"/>
      <c r="DW236" s="97"/>
      <c r="DX236" s="97"/>
      <c r="DY236" s="97"/>
      <c r="DZ236" s="97"/>
      <c r="EA236" s="97"/>
      <c r="EB236" s="97"/>
      <c r="EC236" s="97"/>
      <c r="ED236" s="97"/>
      <c r="EE236" s="97"/>
      <c r="EF236" s="98"/>
      <c r="EG236" s="104"/>
      <c r="EH236" s="97"/>
      <c r="EI236" s="97"/>
      <c r="EJ236" s="97"/>
      <c r="EK236" s="97"/>
      <c r="EL236" s="97"/>
      <c r="EM236" s="97"/>
      <c r="EN236" s="97"/>
      <c r="EO236" s="97"/>
      <c r="EP236" s="97"/>
      <c r="EQ236" s="97"/>
      <c r="ER236" s="97"/>
      <c r="ES236" s="97"/>
      <c r="ET236" s="97"/>
      <c r="EU236" s="97"/>
      <c r="EV236" s="97"/>
      <c r="EW236" s="98"/>
      <c r="EX236" s="104"/>
      <c r="EY236" s="97"/>
      <c r="EZ236" s="97"/>
      <c r="FA236" s="97"/>
      <c r="FB236" s="97"/>
      <c r="FC236" s="97"/>
      <c r="FD236" s="97"/>
      <c r="FE236" s="97"/>
      <c r="FF236" s="97"/>
      <c r="FG236" s="97"/>
      <c r="FH236" s="97"/>
      <c r="FI236" s="97"/>
      <c r="FJ236" s="97"/>
      <c r="FK236" s="97"/>
      <c r="FL236" s="97"/>
      <c r="FM236" s="97"/>
      <c r="FN236" s="98"/>
      <c r="FO236" s="104"/>
      <c r="FP236" s="97"/>
      <c r="FQ236" s="97"/>
      <c r="FR236" s="97"/>
      <c r="FS236" s="97"/>
      <c r="FT236" s="97"/>
      <c r="FU236" s="97"/>
      <c r="FV236" s="97"/>
      <c r="FW236" s="97"/>
      <c r="FX236" s="97"/>
      <c r="FY236" s="97"/>
      <c r="FZ236" s="97"/>
      <c r="GA236" s="97"/>
      <c r="GB236" s="97"/>
      <c r="GC236" s="97"/>
      <c r="GD236" s="97"/>
      <c r="GE236" s="98"/>
      <c r="GF236" s="104"/>
      <c r="GG236" s="97"/>
      <c r="GH236" s="97"/>
      <c r="GI236" s="97"/>
      <c r="GJ236" s="97"/>
      <c r="GK236" s="97"/>
      <c r="GL236" s="97"/>
      <c r="GM236" s="97"/>
      <c r="GN236" s="97"/>
      <c r="GO236" s="97"/>
      <c r="GP236" s="97"/>
      <c r="GQ236" s="97"/>
      <c r="GR236" s="97"/>
      <c r="GS236" s="97"/>
      <c r="GT236" s="97"/>
      <c r="GU236" s="97"/>
      <c r="GV236" s="98"/>
      <c r="GW236" s="104"/>
      <c r="GX236" s="97"/>
      <c r="GY236" s="97"/>
      <c r="GZ236" s="97"/>
      <c r="HA236" s="97"/>
      <c r="HB236" s="97"/>
      <c r="HC236" s="97"/>
      <c r="HD236" s="97"/>
      <c r="HE236" s="97"/>
      <c r="HF236" s="97"/>
      <c r="HG236" s="97"/>
      <c r="HH236" s="97"/>
      <c r="HI236" s="97"/>
      <c r="HJ236" s="97"/>
      <c r="HK236" s="97"/>
      <c r="HL236" s="97"/>
      <c r="HM236" s="98"/>
      <c r="HN236" s="104"/>
      <c r="HO236" s="97"/>
      <c r="HP236" s="97"/>
      <c r="HQ236" s="97"/>
      <c r="HR236" s="97"/>
      <c r="HS236" s="97"/>
      <c r="HT236" s="97"/>
      <c r="HU236" s="97"/>
      <c r="HV236" s="97"/>
      <c r="HW236" s="97"/>
      <c r="HX236" s="97"/>
      <c r="HY236" s="97"/>
      <c r="HZ236" s="97"/>
      <c r="IA236" s="97"/>
      <c r="IB236" s="97"/>
      <c r="IC236" s="97"/>
      <c r="ID236" s="98"/>
      <c r="IE236" s="104"/>
      <c r="IF236" s="97"/>
      <c r="IG236" s="97"/>
      <c r="IH236" s="97"/>
      <c r="II236" s="97"/>
      <c r="IJ236" s="97"/>
      <c r="IK236" s="97"/>
      <c r="IL236" s="97"/>
      <c r="IM236" s="97"/>
      <c r="IN236" s="97"/>
      <c r="IO236" s="97"/>
      <c r="IP236" s="97"/>
      <c r="IQ236" s="97"/>
      <c r="IR236" s="97"/>
      <c r="IS236" s="97"/>
      <c r="IT236" s="97"/>
      <c r="IU236" s="98"/>
      <c r="IV236" s="104"/>
      <c r="IW236" s="97"/>
      <c r="IX236" s="97"/>
      <c r="IY236" s="97"/>
      <c r="IZ236" s="97"/>
      <c r="JA236" s="97"/>
      <c r="JB236" s="97"/>
      <c r="JC236" s="97"/>
      <c r="JD236" s="97"/>
      <c r="JE236" s="97"/>
      <c r="JF236" s="97"/>
      <c r="JG236" s="97"/>
      <c r="JH236" s="97"/>
      <c r="JI236" s="97"/>
      <c r="JJ236" s="97"/>
      <c r="JK236" s="97"/>
      <c r="JL236" s="98"/>
      <c r="JM236" s="104"/>
      <c r="JN236" s="97"/>
      <c r="JO236" s="97"/>
      <c r="JP236" s="97"/>
      <c r="JQ236" s="97"/>
      <c r="JR236" s="97"/>
      <c r="JS236" s="97"/>
      <c r="JT236" s="97"/>
      <c r="JU236" s="97"/>
      <c r="JV236" s="97"/>
      <c r="JW236" s="97"/>
      <c r="JX236" s="97"/>
      <c r="JY236" s="97"/>
      <c r="JZ236" s="97"/>
      <c r="KA236" s="97"/>
      <c r="KB236" s="97"/>
      <c r="KC236" s="98"/>
      <c r="KD236" s="104"/>
      <c r="KE236" s="97"/>
      <c r="KF236" s="97"/>
      <c r="KG236" s="97"/>
      <c r="KH236" s="97"/>
      <c r="KI236" s="97"/>
      <c r="KJ236" s="97"/>
      <c r="KK236" s="97"/>
      <c r="KL236" s="97"/>
      <c r="KM236" s="97"/>
      <c r="KN236" s="97"/>
      <c r="KO236" s="97"/>
      <c r="KP236" s="97"/>
      <c r="KQ236" s="97"/>
      <c r="KR236" s="97"/>
      <c r="KS236" s="97"/>
    </row>
    <row r="237" ht="15.0" customHeight="1">
      <c r="A237" s="104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8"/>
      <c r="R237" s="104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8"/>
      <c r="AI237" s="104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V237" s="97"/>
      <c r="AW237" s="97"/>
      <c r="AX237" s="97"/>
      <c r="AY237" s="98"/>
      <c r="AZ237" s="104"/>
      <c r="BA237" s="97"/>
      <c r="BB237" s="97"/>
      <c r="BC237" s="97"/>
      <c r="BD237" s="97"/>
      <c r="BE237" s="97"/>
      <c r="BF237" s="97"/>
      <c r="BG237" s="97"/>
      <c r="BH237" s="97"/>
      <c r="BI237" s="97"/>
      <c r="BJ237" s="97"/>
      <c r="BK237" s="97"/>
      <c r="BL237" s="97"/>
      <c r="BM237" s="97"/>
      <c r="BN237" s="97"/>
      <c r="BO237" s="97"/>
      <c r="BP237" s="98"/>
      <c r="BQ237" s="104"/>
      <c r="BR237" s="97"/>
      <c r="BS237" s="97"/>
      <c r="BT237" s="97"/>
      <c r="BU237" s="97"/>
      <c r="BV237" s="97"/>
      <c r="BW237" s="97"/>
      <c r="BX237" s="97"/>
      <c r="BY237" s="97"/>
      <c r="BZ237" s="97"/>
      <c r="CA237" s="97"/>
      <c r="CB237" s="97"/>
      <c r="CC237" s="97"/>
      <c r="CD237" s="97"/>
      <c r="CE237" s="97"/>
      <c r="CF237" s="97"/>
      <c r="CG237" s="98"/>
      <c r="CH237" s="104"/>
      <c r="CI237" s="97"/>
      <c r="CJ237" s="97"/>
      <c r="CK237" s="97"/>
      <c r="CL237" s="97"/>
      <c r="CM237" s="97"/>
      <c r="CN237" s="97"/>
      <c r="CO237" s="97"/>
      <c r="CP237" s="97"/>
      <c r="CQ237" s="97"/>
      <c r="CR237" s="97"/>
      <c r="CS237" s="97"/>
      <c r="CT237" s="97"/>
      <c r="CU237" s="97"/>
      <c r="CV237" s="97"/>
      <c r="CW237" s="97"/>
      <c r="CX237" s="98"/>
      <c r="CY237" s="104"/>
      <c r="CZ237" s="97"/>
      <c r="DA237" s="97"/>
      <c r="DB237" s="97"/>
      <c r="DC237" s="97"/>
      <c r="DD237" s="97"/>
      <c r="DE237" s="97"/>
      <c r="DF237" s="97"/>
      <c r="DG237" s="97"/>
      <c r="DH237" s="97"/>
      <c r="DI237" s="97"/>
      <c r="DJ237" s="97"/>
      <c r="DK237" s="97"/>
      <c r="DL237" s="97"/>
      <c r="DM237" s="97"/>
      <c r="DN237" s="97"/>
      <c r="DO237" s="98"/>
      <c r="DP237" s="104"/>
      <c r="DQ237" s="97"/>
      <c r="DR237" s="97"/>
      <c r="DS237" s="97"/>
      <c r="DT237" s="97"/>
      <c r="DU237" s="97"/>
      <c r="DV237" s="97"/>
      <c r="DW237" s="97"/>
      <c r="DX237" s="97"/>
      <c r="DY237" s="97"/>
      <c r="DZ237" s="97"/>
      <c r="EA237" s="97"/>
      <c r="EB237" s="97"/>
      <c r="EC237" s="97"/>
      <c r="ED237" s="97"/>
      <c r="EE237" s="97"/>
      <c r="EF237" s="98"/>
      <c r="EG237" s="104"/>
      <c r="EH237" s="97"/>
      <c r="EI237" s="97"/>
      <c r="EJ237" s="97"/>
      <c r="EK237" s="97"/>
      <c r="EL237" s="97"/>
      <c r="EM237" s="97"/>
      <c r="EN237" s="97"/>
      <c r="EO237" s="97"/>
      <c r="EP237" s="97"/>
      <c r="EQ237" s="97"/>
      <c r="ER237" s="97"/>
      <c r="ES237" s="97"/>
      <c r="ET237" s="97"/>
      <c r="EU237" s="97"/>
      <c r="EV237" s="97"/>
      <c r="EW237" s="98"/>
      <c r="EX237" s="104"/>
      <c r="EY237" s="97"/>
      <c r="EZ237" s="97"/>
      <c r="FA237" s="97"/>
      <c r="FB237" s="97"/>
      <c r="FC237" s="97"/>
      <c r="FD237" s="97"/>
      <c r="FE237" s="97"/>
      <c r="FF237" s="97"/>
      <c r="FG237" s="97"/>
      <c r="FH237" s="97"/>
      <c r="FI237" s="97"/>
      <c r="FJ237" s="97"/>
      <c r="FK237" s="97"/>
      <c r="FL237" s="97"/>
      <c r="FM237" s="97"/>
      <c r="FN237" s="98"/>
      <c r="FO237" s="104"/>
      <c r="FP237" s="97"/>
      <c r="FQ237" s="97"/>
      <c r="FR237" s="97"/>
      <c r="FS237" s="97"/>
      <c r="FT237" s="97"/>
      <c r="FU237" s="97"/>
      <c r="FV237" s="97"/>
      <c r="FW237" s="97"/>
      <c r="FX237" s="97"/>
      <c r="FY237" s="97"/>
      <c r="FZ237" s="97"/>
      <c r="GA237" s="97"/>
      <c r="GB237" s="97"/>
      <c r="GC237" s="97"/>
      <c r="GD237" s="97"/>
      <c r="GE237" s="98"/>
      <c r="GF237" s="104"/>
      <c r="GG237" s="97"/>
      <c r="GH237" s="97"/>
      <c r="GI237" s="97"/>
      <c r="GJ237" s="97"/>
      <c r="GK237" s="97"/>
      <c r="GL237" s="97"/>
      <c r="GM237" s="97"/>
      <c r="GN237" s="97"/>
      <c r="GO237" s="97"/>
      <c r="GP237" s="97"/>
      <c r="GQ237" s="97"/>
      <c r="GR237" s="97"/>
      <c r="GS237" s="97"/>
      <c r="GT237" s="97"/>
      <c r="GU237" s="97"/>
      <c r="GV237" s="98"/>
      <c r="GW237" s="104"/>
      <c r="GX237" s="97"/>
      <c r="GY237" s="97"/>
      <c r="GZ237" s="97"/>
      <c r="HA237" s="97"/>
      <c r="HB237" s="97"/>
      <c r="HC237" s="97"/>
      <c r="HD237" s="97"/>
      <c r="HE237" s="97"/>
      <c r="HF237" s="97"/>
      <c r="HG237" s="97"/>
      <c r="HH237" s="97"/>
      <c r="HI237" s="97"/>
      <c r="HJ237" s="97"/>
      <c r="HK237" s="97"/>
      <c r="HL237" s="97"/>
      <c r="HM237" s="98"/>
      <c r="HN237" s="104"/>
      <c r="HO237" s="97"/>
      <c r="HP237" s="97"/>
      <c r="HQ237" s="97"/>
      <c r="HR237" s="97"/>
      <c r="HS237" s="97"/>
      <c r="HT237" s="97"/>
      <c r="HU237" s="97"/>
      <c r="HV237" s="97"/>
      <c r="HW237" s="97"/>
      <c r="HX237" s="97"/>
      <c r="HY237" s="97"/>
      <c r="HZ237" s="97"/>
      <c r="IA237" s="97"/>
      <c r="IB237" s="97"/>
      <c r="IC237" s="97"/>
      <c r="ID237" s="98"/>
      <c r="IE237" s="104"/>
      <c r="IF237" s="97"/>
      <c r="IG237" s="97"/>
      <c r="IH237" s="97"/>
      <c r="II237" s="97"/>
      <c r="IJ237" s="97"/>
      <c r="IK237" s="97"/>
      <c r="IL237" s="97"/>
      <c r="IM237" s="97"/>
      <c r="IN237" s="97"/>
      <c r="IO237" s="97"/>
      <c r="IP237" s="97"/>
      <c r="IQ237" s="97"/>
      <c r="IR237" s="97"/>
      <c r="IS237" s="97"/>
      <c r="IT237" s="97"/>
      <c r="IU237" s="98"/>
      <c r="IV237" s="104"/>
      <c r="IW237" s="97"/>
      <c r="IX237" s="97"/>
      <c r="IY237" s="97"/>
      <c r="IZ237" s="97"/>
      <c r="JA237" s="97"/>
      <c r="JB237" s="97"/>
      <c r="JC237" s="97"/>
      <c r="JD237" s="97"/>
      <c r="JE237" s="97"/>
      <c r="JF237" s="97"/>
      <c r="JG237" s="97"/>
      <c r="JH237" s="97"/>
      <c r="JI237" s="97"/>
      <c r="JJ237" s="97"/>
      <c r="JK237" s="97"/>
      <c r="JL237" s="98"/>
      <c r="JM237" s="104"/>
      <c r="JN237" s="97"/>
      <c r="JO237" s="97"/>
      <c r="JP237" s="97"/>
      <c r="JQ237" s="97"/>
      <c r="JR237" s="97"/>
      <c r="JS237" s="97"/>
      <c r="JT237" s="97"/>
      <c r="JU237" s="97"/>
      <c r="JV237" s="97"/>
      <c r="JW237" s="97"/>
      <c r="JX237" s="97"/>
      <c r="JY237" s="97"/>
      <c r="JZ237" s="97"/>
      <c r="KA237" s="97"/>
      <c r="KB237" s="97"/>
      <c r="KC237" s="98"/>
      <c r="KD237" s="104"/>
      <c r="KE237" s="97"/>
      <c r="KF237" s="97"/>
      <c r="KG237" s="97"/>
      <c r="KH237" s="97"/>
      <c r="KI237" s="97"/>
      <c r="KJ237" s="97"/>
      <c r="KK237" s="97"/>
      <c r="KL237" s="97"/>
      <c r="KM237" s="97"/>
      <c r="KN237" s="97"/>
      <c r="KO237" s="97"/>
      <c r="KP237" s="97"/>
      <c r="KQ237" s="97"/>
      <c r="KR237" s="97"/>
      <c r="KS237" s="97"/>
    </row>
    <row r="238" ht="15.0" customHeight="1">
      <c r="A238" s="104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8"/>
      <c r="R238" s="104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8"/>
      <c r="AI238" s="104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V238" s="97"/>
      <c r="AW238" s="97"/>
      <c r="AX238" s="97"/>
      <c r="AY238" s="98"/>
      <c r="AZ238" s="104"/>
      <c r="BA238" s="97"/>
      <c r="BB238" s="97"/>
      <c r="BC238" s="97"/>
      <c r="BD238" s="97"/>
      <c r="BE238" s="97"/>
      <c r="BF238" s="97"/>
      <c r="BG238" s="97"/>
      <c r="BH238" s="97"/>
      <c r="BI238" s="97"/>
      <c r="BJ238" s="97"/>
      <c r="BK238" s="97"/>
      <c r="BL238" s="97"/>
      <c r="BM238" s="97"/>
      <c r="BN238" s="97"/>
      <c r="BO238" s="97"/>
      <c r="BP238" s="98"/>
      <c r="BQ238" s="104"/>
      <c r="BR238" s="97"/>
      <c r="BS238" s="97"/>
      <c r="BT238" s="97"/>
      <c r="BU238" s="97"/>
      <c r="BV238" s="97"/>
      <c r="BW238" s="97"/>
      <c r="BX238" s="97"/>
      <c r="BY238" s="97"/>
      <c r="BZ238" s="97"/>
      <c r="CA238" s="97"/>
      <c r="CB238" s="97"/>
      <c r="CC238" s="97"/>
      <c r="CD238" s="97"/>
      <c r="CE238" s="97"/>
      <c r="CF238" s="97"/>
      <c r="CG238" s="98"/>
      <c r="CH238" s="104"/>
      <c r="CI238" s="97"/>
      <c r="CJ238" s="97"/>
      <c r="CK238" s="97"/>
      <c r="CL238" s="97"/>
      <c r="CM238" s="97"/>
      <c r="CN238" s="97"/>
      <c r="CO238" s="97"/>
      <c r="CP238" s="97"/>
      <c r="CQ238" s="97"/>
      <c r="CR238" s="97"/>
      <c r="CS238" s="97"/>
      <c r="CT238" s="97"/>
      <c r="CU238" s="97"/>
      <c r="CV238" s="97"/>
      <c r="CW238" s="97"/>
      <c r="CX238" s="98"/>
      <c r="CY238" s="104"/>
      <c r="CZ238" s="97"/>
      <c r="DA238" s="97"/>
      <c r="DB238" s="97"/>
      <c r="DC238" s="97"/>
      <c r="DD238" s="97"/>
      <c r="DE238" s="97"/>
      <c r="DF238" s="97"/>
      <c r="DG238" s="97"/>
      <c r="DH238" s="97"/>
      <c r="DI238" s="97"/>
      <c r="DJ238" s="97"/>
      <c r="DK238" s="97"/>
      <c r="DL238" s="97"/>
      <c r="DM238" s="97"/>
      <c r="DN238" s="97"/>
      <c r="DO238" s="98"/>
      <c r="DP238" s="104"/>
      <c r="DQ238" s="97"/>
      <c r="DR238" s="97"/>
      <c r="DS238" s="97"/>
      <c r="DT238" s="97"/>
      <c r="DU238" s="97"/>
      <c r="DV238" s="97"/>
      <c r="DW238" s="97"/>
      <c r="DX238" s="97"/>
      <c r="DY238" s="97"/>
      <c r="DZ238" s="97"/>
      <c r="EA238" s="97"/>
      <c r="EB238" s="97"/>
      <c r="EC238" s="97"/>
      <c r="ED238" s="97"/>
      <c r="EE238" s="97"/>
      <c r="EF238" s="98"/>
      <c r="EG238" s="104"/>
      <c r="EH238" s="97"/>
      <c r="EI238" s="97"/>
      <c r="EJ238" s="97"/>
      <c r="EK238" s="97"/>
      <c r="EL238" s="97"/>
      <c r="EM238" s="97"/>
      <c r="EN238" s="97"/>
      <c r="EO238" s="97"/>
      <c r="EP238" s="97"/>
      <c r="EQ238" s="97"/>
      <c r="ER238" s="97"/>
      <c r="ES238" s="97"/>
      <c r="ET238" s="97"/>
      <c r="EU238" s="97"/>
      <c r="EV238" s="97"/>
      <c r="EW238" s="98"/>
      <c r="EX238" s="104"/>
      <c r="EY238" s="97"/>
      <c r="EZ238" s="97"/>
      <c r="FA238" s="97"/>
      <c r="FB238" s="97"/>
      <c r="FC238" s="97"/>
      <c r="FD238" s="97"/>
      <c r="FE238" s="97"/>
      <c r="FF238" s="97"/>
      <c r="FG238" s="97"/>
      <c r="FH238" s="97"/>
      <c r="FI238" s="97"/>
      <c r="FJ238" s="97"/>
      <c r="FK238" s="97"/>
      <c r="FL238" s="97"/>
      <c r="FM238" s="97"/>
      <c r="FN238" s="98"/>
      <c r="FO238" s="104"/>
      <c r="FP238" s="97"/>
      <c r="FQ238" s="97"/>
      <c r="FR238" s="97"/>
      <c r="FS238" s="97"/>
      <c r="FT238" s="97"/>
      <c r="FU238" s="97"/>
      <c r="FV238" s="97"/>
      <c r="FW238" s="97"/>
      <c r="FX238" s="97"/>
      <c r="FY238" s="97"/>
      <c r="FZ238" s="97"/>
      <c r="GA238" s="97"/>
      <c r="GB238" s="97"/>
      <c r="GC238" s="97"/>
      <c r="GD238" s="97"/>
      <c r="GE238" s="98"/>
      <c r="GF238" s="104"/>
      <c r="GG238" s="97"/>
      <c r="GH238" s="97"/>
      <c r="GI238" s="97"/>
      <c r="GJ238" s="97"/>
      <c r="GK238" s="97"/>
      <c r="GL238" s="97"/>
      <c r="GM238" s="97"/>
      <c r="GN238" s="97"/>
      <c r="GO238" s="97"/>
      <c r="GP238" s="97"/>
      <c r="GQ238" s="97"/>
      <c r="GR238" s="97"/>
      <c r="GS238" s="97"/>
      <c r="GT238" s="97"/>
      <c r="GU238" s="97"/>
      <c r="GV238" s="98"/>
      <c r="GW238" s="104"/>
      <c r="GX238" s="97"/>
      <c r="GY238" s="97"/>
      <c r="GZ238" s="97"/>
      <c r="HA238" s="97"/>
      <c r="HB238" s="97"/>
      <c r="HC238" s="97"/>
      <c r="HD238" s="97"/>
      <c r="HE238" s="97"/>
      <c r="HF238" s="97"/>
      <c r="HG238" s="97"/>
      <c r="HH238" s="97"/>
      <c r="HI238" s="97"/>
      <c r="HJ238" s="97"/>
      <c r="HK238" s="97"/>
      <c r="HL238" s="97"/>
      <c r="HM238" s="98"/>
      <c r="HN238" s="104"/>
      <c r="HO238" s="97"/>
      <c r="HP238" s="97"/>
      <c r="HQ238" s="97"/>
      <c r="HR238" s="97"/>
      <c r="HS238" s="97"/>
      <c r="HT238" s="97"/>
      <c r="HU238" s="97"/>
      <c r="HV238" s="97"/>
      <c r="HW238" s="97"/>
      <c r="HX238" s="97"/>
      <c r="HY238" s="97"/>
      <c r="HZ238" s="97"/>
      <c r="IA238" s="97"/>
      <c r="IB238" s="97"/>
      <c r="IC238" s="97"/>
      <c r="ID238" s="98"/>
      <c r="IE238" s="104"/>
      <c r="IF238" s="97"/>
      <c r="IG238" s="97"/>
      <c r="IH238" s="97"/>
      <c r="II238" s="97"/>
      <c r="IJ238" s="97"/>
      <c r="IK238" s="97"/>
      <c r="IL238" s="97"/>
      <c r="IM238" s="97"/>
      <c r="IN238" s="97"/>
      <c r="IO238" s="97"/>
      <c r="IP238" s="97"/>
      <c r="IQ238" s="97"/>
      <c r="IR238" s="97"/>
      <c r="IS238" s="97"/>
      <c r="IT238" s="97"/>
      <c r="IU238" s="98"/>
      <c r="IV238" s="104"/>
      <c r="IW238" s="97"/>
      <c r="IX238" s="97"/>
      <c r="IY238" s="97"/>
      <c r="IZ238" s="97"/>
      <c r="JA238" s="97"/>
      <c r="JB238" s="97"/>
      <c r="JC238" s="97"/>
      <c r="JD238" s="97"/>
      <c r="JE238" s="97"/>
      <c r="JF238" s="97"/>
      <c r="JG238" s="97"/>
      <c r="JH238" s="97"/>
      <c r="JI238" s="97"/>
      <c r="JJ238" s="97"/>
      <c r="JK238" s="97"/>
      <c r="JL238" s="98"/>
      <c r="JM238" s="104"/>
      <c r="JN238" s="97"/>
      <c r="JO238" s="97"/>
      <c r="JP238" s="97"/>
      <c r="JQ238" s="97"/>
      <c r="JR238" s="97"/>
      <c r="JS238" s="97"/>
      <c r="JT238" s="97"/>
      <c r="JU238" s="97"/>
      <c r="JV238" s="97"/>
      <c r="JW238" s="97"/>
      <c r="JX238" s="97"/>
      <c r="JY238" s="97"/>
      <c r="JZ238" s="97"/>
      <c r="KA238" s="97"/>
      <c r="KB238" s="97"/>
      <c r="KC238" s="98"/>
      <c r="KD238" s="104"/>
      <c r="KE238" s="97"/>
      <c r="KF238" s="97"/>
      <c r="KG238" s="97"/>
      <c r="KH238" s="97"/>
      <c r="KI238" s="97"/>
      <c r="KJ238" s="97"/>
      <c r="KK238" s="97"/>
      <c r="KL238" s="97"/>
      <c r="KM238" s="97"/>
      <c r="KN238" s="97"/>
      <c r="KO238" s="97"/>
      <c r="KP238" s="97"/>
      <c r="KQ238" s="97"/>
      <c r="KR238" s="97"/>
      <c r="KS238" s="97"/>
    </row>
    <row r="239" ht="15.0" customHeight="1">
      <c r="A239" s="104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8"/>
      <c r="R239" s="104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8"/>
      <c r="AI239" s="104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  <c r="AU239" s="97"/>
      <c r="AV239" s="97"/>
      <c r="AW239" s="97"/>
      <c r="AX239" s="97"/>
      <c r="AY239" s="98"/>
      <c r="AZ239" s="104"/>
      <c r="BA239" s="97"/>
      <c r="BB239" s="97"/>
      <c r="BC239" s="97"/>
      <c r="BD239" s="97"/>
      <c r="BE239" s="97"/>
      <c r="BF239" s="97"/>
      <c r="BG239" s="97"/>
      <c r="BH239" s="97"/>
      <c r="BI239" s="97"/>
      <c r="BJ239" s="97"/>
      <c r="BK239" s="97"/>
      <c r="BL239" s="97"/>
      <c r="BM239" s="97"/>
      <c r="BN239" s="97"/>
      <c r="BO239" s="97"/>
      <c r="BP239" s="98"/>
      <c r="BQ239" s="104"/>
      <c r="BR239" s="97"/>
      <c r="BS239" s="97"/>
      <c r="BT239" s="97"/>
      <c r="BU239" s="97"/>
      <c r="BV239" s="97"/>
      <c r="BW239" s="97"/>
      <c r="BX239" s="97"/>
      <c r="BY239" s="97"/>
      <c r="BZ239" s="97"/>
      <c r="CA239" s="97"/>
      <c r="CB239" s="97"/>
      <c r="CC239" s="97"/>
      <c r="CD239" s="97"/>
      <c r="CE239" s="97"/>
      <c r="CF239" s="97"/>
      <c r="CG239" s="98"/>
      <c r="CH239" s="104"/>
      <c r="CI239" s="97"/>
      <c r="CJ239" s="97"/>
      <c r="CK239" s="97"/>
      <c r="CL239" s="97"/>
      <c r="CM239" s="97"/>
      <c r="CN239" s="97"/>
      <c r="CO239" s="97"/>
      <c r="CP239" s="97"/>
      <c r="CQ239" s="97"/>
      <c r="CR239" s="97"/>
      <c r="CS239" s="97"/>
      <c r="CT239" s="97"/>
      <c r="CU239" s="97"/>
      <c r="CV239" s="97"/>
      <c r="CW239" s="97"/>
      <c r="CX239" s="98"/>
      <c r="CY239" s="104"/>
      <c r="CZ239" s="97"/>
      <c r="DA239" s="97"/>
      <c r="DB239" s="97"/>
      <c r="DC239" s="97"/>
      <c r="DD239" s="97"/>
      <c r="DE239" s="97"/>
      <c r="DF239" s="97"/>
      <c r="DG239" s="97"/>
      <c r="DH239" s="97"/>
      <c r="DI239" s="97"/>
      <c r="DJ239" s="97"/>
      <c r="DK239" s="97"/>
      <c r="DL239" s="97"/>
      <c r="DM239" s="97"/>
      <c r="DN239" s="97"/>
      <c r="DO239" s="98"/>
      <c r="DP239" s="104"/>
      <c r="DQ239" s="97"/>
      <c r="DR239" s="97"/>
      <c r="DS239" s="97"/>
      <c r="DT239" s="97"/>
      <c r="DU239" s="97"/>
      <c r="DV239" s="97"/>
      <c r="DW239" s="97"/>
      <c r="DX239" s="97"/>
      <c r="DY239" s="97"/>
      <c r="DZ239" s="97"/>
      <c r="EA239" s="97"/>
      <c r="EB239" s="97"/>
      <c r="EC239" s="97"/>
      <c r="ED239" s="97"/>
      <c r="EE239" s="97"/>
      <c r="EF239" s="98"/>
      <c r="EG239" s="104"/>
      <c r="EH239" s="97"/>
      <c r="EI239" s="97"/>
      <c r="EJ239" s="97"/>
      <c r="EK239" s="97"/>
      <c r="EL239" s="97"/>
      <c r="EM239" s="97"/>
      <c r="EN239" s="97"/>
      <c r="EO239" s="97"/>
      <c r="EP239" s="97"/>
      <c r="EQ239" s="97"/>
      <c r="ER239" s="97"/>
      <c r="ES239" s="97"/>
      <c r="ET239" s="97"/>
      <c r="EU239" s="97"/>
      <c r="EV239" s="97"/>
      <c r="EW239" s="98"/>
      <c r="EX239" s="104"/>
      <c r="EY239" s="97"/>
      <c r="EZ239" s="97"/>
      <c r="FA239" s="97"/>
      <c r="FB239" s="97"/>
      <c r="FC239" s="97"/>
      <c r="FD239" s="97"/>
      <c r="FE239" s="97"/>
      <c r="FF239" s="97"/>
      <c r="FG239" s="97"/>
      <c r="FH239" s="97"/>
      <c r="FI239" s="97"/>
      <c r="FJ239" s="97"/>
      <c r="FK239" s="97"/>
      <c r="FL239" s="97"/>
      <c r="FM239" s="97"/>
      <c r="FN239" s="98"/>
      <c r="FO239" s="104"/>
      <c r="FP239" s="97"/>
      <c r="FQ239" s="97"/>
      <c r="FR239" s="97"/>
      <c r="FS239" s="97"/>
      <c r="FT239" s="97"/>
      <c r="FU239" s="97"/>
      <c r="FV239" s="97"/>
      <c r="FW239" s="97"/>
      <c r="FX239" s="97"/>
      <c r="FY239" s="97"/>
      <c r="FZ239" s="97"/>
      <c r="GA239" s="97"/>
      <c r="GB239" s="97"/>
      <c r="GC239" s="97"/>
      <c r="GD239" s="97"/>
      <c r="GE239" s="98"/>
      <c r="GF239" s="104"/>
      <c r="GG239" s="97"/>
      <c r="GH239" s="97"/>
      <c r="GI239" s="97"/>
      <c r="GJ239" s="97"/>
      <c r="GK239" s="97"/>
      <c r="GL239" s="97"/>
      <c r="GM239" s="97"/>
      <c r="GN239" s="97"/>
      <c r="GO239" s="97"/>
      <c r="GP239" s="97"/>
      <c r="GQ239" s="97"/>
      <c r="GR239" s="97"/>
      <c r="GS239" s="97"/>
      <c r="GT239" s="97"/>
      <c r="GU239" s="97"/>
      <c r="GV239" s="98"/>
      <c r="GW239" s="104"/>
      <c r="GX239" s="97"/>
      <c r="GY239" s="97"/>
      <c r="GZ239" s="97"/>
      <c r="HA239" s="97"/>
      <c r="HB239" s="97"/>
      <c r="HC239" s="97"/>
      <c r="HD239" s="97"/>
      <c r="HE239" s="97"/>
      <c r="HF239" s="97"/>
      <c r="HG239" s="97"/>
      <c r="HH239" s="97"/>
      <c r="HI239" s="97"/>
      <c r="HJ239" s="97"/>
      <c r="HK239" s="97"/>
      <c r="HL239" s="97"/>
      <c r="HM239" s="98"/>
      <c r="HN239" s="104"/>
      <c r="HO239" s="97"/>
      <c r="HP239" s="97"/>
      <c r="HQ239" s="97"/>
      <c r="HR239" s="97"/>
      <c r="HS239" s="97"/>
      <c r="HT239" s="97"/>
      <c r="HU239" s="97"/>
      <c r="HV239" s="97"/>
      <c r="HW239" s="97"/>
      <c r="HX239" s="97"/>
      <c r="HY239" s="97"/>
      <c r="HZ239" s="97"/>
      <c r="IA239" s="97"/>
      <c r="IB239" s="97"/>
      <c r="IC239" s="97"/>
      <c r="ID239" s="98"/>
      <c r="IE239" s="104"/>
      <c r="IF239" s="97"/>
      <c r="IG239" s="97"/>
      <c r="IH239" s="97"/>
      <c r="II239" s="97"/>
      <c r="IJ239" s="97"/>
      <c r="IK239" s="97"/>
      <c r="IL239" s="97"/>
      <c r="IM239" s="97"/>
      <c r="IN239" s="97"/>
      <c r="IO239" s="97"/>
      <c r="IP239" s="97"/>
      <c r="IQ239" s="97"/>
      <c r="IR239" s="97"/>
      <c r="IS239" s="97"/>
      <c r="IT239" s="97"/>
      <c r="IU239" s="98"/>
      <c r="IV239" s="104"/>
      <c r="IW239" s="97"/>
      <c r="IX239" s="97"/>
      <c r="IY239" s="97"/>
      <c r="IZ239" s="97"/>
      <c r="JA239" s="97"/>
      <c r="JB239" s="97"/>
      <c r="JC239" s="97"/>
      <c r="JD239" s="97"/>
      <c r="JE239" s="97"/>
      <c r="JF239" s="97"/>
      <c r="JG239" s="97"/>
      <c r="JH239" s="97"/>
      <c r="JI239" s="97"/>
      <c r="JJ239" s="97"/>
      <c r="JK239" s="97"/>
      <c r="JL239" s="98"/>
      <c r="JM239" s="104"/>
      <c r="JN239" s="97"/>
      <c r="JO239" s="97"/>
      <c r="JP239" s="97"/>
      <c r="JQ239" s="97"/>
      <c r="JR239" s="97"/>
      <c r="JS239" s="97"/>
      <c r="JT239" s="97"/>
      <c r="JU239" s="97"/>
      <c r="JV239" s="97"/>
      <c r="JW239" s="97"/>
      <c r="JX239" s="97"/>
      <c r="JY239" s="97"/>
      <c r="JZ239" s="97"/>
      <c r="KA239" s="97"/>
      <c r="KB239" s="97"/>
      <c r="KC239" s="98"/>
      <c r="KD239" s="104"/>
      <c r="KE239" s="97"/>
      <c r="KF239" s="97"/>
      <c r="KG239" s="97"/>
      <c r="KH239" s="97"/>
      <c r="KI239" s="97"/>
      <c r="KJ239" s="97"/>
      <c r="KK239" s="97"/>
      <c r="KL239" s="97"/>
      <c r="KM239" s="97"/>
      <c r="KN239" s="97"/>
      <c r="KO239" s="97"/>
      <c r="KP239" s="97"/>
      <c r="KQ239" s="97"/>
      <c r="KR239" s="97"/>
      <c r="KS239" s="97"/>
    </row>
    <row r="240" ht="15.0" customHeight="1">
      <c r="A240" s="104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8"/>
      <c r="R240" s="104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8"/>
      <c r="AI240" s="104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/>
      <c r="AX240" s="97"/>
      <c r="AY240" s="98"/>
      <c r="AZ240" s="104"/>
      <c r="BA240" s="97"/>
      <c r="BB240" s="97"/>
      <c r="BC240" s="97"/>
      <c r="BD240" s="97"/>
      <c r="BE240" s="97"/>
      <c r="BF240" s="97"/>
      <c r="BG240" s="97"/>
      <c r="BH240" s="97"/>
      <c r="BI240" s="97"/>
      <c r="BJ240" s="97"/>
      <c r="BK240" s="97"/>
      <c r="BL240" s="97"/>
      <c r="BM240" s="97"/>
      <c r="BN240" s="97"/>
      <c r="BO240" s="97"/>
      <c r="BP240" s="98"/>
      <c r="BQ240" s="104"/>
      <c r="BR240" s="97"/>
      <c r="BS240" s="97"/>
      <c r="BT240" s="97"/>
      <c r="BU240" s="97"/>
      <c r="BV240" s="97"/>
      <c r="BW240" s="97"/>
      <c r="BX240" s="97"/>
      <c r="BY240" s="97"/>
      <c r="BZ240" s="97"/>
      <c r="CA240" s="97"/>
      <c r="CB240" s="97"/>
      <c r="CC240" s="97"/>
      <c r="CD240" s="97"/>
      <c r="CE240" s="97"/>
      <c r="CF240" s="97"/>
      <c r="CG240" s="98"/>
      <c r="CH240" s="104"/>
      <c r="CI240" s="97"/>
      <c r="CJ240" s="97"/>
      <c r="CK240" s="97"/>
      <c r="CL240" s="97"/>
      <c r="CM240" s="97"/>
      <c r="CN240" s="97"/>
      <c r="CO240" s="97"/>
      <c r="CP240" s="97"/>
      <c r="CQ240" s="97"/>
      <c r="CR240" s="97"/>
      <c r="CS240" s="97"/>
      <c r="CT240" s="97"/>
      <c r="CU240" s="97"/>
      <c r="CV240" s="97"/>
      <c r="CW240" s="97"/>
      <c r="CX240" s="98"/>
      <c r="CY240" s="104"/>
      <c r="CZ240" s="97"/>
      <c r="DA240" s="97"/>
      <c r="DB240" s="97"/>
      <c r="DC240" s="97"/>
      <c r="DD240" s="97"/>
      <c r="DE240" s="97"/>
      <c r="DF240" s="97"/>
      <c r="DG240" s="97"/>
      <c r="DH240" s="97"/>
      <c r="DI240" s="97"/>
      <c r="DJ240" s="97"/>
      <c r="DK240" s="97"/>
      <c r="DL240" s="97"/>
      <c r="DM240" s="97"/>
      <c r="DN240" s="97"/>
      <c r="DO240" s="98"/>
      <c r="DP240" s="104"/>
      <c r="DQ240" s="97"/>
      <c r="DR240" s="97"/>
      <c r="DS240" s="97"/>
      <c r="DT240" s="97"/>
      <c r="DU240" s="97"/>
      <c r="DV240" s="97"/>
      <c r="DW240" s="97"/>
      <c r="DX240" s="97"/>
      <c r="DY240" s="97"/>
      <c r="DZ240" s="97"/>
      <c r="EA240" s="97"/>
      <c r="EB240" s="97"/>
      <c r="EC240" s="97"/>
      <c r="ED240" s="97"/>
      <c r="EE240" s="97"/>
      <c r="EF240" s="98"/>
      <c r="EG240" s="104"/>
      <c r="EH240" s="97"/>
      <c r="EI240" s="97"/>
      <c r="EJ240" s="97"/>
      <c r="EK240" s="97"/>
      <c r="EL240" s="97"/>
      <c r="EM240" s="97"/>
      <c r="EN240" s="97"/>
      <c r="EO240" s="97"/>
      <c r="EP240" s="97"/>
      <c r="EQ240" s="97"/>
      <c r="ER240" s="97"/>
      <c r="ES240" s="97"/>
      <c r="ET240" s="97"/>
      <c r="EU240" s="97"/>
      <c r="EV240" s="97"/>
      <c r="EW240" s="98"/>
      <c r="EX240" s="104"/>
      <c r="EY240" s="97"/>
      <c r="EZ240" s="97"/>
      <c r="FA240" s="97"/>
      <c r="FB240" s="97"/>
      <c r="FC240" s="97"/>
      <c r="FD240" s="97"/>
      <c r="FE240" s="97"/>
      <c r="FF240" s="97"/>
      <c r="FG240" s="97"/>
      <c r="FH240" s="97"/>
      <c r="FI240" s="97"/>
      <c r="FJ240" s="97"/>
      <c r="FK240" s="97"/>
      <c r="FL240" s="97"/>
      <c r="FM240" s="97"/>
      <c r="FN240" s="98"/>
      <c r="FO240" s="104"/>
      <c r="FP240" s="97"/>
      <c r="FQ240" s="97"/>
      <c r="FR240" s="97"/>
      <c r="FS240" s="97"/>
      <c r="FT240" s="97"/>
      <c r="FU240" s="97"/>
      <c r="FV240" s="97"/>
      <c r="FW240" s="97"/>
      <c r="FX240" s="97"/>
      <c r="FY240" s="97"/>
      <c r="FZ240" s="97"/>
      <c r="GA240" s="97"/>
      <c r="GB240" s="97"/>
      <c r="GC240" s="97"/>
      <c r="GD240" s="97"/>
      <c r="GE240" s="98"/>
      <c r="GF240" s="104"/>
      <c r="GG240" s="97"/>
      <c r="GH240" s="97"/>
      <c r="GI240" s="97"/>
      <c r="GJ240" s="97"/>
      <c r="GK240" s="97"/>
      <c r="GL240" s="97"/>
      <c r="GM240" s="97"/>
      <c r="GN240" s="97"/>
      <c r="GO240" s="97"/>
      <c r="GP240" s="97"/>
      <c r="GQ240" s="97"/>
      <c r="GR240" s="97"/>
      <c r="GS240" s="97"/>
      <c r="GT240" s="97"/>
      <c r="GU240" s="97"/>
      <c r="GV240" s="98"/>
      <c r="GW240" s="104"/>
      <c r="GX240" s="97"/>
      <c r="GY240" s="97"/>
      <c r="GZ240" s="97"/>
      <c r="HA240" s="97"/>
      <c r="HB240" s="97"/>
      <c r="HC240" s="97"/>
      <c r="HD240" s="97"/>
      <c r="HE240" s="97"/>
      <c r="HF240" s="97"/>
      <c r="HG240" s="97"/>
      <c r="HH240" s="97"/>
      <c r="HI240" s="97"/>
      <c r="HJ240" s="97"/>
      <c r="HK240" s="97"/>
      <c r="HL240" s="97"/>
      <c r="HM240" s="98"/>
      <c r="HN240" s="104"/>
      <c r="HO240" s="97"/>
      <c r="HP240" s="97"/>
      <c r="HQ240" s="97"/>
      <c r="HR240" s="97"/>
      <c r="HS240" s="97"/>
      <c r="HT240" s="97"/>
      <c r="HU240" s="97"/>
      <c r="HV240" s="97"/>
      <c r="HW240" s="97"/>
      <c r="HX240" s="97"/>
      <c r="HY240" s="97"/>
      <c r="HZ240" s="97"/>
      <c r="IA240" s="97"/>
      <c r="IB240" s="97"/>
      <c r="IC240" s="97"/>
      <c r="ID240" s="98"/>
      <c r="IE240" s="104"/>
      <c r="IF240" s="97"/>
      <c r="IG240" s="97"/>
      <c r="IH240" s="97"/>
      <c r="II240" s="97"/>
      <c r="IJ240" s="97"/>
      <c r="IK240" s="97"/>
      <c r="IL240" s="97"/>
      <c r="IM240" s="97"/>
      <c r="IN240" s="97"/>
      <c r="IO240" s="97"/>
      <c r="IP240" s="97"/>
      <c r="IQ240" s="97"/>
      <c r="IR240" s="97"/>
      <c r="IS240" s="97"/>
      <c r="IT240" s="97"/>
      <c r="IU240" s="98"/>
      <c r="IV240" s="104"/>
      <c r="IW240" s="97"/>
      <c r="IX240" s="97"/>
      <c r="IY240" s="97"/>
      <c r="IZ240" s="97"/>
      <c r="JA240" s="97"/>
      <c r="JB240" s="97"/>
      <c r="JC240" s="97"/>
      <c r="JD240" s="97"/>
      <c r="JE240" s="97"/>
      <c r="JF240" s="97"/>
      <c r="JG240" s="97"/>
      <c r="JH240" s="97"/>
      <c r="JI240" s="97"/>
      <c r="JJ240" s="97"/>
      <c r="JK240" s="97"/>
      <c r="JL240" s="98"/>
      <c r="JM240" s="104"/>
      <c r="JN240" s="97"/>
      <c r="JO240" s="97"/>
      <c r="JP240" s="97"/>
      <c r="JQ240" s="97"/>
      <c r="JR240" s="97"/>
      <c r="JS240" s="97"/>
      <c r="JT240" s="97"/>
      <c r="JU240" s="97"/>
      <c r="JV240" s="97"/>
      <c r="JW240" s="97"/>
      <c r="JX240" s="97"/>
      <c r="JY240" s="97"/>
      <c r="JZ240" s="97"/>
      <c r="KA240" s="97"/>
      <c r="KB240" s="97"/>
      <c r="KC240" s="98"/>
      <c r="KD240" s="104"/>
      <c r="KE240" s="97"/>
      <c r="KF240" s="97"/>
      <c r="KG240" s="97"/>
      <c r="KH240" s="97"/>
      <c r="KI240" s="97"/>
      <c r="KJ240" s="97"/>
      <c r="KK240" s="97"/>
      <c r="KL240" s="97"/>
      <c r="KM240" s="97"/>
      <c r="KN240" s="97"/>
      <c r="KO240" s="97"/>
      <c r="KP240" s="97"/>
      <c r="KQ240" s="97"/>
      <c r="KR240" s="97"/>
      <c r="KS240" s="97"/>
    </row>
    <row r="241" ht="15.0" customHeight="1">
      <c r="A241" s="104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8"/>
      <c r="R241" s="104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8"/>
      <c r="AI241" s="104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V241" s="97"/>
      <c r="AW241" s="97"/>
      <c r="AX241" s="97"/>
      <c r="AY241" s="98"/>
      <c r="AZ241" s="104"/>
      <c r="BA241" s="97"/>
      <c r="BB241" s="97"/>
      <c r="BC241" s="97"/>
      <c r="BD241" s="97"/>
      <c r="BE241" s="97"/>
      <c r="BF241" s="97"/>
      <c r="BG241" s="97"/>
      <c r="BH241" s="97"/>
      <c r="BI241" s="97"/>
      <c r="BJ241" s="97"/>
      <c r="BK241" s="97"/>
      <c r="BL241" s="97"/>
      <c r="BM241" s="97"/>
      <c r="BN241" s="97"/>
      <c r="BO241" s="97"/>
      <c r="BP241" s="98"/>
      <c r="BQ241" s="104"/>
      <c r="BR241" s="97"/>
      <c r="BS241" s="97"/>
      <c r="BT241" s="97"/>
      <c r="BU241" s="97"/>
      <c r="BV241" s="97"/>
      <c r="BW241" s="97"/>
      <c r="BX241" s="97"/>
      <c r="BY241" s="97"/>
      <c r="BZ241" s="97"/>
      <c r="CA241" s="97"/>
      <c r="CB241" s="97"/>
      <c r="CC241" s="97"/>
      <c r="CD241" s="97"/>
      <c r="CE241" s="97"/>
      <c r="CF241" s="97"/>
      <c r="CG241" s="98"/>
      <c r="CH241" s="104"/>
      <c r="CI241" s="97"/>
      <c r="CJ241" s="97"/>
      <c r="CK241" s="97"/>
      <c r="CL241" s="97"/>
      <c r="CM241" s="97"/>
      <c r="CN241" s="97"/>
      <c r="CO241" s="97"/>
      <c r="CP241" s="97"/>
      <c r="CQ241" s="97"/>
      <c r="CR241" s="97"/>
      <c r="CS241" s="97"/>
      <c r="CT241" s="97"/>
      <c r="CU241" s="97"/>
      <c r="CV241" s="97"/>
      <c r="CW241" s="97"/>
      <c r="CX241" s="98"/>
      <c r="CY241" s="104"/>
      <c r="CZ241" s="97"/>
      <c r="DA241" s="97"/>
      <c r="DB241" s="97"/>
      <c r="DC241" s="97"/>
      <c r="DD241" s="97"/>
      <c r="DE241" s="97"/>
      <c r="DF241" s="97"/>
      <c r="DG241" s="97"/>
      <c r="DH241" s="97"/>
      <c r="DI241" s="97"/>
      <c r="DJ241" s="97"/>
      <c r="DK241" s="97"/>
      <c r="DL241" s="97"/>
      <c r="DM241" s="97"/>
      <c r="DN241" s="97"/>
      <c r="DO241" s="98"/>
      <c r="DP241" s="104"/>
      <c r="DQ241" s="97"/>
      <c r="DR241" s="97"/>
      <c r="DS241" s="97"/>
      <c r="DT241" s="97"/>
      <c r="DU241" s="97"/>
      <c r="DV241" s="97"/>
      <c r="DW241" s="97"/>
      <c r="DX241" s="97"/>
      <c r="DY241" s="97"/>
      <c r="DZ241" s="97"/>
      <c r="EA241" s="97"/>
      <c r="EB241" s="97"/>
      <c r="EC241" s="97"/>
      <c r="ED241" s="97"/>
      <c r="EE241" s="97"/>
      <c r="EF241" s="98"/>
      <c r="EG241" s="104"/>
      <c r="EH241" s="97"/>
      <c r="EI241" s="97"/>
      <c r="EJ241" s="97"/>
      <c r="EK241" s="97"/>
      <c r="EL241" s="97"/>
      <c r="EM241" s="97"/>
      <c r="EN241" s="97"/>
      <c r="EO241" s="97"/>
      <c r="EP241" s="97"/>
      <c r="EQ241" s="97"/>
      <c r="ER241" s="97"/>
      <c r="ES241" s="97"/>
      <c r="ET241" s="97"/>
      <c r="EU241" s="97"/>
      <c r="EV241" s="97"/>
      <c r="EW241" s="98"/>
      <c r="EX241" s="104"/>
      <c r="EY241" s="97"/>
      <c r="EZ241" s="97"/>
      <c r="FA241" s="97"/>
      <c r="FB241" s="97"/>
      <c r="FC241" s="97"/>
      <c r="FD241" s="97"/>
      <c r="FE241" s="97"/>
      <c r="FF241" s="97"/>
      <c r="FG241" s="97"/>
      <c r="FH241" s="97"/>
      <c r="FI241" s="97"/>
      <c r="FJ241" s="97"/>
      <c r="FK241" s="97"/>
      <c r="FL241" s="97"/>
      <c r="FM241" s="97"/>
      <c r="FN241" s="98"/>
      <c r="FO241" s="104"/>
      <c r="FP241" s="97"/>
      <c r="FQ241" s="97"/>
      <c r="FR241" s="97"/>
      <c r="FS241" s="97"/>
      <c r="FT241" s="97"/>
      <c r="FU241" s="97"/>
      <c r="FV241" s="97"/>
      <c r="FW241" s="97"/>
      <c r="FX241" s="97"/>
      <c r="FY241" s="97"/>
      <c r="FZ241" s="97"/>
      <c r="GA241" s="97"/>
      <c r="GB241" s="97"/>
      <c r="GC241" s="97"/>
      <c r="GD241" s="97"/>
      <c r="GE241" s="98"/>
      <c r="GF241" s="104"/>
      <c r="GG241" s="97"/>
      <c r="GH241" s="97"/>
      <c r="GI241" s="97"/>
      <c r="GJ241" s="97"/>
      <c r="GK241" s="97"/>
      <c r="GL241" s="97"/>
      <c r="GM241" s="97"/>
      <c r="GN241" s="97"/>
      <c r="GO241" s="97"/>
      <c r="GP241" s="97"/>
      <c r="GQ241" s="97"/>
      <c r="GR241" s="97"/>
      <c r="GS241" s="97"/>
      <c r="GT241" s="97"/>
      <c r="GU241" s="97"/>
      <c r="GV241" s="98"/>
      <c r="GW241" s="104"/>
      <c r="GX241" s="97"/>
      <c r="GY241" s="97"/>
      <c r="GZ241" s="97"/>
      <c r="HA241" s="97"/>
      <c r="HB241" s="97"/>
      <c r="HC241" s="97"/>
      <c r="HD241" s="97"/>
      <c r="HE241" s="97"/>
      <c r="HF241" s="97"/>
      <c r="HG241" s="97"/>
      <c r="HH241" s="97"/>
      <c r="HI241" s="97"/>
      <c r="HJ241" s="97"/>
      <c r="HK241" s="97"/>
      <c r="HL241" s="97"/>
      <c r="HM241" s="98"/>
      <c r="HN241" s="104"/>
      <c r="HO241" s="97"/>
      <c r="HP241" s="97"/>
      <c r="HQ241" s="97"/>
      <c r="HR241" s="97"/>
      <c r="HS241" s="97"/>
      <c r="HT241" s="97"/>
      <c r="HU241" s="97"/>
      <c r="HV241" s="97"/>
      <c r="HW241" s="97"/>
      <c r="HX241" s="97"/>
      <c r="HY241" s="97"/>
      <c r="HZ241" s="97"/>
      <c r="IA241" s="97"/>
      <c r="IB241" s="97"/>
      <c r="IC241" s="97"/>
      <c r="ID241" s="98"/>
      <c r="IE241" s="104"/>
      <c r="IF241" s="97"/>
      <c r="IG241" s="97"/>
      <c r="IH241" s="97"/>
      <c r="II241" s="97"/>
      <c r="IJ241" s="97"/>
      <c r="IK241" s="97"/>
      <c r="IL241" s="97"/>
      <c r="IM241" s="97"/>
      <c r="IN241" s="97"/>
      <c r="IO241" s="97"/>
      <c r="IP241" s="97"/>
      <c r="IQ241" s="97"/>
      <c r="IR241" s="97"/>
      <c r="IS241" s="97"/>
      <c r="IT241" s="97"/>
      <c r="IU241" s="98"/>
      <c r="IV241" s="104"/>
      <c r="IW241" s="97"/>
      <c r="IX241" s="97"/>
      <c r="IY241" s="97"/>
      <c r="IZ241" s="97"/>
      <c r="JA241" s="97"/>
      <c r="JB241" s="97"/>
      <c r="JC241" s="97"/>
      <c r="JD241" s="97"/>
      <c r="JE241" s="97"/>
      <c r="JF241" s="97"/>
      <c r="JG241" s="97"/>
      <c r="JH241" s="97"/>
      <c r="JI241" s="97"/>
      <c r="JJ241" s="97"/>
      <c r="JK241" s="97"/>
      <c r="JL241" s="98"/>
      <c r="JM241" s="104"/>
      <c r="JN241" s="97"/>
      <c r="JO241" s="97"/>
      <c r="JP241" s="97"/>
      <c r="JQ241" s="97"/>
      <c r="JR241" s="97"/>
      <c r="JS241" s="97"/>
      <c r="JT241" s="97"/>
      <c r="JU241" s="97"/>
      <c r="JV241" s="97"/>
      <c r="JW241" s="97"/>
      <c r="JX241" s="97"/>
      <c r="JY241" s="97"/>
      <c r="JZ241" s="97"/>
      <c r="KA241" s="97"/>
      <c r="KB241" s="97"/>
      <c r="KC241" s="98"/>
      <c r="KD241" s="104"/>
      <c r="KE241" s="97"/>
      <c r="KF241" s="97"/>
      <c r="KG241" s="97"/>
      <c r="KH241" s="97"/>
      <c r="KI241" s="97"/>
      <c r="KJ241" s="97"/>
      <c r="KK241" s="97"/>
      <c r="KL241" s="97"/>
      <c r="KM241" s="97"/>
      <c r="KN241" s="97"/>
      <c r="KO241" s="97"/>
      <c r="KP241" s="97"/>
      <c r="KQ241" s="97"/>
      <c r="KR241" s="97"/>
      <c r="KS241" s="97"/>
    </row>
    <row r="242" ht="15.0" customHeight="1">
      <c r="A242" s="104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8"/>
      <c r="R242" s="104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8"/>
      <c r="AI242" s="104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V242" s="97"/>
      <c r="AW242" s="97"/>
      <c r="AX242" s="97"/>
      <c r="AY242" s="98"/>
      <c r="AZ242" s="104"/>
      <c r="BA242" s="97"/>
      <c r="BB242" s="97"/>
      <c r="BC242" s="97"/>
      <c r="BD242" s="97"/>
      <c r="BE242" s="97"/>
      <c r="BF242" s="97"/>
      <c r="BG242" s="97"/>
      <c r="BH242" s="97"/>
      <c r="BI242" s="97"/>
      <c r="BJ242" s="97"/>
      <c r="BK242" s="97"/>
      <c r="BL242" s="97"/>
      <c r="BM242" s="97"/>
      <c r="BN242" s="97"/>
      <c r="BO242" s="97"/>
      <c r="BP242" s="98"/>
      <c r="BQ242" s="104"/>
      <c r="BR242" s="97"/>
      <c r="BS242" s="97"/>
      <c r="BT242" s="97"/>
      <c r="BU242" s="97"/>
      <c r="BV242" s="97"/>
      <c r="BW242" s="97"/>
      <c r="BX242" s="97"/>
      <c r="BY242" s="97"/>
      <c r="BZ242" s="97"/>
      <c r="CA242" s="97"/>
      <c r="CB242" s="97"/>
      <c r="CC242" s="97"/>
      <c r="CD242" s="97"/>
      <c r="CE242" s="97"/>
      <c r="CF242" s="97"/>
      <c r="CG242" s="98"/>
      <c r="CH242" s="104"/>
      <c r="CI242" s="97"/>
      <c r="CJ242" s="97"/>
      <c r="CK242" s="97"/>
      <c r="CL242" s="97"/>
      <c r="CM242" s="97"/>
      <c r="CN242" s="97"/>
      <c r="CO242" s="97"/>
      <c r="CP242" s="97"/>
      <c r="CQ242" s="97"/>
      <c r="CR242" s="97"/>
      <c r="CS242" s="97"/>
      <c r="CT242" s="97"/>
      <c r="CU242" s="97"/>
      <c r="CV242" s="97"/>
      <c r="CW242" s="97"/>
      <c r="CX242" s="98"/>
      <c r="CY242" s="104"/>
      <c r="CZ242" s="97"/>
      <c r="DA242" s="97"/>
      <c r="DB242" s="97"/>
      <c r="DC242" s="97"/>
      <c r="DD242" s="97"/>
      <c r="DE242" s="97"/>
      <c r="DF242" s="97"/>
      <c r="DG242" s="97"/>
      <c r="DH242" s="97"/>
      <c r="DI242" s="97"/>
      <c r="DJ242" s="97"/>
      <c r="DK242" s="97"/>
      <c r="DL242" s="97"/>
      <c r="DM242" s="97"/>
      <c r="DN242" s="97"/>
      <c r="DO242" s="98"/>
      <c r="DP242" s="104"/>
      <c r="DQ242" s="97"/>
      <c r="DR242" s="97"/>
      <c r="DS242" s="97"/>
      <c r="DT242" s="97"/>
      <c r="DU242" s="97"/>
      <c r="DV242" s="97"/>
      <c r="DW242" s="97"/>
      <c r="DX242" s="97"/>
      <c r="DY242" s="97"/>
      <c r="DZ242" s="97"/>
      <c r="EA242" s="97"/>
      <c r="EB242" s="97"/>
      <c r="EC242" s="97"/>
      <c r="ED242" s="97"/>
      <c r="EE242" s="97"/>
      <c r="EF242" s="98"/>
      <c r="EG242" s="104"/>
      <c r="EH242" s="97"/>
      <c r="EI242" s="97"/>
      <c r="EJ242" s="97"/>
      <c r="EK242" s="97"/>
      <c r="EL242" s="97"/>
      <c r="EM242" s="97"/>
      <c r="EN242" s="97"/>
      <c r="EO242" s="97"/>
      <c r="EP242" s="97"/>
      <c r="EQ242" s="97"/>
      <c r="ER242" s="97"/>
      <c r="ES242" s="97"/>
      <c r="ET242" s="97"/>
      <c r="EU242" s="97"/>
      <c r="EV242" s="97"/>
      <c r="EW242" s="98"/>
      <c r="EX242" s="104"/>
      <c r="EY242" s="97"/>
      <c r="EZ242" s="97"/>
      <c r="FA242" s="97"/>
      <c r="FB242" s="97"/>
      <c r="FC242" s="97"/>
      <c r="FD242" s="97"/>
      <c r="FE242" s="97"/>
      <c r="FF242" s="97"/>
      <c r="FG242" s="97"/>
      <c r="FH242" s="97"/>
      <c r="FI242" s="97"/>
      <c r="FJ242" s="97"/>
      <c r="FK242" s="97"/>
      <c r="FL242" s="97"/>
      <c r="FM242" s="97"/>
      <c r="FN242" s="98"/>
      <c r="FO242" s="104"/>
      <c r="FP242" s="97"/>
      <c r="FQ242" s="97"/>
      <c r="FR242" s="97"/>
      <c r="FS242" s="97"/>
      <c r="FT242" s="97"/>
      <c r="FU242" s="97"/>
      <c r="FV242" s="97"/>
      <c r="FW242" s="97"/>
      <c r="FX242" s="97"/>
      <c r="FY242" s="97"/>
      <c r="FZ242" s="97"/>
      <c r="GA242" s="97"/>
      <c r="GB242" s="97"/>
      <c r="GC242" s="97"/>
      <c r="GD242" s="97"/>
      <c r="GE242" s="98"/>
      <c r="GF242" s="104"/>
      <c r="GG242" s="97"/>
      <c r="GH242" s="97"/>
      <c r="GI242" s="97"/>
      <c r="GJ242" s="97"/>
      <c r="GK242" s="97"/>
      <c r="GL242" s="97"/>
      <c r="GM242" s="97"/>
      <c r="GN242" s="97"/>
      <c r="GO242" s="97"/>
      <c r="GP242" s="97"/>
      <c r="GQ242" s="97"/>
      <c r="GR242" s="97"/>
      <c r="GS242" s="97"/>
      <c r="GT242" s="97"/>
      <c r="GU242" s="97"/>
      <c r="GV242" s="98"/>
      <c r="GW242" s="104"/>
      <c r="GX242" s="97"/>
      <c r="GY242" s="97"/>
      <c r="GZ242" s="97"/>
      <c r="HA242" s="97"/>
      <c r="HB242" s="97"/>
      <c r="HC242" s="97"/>
      <c r="HD242" s="97"/>
      <c r="HE242" s="97"/>
      <c r="HF242" s="97"/>
      <c r="HG242" s="97"/>
      <c r="HH242" s="97"/>
      <c r="HI242" s="97"/>
      <c r="HJ242" s="97"/>
      <c r="HK242" s="97"/>
      <c r="HL242" s="97"/>
      <c r="HM242" s="98"/>
      <c r="HN242" s="104"/>
      <c r="HO242" s="97"/>
      <c r="HP242" s="97"/>
      <c r="HQ242" s="97"/>
      <c r="HR242" s="97"/>
      <c r="HS242" s="97"/>
      <c r="HT242" s="97"/>
      <c r="HU242" s="97"/>
      <c r="HV242" s="97"/>
      <c r="HW242" s="97"/>
      <c r="HX242" s="97"/>
      <c r="HY242" s="97"/>
      <c r="HZ242" s="97"/>
      <c r="IA242" s="97"/>
      <c r="IB242" s="97"/>
      <c r="IC242" s="97"/>
      <c r="ID242" s="98"/>
      <c r="IE242" s="104"/>
      <c r="IF242" s="97"/>
      <c r="IG242" s="97"/>
      <c r="IH242" s="97"/>
      <c r="II242" s="97"/>
      <c r="IJ242" s="97"/>
      <c r="IK242" s="97"/>
      <c r="IL242" s="97"/>
      <c r="IM242" s="97"/>
      <c r="IN242" s="97"/>
      <c r="IO242" s="97"/>
      <c r="IP242" s="97"/>
      <c r="IQ242" s="97"/>
      <c r="IR242" s="97"/>
      <c r="IS242" s="97"/>
      <c r="IT242" s="97"/>
      <c r="IU242" s="98"/>
      <c r="IV242" s="104"/>
      <c r="IW242" s="97"/>
      <c r="IX242" s="97"/>
      <c r="IY242" s="97"/>
      <c r="IZ242" s="97"/>
      <c r="JA242" s="97"/>
      <c r="JB242" s="97"/>
      <c r="JC242" s="97"/>
      <c r="JD242" s="97"/>
      <c r="JE242" s="97"/>
      <c r="JF242" s="97"/>
      <c r="JG242" s="97"/>
      <c r="JH242" s="97"/>
      <c r="JI242" s="97"/>
      <c r="JJ242" s="97"/>
      <c r="JK242" s="97"/>
      <c r="JL242" s="98"/>
      <c r="JM242" s="104"/>
      <c r="JN242" s="97"/>
      <c r="JO242" s="97"/>
      <c r="JP242" s="97"/>
      <c r="JQ242" s="97"/>
      <c r="JR242" s="97"/>
      <c r="JS242" s="97"/>
      <c r="JT242" s="97"/>
      <c r="JU242" s="97"/>
      <c r="JV242" s="97"/>
      <c r="JW242" s="97"/>
      <c r="JX242" s="97"/>
      <c r="JY242" s="97"/>
      <c r="JZ242" s="97"/>
      <c r="KA242" s="97"/>
      <c r="KB242" s="97"/>
      <c r="KC242" s="98"/>
      <c r="KD242" s="104"/>
      <c r="KE242" s="97"/>
      <c r="KF242" s="97"/>
      <c r="KG242" s="97"/>
      <c r="KH242" s="97"/>
      <c r="KI242" s="97"/>
      <c r="KJ242" s="97"/>
      <c r="KK242" s="97"/>
      <c r="KL242" s="97"/>
      <c r="KM242" s="97"/>
      <c r="KN242" s="97"/>
      <c r="KO242" s="97"/>
      <c r="KP242" s="97"/>
      <c r="KQ242" s="97"/>
      <c r="KR242" s="97"/>
      <c r="KS242" s="97"/>
    </row>
    <row r="243" ht="15.0" customHeight="1">
      <c r="A243" s="104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8"/>
      <c r="R243" s="104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8"/>
      <c r="AI243" s="104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8"/>
      <c r="AZ243" s="104"/>
      <c r="BA243" s="97"/>
      <c r="BB243" s="97"/>
      <c r="BC243" s="97"/>
      <c r="BD243" s="97"/>
      <c r="BE243" s="97"/>
      <c r="BF243" s="97"/>
      <c r="BG243" s="97"/>
      <c r="BH243" s="97"/>
      <c r="BI243" s="97"/>
      <c r="BJ243" s="97"/>
      <c r="BK243" s="97"/>
      <c r="BL243" s="97"/>
      <c r="BM243" s="97"/>
      <c r="BN243" s="97"/>
      <c r="BO243" s="97"/>
      <c r="BP243" s="98"/>
      <c r="BQ243" s="104"/>
      <c r="BR243" s="97"/>
      <c r="BS243" s="97"/>
      <c r="BT243" s="97"/>
      <c r="BU243" s="97"/>
      <c r="BV243" s="97"/>
      <c r="BW243" s="97"/>
      <c r="BX243" s="97"/>
      <c r="BY243" s="97"/>
      <c r="BZ243" s="97"/>
      <c r="CA243" s="97"/>
      <c r="CB243" s="97"/>
      <c r="CC243" s="97"/>
      <c r="CD243" s="97"/>
      <c r="CE243" s="97"/>
      <c r="CF243" s="97"/>
      <c r="CG243" s="98"/>
      <c r="CH243" s="104"/>
      <c r="CI243" s="97"/>
      <c r="CJ243" s="97"/>
      <c r="CK243" s="97"/>
      <c r="CL243" s="97"/>
      <c r="CM243" s="97"/>
      <c r="CN243" s="97"/>
      <c r="CO243" s="97"/>
      <c r="CP243" s="97"/>
      <c r="CQ243" s="97"/>
      <c r="CR243" s="97"/>
      <c r="CS243" s="97"/>
      <c r="CT243" s="97"/>
      <c r="CU243" s="97"/>
      <c r="CV243" s="97"/>
      <c r="CW243" s="97"/>
      <c r="CX243" s="98"/>
      <c r="CY243" s="104"/>
      <c r="CZ243" s="97"/>
      <c r="DA243" s="97"/>
      <c r="DB243" s="97"/>
      <c r="DC243" s="97"/>
      <c r="DD243" s="97"/>
      <c r="DE243" s="97"/>
      <c r="DF243" s="97"/>
      <c r="DG243" s="97"/>
      <c r="DH243" s="97"/>
      <c r="DI243" s="97"/>
      <c r="DJ243" s="97"/>
      <c r="DK243" s="97"/>
      <c r="DL243" s="97"/>
      <c r="DM243" s="97"/>
      <c r="DN243" s="97"/>
      <c r="DO243" s="98"/>
      <c r="DP243" s="104"/>
      <c r="DQ243" s="97"/>
      <c r="DR243" s="97"/>
      <c r="DS243" s="97"/>
      <c r="DT243" s="97"/>
      <c r="DU243" s="97"/>
      <c r="DV243" s="97"/>
      <c r="DW243" s="97"/>
      <c r="DX243" s="97"/>
      <c r="DY243" s="97"/>
      <c r="DZ243" s="97"/>
      <c r="EA243" s="97"/>
      <c r="EB243" s="97"/>
      <c r="EC243" s="97"/>
      <c r="ED243" s="97"/>
      <c r="EE243" s="97"/>
      <c r="EF243" s="98"/>
      <c r="EG243" s="104"/>
      <c r="EH243" s="97"/>
      <c r="EI243" s="97"/>
      <c r="EJ243" s="97"/>
      <c r="EK243" s="97"/>
      <c r="EL243" s="97"/>
      <c r="EM243" s="97"/>
      <c r="EN243" s="97"/>
      <c r="EO243" s="97"/>
      <c r="EP243" s="97"/>
      <c r="EQ243" s="97"/>
      <c r="ER243" s="97"/>
      <c r="ES243" s="97"/>
      <c r="ET243" s="97"/>
      <c r="EU243" s="97"/>
      <c r="EV243" s="97"/>
      <c r="EW243" s="98"/>
      <c r="EX243" s="104"/>
      <c r="EY243" s="97"/>
      <c r="EZ243" s="97"/>
      <c r="FA243" s="97"/>
      <c r="FB243" s="97"/>
      <c r="FC243" s="97"/>
      <c r="FD243" s="97"/>
      <c r="FE243" s="97"/>
      <c r="FF243" s="97"/>
      <c r="FG243" s="97"/>
      <c r="FH243" s="97"/>
      <c r="FI243" s="97"/>
      <c r="FJ243" s="97"/>
      <c r="FK243" s="97"/>
      <c r="FL243" s="97"/>
      <c r="FM243" s="97"/>
      <c r="FN243" s="98"/>
      <c r="FO243" s="104"/>
      <c r="FP243" s="97"/>
      <c r="FQ243" s="97"/>
      <c r="FR243" s="97"/>
      <c r="FS243" s="97"/>
      <c r="FT243" s="97"/>
      <c r="FU243" s="97"/>
      <c r="FV243" s="97"/>
      <c r="FW243" s="97"/>
      <c r="FX243" s="97"/>
      <c r="FY243" s="97"/>
      <c r="FZ243" s="97"/>
      <c r="GA243" s="97"/>
      <c r="GB243" s="97"/>
      <c r="GC243" s="97"/>
      <c r="GD243" s="97"/>
      <c r="GE243" s="98"/>
      <c r="GF243" s="104"/>
      <c r="GG243" s="97"/>
      <c r="GH243" s="97"/>
      <c r="GI243" s="97"/>
      <c r="GJ243" s="97"/>
      <c r="GK243" s="97"/>
      <c r="GL243" s="97"/>
      <c r="GM243" s="97"/>
      <c r="GN243" s="97"/>
      <c r="GO243" s="97"/>
      <c r="GP243" s="97"/>
      <c r="GQ243" s="97"/>
      <c r="GR243" s="97"/>
      <c r="GS243" s="97"/>
      <c r="GT243" s="97"/>
      <c r="GU243" s="97"/>
      <c r="GV243" s="98"/>
      <c r="GW243" s="104"/>
      <c r="GX243" s="97"/>
      <c r="GY243" s="97"/>
      <c r="GZ243" s="97"/>
      <c r="HA243" s="97"/>
      <c r="HB243" s="97"/>
      <c r="HC243" s="97"/>
      <c r="HD243" s="97"/>
      <c r="HE243" s="97"/>
      <c r="HF243" s="97"/>
      <c r="HG243" s="97"/>
      <c r="HH243" s="97"/>
      <c r="HI243" s="97"/>
      <c r="HJ243" s="97"/>
      <c r="HK243" s="97"/>
      <c r="HL243" s="97"/>
      <c r="HM243" s="98"/>
      <c r="HN243" s="104"/>
      <c r="HO243" s="97"/>
      <c r="HP243" s="97"/>
      <c r="HQ243" s="97"/>
      <c r="HR243" s="97"/>
      <c r="HS243" s="97"/>
      <c r="HT243" s="97"/>
      <c r="HU243" s="97"/>
      <c r="HV243" s="97"/>
      <c r="HW243" s="97"/>
      <c r="HX243" s="97"/>
      <c r="HY243" s="97"/>
      <c r="HZ243" s="97"/>
      <c r="IA243" s="97"/>
      <c r="IB243" s="97"/>
      <c r="IC243" s="97"/>
      <c r="ID243" s="98"/>
      <c r="IE243" s="104"/>
      <c r="IF243" s="97"/>
      <c r="IG243" s="97"/>
      <c r="IH243" s="97"/>
      <c r="II243" s="97"/>
      <c r="IJ243" s="97"/>
      <c r="IK243" s="97"/>
      <c r="IL243" s="97"/>
      <c r="IM243" s="97"/>
      <c r="IN243" s="97"/>
      <c r="IO243" s="97"/>
      <c r="IP243" s="97"/>
      <c r="IQ243" s="97"/>
      <c r="IR243" s="97"/>
      <c r="IS243" s="97"/>
      <c r="IT243" s="97"/>
      <c r="IU243" s="98"/>
      <c r="IV243" s="104"/>
      <c r="IW243" s="97"/>
      <c r="IX243" s="97"/>
      <c r="IY243" s="97"/>
      <c r="IZ243" s="97"/>
      <c r="JA243" s="97"/>
      <c r="JB243" s="97"/>
      <c r="JC243" s="97"/>
      <c r="JD243" s="97"/>
      <c r="JE243" s="97"/>
      <c r="JF243" s="97"/>
      <c r="JG243" s="97"/>
      <c r="JH243" s="97"/>
      <c r="JI243" s="97"/>
      <c r="JJ243" s="97"/>
      <c r="JK243" s="97"/>
      <c r="JL243" s="98"/>
      <c r="JM243" s="104"/>
      <c r="JN243" s="97"/>
      <c r="JO243" s="97"/>
      <c r="JP243" s="97"/>
      <c r="JQ243" s="97"/>
      <c r="JR243" s="97"/>
      <c r="JS243" s="97"/>
      <c r="JT243" s="97"/>
      <c r="JU243" s="97"/>
      <c r="JV243" s="97"/>
      <c r="JW243" s="97"/>
      <c r="JX243" s="97"/>
      <c r="JY243" s="97"/>
      <c r="JZ243" s="97"/>
      <c r="KA243" s="97"/>
      <c r="KB243" s="97"/>
      <c r="KC243" s="98"/>
      <c r="KD243" s="104"/>
      <c r="KE243" s="97"/>
      <c r="KF243" s="97"/>
      <c r="KG243" s="97"/>
      <c r="KH243" s="97"/>
      <c r="KI243" s="97"/>
      <c r="KJ243" s="97"/>
      <c r="KK243" s="97"/>
      <c r="KL243" s="97"/>
      <c r="KM243" s="97"/>
      <c r="KN243" s="97"/>
      <c r="KO243" s="97"/>
      <c r="KP243" s="97"/>
      <c r="KQ243" s="97"/>
      <c r="KR243" s="97"/>
      <c r="KS243" s="97"/>
    </row>
    <row r="244" ht="15.0" customHeight="1">
      <c r="A244" s="104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8"/>
      <c r="R244" s="104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8"/>
      <c r="AI244" s="104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V244" s="97"/>
      <c r="AW244" s="97"/>
      <c r="AX244" s="97"/>
      <c r="AY244" s="98"/>
      <c r="AZ244" s="104"/>
      <c r="BA244" s="97"/>
      <c r="BB244" s="97"/>
      <c r="BC244" s="97"/>
      <c r="BD244" s="97"/>
      <c r="BE244" s="97"/>
      <c r="BF244" s="97"/>
      <c r="BG244" s="97"/>
      <c r="BH244" s="97"/>
      <c r="BI244" s="97"/>
      <c r="BJ244" s="97"/>
      <c r="BK244" s="97"/>
      <c r="BL244" s="97"/>
      <c r="BM244" s="97"/>
      <c r="BN244" s="97"/>
      <c r="BO244" s="97"/>
      <c r="BP244" s="98"/>
      <c r="BQ244" s="104"/>
      <c r="BR244" s="97"/>
      <c r="BS244" s="97"/>
      <c r="BT244" s="97"/>
      <c r="BU244" s="97"/>
      <c r="BV244" s="97"/>
      <c r="BW244" s="97"/>
      <c r="BX244" s="97"/>
      <c r="BY244" s="97"/>
      <c r="BZ244" s="97"/>
      <c r="CA244" s="97"/>
      <c r="CB244" s="97"/>
      <c r="CC244" s="97"/>
      <c r="CD244" s="97"/>
      <c r="CE244" s="97"/>
      <c r="CF244" s="97"/>
      <c r="CG244" s="98"/>
      <c r="CH244" s="104"/>
      <c r="CI244" s="97"/>
      <c r="CJ244" s="97"/>
      <c r="CK244" s="97"/>
      <c r="CL244" s="97"/>
      <c r="CM244" s="97"/>
      <c r="CN244" s="97"/>
      <c r="CO244" s="97"/>
      <c r="CP244" s="97"/>
      <c r="CQ244" s="97"/>
      <c r="CR244" s="97"/>
      <c r="CS244" s="97"/>
      <c r="CT244" s="97"/>
      <c r="CU244" s="97"/>
      <c r="CV244" s="97"/>
      <c r="CW244" s="97"/>
      <c r="CX244" s="98"/>
      <c r="CY244" s="104"/>
      <c r="CZ244" s="97"/>
      <c r="DA244" s="97"/>
      <c r="DB244" s="97"/>
      <c r="DC244" s="97"/>
      <c r="DD244" s="97"/>
      <c r="DE244" s="97"/>
      <c r="DF244" s="97"/>
      <c r="DG244" s="97"/>
      <c r="DH244" s="97"/>
      <c r="DI244" s="97"/>
      <c r="DJ244" s="97"/>
      <c r="DK244" s="97"/>
      <c r="DL244" s="97"/>
      <c r="DM244" s="97"/>
      <c r="DN244" s="97"/>
      <c r="DO244" s="98"/>
      <c r="DP244" s="104"/>
      <c r="DQ244" s="97"/>
      <c r="DR244" s="97"/>
      <c r="DS244" s="97"/>
      <c r="DT244" s="97"/>
      <c r="DU244" s="97"/>
      <c r="DV244" s="97"/>
      <c r="DW244" s="97"/>
      <c r="DX244" s="97"/>
      <c r="DY244" s="97"/>
      <c r="DZ244" s="97"/>
      <c r="EA244" s="97"/>
      <c r="EB244" s="97"/>
      <c r="EC244" s="97"/>
      <c r="ED244" s="97"/>
      <c r="EE244" s="97"/>
      <c r="EF244" s="98"/>
      <c r="EG244" s="104"/>
      <c r="EH244" s="97"/>
      <c r="EI244" s="97"/>
      <c r="EJ244" s="97"/>
      <c r="EK244" s="97"/>
      <c r="EL244" s="97"/>
      <c r="EM244" s="97"/>
      <c r="EN244" s="97"/>
      <c r="EO244" s="97"/>
      <c r="EP244" s="97"/>
      <c r="EQ244" s="97"/>
      <c r="ER244" s="97"/>
      <c r="ES244" s="97"/>
      <c r="ET244" s="97"/>
      <c r="EU244" s="97"/>
      <c r="EV244" s="97"/>
      <c r="EW244" s="98"/>
      <c r="EX244" s="104"/>
      <c r="EY244" s="97"/>
      <c r="EZ244" s="97"/>
      <c r="FA244" s="97"/>
      <c r="FB244" s="97"/>
      <c r="FC244" s="97"/>
      <c r="FD244" s="97"/>
      <c r="FE244" s="97"/>
      <c r="FF244" s="97"/>
      <c r="FG244" s="97"/>
      <c r="FH244" s="97"/>
      <c r="FI244" s="97"/>
      <c r="FJ244" s="97"/>
      <c r="FK244" s="97"/>
      <c r="FL244" s="97"/>
      <c r="FM244" s="97"/>
      <c r="FN244" s="98"/>
      <c r="FO244" s="104"/>
      <c r="FP244" s="97"/>
      <c r="FQ244" s="97"/>
      <c r="FR244" s="97"/>
      <c r="FS244" s="97"/>
      <c r="FT244" s="97"/>
      <c r="FU244" s="97"/>
      <c r="FV244" s="97"/>
      <c r="FW244" s="97"/>
      <c r="FX244" s="97"/>
      <c r="FY244" s="97"/>
      <c r="FZ244" s="97"/>
      <c r="GA244" s="97"/>
      <c r="GB244" s="97"/>
      <c r="GC244" s="97"/>
      <c r="GD244" s="97"/>
      <c r="GE244" s="98"/>
      <c r="GF244" s="104"/>
      <c r="GG244" s="97"/>
      <c r="GH244" s="97"/>
      <c r="GI244" s="97"/>
      <c r="GJ244" s="97"/>
      <c r="GK244" s="97"/>
      <c r="GL244" s="97"/>
      <c r="GM244" s="97"/>
      <c r="GN244" s="97"/>
      <c r="GO244" s="97"/>
      <c r="GP244" s="97"/>
      <c r="GQ244" s="97"/>
      <c r="GR244" s="97"/>
      <c r="GS244" s="97"/>
      <c r="GT244" s="97"/>
      <c r="GU244" s="97"/>
      <c r="GV244" s="98"/>
      <c r="GW244" s="104"/>
      <c r="GX244" s="97"/>
      <c r="GY244" s="97"/>
      <c r="GZ244" s="97"/>
      <c r="HA244" s="97"/>
      <c r="HB244" s="97"/>
      <c r="HC244" s="97"/>
      <c r="HD244" s="97"/>
      <c r="HE244" s="97"/>
      <c r="HF244" s="97"/>
      <c r="HG244" s="97"/>
      <c r="HH244" s="97"/>
      <c r="HI244" s="97"/>
      <c r="HJ244" s="97"/>
      <c r="HK244" s="97"/>
      <c r="HL244" s="97"/>
      <c r="HM244" s="98"/>
      <c r="HN244" s="104"/>
      <c r="HO244" s="97"/>
      <c r="HP244" s="97"/>
      <c r="HQ244" s="97"/>
      <c r="HR244" s="97"/>
      <c r="HS244" s="97"/>
      <c r="HT244" s="97"/>
      <c r="HU244" s="97"/>
      <c r="HV244" s="97"/>
      <c r="HW244" s="97"/>
      <c r="HX244" s="97"/>
      <c r="HY244" s="97"/>
      <c r="HZ244" s="97"/>
      <c r="IA244" s="97"/>
      <c r="IB244" s="97"/>
      <c r="IC244" s="97"/>
      <c r="ID244" s="98"/>
      <c r="IE244" s="104"/>
      <c r="IF244" s="97"/>
      <c r="IG244" s="97"/>
      <c r="IH244" s="97"/>
      <c r="II244" s="97"/>
      <c r="IJ244" s="97"/>
      <c r="IK244" s="97"/>
      <c r="IL244" s="97"/>
      <c r="IM244" s="97"/>
      <c r="IN244" s="97"/>
      <c r="IO244" s="97"/>
      <c r="IP244" s="97"/>
      <c r="IQ244" s="97"/>
      <c r="IR244" s="97"/>
      <c r="IS244" s="97"/>
      <c r="IT244" s="97"/>
      <c r="IU244" s="98"/>
      <c r="IV244" s="104"/>
      <c r="IW244" s="97"/>
      <c r="IX244" s="97"/>
      <c r="IY244" s="97"/>
      <c r="IZ244" s="97"/>
      <c r="JA244" s="97"/>
      <c r="JB244" s="97"/>
      <c r="JC244" s="97"/>
      <c r="JD244" s="97"/>
      <c r="JE244" s="97"/>
      <c r="JF244" s="97"/>
      <c r="JG244" s="97"/>
      <c r="JH244" s="97"/>
      <c r="JI244" s="97"/>
      <c r="JJ244" s="97"/>
      <c r="JK244" s="97"/>
      <c r="JL244" s="98"/>
      <c r="JM244" s="104"/>
      <c r="JN244" s="97"/>
      <c r="JO244" s="97"/>
      <c r="JP244" s="97"/>
      <c r="JQ244" s="97"/>
      <c r="JR244" s="97"/>
      <c r="JS244" s="97"/>
      <c r="JT244" s="97"/>
      <c r="JU244" s="97"/>
      <c r="JV244" s="97"/>
      <c r="JW244" s="97"/>
      <c r="JX244" s="97"/>
      <c r="JY244" s="97"/>
      <c r="JZ244" s="97"/>
      <c r="KA244" s="97"/>
      <c r="KB244" s="97"/>
      <c r="KC244" s="98"/>
      <c r="KD244" s="104"/>
      <c r="KE244" s="97"/>
      <c r="KF244" s="97"/>
      <c r="KG244" s="97"/>
      <c r="KH244" s="97"/>
      <c r="KI244" s="97"/>
      <c r="KJ244" s="97"/>
      <c r="KK244" s="97"/>
      <c r="KL244" s="97"/>
      <c r="KM244" s="97"/>
      <c r="KN244" s="97"/>
      <c r="KO244" s="97"/>
      <c r="KP244" s="97"/>
      <c r="KQ244" s="97"/>
      <c r="KR244" s="97"/>
      <c r="KS244" s="97"/>
    </row>
    <row r="245" ht="15.0" customHeight="1">
      <c r="A245" s="104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8"/>
      <c r="R245" s="104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8"/>
      <c r="AI245" s="104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V245" s="97"/>
      <c r="AW245" s="97"/>
      <c r="AX245" s="97"/>
      <c r="AY245" s="98"/>
      <c r="AZ245" s="104"/>
      <c r="BA245" s="97"/>
      <c r="BB245" s="97"/>
      <c r="BC245" s="97"/>
      <c r="BD245" s="97"/>
      <c r="BE245" s="97"/>
      <c r="BF245" s="97"/>
      <c r="BG245" s="97"/>
      <c r="BH245" s="97"/>
      <c r="BI245" s="97"/>
      <c r="BJ245" s="97"/>
      <c r="BK245" s="97"/>
      <c r="BL245" s="97"/>
      <c r="BM245" s="97"/>
      <c r="BN245" s="97"/>
      <c r="BO245" s="97"/>
      <c r="BP245" s="98"/>
      <c r="BQ245" s="104"/>
      <c r="BR245" s="97"/>
      <c r="BS245" s="97"/>
      <c r="BT245" s="97"/>
      <c r="BU245" s="97"/>
      <c r="BV245" s="97"/>
      <c r="BW245" s="97"/>
      <c r="BX245" s="97"/>
      <c r="BY245" s="97"/>
      <c r="BZ245" s="97"/>
      <c r="CA245" s="97"/>
      <c r="CB245" s="97"/>
      <c r="CC245" s="97"/>
      <c r="CD245" s="97"/>
      <c r="CE245" s="97"/>
      <c r="CF245" s="97"/>
      <c r="CG245" s="98"/>
      <c r="CH245" s="104"/>
      <c r="CI245" s="97"/>
      <c r="CJ245" s="97"/>
      <c r="CK245" s="97"/>
      <c r="CL245" s="97"/>
      <c r="CM245" s="97"/>
      <c r="CN245" s="97"/>
      <c r="CO245" s="97"/>
      <c r="CP245" s="97"/>
      <c r="CQ245" s="97"/>
      <c r="CR245" s="97"/>
      <c r="CS245" s="97"/>
      <c r="CT245" s="97"/>
      <c r="CU245" s="97"/>
      <c r="CV245" s="97"/>
      <c r="CW245" s="97"/>
      <c r="CX245" s="98"/>
      <c r="CY245" s="104"/>
      <c r="CZ245" s="97"/>
      <c r="DA245" s="97"/>
      <c r="DB245" s="97"/>
      <c r="DC245" s="97"/>
      <c r="DD245" s="97"/>
      <c r="DE245" s="97"/>
      <c r="DF245" s="97"/>
      <c r="DG245" s="97"/>
      <c r="DH245" s="97"/>
      <c r="DI245" s="97"/>
      <c r="DJ245" s="97"/>
      <c r="DK245" s="97"/>
      <c r="DL245" s="97"/>
      <c r="DM245" s="97"/>
      <c r="DN245" s="97"/>
      <c r="DO245" s="98"/>
      <c r="DP245" s="104"/>
      <c r="DQ245" s="97"/>
      <c r="DR245" s="97"/>
      <c r="DS245" s="97"/>
      <c r="DT245" s="97"/>
      <c r="DU245" s="97"/>
      <c r="DV245" s="97"/>
      <c r="DW245" s="97"/>
      <c r="DX245" s="97"/>
      <c r="DY245" s="97"/>
      <c r="DZ245" s="97"/>
      <c r="EA245" s="97"/>
      <c r="EB245" s="97"/>
      <c r="EC245" s="97"/>
      <c r="ED245" s="97"/>
      <c r="EE245" s="97"/>
      <c r="EF245" s="98"/>
      <c r="EG245" s="104"/>
      <c r="EH245" s="97"/>
      <c r="EI245" s="97"/>
      <c r="EJ245" s="97"/>
      <c r="EK245" s="97"/>
      <c r="EL245" s="97"/>
      <c r="EM245" s="97"/>
      <c r="EN245" s="97"/>
      <c r="EO245" s="97"/>
      <c r="EP245" s="97"/>
      <c r="EQ245" s="97"/>
      <c r="ER245" s="97"/>
      <c r="ES245" s="97"/>
      <c r="ET245" s="97"/>
      <c r="EU245" s="97"/>
      <c r="EV245" s="97"/>
      <c r="EW245" s="98"/>
      <c r="EX245" s="104"/>
      <c r="EY245" s="97"/>
      <c r="EZ245" s="97"/>
      <c r="FA245" s="97"/>
      <c r="FB245" s="97"/>
      <c r="FC245" s="97"/>
      <c r="FD245" s="97"/>
      <c r="FE245" s="97"/>
      <c r="FF245" s="97"/>
      <c r="FG245" s="97"/>
      <c r="FH245" s="97"/>
      <c r="FI245" s="97"/>
      <c r="FJ245" s="97"/>
      <c r="FK245" s="97"/>
      <c r="FL245" s="97"/>
      <c r="FM245" s="97"/>
      <c r="FN245" s="98"/>
      <c r="FO245" s="104"/>
      <c r="FP245" s="97"/>
      <c r="FQ245" s="97"/>
      <c r="FR245" s="97"/>
      <c r="FS245" s="97"/>
      <c r="FT245" s="97"/>
      <c r="FU245" s="97"/>
      <c r="FV245" s="97"/>
      <c r="FW245" s="97"/>
      <c r="FX245" s="97"/>
      <c r="FY245" s="97"/>
      <c r="FZ245" s="97"/>
      <c r="GA245" s="97"/>
      <c r="GB245" s="97"/>
      <c r="GC245" s="97"/>
      <c r="GD245" s="97"/>
      <c r="GE245" s="98"/>
      <c r="GF245" s="104"/>
      <c r="GG245" s="97"/>
      <c r="GH245" s="97"/>
      <c r="GI245" s="97"/>
      <c r="GJ245" s="97"/>
      <c r="GK245" s="97"/>
      <c r="GL245" s="97"/>
      <c r="GM245" s="97"/>
      <c r="GN245" s="97"/>
      <c r="GO245" s="97"/>
      <c r="GP245" s="97"/>
      <c r="GQ245" s="97"/>
      <c r="GR245" s="97"/>
      <c r="GS245" s="97"/>
      <c r="GT245" s="97"/>
      <c r="GU245" s="97"/>
      <c r="GV245" s="98"/>
      <c r="GW245" s="104"/>
      <c r="GX245" s="97"/>
      <c r="GY245" s="97"/>
      <c r="GZ245" s="97"/>
      <c r="HA245" s="97"/>
      <c r="HB245" s="97"/>
      <c r="HC245" s="97"/>
      <c r="HD245" s="97"/>
      <c r="HE245" s="97"/>
      <c r="HF245" s="97"/>
      <c r="HG245" s="97"/>
      <c r="HH245" s="97"/>
      <c r="HI245" s="97"/>
      <c r="HJ245" s="97"/>
      <c r="HK245" s="97"/>
      <c r="HL245" s="97"/>
      <c r="HM245" s="98"/>
      <c r="HN245" s="104"/>
      <c r="HO245" s="97"/>
      <c r="HP245" s="97"/>
      <c r="HQ245" s="97"/>
      <c r="HR245" s="97"/>
      <c r="HS245" s="97"/>
      <c r="HT245" s="97"/>
      <c r="HU245" s="97"/>
      <c r="HV245" s="97"/>
      <c r="HW245" s="97"/>
      <c r="HX245" s="97"/>
      <c r="HY245" s="97"/>
      <c r="HZ245" s="97"/>
      <c r="IA245" s="97"/>
      <c r="IB245" s="97"/>
      <c r="IC245" s="97"/>
      <c r="ID245" s="98"/>
      <c r="IE245" s="104"/>
      <c r="IF245" s="97"/>
      <c r="IG245" s="97"/>
      <c r="IH245" s="97"/>
      <c r="II245" s="97"/>
      <c r="IJ245" s="97"/>
      <c r="IK245" s="97"/>
      <c r="IL245" s="97"/>
      <c r="IM245" s="97"/>
      <c r="IN245" s="97"/>
      <c r="IO245" s="97"/>
      <c r="IP245" s="97"/>
      <c r="IQ245" s="97"/>
      <c r="IR245" s="97"/>
      <c r="IS245" s="97"/>
      <c r="IT245" s="97"/>
      <c r="IU245" s="98"/>
      <c r="IV245" s="104"/>
      <c r="IW245" s="97"/>
      <c r="IX245" s="97"/>
      <c r="IY245" s="97"/>
      <c r="IZ245" s="97"/>
      <c r="JA245" s="97"/>
      <c r="JB245" s="97"/>
      <c r="JC245" s="97"/>
      <c r="JD245" s="97"/>
      <c r="JE245" s="97"/>
      <c r="JF245" s="97"/>
      <c r="JG245" s="97"/>
      <c r="JH245" s="97"/>
      <c r="JI245" s="97"/>
      <c r="JJ245" s="97"/>
      <c r="JK245" s="97"/>
      <c r="JL245" s="98"/>
      <c r="JM245" s="104"/>
      <c r="JN245" s="97"/>
      <c r="JO245" s="97"/>
      <c r="JP245" s="97"/>
      <c r="JQ245" s="97"/>
      <c r="JR245" s="97"/>
      <c r="JS245" s="97"/>
      <c r="JT245" s="97"/>
      <c r="JU245" s="97"/>
      <c r="JV245" s="97"/>
      <c r="JW245" s="97"/>
      <c r="JX245" s="97"/>
      <c r="JY245" s="97"/>
      <c r="JZ245" s="97"/>
      <c r="KA245" s="97"/>
      <c r="KB245" s="97"/>
      <c r="KC245" s="98"/>
      <c r="KD245" s="104"/>
      <c r="KE245" s="97"/>
      <c r="KF245" s="97"/>
      <c r="KG245" s="97"/>
      <c r="KH245" s="97"/>
      <c r="KI245" s="97"/>
      <c r="KJ245" s="97"/>
      <c r="KK245" s="97"/>
      <c r="KL245" s="97"/>
      <c r="KM245" s="97"/>
      <c r="KN245" s="97"/>
      <c r="KO245" s="97"/>
      <c r="KP245" s="97"/>
      <c r="KQ245" s="97"/>
      <c r="KR245" s="97"/>
      <c r="KS245" s="97"/>
    </row>
    <row r="246" ht="15.0" customHeight="1">
      <c r="A246" s="104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8"/>
      <c r="R246" s="104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8"/>
      <c r="AI246" s="104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7"/>
      <c r="AX246" s="97"/>
      <c r="AY246" s="98"/>
      <c r="AZ246" s="104"/>
      <c r="BA246" s="97"/>
      <c r="BB246" s="97"/>
      <c r="BC246" s="97"/>
      <c r="BD246" s="97"/>
      <c r="BE246" s="97"/>
      <c r="BF246" s="97"/>
      <c r="BG246" s="97"/>
      <c r="BH246" s="97"/>
      <c r="BI246" s="97"/>
      <c r="BJ246" s="97"/>
      <c r="BK246" s="97"/>
      <c r="BL246" s="97"/>
      <c r="BM246" s="97"/>
      <c r="BN246" s="97"/>
      <c r="BO246" s="97"/>
      <c r="BP246" s="98"/>
      <c r="BQ246" s="104"/>
      <c r="BR246" s="97"/>
      <c r="BS246" s="97"/>
      <c r="BT246" s="97"/>
      <c r="BU246" s="97"/>
      <c r="BV246" s="97"/>
      <c r="BW246" s="97"/>
      <c r="BX246" s="97"/>
      <c r="BY246" s="97"/>
      <c r="BZ246" s="97"/>
      <c r="CA246" s="97"/>
      <c r="CB246" s="97"/>
      <c r="CC246" s="97"/>
      <c r="CD246" s="97"/>
      <c r="CE246" s="97"/>
      <c r="CF246" s="97"/>
      <c r="CG246" s="98"/>
      <c r="CH246" s="104"/>
      <c r="CI246" s="97"/>
      <c r="CJ246" s="97"/>
      <c r="CK246" s="97"/>
      <c r="CL246" s="97"/>
      <c r="CM246" s="97"/>
      <c r="CN246" s="97"/>
      <c r="CO246" s="97"/>
      <c r="CP246" s="97"/>
      <c r="CQ246" s="97"/>
      <c r="CR246" s="97"/>
      <c r="CS246" s="97"/>
      <c r="CT246" s="97"/>
      <c r="CU246" s="97"/>
      <c r="CV246" s="97"/>
      <c r="CW246" s="97"/>
      <c r="CX246" s="98"/>
      <c r="CY246" s="104"/>
      <c r="CZ246" s="97"/>
      <c r="DA246" s="97"/>
      <c r="DB246" s="97"/>
      <c r="DC246" s="97"/>
      <c r="DD246" s="97"/>
      <c r="DE246" s="97"/>
      <c r="DF246" s="97"/>
      <c r="DG246" s="97"/>
      <c r="DH246" s="97"/>
      <c r="DI246" s="97"/>
      <c r="DJ246" s="97"/>
      <c r="DK246" s="97"/>
      <c r="DL246" s="97"/>
      <c r="DM246" s="97"/>
      <c r="DN246" s="97"/>
      <c r="DO246" s="98"/>
      <c r="DP246" s="104"/>
      <c r="DQ246" s="97"/>
      <c r="DR246" s="97"/>
      <c r="DS246" s="97"/>
      <c r="DT246" s="97"/>
      <c r="DU246" s="97"/>
      <c r="DV246" s="97"/>
      <c r="DW246" s="97"/>
      <c r="DX246" s="97"/>
      <c r="DY246" s="97"/>
      <c r="DZ246" s="97"/>
      <c r="EA246" s="97"/>
      <c r="EB246" s="97"/>
      <c r="EC246" s="97"/>
      <c r="ED246" s="97"/>
      <c r="EE246" s="97"/>
      <c r="EF246" s="98"/>
      <c r="EG246" s="104"/>
      <c r="EH246" s="97"/>
      <c r="EI246" s="97"/>
      <c r="EJ246" s="97"/>
      <c r="EK246" s="97"/>
      <c r="EL246" s="97"/>
      <c r="EM246" s="97"/>
      <c r="EN246" s="97"/>
      <c r="EO246" s="97"/>
      <c r="EP246" s="97"/>
      <c r="EQ246" s="97"/>
      <c r="ER246" s="97"/>
      <c r="ES246" s="97"/>
      <c r="ET246" s="97"/>
      <c r="EU246" s="97"/>
      <c r="EV246" s="97"/>
      <c r="EW246" s="98"/>
      <c r="EX246" s="104"/>
      <c r="EY246" s="97"/>
      <c r="EZ246" s="97"/>
      <c r="FA246" s="97"/>
      <c r="FB246" s="97"/>
      <c r="FC246" s="97"/>
      <c r="FD246" s="97"/>
      <c r="FE246" s="97"/>
      <c r="FF246" s="97"/>
      <c r="FG246" s="97"/>
      <c r="FH246" s="97"/>
      <c r="FI246" s="97"/>
      <c r="FJ246" s="97"/>
      <c r="FK246" s="97"/>
      <c r="FL246" s="97"/>
      <c r="FM246" s="97"/>
      <c r="FN246" s="98"/>
      <c r="FO246" s="104"/>
      <c r="FP246" s="97"/>
      <c r="FQ246" s="97"/>
      <c r="FR246" s="97"/>
      <c r="FS246" s="97"/>
      <c r="FT246" s="97"/>
      <c r="FU246" s="97"/>
      <c r="FV246" s="97"/>
      <c r="FW246" s="97"/>
      <c r="FX246" s="97"/>
      <c r="FY246" s="97"/>
      <c r="FZ246" s="97"/>
      <c r="GA246" s="97"/>
      <c r="GB246" s="97"/>
      <c r="GC246" s="97"/>
      <c r="GD246" s="97"/>
      <c r="GE246" s="98"/>
      <c r="GF246" s="104"/>
      <c r="GG246" s="97"/>
      <c r="GH246" s="97"/>
      <c r="GI246" s="97"/>
      <c r="GJ246" s="97"/>
      <c r="GK246" s="97"/>
      <c r="GL246" s="97"/>
      <c r="GM246" s="97"/>
      <c r="GN246" s="97"/>
      <c r="GO246" s="97"/>
      <c r="GP246" s="97"/>
      <c r="GQ246" s="97"/>
      <c r="GR246" s="97"/>
      <c r="GS246" s="97"/>
      <c r="GT246" s="97"/>
      <c r="GU246" s="97"/>
      <c r="GV246" s="98"/>
      <c r="GW246" s="104"/>
      <c r="GX246" s="97"/>
      <c r="GY246" s="97"/>
      <c r="GZ246" s="97"/>
      <c r="HA246" s="97"/>
      <c r="HB246" s="97"/>
      <c r="HC246" s="97"/>
      <c r="HD246" s="97"/>
      <c r="HE246" s="97"/>
      <c r="HF246" s="97"/>
      <c r="HG246" s="97"/>
      <c r="HH246" s="97"/>
      <c r="HI246" s="97"/>
      <c r="HJ246" s="97"/>
      <c r="HK246" s="97"/>
      <c r="HL246" s="97"/>
      <c r="HM246" s="98"/>
      <c r="HN246" s="104"/>
      <c r="HO246" s="97"/>
      <c r="HP246" s="97"/>
      <c r="HQ246" s="97"/>
      <c r="HR246" s="97"/>
      <c r="HS246" s="97"/>
      <c r="HT246" s="97"/>
      <c r="HU246" s="97"/>
      <c r="HV246" s="97"/>
      <c r="HW246" s="97"/>
      <c r="HX246" s="97"/>
      <c r="HY246" s="97"/>
      <c r="HZ246" s="97"/>
      <c r="IA246" s="97"/>
      <c r="IB246" s="97"/>
      <c r="IC246" s="97"/>
      <c r="ID246" s="98"/>
      <c r="IE246" s="104"/>
      <c r="IF246" s="97"/>
      <c r="IG246" s="97"/>
      <c r="IH246" s="97"/>
      <c r="II246" s="97"/>
      <c r="IJ246" s="97"/>
      <c r="IK246" s="97"/>
      <c r="IL246" s="97"/>
      <c r="IM246" s="97"/>
      <c r="IN246" s="97"/>
      <c r="IO246" s="97"/>
      <c r="IP246" s="97"/>
      <c r="IQ246" s="97"/>
      <c r="IR246" s="97"/>
      <c r="IS246" s="97"/>
      <c r="IT246" s="97"/>
      <c r="IU246" s="98"/>
      <c r="IV246" s="104"/>
      <c r="IW246" s="97"/>
      <c r="IX246" s="97"/>
      <c r="IY246" s="97"/>
      <c r="IZ246" s="97"/>
      <c r="JA246" s="97"/>
      <c r="JB246" s="97"/>
      <c r="JC246" s="97"/>
      <c r="JD246" s="97"/>
      <c r="JE246" s="97"/>
      <c r="JF246" s="97"/>
      <c r="JG246" s="97"/>
      <c r="JH246" s="97"/>
      <c r="JI246" s="97"/>
      <c r="JJ246" s="97"/>
      <c r="JK246" s="97"/>
      <c r="JL246" s="98"/>
      <c r="JM246" s="104"/>
      <c r="JN246" s="97"/>
      <c r="JO246" s="97"/>
      <c r="JP246" s="97"/>
      <c r="JQ246" s="97"/>
      <c r="JR246" s="97"/>
      <c r="JS246" s="97"/>
      <c r="JT246" s="97"/>
      <c r="JU246" s="97"/>
      <c r="JV246" s="97"/>
      <c r="JW246" s="97"/>
      <c r="JX246" s="97"/>
      <c r="JY246" s="97"/>
      <c r="JZ246" s="97"/>
      <c r="KA246" s="97"/>
      <c r="KB246" s="97"/>
      <c r="KC246" s="98"/>
      <c r="KD246" s="104"/>
      <c r="KE246" s="97"/>
      <c r="KF246" s="97"/>
      <c r="KG246" s="97"/>
      <c r="KH246" s="97"/>
      <c r="KI246" s="97"/>
      <c r="KJ246" s="97"/>
      <c r="KK246" s="97"/>
      <c r="KL246" s="97"/>
      <c r="KM246" s="97"/>
      <c r="KN246" s="97"/>
      <c r="KO246" s="97"/>
      <c r="KP246" s="97"/>
      <c r="KQ246" s="97"/>
      <c r="KR246" s="97"/>
      <c r="KS246" s="97"/>
    </row>
    <row r="247" ht="15.0" customHeight="1">
      <c r="A247" s="104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8"/>
      <c r="R247" s="104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8"/>
      <c r="AI247" s="104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  <c r="AU247" s="97"/>
      <c r="AV247" s="97"/>
      <c r="AW247" s="97"/>
      <c r="AX247" s="97"/>
      <c r="AY247" s="98"/>
      <c r="AZ247" s="104"/>
      <c r="BA247" s="97"/>
      <c r="BB247" s="97"/>
      <c r="BC247" s="97"/>
      <c r="BD247" s="97"/>
      <c r="BE247" s="97"/>
      <c r="BF247" s="97"/>
      <c r="BG247" s="97"/>
      <c r="BH247" s="97"/>
      <c r="BI247" s="97"/>
      <c r="BJ247" s="97"/>
      <c r="BK247" s="97"/>
      <c r="BL247" s="97"/>
      <c r="BM247" s="97"/>
      <c r="BN247" s="97"/>
      <c r="BO247" s="97"/>
      <c r="BP247" s="98"/>
      <c r="BQ247" s="104"/>
      <c r="BR247" s="97"/>
      <c r="BS247" s="97"/>
      <c r="BT247" s="97"/>
      <c r="BU247" s="97"/>
      <c r="BV247" s="97"/>
      <c r="BW247" s="97"/>
      <c r="BX247" s="97"/>
      <c r="BY247" s="97"/>
      <c r="BZ247" s="97"/>
      <c r="CA247" s="97"/>
      <c r="CB247" s="97"/>
      <c r="CC247" s="97"/>
      <c r="CD247" s="97"/>
      <c r="CE247" s="97"/>
      <c r="CF247" s="97"/>
      <c r="CG247" s="98"/>
      <c r="CH247" s="104"/>
      <c r="CI247" s="97"/>
      <c r="CJ247" s="97"/>
      <c r="CK247" s="97"/>
      <c r="CL247" s="97"/>
      <c r="CM247" s="97"/>
      <c r="CN247" s="97"/>
      <c r="CO247" s="97"/>
      <c r="CP247" s="97"/>
      <c r="CQ247" s="97"/>
      <c r="CR247" s="97"/>
      <c r="CS247" s="97"/>
      <c r="CT247" s="97"/>
      <c r="CU247" s="97"/>
      <c r="CV247" s="97"/>
      <c r="CW247" s="97"/>
      <c r="CX247" s="98"/>
      <c r="CY247" s="104"/>
      <c r="CZ247" s="97"/>
      <c r="DA247" s="97"/>
      <c r="DB247" s="97"/>
      <c r="DC247" s="97"/>
      <c r="DD247" s="97"/>
      <c r="DE247" s="97"/>
      <c r="DF247" s="97"/>
      <c r="DG247" s="97"/>
      <c r="DH247" s="97"/>
      <c r="DI247" s="97"/>
      <c r="DJ247" s="97"/>
      <c r="DK247" s="97"/>
      <c r="DL247" s="97"/>
      <c r="DM247" s="97"/>
      <c r="DN247" s="97"/>
      <c r="DO247" s="98"/>
      <c r="DP247" s="104"/>
      <c r="DQ247" s="97"/>
      <c r="DR247" s="97"/>
      <c r="DS247" s="97"/>
      <c r="DT247" s="97"/>
      <c r="DU247" s="97"/>
      <c r="DV247" s="97"/>
      <c r="DW247" s="97"/>
      <c r="DX247" s="97"/>
      <c r="DY247" s="97"/>
      <c r="DZ247" s="97"/>
      <c r="EA247" s="97"/>
      <c r="EB247" s="97"/>
      <c r="EC247" s="97"/>
      <c r="ED247" s="97"/>
      <c r="EE247" s="97"/>
      <c r="EF247" s="98"/>
      <c r="EG247" s="104"/>
      <c r="EH247" s="97"/>
      <c r="EI247" s="97"/>
      <c r="EJ247" s="97"/>
      <c r="EK247" s="97"/>
      <c r="EL247" s="97"/>
      <c r="EM247" s="97"/>
      <c r="EN247" s="97"/>
      <c r="EO247" s="97"/>
      <c r="EP247" s="97"/>
      <c r="EQ247" s="97"/>
      <c r="ER247" s="97"/>
      <c r="ES247" s="97"/>
      <c r="ET247" s="97"/>
      <c r="EU247" s="97"/>
      <c r="EV247" s="97"/>
      <c r="EW247" s="98"/>
      <c r="EX247" s="104"/>
      <c r="EY247" s="97"/>
      <c r="EZ247" s="97"/>
      <c r="FA247" s="97"/>
      <c r="FB247" s="97"/>
      <c r="FC247" s="97"/>
      <c r="FD247" s="97"/>
      <c r="FE247" s="97"/>
      <c r="FF247" s="97"/>
      <c r="FG247" s="97"/>
      <c r="FH247" s="97"/>
      <c r="FI247" s="97"/>
      <c r="FJ247" s="97"/>
      <c r="FK247" s="97"/>
      <c r="FL247" s="97"/>
      <c r="FM247" s="97"/>
      <c r="FN247" s="98"/>
      <c r="FO247" s="104"/>
      <c r="FP247" s="97"/>
      <c r="FQ247" s="97"/>
      <c r="FR247" s="97"/>
      <c r="FS247" s="97"/>
      <c r="FT247" s="97"/>
      <c r="FU247" s="97"/>
      <c r="FV247" s="97"/>
      <c r="FW247" s="97"/>
      <c r="FX247" s="97"/>
      <c r="FY247" s="97"/>
      <c r="FZ247" s="97"/>
      <c r="GA247" s="97"/>
      <c r="GB247" s="97"/>
      <c r="GC247" s="97"/>
      <c r="GD247" s="97"/>
      <c r="GE247" s="98"/>
      <c r="GF247" s="104"/>
      <c r="GG247" s="97"/>
      <c r="GH247" s="97"/>
      <c r="GI247" s="97"/>
      <c r="GJ247" s="97"/>
      <c r="GK247" s="97"/>
      <c r="GL247" s="97"/>
      <c r="GM247" s="97"/>
      <c r="GN247" s="97"/>
      <c r="GO247" s="97"/>
      <c r="GP247" s="97"/>
      <c r="GQ247" s="97"/>
      <c r="GR247" s="97"/>
      <c r="GS247" s="97"/>
      <c r="GT247" s="97"/>
      <c r="GU247" s="97"/>
      <c r="GV247" s="98"/>
      <c r="GW247" s="104"/>
      <c r="GX247" s="97"/>
      <c r="GY247" s="97"/>
      <c r="GZ247" s="97"/>
      <c r="HA247" s="97"/>
      <c r="HB247" s="97"/>
      <c r="HC247" s="97"/>
      <c r="HD247" s="97"/>
      <c r="HE247" s="97"/>
      <c r="HF247" s="97"/>
      <c r="HG247" s="97"/>
      <c r="HH247" s="97"/>
      <c r="HI247" s="97"/>
      <c r="HJ247" s="97"/>
      <c r="HK247" s="97"/>
      <c r="HL247" s="97"/>
      <c r="HM247" s="98"/>
      <c r="HN247" s="104"/>
      <c r="HO247" s="97"/>
      <c r="HP247" s="97"/>
      <c r="HQ247" s="97"/>
      <c r="HR247" s="97"/>
      <c r="HS247" s="97"/>
      <c r="HT247" s="97"/>
      <c r="HU247" s="97"/>
      <c r="HV247" s="97"/>
      <c r="HW247" s="97"/>
      <c r="HX247" s="97"/>
      <c r="HY247" s="97"/>
      <c r="HZ247" s="97"/>
      <c r="IA247" s="97"/>
      <c r="IB247" s="97"/>
      <c r="IC247" s="97"/>
      <c r="ID247" s="98"/>
      <c r="IE247" s="104"/>
      <c r="IF247" s="97"/>
      <c r="IG247" s="97"/>
      <c r="IH247" s="97"/>
      <c r="II247" s="97"/>
      <c r="IJ247" s="97"/>
      <c r="IK247" s="97"/>
      <c r="IL247" s="97"/>
      <c r="IM247" s="97"/>
      <c r="IN247" s="97"/>
      <c r="IO247" s="97"/>
      <c r="IP247" s="97"/>
      <c r="IQ247" s="97"/>
      <c r="IR247" s="97"/>
      <c r="IS247" s="97"/>
      <c r="IT247" s="97"/>
      <c r="IU247" s="98"/>
      <c r="IV247" s="104"/>
      <c r="IW247" s="97"/>
      <c r="IX247" s="97"/>
      <c r="IY247" s="97"/>
      <c r="IZ247" s="97"/>
      <c r="JA247" s="97"/>
      <c r="JB247" s="97"/>
      <c r="JC247" s="97"/>
      <c r="JD247" s="97"/>
      <c r="JE247" s="97"/>
      <c r="JF247" s="97"/>
      <c r="JG247" s="97"/>
      <c r="JH247" s="97"/>
      <c r="JI247" s="97"/>
      <c r="JJ247" s="97"/>
      <c r="JK247" s="97"/>
      <c r="JL247" s="98"/>
      <c r="JM247" s="104"/>
      <c r="JN247" s="97"/>
      <c r="JO247" s="97"/>
      <c r="JP247" s="97"/>
      <c r="JQ247" s="97"/>
      <c r="JR247" s="97"/>
      <c r="JS247" s="97"/>
      <c r="JT247" s="97"/>
      <c r="JU247" s="97"/>
      <c r="JV247" s="97"/>
      <c r="JW247" s="97"/>
      <c r="JX247" s="97"/>
      <c r="JY247" s="97"/>
      <c r="JZ247" s="97"/>
      <c r="KA247" s="97"/>
      <c r="KB247" s="97"/>
      <c r="KC247" s="98"/>
      <c r="KD247" s="104"/>
      <c r="KE247" s="97"/>
      <c r="KF247" s="97"/>
      <c r="KG247" s="97"/>
      <c r="KH247" s="97"/>
      <c r="KI247" s="97"/>
      <c r="KJ247" s="97"/>
      <c r="KK247" s="97"/>
      <c r="KL247" s="97"/>
      <c r="KM247" s="97"/>
      <c r="KN247" s="97"/>
      <c r="KO247" s="97"/>
      <c r="KP247" s="97"/>
      <c r="KQ247" s="97"/>
      <c r="KR247" s="97"/>
      <c r="KS247" s="97"/>
    </row>
    <row r="248" ht="15.0" customHeight="1">
      <c r="A248" s="104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8"/>
      <c r="R248" s="104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8"/>
      <c r="AI248" s="104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  <c r="AX248" s="97"/>
      <c r="AY248" s="98"/>
      <c r="AZ248" s="104"/>
      <c r="BA248" s="97"/>
      <c r="BB248" s="97"/>
      <c r="BC248" s="97"/>
      <c r="BD248" s="97"/>
      <c r="BE248" s="97"/>
      <c r="BF248" s="97"/>
      <c r="BG248" s="97"/>
      <c r="BH248" s="97"/>
      <c r="BI248" s="97"/>
      <c r="BJ248" s="97"/>
      <c r="BK248" s="97"/>
      <c r="BL248" s="97"/>
      <c r="BM248" s="97"/>
      <c r="BN248" s="97"/>
      <c r="BO248" s="97"/>
      <c r="BP248" s="98"/>
      <c r="BQ248" s="104"/>
      <c r="BR248" s="97"/>
      <c r="BS248" s="97"/>
      <c r="BT248" s="97"/>
      <c r="BU248" s="97"/>
      <c r="BV248" s="97"/>
      <c r="BW248" s="97"/>
      <c r="BX248" s="97"/>
      <c r="BY248" s="97"/>
      <c r="BZ248" s="97"/>
      <c r="CA248" s="97"/>
      <c r="CB248" s="97"/>
      <c r="CC248" s="97"/>
      <c r="CD248" s="97"/>
      <c r="CE248" s="97"/>
      <c r="CF248" s="97"/>
      <c r="CG248" s="98"/>
      <c r="CH248" s="104"/>
      <c r="CI248" s="97"/>
      <c r="CJ248" s="97"/>
      <c r="CK248" s="97"/>
      <c r="CL248" s="97"/>
      <c r="CM248" s="97"/>
      <c r="CN248" s="97"/>
      <c r="CO248" s="97"/>
      <c r="CP248" s="97"/>
      <c r="CQ248" s="97"/>
      <c r="CR248" s="97"/>
      <c r="CS248" s="97"/>
      <c r="CT248" s="97"/>
      <c r="CU248" s="97"/>
      <c r="CV248" s="97"/>
      <c r="CW248" s="97"/>
      <c r="CX248" s="98"/>
      <c r="CY248" s="104"/>
      <c r="CZ248" s="97"/>
      <c r="DA248" s="97"/>
      <c r="DB248" s="97"/>
      <c r="DC248" s="97"/>
      <c r="DD248" s="97"/>
      <c r="DE248" s="97"/>
      <c r="DF248" s="97"/>
      <c r="DG248" s="97"/>
      <c r="DH248" s="97"/>
      <c r="DI248" s="97"/>
      <c r="DJ248" s="97"/>
      <c r="DK248" s="97"/>
      <c r="DL248" s="97"/>
      <c r="DM248" s="97"/>
      <c r="DN248" s="97"/>
      <c r="DO248" s="98"/>
      <c r="DP248" s="104"/>
      <c r="DQ248" s="97"/>
      <c r="DR248" s="97"/>
      <c r="DS248" s="97"/>
      <c r="DT248" s="97"/>
      <c r="DU248" s="97"/>
      <c r="DV248" s="97"/>
      <c r="DW248" s="97"/>
      <c r="DX248" s="97"/>
      <c r="DY248" s="97"/>
      <c r="DZ248" s="97"/>
      <c r="EA248" s="97"/>
      <c r="EB248" s="97"/>
      <c r="EC248" s="97"/>
      <c r="ED248" s="97"/>
      <c r="EE248" s="97"/>
      <c r="EF248" s="98"/>
      <c r="EG248" s="104"/>
      <c r="EH248" s="97"/>
      <c r="EI248" s="97"/>
      <c r="EJ248" s="97"/>
      <c r="EK248" s="97"/>
      <c r="EL248" s="97"/>
      <c r="EM248" s="97"/>
      <c r="EN248" s="97"/>
      <c r="EO248" s="97"/>
      <c r="EP248" s="97"/>
      <c r="EQ248" s="97"/>
      <c r="ER248" s="97"/>
      <c r="ES248" s="97"/>
      <c r="ET248" s="97"/>
      <c r="EU248" s="97"/>
      <c r="EV248" s="97"/>
      <c r="EW248" s="98"/>
      <c r="EX248" s="104"/>
      <c r="EY248" s="97"/>
      <c r="EZ248" s="97"/>
      <c r="FA248" s="97"/>
      <c r="FB248" s="97"/>
      <c r="FC248" s="97"/>
      <c r="FD248" s="97"/>
      <c r="FE248" s="97"/>
      <c r="FF248" s="97"/>
      <c r="FG248" s="97"/>
      <c r="FH248" s="97"/>
      <c r="FI248" s="97"/>
      <c r="FJ248" s="97"/>
      <c r="FK248" s="97"/>
      <c r="FL248" s="97"/>
      <c r="FM248" s="97"/>
      <c r="FN248" s="98"/>
      <c r="FO248" s="104"/>
      <c r="FP248" s="97"/>
      <c r="FQ248" s="97"/>
      <c r="FR248" s="97"/>
      <c r="FS248" s="97"/>
      <c r="FT248" s="97"/>
      <c r="FU248" s="97"/>
      <c r="FV248" s="97"/>
      <c r="FW248" s="97"/>
      <c r="FX248" s="97"/>
      <c r="FY248" s="97"/>
      <c r="FZ248" s="97"/>
      <c r="GA248" s="97"/>
      <c r="GB248" s="97"/>
      <c r="GC248" s="97"/>
      <c r="GD248" s="97"/>
      <c r="GE248" s="98"/>
      <c r="GF248" s="104"/>
      <c r="GG248" s="97"/>
      <c r="GH248" s="97"/>
      <c r="GI248" s="97"/>
      <c r="GJ248" s="97"/>
      <c r="GK248" s="97"/>
      <c r="GL248" s="97"/>
      <c r="GM248" s="97"/>
      <c r="GN248" s="97"/>
      <c r="GO248" s="97"/>
      <c r="GP248" s="97"/>
      <c r="GQ248" s="97"/>
      <c r="GR248" s="97"/>
      <c r="GS248" s="97"/>
      <c r="GT248" s="97"/>
      <c r="GU248" s="97"/>
      <c r="GV248" s="98"/>
      <c r="GW248" s="104"/>
      <c r="GX248" s="97"/>
      <c r="GY248" s="97"/>
      <c r="GZ248" s="97"/>
      <c r="HA248" s="97"/>
      <c r="HB248" s="97"/>
      <c r="HC248" s="97"/>
      <c r="HD248" s="97"/>
      <c r="HE248" s="97"/>
      <c r="HF248" s="97"/>
      <c r="HG248" s="97"/>
      <c r="HH248" s="97"/>
      <c r="HI248" s="97"/>
      <c r="HJ248" s="97"/>
      <c r="HK248" s="97"/>
      <c r="HL248" s="97"/>
      <c r="HM248" s="98"/>
      <c r="HN248" s="104"/>
      <c r="HO248" s="97"/>
      <c r="HP248" s="97"/>
      <c r="HQ248" s="97"/>
      <c r="HR248" s="97"/>
      <c r="HS248" s="97"/>
      <c r="HT248" s="97"/>
      <c r="HU248" s="97"/>
      <c r="HV248" s="97"/>
      <c r="HW248" s="97"/>
      <c r="HX248" s="97"/>
      <c r="HY248" s="97"/>
      <c r="HZ248" s="97"/>
      <c r="IA248" s="97"/>
      <c r="IB248" s="97"/>
      <c r="IC248" s="97"/>
      <c r="ID248" s="98"/>
      <c r="IE248" s="104"/>
      <c r="IF248" s="97"/>
      <c r="IG248" s="97"/>
      <c r="IH248" s="97"/>
      <c r="II248" s="97"/>
      <c r="IJ248" s="97"/>
      <c r="IK248" s="97"/>
      <c r="IL248" s="97"/>
      <c r="IM248" s="97"/>
      <c r="IN248" s="97"/>
      <c r="IO248" s="97"/>
      <c r="IP248" s="97"/>
      <c r="IQ248" s="97"/>
      <c r="IR248" s="97"/>
      <c r="IS248" s="97"/>
      <c r="IT248" s="97"/>
      <c r="IU248" s="98"/>
      <c r="IV248" s="104"/>
      <c r="IW248" s="97"/>
      <c r="IX248" s="97"/>
      <c r="IY248" s="97"/>
      <c r="IZ248" s="97"/>
      <c r="JA248" s="97"/>
      <c r="JB248" s="97"/>
      <c r="JC248" s="97"/>
      <c r="JD248" s="97"/>
      <c r="JE248" s="97"/>
      <c r="JF248" s="97"/>
      <c r="JG248" s="97"/>
      <c r="JH248" s="97"/>
      <c r="JI248" s="97"/>
      <c r="JJ248" s="97"/>
      <c r="JK248" s="97"/>
      <c r="JL248" s="98"/>
      <c r="JM248" s="104"/>
      <c r="JN248" s="97"/>
      <c r="JO248" s="97"/>
      <c r="JP248" s="97"/>
      <c r="JQ248" s="97"/>
      <c r="JR248" s="97"/>
      <c r="JS248" s="97"/>
      <c r="JT248" s="97"/>
      <c r="JU248" s="97"/>
      <c r="JV248" s="97"/>
      <c r="JW248" s="97"/>
      <c r="JX248" s="97"/>
      <c r="JY248" s="97"/>
      <c r="JZ248" s="97"/>
      <c r="KA248" s="97"/>
      <c r="KB248" s="97"/>
      <c r="KC248" s="98"/>
      <c r="KD248" s="104"/>
      <c r="KE248" s="97"/>
      <c r="KF248" s="97"/>
      <c r="KG248" s="97"/>
      <c r="KH248" s="97"/>
      <c r="KI248" s="97"/>
      <c r="KJ248" s="97"/>
      <c r="KK248" s="97"/>
      <c r="KL248" s="97"/>
      <c r="KM248" s="97"/>
      <c r="KN248" s="97"/>
      <c r="KO248" s="97"/>
      <c r="KP248" s="97"/>
      <c r="KQ248" s="97"/>
      <c r="KR248" s="97"/>
      <c r="KS248" s="97"/>
    </row>
    <row r="249" ht="15.0" customHeight="1">
      <c r="A249" s="104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8"/>
      <c r="R249" s="104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8"/>
      <c r="AI249" s="104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V249" s="97"/>
      <c r="AW249" s="97"/>
      <c r="AX249" s="97"/>
      <c r="AY249" s="98"/>
      <c r="AZ249" s="104"/>
      <c r="BA249" s="97"/>
      <c r="BB249" s="97"/>
      <c r="BC249" s="97"/>
      <c r="BD249" s="97"/>
      <c r="BE249" s="97"/>
      <c r="BF249" s="97"/>
      <c r="BG249" s="97"/>
      <c r="BH249" s="97"/>
      <c r="BI249" s="97"/>
      <c r="BJ249" s="97"/>
      <c r="BK249" s="97"/>
      <c r="BL249" s="97"/>
      <c r="BM249" s="97"/>
      <c r="BN249" s="97"/>
      <c r="BO249" s="97"/>
      <c r="BP249" s="98"/>
      <c r="BQ249" s="104"/>
      <c r="BR249" s="97"/>
      <c r="BS249" s="97"/>
      <c r="BT249" s="97"/>
      <c r="BU249" s="97"/>
      <c r="BV249" s="97"/>
      <c r="BW249" s="97"/>
      <c r="BX249" s="97"/>
      <c r="BY249" s="97"/>
      <c r="BZ249" s="97"/>
      <c r="CA249" s="97"/>
      <c r="CB249" s="97"/>
      <c r="CC249" s="97"/>
      <c r="CD249" s="97"/>
      <c r="CE249" s="97"/>
      <c r="CF249" s="97"/>
      <c r="CG249" s="98"/>
      <c r="CH249" s="104"/>
      <c r="CI249" s="97"/>
      <c r="CJ249" s="97"/>
      <c r="CK249" s="97"/>
      <c r="CL249" s="97"/>
      <c r="CM249" s="97"/>
      <c r="CN249" s="97"/>
      <c r="CO249" s="97"/>
      <c r="CP249" s="97"/>
      <c r="CQ249" s="97"/>
      <c r="CR249" s="97"/>
      <c r="CS249" s="97"/>
      <c r="CT249" s="97"/>
      <c r="CU249" s="97"/>
      <c r="CV249" s="97"/>
      <c r="CW249" s="97"/>
      <c r="CX249" s="98"/>
      <c r="CY249" s="104"/>
      <c r="CZ249" s="97"/>
      <c r="DA249" s="97"/>
      <c r="DB249" s="97"/>
      <c r="DC249" s="97"/>
      <c r="DD249" s="97"/>
      <c r="DE249" s="97"/>
      <c r="DF249" s="97"/>
      <c r="DG249" s="97"/>
      <c r="DH249" s="97"/>
      <c r="DI249" s="97"/>
      <c r="DJ249" s="97"/>
      <c r="DK249" s="97"/>
      <c r="DL249" s="97"/>
      <c r="DM249" s="97"/>
      <c r="DN249" s="97"/>
      <c r="DO249" s="98"/>
      <c r="DP249" s="104"/>
      <c r="DQ249" s="97"/>
      <c r="DR249" s="97"/>
      <c r="DS249" s="97"/>
      <c r="DT249" s="97"/>
      <c r="DU249" s="97"/>
      <c r="DV249" s="97"/>
      <c r="DW249" s="97"/>
      <c r="DX249" s="97"/>
      <c r="DY249" s="97"/>
      <c r="DZ249" s="97"/>
      <c r="EA249" s="97"/>
      <c r="EB249" s="97"/>
      <c r="EC249" s="97"/>
      <c r="ED249" s="97"/>
      <c r="EE249" s="97"/>
      <c r="EF249" s="98"/>
      <c r="EG249" s="104"/>
      <c r="EH249" s="97"/>
      <c r="EI249" s="97"/>
      <c r="EJ249" s="97"/>
      <c r="EK249" s="97"/>
      <c r="EL249" s="97"/>
      <c r="EM249" s="97"/>
      <c r="EN249" s="97"/>
      <c r="EO249" s="97"/>
      <c r="EP249" s="97"/>
      <c r="EQ249" s="97"/>
      <c r="ER249" s="97"/>
      <c r="ES249" s="97"/>
      <c r="ET249" s="97"/>
      <c r="EU249" s="97"/>
      <c r="EV249" s="97"/>
      <c r="EW249" s="98"/>
      <c r="EX249" s="104"/>
      <c r="EY249" s="97"/>
      <c r="EZ249" s="97"/>
      <c r="FA249" s="97"/>
      <c r="FB249" s="97"/>
      <c r="FC249" s="97"/>
      <c r="FD249" s="97"/>
      <c r="FE249" s="97"/>
      <c r="FF249" s="97"/>
      <c r="FG249" s="97"/>
      <c r="FH249" s="97"/>
      <c r="FI249" s="97"/>
      <c r="FJ249" s="97"/>
      <c r="FK249" s="97"/>
      <c r="FL249" s="97"/>
      <c r="FM249" s="97"/>
      <c r="FN249" s="98"/>
      <c r="FO249" s="104"/>
      <c r="FP249" s="97"/>
      <c r="FQ249" s="97"/>
      <c r="FR249" s="97"/>
      <c r="FS249" s="97"/>
      <c r="FT249" s="97"/>
      <c r="FU249" s="97"/>
      <c r="FV249" s="97"/>
      <c r="FW249" s="97"/>
      <c r="FX249" s="97"/>
      <c r="FY249" s="97"/>
      <c r="FZ249" s="97"/>
      <c r="GA249" s="97"/>
      <c r="GB249" s="97"/>
      <c r="GC249" s="97"/>
      <c r="GD249" s="97"/>
      <c r="GE249" s="98"/>
      <c r="GF249" s="104"/>
      <c r="GG249" s="97"/>
      <c r="GH249" s="97"/>
      <c r="GI249" s="97"/>
      <c r="GJ249" s="97"/>
      <c r="GK249" s="97"/>
      <c r="GL249" s="97"/>
      <c r="GM249" s="97"/>
      <c r="GN249" s="97"/>
      <c r="GO249" s="97"/>
      <c r="GP249" s="97"/>
      <c r="GQ249" s="97"/>
      <c r="GR249" s="97"/>
      <c r="GS249" s="97"/>
      <c r="GT249" s="97"/>
      <c r="GU249" s="97"/>
      <c r="GV249" s="98"/>
      <c r="GW249" s="104"/>
      <c r="GX249" s="97"/>
      <c r="GY249" s="97"/>
      <c r="GZ249" s="97"/>
      <c r="HA249" s="97"/>
      <c r="HB249" s="97"/>
      <c r="HC249" s="97"/>
      <c r="HD249" s="97"/>
      <c r="HE249" s="97"/>
      <c r="HF249" s="97"/>
      <c r="HG249" s="97"/>
      <c r="HH249" s="97"/>
      <c r="HI249" s="97"/>
      <c r="HJ249" s="97"/>
      <c r="HK249" s="97"/>
      <c r="HL249" s="97"/>
      <c r="HM249" s="98"/>
      <c r="HN249" s="104"/>
      <c r="HO249" s="97"/>
      <c r="HP249" s="97"/>
      <c r="HQ249" s="97"/>
      <c r="HR249" s="97"/>
      <c r="HS249" s="97"/>
      <c r="HT249" s="97"/>
      <c r="HU249" s="97"/>
      <c r="HV249" s="97"/>
      <c r="HW249" s="97"/>
      <c r="HX249" s="97"/>
      <c r="HY249" s="97"/>
      <c r="HZ249" s="97"/>
      <c r="IA249" s="97"/>
      <c r="IB249" s="97"/>
      <c r="IC249" s="97"/>
      <c r="ID249" s="98"/>
      <c r="IE249" s="104"/>
      <c r="IF249" s="97"/>
      <c r="IG249" s="97"/>
      <c r="IH249" s="97"/>
      <c r="II249" s="97"/>
      <c r="IJ249" s="97"/>
      <c r="IK249" s="97"/>
      <c r="IL249" s="97"/>
      <c r="IM249" s="97"/>
      <c r="IN249" s="97"/>
      <c r="IO249" s="97"/>
      <c r="IP249" s="97"/>
      <c r="IQ249" s="97"/>
      <c r="IR249" s="97"/>
      <c r="IS249" s="97"/>
      <c r="IT249" s="97"/>
      <c r="IU249" s="98"/>
      <c r="IV249" s="104"/>
      <c r="IW249" s="97"/>
      <c r="IX249" s="97"/>
      <c r="IY249" s="97"/>
      <c r="IZ249" s="97"/>
      <c r="JA249" s="97"/>
      <c r="JB249" s="97"/>
      <c r="JC249" s="97"/>
      <c r="JD249" s="97"/>
      <c r="JE249" s="97"/>
      <c r="JF249" s="97"/>
      <c r="JG249" s="97"/>
      <c r="JH249" s="97"/>
      <c r="JI249" s="97"/>
      <c r="JJ249" s="97"/>
      <c r="JK249" s="97"/>
      <c r="JL249" s="98"/>
      <c r="JM249" s="104"/>
      <c r="JN249" s="97"/>
      <c r="JO249" s="97"/>
      <c r="JP249" s="97"/>
      <c r="JQ249" s="97"/>
      <c r="JR249" s="97"/>
      <c r="JS249" s="97"/>
      <c r="JT249" s="97"/>
      <c r="JU249" s="97"/>
      <c r="JV249" s="97"/>
      <c r="JW249" s="97"/>
      <c r="JX249" s="97"/>
      <c r="JY249" s="97"/>
      <c r="JZ249" s="97"/>
      <c r="KA249" s="97"/>
      <c r="KB249" s="97"/>
      <c r="KC249" s="98"/>
      <c r="KD249" s="104"/>
      <c r="KE249" s="97"/>
      <c r="KF249" s="97"/>
      <c r="KG249" s="97"/>
      <c r="KH249" s="97"/>
      <c r="KI249" s="97"/>
      <c r="KJ249" s="97"/>
      <c r="KK249" s="97"/>
      <c r="KL249" s="97"/>
      <c r="KM249" s="97"/>
      <c r="KN249" s="97"/>
      <c r="KO249" s="97"/>
      <c r="KP249" s="97"/>
      <c r="KQ249" s="97"/>
      <c r="KR249" s="97"/>
      <c r="KS249" s="97"/>
    </row>
    <row r="250" ht="15.0" customHeight="1">
      <c r="A250" s="104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8"/>
      <c r="R250" s="104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8"/>
      <c r="AI250" s="104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  <c r="AU250" s="97"/>
      <c r="AV250" s="97"/>
      <c r="AW250" s="97"/>
      <c r="AX250" s="97"/>
      <c r="AY250" s="98"/>
      <c r="AZ250" s="104"/>
      <c r="BA250" s="97"/>
      <c r="BB250" s="97"/>
      <c r="BC250" s="97"/>
      <c r="BD250" s="97"/>
      <c r="BE250" s="97"/>
      <c r="BF250" s="97"/>
      <c r="BG250" s="97"/>
      <c r="BH250" s="97"/>
      <c r="BI250" s="97"/>
      <c r="BJ250" s="97"/>
      <c r="BK250" s="97"/>
      <c r="BL250" s="97"/>
      <c r="BM250" s="97"/>
      <c r="BN250" s="97"/>
      <c r="BO250" s="97"/>
      <c r="BP250" s="98"/>
      <c r="BQ250" s="104"/>
      <c r="BR250" s="97"/>
      <c r="BS250" s="97"/>
      <c r="BT250" s="97"/>
      <c r="BU250" s="97"/>
      <c r="BV250" s="97"/>
      <c r="BW250" s="97"/>
      <c r="BX250" s="97"/>
      <c r="BY250" s="97"/>
      <c r="BZ250" s="97"/>
      <c r="CA250" s="97"/>
      <c r="CB250" s="97"/>
      <c r="CC250" s="97"/>
      <c r="CD250" s="97"/>
      <c r="CE250" s="97"/>
      <c r="CF250" s="97"/>
      <c r="CG250" s="98"/>
      <c r="CH250" s="104"/>
      <c r="CI250" s="97"/>
      <c r="CJ250" s="97"/>
      <c r="CK250" s="97"/>
      <c r="CL250" s="97"/>
      <c r="CM250" s="97"/>
      <c r="CN250" s="97"/>
      <c r="CO250" s="97"/>
      <c r="CP250" s="97"/>
      <c r="CQ250" s="97"/>
      <c r="CR250" s="97"/>
      <c r="CS250" s="97"/>
      <c r="CT250" s="97"/>
      <c r="CU250" s="97"/>
      <c r="CV250" s="97"/>
      <c r="CW250" s="97"/>
      <c r="CX250" s="98"/>
      <c r="CY250" s="104"/>
      <c r="CZ250" s="97"/>
      <c r="DA250" s="97"/>
      <c r="DB250" s="97"/>
      <c r="DC250" s="97"/>
      <c r="DD250" s="97"/>
      <c r="DE250" s="97"/>
      <c r="DF250" s="97"/>
      <c r="DG250" s="97"/>
      <c r="DH250" s="97"/>
      <c r="DI250" s="97"/>
      <c r="DJ250" s="97"/>
      <c r="DK250" s="97"/>
      <c r="DL250" s="97"/>
      <c r="DM250" s="97"/>
      <c r="DN250" s="97"/>
      <c r="DO250" s="98"/>
      <c r="DP250" s="104"/>
      <c r="DQ250" s="97"/>
      <c r="DR250" s="97"/>
      <c r="DS250" s="97"/>
      <c r="DT250" s="97"/>
      <c r="DU250" s="97"/>
      <c r="DV250" s="97"/>
      <c r="DW250" s="97"/>
      <c r="DX250" s="97"/>
      <c r="DY250" s="97"/>
      <c r="DZ250" s="97"/>
      <c r="EA250" s="97"/>
      <c r="EB250" s="97"/>
      <c r="EC250" s="97"/>
      <c r="ED250" s="97"/>
      <c r="EE250" s="97"/>
      <c r="EF250" s="98"/>
      <c r="EG250" s="104"/>
      <c r="EH250" s="97"/>
      <c r="EI250" s="97"/>
      <c r="EJ250" s="97"/>
      <c r="EK250" s="97"/>
      <c r="EL250" s="97"/>
      <c r="EM250" s="97"/>
      <c r="EN250" s="97"/>
      <c r="EO250" s="97"/>
      <c r="EP250" s="97"/>
      <c r="EQ250" s="97"/>
      <c r="ER250" s="97"/>
      <c r="ES250" s="97"/>
      <c r="ET250" s="97"/>
      <c r="EU250" s="97"/>
      <c r="EV250" s="97"/>
      <c r="EW250" s="98"/>
      <c r="EX250" s="104"/>
      <c r="EY250" s="97"/>
      <c r="EZ250" s="97"/>
      <c r="FA250" s="97"/>
      <c r="FB250" s="97"/>
      <c r="FC250" s="97"/>
      <c r="FD250" s="97"/>
      <c r="FE250" s="97"/>
      <c r="FF250" s="97"/>
      <c r="FG250" s="97"/>
      <c r="FH250" s="97"/>
      <c r="FI250" s="97"/>
      <c r="FJ250" s="97"/>
      <c r="FK250" s="97"/>
      <c r="FL250" s="97"/>
      <c r="FM250" s="97"/>
      <c r="FN250" s="98"/>
      <c r="FO250" s="104"/>
      <c r="FP250" s="97"/>
      <c r="FQ250" s="97"/>
      <c r="FR250" s="97"/>
      <c r="FS250" s="97"/>
      <c r="FT250" s="97"/>
      <c r="FU250" s="97"/>
      <c r="FV250" s="97"/>
      <c r="FW250" s="97"/>
      <c r="FX250" s="97"/>
      <c r="FY250" s="97"/>
      <c r="FZ250" s="97"/>
      <c r="GA250" s="97"/>
      <c r="GB250" s="97"/>
      <c r="GC250" s="97"/>
      <c r="GD250" s="97"/>
      <c r="GE250" s="98"/>
      <c r="GF250" s="104"/>
      <c r="GG250" s="97"/>
      <c r="GH250" s="97"/>
      <c r="GI250" s="97"/>
      <c r="GJ250" s="97"/>
      <c r="GK250" s="97"/>
      <c r="GL250" s="97"/>
      <c r="GM250" s="97"/>
      <c r="GN250" s="97"/>
      <c r="GO250" s="97"/>
      <c r="GP250" s="97"/>
      <c r="GQ250" s="97"/>
      <c r="GR250" s="97"/>
      <c r="GS250" s="97"/>
      <c r="GT250" s="97"/>
      <c r="GU250" s="97"/>
      <c r="GV250" s="98"/>
      <c r="GW250" s="104"/>
      <c r="GX250" s="97"/>
      <c r="GY250" s="97"/>
      <c r="GZ250" s="97"/>
      <c r="HA250" s="97"/>
      <c r="HB250" s="97"/>
      <c r="HC250" s="97"/>
      <c r="HD250" s="97"/>
      <c r="HE250" s="97"/>
      <c r="HF250" s="97"/>
      <c r="HG250" s="97"/>
      <c r="HH250" s="97"/>
      <c r="HI250" s="97"/>
      <c r="HJ250" s="97"/>
      <c r="HK250" s="97"/>
      <c r="HL250" s="97"/>
      <c r="HM250" s="98"/>
      <c r="HN250" s="104"/>
      <c r="HO250" s="97"/>
      <c r="HP250" s="97"/>
      <c r="HQ250" s="97"/>
      <c r="HR250" s="97"/>
      <c r="HS250" s="97"/>
      <c r="HT250" s="97"/>
      <c r="HU250" s="97"/>
      <c r="HV250" s="97"/>
      <c r="HW250" s="97"/>
      <c r="HX250" s="97"/>
      <c r="HY250" s="97"/>
      <c r="HZ250" s="97"/>
      <c r="IA250" s="97"/>
      <c r="IB250" s="97"/>
      <c r="IC250" s="97"/>
      <c r="ID250" s="98"/>
      <c r="IE250" s="104"/>
      <c r="IF250" s="97"/>
      <c r="IG250" s="97"/>
      <c r="IH250" s="97"/>
      <c r="II250" s="97"/>
      <c r="IJ250" s="97"/>
      <c r="IK250" s="97"/>
      <c r="IL250" s="97"/>
      <c r="IM250" s="97"/>
      <c r="IN250" s="97"/>
      <c r="IO250" s="97"/>
      <c r="IP250" s="97"/>
      <c r="IQ250" s="97"/>
      <c r="IR250" s="97"/>
      <c r="IS250" s="97"/>
      <c r="IT250" s="97"/>
      <c r="IU250" s="98"/>
      <c r="IV250" s="104"/>
      <c r="IW250" s="97"/>
      <c r="IX250" s="97"/>
      <c r="IY250" s="97"/>
      <c r="IZ250" s="97"/>
      <c r="JA250" s="97"/>
      <c r="JB250" s="97"/>
      <c r="JC250" s="97"/>
      <c r="JD250" s="97"/>
      <c r="JE250" s="97"/>
      <c r="JF250" s="97"/>
      <c r="JG250" s="97"/>
      <c r="JH250" s="97"/>
      <c r="JI250" s="97"/>
      <c r="JJ250" s="97"/>
      <c r="JK250" s="97"/>
      <c r="JL250" s="98"/>
      <c r="JM250" s="104"/>
      <c r="JN250" s="97"/>
      <c r="JO250" s="97"/>
      <c r="JP250" s="97"/>
      <c r="JQ250" s="97"/>
      <c r="JR250" s="97"/>
      <c r="JS250" s="97"/>
      <c r="JT250" s="97"/>
      <c r="JU250" s="97"/>
      <c r="JV250" s="97"/>
      <c r="JW250" s="97"/>
      <c r="JX250" s="97"/>
      <c r="JY250" s="97"/>
      <c r="JZ250" s="97"/>
      <c r="KA250" s="97"/>
      <c r="KB250" s="97"/>
      <c r="KC250" s="98"/>
      <c r="KD250" s="104"/>
      <c r="KE250" s="97"/>
      <c r="KF250" s="97"/>
      <c r="KG250" s="97"/>
      <c r="KH250" s="97"/>
      <c r="KI250" s="97"/>
      <c r="KJ250" s="97"/>
      <c r="KK250" s="97"/>
      <c r="KL250" s="97"/>
      <c r="KM250" s="97"/>
      <c r="KN250" s="97"/>
      <c r="KO250" s="97"/>
      <c r="KP250" s="97"/>
      <c r="KQ250" s="97"/>
      <c r="KR250" s="97"/>
      <c r="KS250" s="97"/>
    </row>
    <row r="251" ht="15.0" customHeight="1">
      <c r="A251" s="104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8"/>
      <c r="R251" s="104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8"/>
      <c r="AI251" s="104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  <c r="AU251" s="97"/>
      <c r="AV251" s="97"/>
      <c r="AW251" s="97"/>
      <c r="AX251" s="97"/>
      <c r="AY251" s="98"/>
      <c r="AZ251" s="104"/>
      <c r="BA251" s="97"/>
      <c r="BB251" s="97"/>
      <c r="BC251" s="97"/>
      <c r="BD251" s="97"/>
      <c r="BE251" s="97"/>
      <c r="BF251" s="97"/>
      <c r="BG251" s="97"/>
      <c r="BH251" s="97"/>
      <c r="BI251" s="97"/>
      <c r="BJ251" s="97"/>
      <c r="BK251" s="97"/>
      <c r="BL251" s="97"/>
      <c r="BM251" s="97"/>
      <c r="BN251" s="97"/>
      <c r="BO251" s="97"/>
      <c r="BP251" s="98"/>
      <c r="BQ251" s="104"/>
      <c r="BR251" s="97"/>
      <c r="BS251" s="97"/>
      <c r="BT251" s="97"/>
      <c r="BU251" s="97"/>
      <c r="BV251" s="97"/>
      <c r="BW251" s="97"/>
      <c r="BX251" s="97"/>
      <c r="BY251" s="97"/>
      <c r="BZ251" s="97"/>
      <c r="CA251" s="97"/>
      <c r="CB251" s="97"/>
      <c r="CC251" s="97"/>
      <c r="CD251" s="97"/>
      <c r="CE251" s="97"/>
      <c r="CF251" s="97"/>
      <c r="CG251" s="98"/>
      <c r="CH251" s="104"/>
      <c r="CI251" s="97"/>
      <c r="CJ251" s="97"/>
      <c r="CK251" s="97"/>
      <c r="CL251" s="97"/>
      <c r="CM251" s="97"/>
      <c r="CN251" s="97"/>
      <c r="CO251" s="97"/>
      <c r="CP251" s="97"/>
      <c r="CQ251" s="97"/>
      <c r="CR251" s="97"/>
      <c r="CS251" s="97"/>
      <c r="CT251" s="97"/>
      <c r="CU251" s="97"/>
      <c r="CV251" s="97"/>
      <c r="CW251" s="97"/>
      <c r="CX251" s="98"/>
      <c r="CY251" s="104"/>
      <c r="CZ251" s="97"/>
      <c r="DA251" s="97"/>
      <c r="DB251" s="97"/>
      <c r="DC251" s="97"/>
      <c r="DD251" s="97"/>
      <c r="DE251" s="97"/>
      <c r="DF251" s="97"/>
      <c r="DG251" s="97"/>
      <c r="DH251" s="97"/>
      <c r="DI251" s="97"/>
      <c r="DJ251" s="97"/>
      <c r="DK251" s="97"/>
      <c r="DL251" s="97"/>
      <c r="DM251" s="97"/>
      <c r="DN251" s="97"/>
      <c r="DO251" s="98"/>
      <c r="DP251" s="104"/>
      <c r="DQ251" s="97"/>
      <c r="DR251" s="97"/>
      <c r="DS251" s="97"/>
      <c r="DT251" s="97"/>
      <c r="DU251" s="97"/>
      <c r="DV251" s="97"/>
      <c r="DW251" s="97"/>
      <c r="DX251" s="97"/>
      <c r="DY251" s="97"/>
      <c r="DZ251" s="97"/>
      <c r="EA251" s="97"/>
      <c r="EB251" s="97"/>
      <c r="EC251" s="97"/>
      <c r="ED251" s="97"/>
      <c r="EE251" s="97"/>
      <c r="EF251" s="98"/>
      <c r="EG251" s="104"/>
      <c r="EH251" s="97"/>
      <c r="EI251" s="97"/>
      <c r="EJ251" s="97"/>
      <c r="EK251" s="97"/>
      <c r="EL251" s="97"/>
      <c r="EM251" s="97"/>
      <c r="EN251" s="97"/>
      <c r="EO251" s="97"/>
      <c r="EP251" s="97"/>
      <c r="EQ251" s="97"/>
      <c r="ER251" s="97"/>
      <c r="ES251" s="97"/>
      <c r="ET251" s="97"/>
      <c r="EU251" s="97"/>
      <c r="EV251" s="97"/>
      <c r="EW251" s="98"/>
      <c r="EX251" s="104"/>
      <c r="EY251" s="97"/>
      <c r="EZ251" s="97"/>
      <c r="FA251" s="97"/>
      <c r="FB251" s="97"/>
      <c r="FC251" s="97"/>
      <c r="FD251" s="97"/>
      <c r="FE251" s="97"/>
      <c r="FF251" s="97"/>
      <c r="FG251" s="97"/>
      <c r="FH251" s="97"/>
      <c r="FI251" s="97"/>
      <c r="FJ251" s="97"/>
      <c r="FK251" s="97"/>
      <c r="FL251" s="97"/>
      <c r="FM251" s="97"/>
      <c r="FN251" s="98"/>
      <c r="FO251" s="104"/>
      <c r="FP251" s="97"/>
      <c r="FQ251" s="97"/>
      <c r="FR251" s="97"/>
      <c r="FS251" s="97"/>
      <c r="FT251" s="97"/>
      <c r="FU251" s="97"/>
      <c r="FV251" s="97"/>
      <c r="FW251" s="97"/>
      <c r="FX251" s="97"/>
      <c r="FY251" s="97"/>
      <c r="FZ251" s="97"/>
      <c r="GA251" s="97"/>
      <c r="GB251" s="97"/>
      <c r="GC251" s="97"/>
      <c r="GD251" s="97"/>
      <c r="GE251" s="98"/>
      <c r="GF251" s="104"/>
      <c r="GG251" s="97"/>
      <c r="GH251" s="97"/>
      <c r="GI251" s="97"/>
      <c r="GJ251" s="97"/>
      <c r="GK251" s="97"/>
      <c r="GL251" s="97"/>
      <c r="GM251" s="97"/>
      <c r="GN251" s="97"/>
      <c r="GO251" s="97"/>
      <c r="GP251" s="97"/>
      <c r="GQ251" s="97"/>
      <c r="GR251" s="97"/>
      <c r="GS251" s="97"/>
      <c r="GT251" s="97"/>
      <c r="GU251" s="97"/>
      <c r="GV251" s="98"/>
      <c r="GW251" s="104"/>
      <c r="GX251" s="97"/>
      <c r="GY251" s="97"/>
      <c r="GZ251" s="97"/>
      <c r="HA251" s="97"/>
      <c r="HB251" s="97"/>
      <c r="HC251" s="97"/>
      <c r="HD251" s="97"/>
      <c r="HE251" s="97"/>
      <c r="HF251" s="97"/>
      <c r="HG251" s="97"/>
      <c r="HH251" s="97"/>
      <c r="HI251" s="97"/>
      <c r="HJ251" s="97"/>
      <c r="HK251" s="97"/>
      <c r="HL251" s="97"/>
      <c r="HM251" s="98"/>
      <c r="HN251" s="104"/>
      <c r="HO251" s="97"/>
      <c r="HP251" s="97"/>
      <c r="HQ251" s="97"/>
      <c r="HR251" s="97"/>
      <c r="HS251" s="97"/>
      <c r="HT251" s="97"/>
      <c r="HU251" s="97"/>
      <c r="HV251" s="97"/>
      <c r="HW251" s="97"/>
      <c r="HX251" s="97"/>
      <c r="HY251" s="97"/>
      <c r="HZ251" s="97"/>
      <c r="IA251" s="97"/>
      <c r="IB251" s="97"/>
      <c r="IC251" s="97"/>
      <c r="ID251" s="98"/>
      <c r="IE251" s="104"/>
      <c r="IF251" s="97"/>
      <c r="IG251" s="97"/>
      <c r="IH251" s="97"/>
      <c r="II251" s="97"/>
      <c r="IJ251" s="97"/>
      <c r="IK251" s="97"/>
      <c r="IL251" s="97"/>
      <c r="IM251" s="97"/>
      <c r="IN251" s="97"/>
      <c r="IO251" s="97"/>
      <c r="IP251" s="97"/>
      <c r="IQ251" s="97"/>
      <c r="IR251" s="97"/>
      <c r="IS251" s="97"/>
      <c r="IT251" s="97"/>
      <c r="IU251" s="98"/>
      <c r="IV251" s="104"/>
      <c r="IW251" s="97"/>
      <c r="IX251" s="97"/>
      <c r="IY251" s="97"/>
      <c r="IZ251" s="97"/>
      <c r="JA251" s="97"/>
      <c r="JB251" s="97"/>
      <c r="JC251" s="97"/>
      <c r="JD251" s="97"/>
      <c r="JE251" s="97"/>
      <c r="JF251" s="97"/>
      <c r="JG251" s="97"/>
      <c r="JH251" s="97"/>
      <c r="JI251" s="97"/>
      <c r="JJ251" s="97"/>
      <c r="JK251" s="97"/>
      <c r="JL251" s="98"/>
      <c r="JM251" s="104"/>
      <c r="JN251" s="97"/>
      <c r="JO251" s="97"/>
      <c r="JP251" s="97"/>
      <c r="JQ251" s="97"/>
      <c r="JR251" s="97"/>
      <c r="JS251" s="97"/>
      <c r="JT251" s="97"/>
      <c r="JU251" s="97"/>
      <c r="JV251" s="97"/>
      <c r="JW251" s="97"/>
      <c r="JX251" s="97"/>
      <c r="JY251" s="97"/>
      <c r="JZ251" s="97"/>
      <c r="KA251" s="97"/>
      <c r="KB251" s="97"/>
      <c r="KC251" s="98"/>
      <c r="KD251" s="104"/>
      <c r="KE251" s="97"/>
      <c r="KF251" s="97"/>
      <c r="KG251" s="97"/>
      <c r="KH251" s="97"/>
      <c r="KI251" s="97"/>
      <c r="KJ251" s="97"/>
      <c r="KK251" s="97"/>
      <c r="KL251" s="97"/>
      <c r="KM251" s="97"/>
      <c r="KN251" s="97"/>
      <c r="KO251" s="97"/>
      <c r="KP251" s="97"/>
      <c r="KQ251" s="97"/>
      <c r="KR251" s="97"/>
      <c r="KS251" s="97"/>
    </row>
    <row r="252" ht="15.0" customHeight="1">
      <c r="A252" s="104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8"/>
      <c r="R252" s="104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8"/>
      <c r="AI252" s="104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  <c r="AU252" s="97"/>
      <c r="AV252" s="97"/>
      <c r="AW252" s="97"/>
      <c r="AX252" s="97"/>
      <c r="AY252" s="98"/>
      <c r="AZ252" s="104"/>
      <c r="BA252" s="97"/>
      <c r="BB252" s="97"/>
      <c r="BC252" s="97"/>
      <c r="BD252" s="97"/>
      <c r="BE252" s="97"/>
      <c r="BF252" s="97"/>
      <c r="BG252" s="97"/>
      <c r="BH252" s="97"/>
      <c r="BI252" s="97"/>
      <c r="BJ252" s="97"/>
      <c r="BK252" s="97"/>
      <c r="BL252" s="97"/>
      <c r="BM252" s="97"/>
      <c r="BN252" s="97"/>
      <c r="BO252" s="97"/>
      <c r="BP252" s="98"/>
      <c r="BQ252" s="104"/>
      <c r="BR252" s="97"/>
      <c r="BS252" s="97"/>
      <c r="BT252" s="97"/>
      <c r="BU252" s="97"/>
      <c r="BV252" s="97"/>
      <c r="BW252" s="97"/>
      <c r="BX252" s="97"/>
      <c r="BY252" s="97"/>
      <c r="BZ252" s="97"/>
      <c r="CA252" s="97"/>
      <c r="CB252" s="97"/>
      <c r="CC252" s="97"/>
      <c r="CD252" s="97"/>
      <c r="CE252" s="97"/>
      <c r="CF252" s="97"/>
      <c r="CG252" s="98"/>
      <c r="CH252" s="104"/>
      <c r="CI252" s="97"/>
      <c r="CJ252" s="97"/>
      <c r="CK252" s="97"/>
      <c r="CL252" s="97"/>
      <c r="CM252" s="97"/>
      <c r="CN252" s="97"/>
      <c r="CO252" s="97"/>
      <c r="CP252" s="97"/>
      <c r="CQ252" s="97"/>
      <c r="CR252" s="97"/>
      <c r="CS252" s="97"/>
      <c r="CT252" s="97"/>
      <c r="CU252" s="97"/>
      <c r="CV252" s="97"/>
      <c r="CW252" s="97"/>
      <c r="CX252" s="98"/>
      <c r="CY252" s="104"/>
      <c r="CZ252" s="97"/>
      <c r="DA252" s="97"/>
      <c r="DB252" s="97"/>
      <c r="DC252" s="97"/>
      <c r="DD252" s="97"/>
      <c r="DE252" s="97"/>
      <c r="DF252" s="97"/>
      <c r="DG252" s="97"/>
      <c r="DH252" s="97"/>
      <c r="DI252" s="97"/>
      <c r="DJ252" s="97"/>
      <c r="DK252" s="97"/>
      <c r="DL252" s="97"/>
      <c r="DM252" s="97"/>
      <c r="DN252" s="97"/>
      <c r="DO252" s="98"/>
      <c r="DP252" s="104"/>
      <c r="DQ252" s="97"/>
      <c r="DR252" s="97"/>
      <c r="DS252" s="97"/>
      <c r="DT252" s="97"/>
      <c r="DU252" s="97"/>
      <c r="DV252" s="97"/>
      <c r="DW252" s="97"/>
      <c r="DX252" s="97"/>
      <c r="DY252" s="97"/>
      <c r="DZ252" s="97"/>
      <c r="EA252" s="97"/>
      <c r="EB252" s="97"/>
      <c r="EC252" s="97"/>
      <c r="ED252" s="97"/>
      <c r="EE252" s="97"/>
      <c r="EF252" s="98"/>
      <c r="EG252" s="104"/>
      <c r="EH252" s="97"/>
      <c r="EI252" s="97"/>
      <c r="EJ252" s="97"/>
      <c r="EK252" s="97"/>
      <c r="EL252" s="97"/>
      <c r="EM252" s="97"/>
      <c r="EN252" s="97"/>
      <c r="EO252" s="97"/>
      <c r="EP252" s="97"/>
      <c r="EQ252" s="97"/>
      <c r="ER252" s="97"/>
      <c r="ES252" s="97"/>
      <c r="ET252" s="97"/>
      <c r="EU252" s="97"/>
      <c r="EV252" s="97"/>
      <c r="EW252" s="98"/>
      <c r="EX252" s="104"/>
      <c r="EY252" s="97"/>
      <c r="EZ252" s="97"/>
      <c r="FA252" s="97"/>
      <c r="FB252" s="97"/>
      <c r="FC252" s="97"/>
      <c r="FD252" s="97"/>
      <c r="FE252" s="97"/>
      <c r="FF252" s="97"/>
      <c r="FG252" s="97"/>
      <c r="FH252" s="97"/>
      <c r="FI252" s="97"/>
      <c r="FJ252" s="97"/>
      <c r="FK252" s="97"/>
      <c r="FL252" s="97"/>
      <c r="FM252" s="97"/>
      <c r="FN252" s="98"/>
      <c r="FO252" s="104"/>
      <c r="FP252" s="97"/>
      <c r="FQ252" s="97"/>
      <c r="FR252" s="97"/>
      <c r="FS252" s="97"/>
      <c r="FT252" s="97"/>
      <c r="FU252" s="97"/>
      <c r="FV252" s="97"/>
      <c r="FW252" s="97"/>
      <c r="FX252" s="97"/>
      <c r="FY252" s="97"/>
      <c r="FZ252" s="97"/>
      <c r="GA252" s="97"/>
      <c r="GB252" s="97"/>
      <c r="GC252" s="97"/>
      <c r="GD252" s="97"/>
      <c r="GE252" s="98"/>
      <c r="GF252" s="104"/>
      <c r="GG252" s="97"/>
      <c r="GH252" s="97"/>
      <c r="GI252" s="97"/>
      <c r="GJ252" s="97"/>
      <c r="GK252" s="97"/>
      <c r="GL252" s="97"/>
      <c r="GM252" s="97"/>
      <c r="GN252" s="97"/>
      <c r="GO252" s="97"/>
      <c r="GP252" s="97"/>
      <c r="GQ252" s="97"/>
      <c r="GR252" s="97"/>
      <c r="GS252" s="97"/>
      <c r="GT252" s="97"/>
      <c r="GU252" s="97"/>
      <c r="GV252" s="98"/>
      <c r="GW252" s="104"/>
      <c r="GX252" s="97"/>
      <c r="GY252" s="97"/>
      <c r="GZ252" s="97"/>
      <c r="HA252" s="97"/>
      <c r="HB252" s="97"/>
      <c r="HC252" s="97"/>
      <c r="HD252" s="97"/>
      <c r="HE252" s="97"/>
      <c r="HF252" s="97"/>
      <c r="HG252" s="97"/>
      <c r="HH252" s="97"/>
      <c r="HI252" s="97"/>
      <c r="HJ252" s="97"/>
      <c r="HK252" s="97"/>
      <c r="HL252" s="97"/>
      <c r="HM252" s="98"/>
      <c r="HN252" s="104"/>
      <c r="HO252" s="97"/>
      <c r="HP252" s="97"/>
      <c r="HQ252" s="97"/>
      <c r="HR252" s="97"/>
      <c r="HS252" s="97"/>
      <c r="HT252" s="97"/>
      <c r="HU252" s="97"/>
      <c r="HV252" s="97"/>
      <c r="HW252" s="97"/>
      <c r="HX252" s="97"/>
      <c r="HY252" s="97"/>
      <c r="HZ252" s="97"/>
      <c r="IA252" s="97"/>
      <c r="IB252" s="97"/>
      <c r="IC252" s="97"/>
      <c r="ID252" s="98"/>
      <c r="IE252" s="104"/>
      <c r="IF252" s="97"/>
      <c r="IG252" s="97"/>
      <c r="IH252" s="97"/>
      <c r="II252" s="97"/>
      <c r="IJ252" s="97"/>
      <c r="IK252" s="97"/>
      <c r="IL252" s="97"/>
      <c r="IM252" s="97"/>
      <c r="IN252" s="97"/>
      <c r="IO252" s="97"/>
      <c r="IP252" s="97"/>
      <c r="IQ252" s="97"/>
      <c r="IR252" s="97"/>
      <c r="IS252" s="97"/>
      <c r="IT252" s="97"/>
      <c r="IU252" s="98"/>
      <c r="IV252" s="104"/>
      <c r="IW252" s="97"/>
      <c r="IX252" s="97"/>
      <c r="IY252" s="97"/>
      <c r="IZ252" s="97"/>
      <c r="JA252" s="97"/>
      <c r="JB252" s="97"/>
      <c r="JC252" s="97"/>
      <c r="JD252" s="97"/>
      <c r="JE252" s="97"/>
      <c r="JF252" s="97"/>
      <c r="JG252" s="97"/>
      <c r="JH252" s="97"/>
      <c r="JI252" s="97"/>
      <c r="JJ252" s="97"/>
      <c r="JK252" s="97"/>
      <c r="JL252" s="98"/>
      <c r="JM252" s="104"/>
      <c r="JN252" s="97"/>
      <c r="JO252" s="97"/>
      <c r="JP252" s="97"/>
      <c r="JQ252" s="97"/>
      <c r="JR252" s="97"/>
      <c r="JS252" s="97"/>
      <c r="JT252" s="97"/>
      <c r="JU252" s="97"/>
      <c r="JV252" s="97"/>
      <c r="JW252" s="97"/>
      <c r="JX252" s="97"/>
      <c r="JY252" s="97"/>
      <c r="JZ252" s="97"/>
      <c r="KA252" s="97"/>
      <c r="KB252" s="97"/>
      <c r="KC252" s="98"/>
      <c r="KD252" s="104"/>
      <c r="KE252" s="97"/>
      <c r="KF252" s="97"/>
      <c r="KG252" s="97"/>
      <c r="KH252" s="97"/>
      <c r="KI252" s="97"/>
      <c r="KJ252" s="97"/>
      <c r="KK252" s="97"/>
      <c r="KL252" s="97"/>
      <c r="KM252" s="97"/>
      <c r="KN252" s="97"/>
      <c r="KO252" s="97"/>
      <c r="KP252" s="97"/>
      <c r="KQ252" s="97"/>
      <c r="KR252" s="97"/>
      <c r="KS252" s="97"/>
    </row>
    <row r="253" ht="15.0" customHeight="1">
      <c r="A253" s="104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8"/>
      <c r="R253" s="104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8"/>
      <c r="AI253" s="104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V253" s="97"/>
      <c r="AW253" s="97"/>
      <c r="AX253" s="97"/>
      <c r="AY253" s="98"/>
      <c r="AZ253" s="104"/>
      <c r="BA253" s="97"/>
      <c r="BB253" s="97"/>
      <c r="BC253" s="97"/>
      <c r="BD253" s="97"/>
      <c r="BE253" s="97"/>
      <c r="BF253" s="97"/>
      <c r="BG253" s="97"/>
      <c r="BH253" s="97"/>
      <c r="BI253" s="97"/>
      <c r="BJ253" s="97"/>
      <c r="BK253" s="97"/>
      <c r="BL253" s="97"/>
      <c r="BM253" s="97"/>
      <c r="BN253" s="97"/>
      <c r="BO253" s="97"/>
      <c r="BP253" s="98"/>
      <c r="BQ253" s="104"/>
      <c r="BR253" s="97"/>
      <c r="BS253" s="97"/>
      <c r="BT253" s="97"/>
      <c r="BU253" s="97"/>
      <c r="BV253" s="97"/>
      <c r="BW253" s="97"/>
      <c r="BX253" s="97"/>
      <c r="BY253" s="97"/>
      <c r="BZ253" s="97"/>
      <c r="CA253" s="97"/>
      <c r="CB253" s="97"/>
      <c r="CC253" s="97"/>
      <c r="CD253" s="97"/>
      <c r="CE253" s="97"/>
      <c r="CF253" s="97"/>
      <c r="CG253" s="98"/>
      <c r="CH253" s="104"/>
      <c r="CI253" s="97"/>
      <c r="CJ253" s="97"/>
      <c r="CK253" s="97"/>
      <c r="CL253" s="97"/>
      <c r="CM253" s="97"/>
      <c r="CN253" s="97"/>
      <c r="CO253" s="97"/>
      <c r="CP253" s="97"/>
      <c r="CQ253" s="97"/>
      <c r="CR253" s="97"/>
      <c r="CS253" s="97"/>
      <c r="CT253" s="97"/>
      <c r="CU253" s="97"/>
      <c r="CV253" s="97"/>
      <c r="CW253" s="97"/>
      <c r="CX253" s="98"/>
      <c r="CY253" s="104"/>
      <c r="CZ253" s="97"/>
      <c r="DA253" s="97"/>
      <c r="DB253" s="97"/>
      <c r="DC253" s="97"/>
      <c r="DD253" s="97"/>
      <c r="DE253" s="97"/>
      <c r="DF253" s="97"/>
      <c r="DG253" s="97"/>
      <c r="DH253" s="97"/>
      <c r="DI253" s="97"/>
      <c r="DJ253" s="97"/>
      <c r="DK253" s="97"/>
      <c r="DL253" s="97"/>
      <c r="DM253" s="97"/>
      <c r="DN253" s="97"/>
      <c r="DO253" s="98"/>
      <c r="DP253" s="104"/>
      <c r="DQ253" s="97"/>
      <c r="DR253" s="97"/>
      <c r="DS253" s="97"/>
      <c r="DT253" s="97"/>
      <c r="DU253" s="97"/>
      <c r="DV253" s="97"/>
      <c r="DW253" s="97"/>
      <c r="DX253" s="97"/>
      <c r="DY253" s="97"/>
      <c r="DZ253" s="97"/>
      <c r="EA253" s="97"/>
      <c r="EB253" s="97"/>
      <c r="EC253" s="97"/>
      <c r="ED253" s="97"/>
      <c r="EE253" s="97"/>
      <c r="EF253" s="98"/>
      <c r="EG253" s="104"/>
      <c r="EH253" s="97"/>
      <c r="EI253" s="97"/>
      <c r="EJ253" s="97"/>
      <c r="EK253" s="97"/>
      <c r="EL253" s="97"/>
      <c r="EM253" s="97"/>
      <c r="EN253" s="97"/>
      <c r="EO253" s="97"/>
      <c r="EP253" s="97"/>
      <c r="EQ253" s="97"/>
      <c r="ER253" s="97"/>
      <c r="ES253" s="97"/>
      <c r="ET253" s="97"/>
      <c r="EU253" s="97"/>
      <c r="EV253" s="97"/>
      <c r="EW253" s="98"/>
      <c r="EX253" s="104"/>
      <c r="EY253" s="97"/>
      <c r="EZ253" s="97"/>
      <c r="FA253" s="97"/>
      <c r="FB253" s="97"/>
      <c r="FC253" s="97"/>
      <c r="FD253" s="97"/>
      <c r="FE253" s="97"/>
      <c r="FF253" s="97"/>
      <c r="FG253" s="97"/>
      <c r="FH253" s="97"/>
      <c r="FI253" s="97"/>
      <c r="FJ253" s="97"/>
      <c r="FK253" s="97"/>
      <c r="FL253" s="97"/>
      <c r="FM253" s="97"/>
      <c r="FN253" s="98"/>
      <c r="FO253" s="104"/>
      <c r="FP253" s="97"/>
      <c r="FQ253" s="97"/>
      <c r="FR253" s="97"/>
      <c r="FS253" s="97"/>
      <c r="FT253" s="97"/>
      <c r="FU253" s="97"/>
      <c r="FV253" s="97"/>
      <c r="FW253" s="97"/>
      <c r="FX253" s="97"/>
      <c r="FY253" s="97"/>
      <c r="FZ253" s="97"/>
      <c r="GA253" s="97"/>
      <c r="GB253" s="97"/>
      <c r="GC253" s="97"/>
      <c r="GD253" s="97"/>
      <c r="GE253" s="98"/>
      <c r="GF253" s="104"/>
      <c r="GG253" s="97"/>
      <c r="GH253" s="97"/>
      <c r="GI253" s="97"/>
      <c r="GJ253" s="97"/>
      <c r="GK253" s="97"/>
      <c r="GL253" s="97"/>
      <c r="GM253" s="97"/>
      <c r="GN253" s="97"/>
      <c r="GO253" s="97"/>
      <c r="GP253" s="97"/>
      <c r="GQ253" s="97"/>
      <c r="GR253" s="97"/>
      <c r="GS253" s="97"/>
      <c r="GT253" s="97"/>
      <c r="GU253" s="97"/>
      <c r="GV253" s="98"/>
      <c r="GW253" s="104"/>
      <c r="GX253" s="97"/>
      <c r="GY253" s="97"/>
      <c r="GZ253" s="97"/>
      <c r="HA253" s="97"/>
      <c r="HB253" s="97"/>
      <c r="HC253" s="97"/>
      <c r="HD253" s="97"/>
      <c r="HE253" s="97"/>
      <c r="HF253" s="97"/>
      <c r="HG253" s="97"/>
      <c r="HH253" s="97"/>
      <c r="HI253" s="97"/>
      <c r="HJ253" s="97"/>
      <c r="HK253" s="97"/>
      <c r="HL253" s="97"/>
      <c r="HM253" s="98"/>
      <c r="HN253" s="104"/>
      <c r="HO253" s="97"/>
      <c r="HP253" s="97"/>
      <c r="HQ253" s="97"/>
      <c r="HR253" s="97"/>
      <c r="HS253" s="97"/>
      <c r="HT253" s="97"/>
      <c r="HU253" s="97"/>
      <c r="HV253" s="97"/>
      <c r="HW253" s="97"/>
      <c r="HX253" s="97"/>
      <c r="HY253" s="97"/>
      <c r="HZ253" s="97"/>
      <c r="IA253" s="97"/>
      <c r="IB253" s="97"/>
      <c r="IC253" s="97"/>
      <c r="ID253" s="98"/>
      <c r="IE253" s="104"/>
      <c r="IF253" s="97"/>
      <c r="IG253" s="97"/>
      <c r="IH253" s="97"/>
      <c r="II253" s="97"/>
      <c r="IJ253" s="97"/>
      <c r="IK253" s="97"/>
      <c r="IL253" s="97"/>
      <c r="IM253" s="97"/>
      <c r="IN253" s="97"/>
      <c r="IO253" s="97"/>
      <c r="IP253" s="97"/>
      <c r="IQ253" s="97"/>
      <c r="IR253" s="97"/>
      <c r="IS253" s="97"/>
      <c r="IT253" s="97"/>
      <c r="IU253" s="98"/>
      <c r="IV253" s="104"/>
      <c r="IW253" s="97"/>
      <c r="IX253" s="97"/>
      <c r="IY253" s="97"/>
      <c r="IZ253" s="97"/>
      <c r="JA253" s="97"/>
      <c r="JB253" s="97"/>
      <c r="JC253" s="97"/>
      <c r="JD253" s="97"/>
      <c r="JE253" s="97"/>
      <c r="JF253" s="97"/>
      <c r="JG253" s="97"/>
      <c r="JH253" s="97"/>
      <c r="JI253" s="97"/>
      <c r="JJ253" s="97"/>
      <c r="JK253" s="97"/>
      <c r="JL253" s="98"/>
      <c r="JM253" s="104"/>
      <c r="JN253" s="97"/>
      <c r="JO253" s="97"/>
      <c r="JP253" s="97"/>
      <c r="JQ253" s="97"/>
      <c r="JR253" s="97"/>
      <c r="JS253" s="97"/>
      <c r="JT253" s="97"/>
      <c r="JU253" s="97"/>
      <c r="JV253" s="97"/>
      <c r="JW253" s="97"/>
      <c r="JX253" s="97"/>
      <c r="JY253" s="97"/>
      <c r="JZ253" s="97"/>
      <c r="KA253" s="97"/>
      <c r="KB253" s="97"/>
      <c r="KC253" s="98"/>
      <c r="KD253" s="104"/>
      <c r="KE253" s="97"/>
      <c r="KF253" s="97"/>
      <c r="KG253" s="97"/>
      <c r="KH253" s="97"/>
      <c r="KI253" s="97"/>
      <c r="KJ253" s="97"/>
      <c r="KK253" s="97"/>
      <c r="KL253" s="97"/>
      <c r="KM253" s="97"/>
      <c r="KN253" s="97"/>
      <c r="KO253" s="97"/>
      <c r="KP253" s="97"/>
      <c r="KQ253" s="97"/>
      <c r="KR253" s="97"/>
      <c r="KS253" s="97"/>
    </row>
    <row r="254" ht="15.0" customHeight="1">
      <c r="A254" s="104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8"/>
      <c r="R254" s="104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8"/>
      <c r="AI254" s="104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V254" s="97"/>
      <c r="AW254" s="97"/>
      <c r="AX254" s="97"/>
      <c r="AY254" s="98"/>
      <c r="AZ254" s="104"/>
      <c r="BA254" s="97"/>
      <c r="BB254" s="97"/>
      <c r="BC254" s="97"/>
      <c r="BD254" s="97"/>
      <c r="BE254" s="97"/>
      <c r="BF254" s="97"/>
      <c r="BG254" s="97"/>
      <c r="BH254" s="97"/>
      <c r="BI254" s="97"/>
      <c r="BJ254" s="97"/>
      <c r="BK254" s="97"/>
      <c r="BL254" s="97"/>
      <c r="BM254" s="97"/>
      <c r="BN254" s="97"/>
      <c r="BO254" s="97"/>
      <c r="BP254" s="98"/>
      <c r="BQ254" s="104"/>
      <c r="BR254" s="97"/>
      <c r="BS254" s="97"/>
      <c r="BT254" s="97"/>
      <c r="BU254" s="97"/>
      <c r="BV254" s="97"/>
      <c r="BW254" s="97"/>
      <c r="BX254" s="97"/>
      <c r="BY254" s="97"/>
      <c r="BZ254" s="97"/>
      <c r="CA254" s="97"/>
      <c r="CB254" s="97"/>
      <c r="CC254" s="97"/>
      <c r="CD254" s="97"/>
      <c r="CE254" s="97"/>
      <c r="CF254" s="97"/>
      <c r="CG254" s="98"/>
      <c r="CH254" s="104"/>
      <c r="CI254" s="97"/>
      <c r="CJ254" s="97"/>
      <c r="CK254" s="97"/>
      <c r="CL254" s="97"/>
      <c r="CM254" s="97"/>
      <c r="CN254" s="97"/>
      <c r="CO254" s="97"/>
      <c r="CP254" s="97"/>
      <c r="CQ254" s="97"/>
      <c r="CR254" s="97"/>
      <c r="CS254" s="97"/>
      <c r="CT254" s="97"/>
      <c r="CU254" s="97"/>
      <c r="CV254" s="97"/>
      <c r="CW254" s="97"/>
      <c r="CX254" s="98"/>
      <c r="CY254" s="104"/>
      <c r="CZ254" s="97"/>
      <c r="DA254" s="97"/>
      <c r="DB254" s="97"/>
      <c r="DC254" s="97"/>
      <c r="DD254" s="97"/>
      <c r="DE254" s="97"/>
      <c r="DF254" s="97"/>
      <c r="DG254" s="97"/>
      <c r="DH254" s="97"/>
      <c r="DI254" s="97"/>
      <c r="DJ254" s="97"/>
      <c r="DK254" s="97"/>
      <c r="DL254" s="97"/>
      <c r="DM254" s="97"/>
      <c r="DN254" s="97"/>
      <c r="DO254" s="98"/>
      <c r="DP254" s="104"/>
      <c r="DQ254" s="97"/>
      <c r="DR254" s="97"/>
      <c r="DS254" s="97"/>
      <c r="DT254" s="97"/>
      <c r="DU254" s="97"/>
      <c r="DV254" s="97"/>
      <c r="DW254" s="97"/>
      <c r="DX254" s="97"/>
      <c r="DY254" s="97"/>
      <c r="DZ254" s="97"/>
      <c r="EA254" s="97"/>
      <c r="EB254" s="97"/>
      <c r="EC254" s="97"/>
      <c r="ED254" s="97"/>
      <c r="EE254" s="97"/>
      <c r="EF254" s="98"/>
      <c r="EG254" s="104"/>
      <c r="EH254" s="97"/>
      <c r="EI254" s="97"/>
      <c r="EJ254" s="97"/>
      <c r="EK254" s="97"/>
      <c r="EL254" s="97"/>
      <c r="EM254" s="97"/>
      <c r="EN254" s="97"/>
      <c r="EO254" s="97"/>
      <c r="EP254" s="97"/>
      <c r="EQ254" s="97"/>
      <c r="ER254" s="97"/>
      <c r="ES254" s="97"/>
      <c r="ET254" s="97"/>
      <c r="EU254" s="97"/>
      <c r="EV254" s="97"/>
      <c r="EW254" s="98"/>
      <c r="EX254" s="104"/>
      <c r="EY254" s="97"/>
      <c r="EZ254" s="97"/>
      <c r="FA254" s="97"/>
      <c r="FB254" s="97"/>
      <c r="FC254" s="97"/>
      <c r="FD254" s="97"/>
      <c r="FE254" s="97"/>
      <c r="FF254" s="97"/>
      <c r="FG254" s="97"/>
      <c r="FH254" s="97"/>
      <c r="FI254" s="97"/>
      <c r="FJ254" s="97"/>
      <c r="FK254" s="97"/>
      <c r="FL254" s="97"/>
      <c r="FM254" s="97"/>
      <c r="FN254" s="98"/>
      <c r="FO254" s="104"/>
      <c r="FP254" s="97"/>
      <c r="FQ254" s="97"/>
      <c r="FR254" s="97"/>
      <c r="FS254" s="97"/>
      <c r="FT254" s="97"/>
      <c r="FU254" s="97"/>
      <c r="FV254" s="97"/>
      <c r="FW254" s="97"/>
      <c r="FX254" s="97"/>
      <c r="FY254" s="97"/>
      <c r="FZ254" s="97"/>
      <c r="GA254" s="97"/>
      <c r="GB254" s="97"/>
      <c r="GC254" s="97"/>
      <c r="GD254" s="97"/>
      <c r="GE254" s="98"/>
      <c r="GF254" s="104"/>
      <c r="GG254" s="97"/>
      <c r="GH254" s="97"/>
      <c r="GI254" s="97"/>
      <c r="GJ254" s="97"/>
      <c r="GK254" s="97"/>
      <c r="GL254" s="97"/>
      <c r="GM254" s="97"/>
      <c r="GN254" s="97"/>
      <c r="GO254" s="97"/>
      <c r="GP254" s="97"/>
      <c r="GQ254" s="97"/>
      <c r="GR254" s="97"/>
      <c r="GS254" s="97"/>
      <c r="GT254" s="97"/>
      <c r="GU254" s="97"/>
      <c r="GV254" s="98"/>
      <c r="GW254" s="104"/>
      <c r="GX254" s="97"/>
      <c r="GY254" s="97"/>
      <c r="GZ254" s="97"/>
      <c r="HA254" s="97"/>
      <c r="HB254" s="97"/>
      <c r="HC254" s="97"/>
      <c r="HD254" s="97"/>
      <c r="HE254" s="97"/>
      <c r="HF254" s="97"/>
      <c r="HG254" s="97"/>
      <c r="HH254" s="97"/>
      <c r="HI254" s="97"/>
      <c r="HJ254" s="97"/>
      <c r="HK254" s="97"/>
      <c r="HL254" s="97"/>
      <c r="HM254" s="98"/>
      <c r="HN254" s="104"/>
      <c r="HO254" s="97"/>
      <c r="HP254" s="97"/>
      <c r="HQ254" s="97"/>
      <c r="HR254" s="97"/>
      <c r="HS254" s="97"/>
      <c r="HT254" s="97"/>
      <c r="HU254" s="97"/>
      <c r="HV254" s="97"/>
      <c r="HW254" s="97"/>
      <c r="HX254" s="97"/>
      <c r="HY254" s="97"/>
      <c r="HZ254" s="97"/>
      <c r="IA254" s="97"/>
      <c r="IB254" s="97"/>
      <c r="IC254" s="97"/>
      <c r="ID254" s="98"/>
      <c r="IE254" s="104"/>
      <c r="IF254" s="97"/>
      <c r="IG254" s="97"/>
      <c r="IH254" s="97"/>
      <c r="II254" s="97"/>
      <c r="IJ254" s="97"/>
      <c r="IK254" s="97"/>
      <c r="IL254" s="97"/>
      <c r="IM254" s="97"/>
      <c r="IN254" s="97"/>
      <c r="IO254" s="97"/>
      <c r="IP254" s="97"/>
      <c r="IQ254" s="97"/>
      <c r="IR254" s="97"/>
      <c r="IS254" s="97"/>
      <c r="IT254" s="97"/>
      <c r="IU254" s="98"/>
      <c r="IV254" s="104"/>
      <c r="IW254" s="97"/>
      <c r="IX254" s="97"/>
      <c r="IY254" s="97"/>
      <c r="IZ254" s="97"/>
      <c r="JA254" s="97"/>
      <c r="JB254" s="97"/>
      <c r="JC254" s="97"/>
      <c r="JD254" s="97"/>
      <c r="JE254" s="97"/>
      <c r="JF254" s="97"/>
      <c r="JG254" s="97"/>
      <c r="JH254" s="97"/>
      <c r="JI254" s="97"/>
      <c r="JJ254" s="97"/>
      <c r="JK254" s="97"/>
      <c r="JL254" s="98"/>
      <c r="JM254" s="104"/>
      <c r="JN254" s="97"/>
      <c r="JO254" s="97"/>
      <c r="JP254" s="97"/>
      <c r="JQ254" s="97"/>
      <c r="JR254" s="97"/>
      <c r="JS254" s="97"/>
      <c r="JT254" s="97"/>
      <c r="JU254" s="97"/>
      <c r="JV254" s="97"/>
      <c r="JW254" s="97"/>
      <c r="JX254" s="97"/>
      <c r="JY254" s="97"/>
      <c r="JZ254" s="97"/>
      <c r="KA254" s="97"/>
      <c r="KB254" s="97"/>
      <c r="KC254" s="98"/>
      <c r="KD254" s="104"/>
      <c r="KE254" s="97"/>
      <c r="KF254" s="97"/>
      <c r="KG254" s="97"/>
      <c r="KH254" s="97"/>
      <c r="KI254" s="97"/>
      <c r="KJ254" s="97"/>
      <c r="KK254" s="97"/>
      <c r="KL254" s="97"/>
      <c r="KM254" s="97"/>
      <c r="KN254" s="97"/>
      <c r="KO254" s="97"/>
      <c r="KP254" s="97"/>
      <c r="KQ254" s="97"/>
      <c r="KR254" s="97"/>
      <c r="KS254" s="97"/>
    </row>
    <row r="255" ht="15.0" customHeight="1">
      <c r="A255" s="104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8"/>
      <c r="R255" s="104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8"/>
      <c r="AI255" s="104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  <c r="AU255" s="97"/>
      <c r="AV255" s="97"/>
      <c r="AW255" s="97"/>
      <c r="AX255" s="97"/>
      <c r="AY255" s="98"/>
      <c r="AZ255" s="104"/>
      <c r="BA255" s="97"/>
      <c r="BB255" s="97"/>
      <c r="BC255" s="97"/>
      <c r="BD255" s="97"/>
      <c r="BE255" s="97"/>
      <c r="BF255" s="97"/>
      <c r="BG255" s="97"/>
      <c r="BH255" s="97"/>
      <c r="BI255" s="97"/>
      <c r="BJ255" s="97"/>
      <c r="BK255" s="97"/>
      <c r="BL255" s="97"/>
      <c r="BM255" s="97"/>
      <c r="BN255" s="97"/>
      <c r="BO255" s="97"/>
      <c r="BP255" s="98"/>
      <c r="BQ255" s="104"/>
      <c r="BR255" s="97"/>
      <c r="BS255" s="97"/>
      <c r="BT255" s="97"/>
      <c r="BU255" s="97"/>
      <c r="BV255" s="97"/>
      <c r="BW255" s="97"/>
      <c r="BX255" s="97"/>
      <c r="BY255" s="97"/>
      <c r="BZ255" s="97"/>
      <c r="CA255" s="97"/>
      <c r="CB255" s="97"/>
      <c r="CC255" s="97"/>
      <c r="CD255" s="97"/>
      <c r="CE255" s="97"/>
      <c r="CF255" s="97"/>
      <c r="CG255" s="98"/>
      <c r="CH255" s="104"/>
      <c r="CI255" s="97"/>
      <c r="CJ255" s="97"/>
      <c r="CK255" s="97"/>
      <c r="CL255" s="97"/>
      <c r="CM255" s="97"/>
      <c r="CN255" s="97"/>
      <c r="CO255" s="97"/>
      <c r="CP255" s="97"/>
      <c r="CQ255" s="97"/>
      <c r="CR255" s="97"/>
      <c r="CS255" s="97"/>
      <c r="CT255" s="97"/>
      <c r="CU255" s="97"/>
      <c r="CV255" s="97"/>
      <c r="CW255" s="97"/>
      <c r="CX255" s="98"/>
      <c r="CY255" s="104"/>
      <c r="CZ255" s="97"/>
      <c r="DA255" s="97"/>
      <c r="DB255" s="97"/>
      <c r="DC255" s="97"/>
      <c r="DD255" s="97"/>
      <c r="DE255" s="97"/>
      <c r="DF255" s="97"/>
      <c r="DG255" s="97"/>
      <c r="DH255" s="97"/>
      <c r="DI255" s="97"/>
      <c r="DJ255" s="97"/>
      <c r="DK255" s="97"/>
      <c r="DL255" s="97"/>
      <c r="DM255" s="97"/>
      <c r="DN255" s="97"/>
      <c r="DO255" s="98"/>
      <c r="DP255" s="104"/>
      <c r="DQ255" s="97"/>
      <c r="DR255" s="97"/>
      <c r="DS255" s="97"/>
      <c r="DT255" s="97"/>
      <c r="DU255" s="97"/>
      <c r="DV255" s="97"/>
      <c r="DW255" s="97"/>
      <c r="DX255" s="97"/>
      <c r="DY255" s="97"/>
      <c r="DZ255" s="97"/>
      <c r="EA255" s="97"/>
      <c r="EB255" s="97"/>
      <c r="EC255" s="97"/>
      <c r="ED255" s="97"/>
      <c r="EE255" s="97"/>
      <c r="EF255" s="98"/>
      <c r="EG255" s="104"/>
      <c r="EH255" s="97"/>
      <c r="EI255" s="97"/>
      <c r="EJ255" s="97"/>
      <c r="EK255" s="97"/>
      <c r="EL255" s="97"/>
      <c r="EM255" s="97"/>
      <c r="EN255" s="97"/>
      <c r="EO255" s="97"/>
      <c r="EP255" s="97"/>
      <c r="EQ255" s="97"/>
      <c r="ER255" s="97"/>
      <c r="ES255" s="97"/>
      <c r="ET255" s="97"/>
      <c r="EU255" s="97"/>
      <c r="EV255" s="97"/>
      <c r="EW255" s="98"/>
      <c r="EX255" s="104"/>
      <c r="EY255" s="97"/>
      <c r="EZ255" s="97"/>
      <c r="FA255" s="97"/>
      <c r="FB255" s="97"/>
      <c r="FC255" s="97"/>
      <c r="FD255" s="97"/>
      <c r="FE255" s="97"/>
      <c r="FF255" s="97"/>
      <c r="FG255" s="97"/>
      <c r="FH255" s="97"/>
      <c r="FI255" s="97"/>
      <c r="FJ255" s="97"/>
      <c r="FK255" s="97"/>
      <c r="FL255" s="97"/>
      <c r="FM255" s="97"/>
      <c r="FN255" s="98"/>
      <c r="FO255" s="104"/>
      <c r="FP255" s="97"/>
      <c r="FQ255" s="97"/>
      <c r="FR255" s="97"/>
      <c r="FS255" s="97"/>
      <c r="FT255" s="97"/>
      <c r="FU255" s="97"/>
      <c r="FV255" s="97"/>
      <c r="FW255" s="97"/>
      <c r="FX255" s="97"/>
      <c r="FY255" s="97"/>
      <c r="FZ255" s="97"/>
      <c r="GA255" s="97"/>
      <c r="GB255" s="97"/>
      <c r="GC255" s="97"/>
      <c r="GD255" s="97"/>
      <c r="GE255" s="98"/>
      <c r="GF255" s="104"/>
      <c r="GG255" s="97"/>
      <c r="GH255" s="97"/>
      <c r="GI255" s="97"/>
      <c r="GJ255" s="97"/>
      <c r="GK255" s="97"/>
      <c r="GL255" s="97"/>
      <c r="GM255" s="97"/>
      <c r="GN255" s="97"/>
      <c r="GO255" s="97"/>
      <c r="GP255" s="97"/>
      <c r="GQ255" s="97"/>
      <c r="GR255" s="97"/>
      <c r="GS255" s="97"/>
      <c r="GT255" s="97"/>
      <c r="GU255" s="97"/>
      <c r="GV255" s="98"/>
      <c r="GW255" s="104"/>
      <c r="GX255" s="97"/>
      <c r="GY255" s="97"/>
      <c r="GZ255" s="97"/>
      <c r="HA255" s="97"/>
      <c r="HB255" s="97"/>
      <c r="HC255" s="97"/>
      <c r="HD255" s="97"/>
      <c r="HE255" s="97"/>
      <c r="HF255" s="97"/>
      <c r="HG255" s="97"/>
      <c r="HH255" s="97"/>
      <c r="HI255" s="97"/>
      <c r="HJ255" s="97"/>
      <c r="HK255" s="97"/>
      <c r="HL255" s="97"/>
      <c r="HM255" s="98"/>
      <c r="HN255" s="104"/>
      <c r="HO255" s="97"/>
      <c r="HP255" s="97"/>
      <c r="HQ255" s="97"/>
      <c r="HR255" s="97"/>
      <c r="HS255" s="97"/>
      <c r="HT255" s="97"/>
      <c r="HU255" s="97"/>
      <c r="HV255" s="97"/>
      <c r="HW255" s="97"/>
      <c r="HX255" s="97"/>
      <c r="HY255" s="97"/>
      <c r="HZ255" s="97"/>
      <c r="IA255" s="97"/>
      <c r="IB255" s="97"/>
      <c r="IC255" s="97"/>
      <c r="ID255" s="98"/>
      <c r="IE255" s="104"/>
      <c r="IF255" s="97"/>
      <c r="IG255" s="97"/>
      <c r="IH255" s="97"/>
      <c r="II255" s="97"/>
      <c r="IJ255" s="97"/>
      <c r="IK255" s="97"/>
      <c r="IL255" s="97"/>
      <c r="IM255" s="97"/>
      <c r="IN255" s="97"/>
      <c r="IO255" s="97"/>
      <c r="IP255" s="97"/>
      <c r="IQ255" s="97"/>
      <c r="IR255" s="97"/>
      <c r="IS255" s="97"/>
      <c r="IT255" s="97"/>
      <c r="IU255" s="98"/>
      <c r="IV255" s="104"/>
      <c r="IW255" s="97"/>
      <c r="IX255" s="97"/>
      <c r="IY255" s="97"/>
      <c r="IZ255" s="97"/>
      <c r="JA255" s="97"/>
      <c r="JB255" s="97"/>
      <c r="JC255" s="97"/>
      <c r="JD255" s="97"/>
      <c r="JE255" s="97"/>
      <c r="JF255" s="97"/>
      <c r="JG255" s="97"/>
      <c r="JH255" s="97"/>
      <c r="JI255" s="97"/>
      <c r="JJ255" s="97"/>
      <c r="JK255" s="97"/>
      <c r="JL255" s="98"/>
      <c r="JM255" s="104"/>
      <c r="JN255" s="97"/>
      <c r="JO255" s="97"/>
      <c r="JP255" s="97"/>
      <c r="JQ255" s="97"/>
      <c r="JR255" s="97"/>
      <c r="JS255" s="97"/>
      <c r="JT255" s="97"/>
      <c r="JU255" s="97"/>
      <c r="JV255" s="97"/>
      <c r="JW255" s="97"/>
      <c r="JX255" s="97"/>
      <c r="JY255" s="97"/>
      <c r="JZ255" s="97"/>
      <c r="KA255" s="97"/>
      <c r="KB255" s="97"/>
      <c r="KC255" s="98"/>
      <c r="KD255" s="104"/>
      <c r="KE255" s="97"/>
      <c r="KF255" s="97"/>
      <c r="KG255" s="97"/>
      <c r="KH255" s="97"/>
      <c r="KI255" s="97"/>
      <c r="KJ255" s="97"/>
      <c r="KK255" s="97"/>
      <c r="KL255" s="97"/>
      <c r="KM255" s="97"/>
      <c r="KN255" s="97"/>
      <c r="KO255" s="97"/>
      <c r="KP255" s="97"/>
      <c r="KQ255" s="97"/>
      <c r="KR255" s="97"/>
      <c r="KS255" s="97"/>
    </row>
    <row r="256" ht="15.0" customHeight="1">
      <c r="A256" s="104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8"/>
      <c r="R256" s="104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8"/>
      <c r="AI256" s="104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V256" s="97"/>
      <c r="AW256" s="97"/>
      <c r="AX256" s="97"/>
      <c r="AY256" s="98"/>
      <c r="AZ256" s="104"/>
      <c r="BA256" s="97"/>
      <c r="BB256" s="97"/>
      <c r="BC256" s="97"/>
      <c r="BD256" s="97"/>
      <c r="BE256" s="97"/>
      <c r="BF256" s="97"/>
      <c r="BG256" s="97"/>
      <c r="BH256" s="97"/>
      <c r="BI256" s="97"/>
      <c r="BJ256" s="97"/>
      <c r="BK256" s="97"/>
      <c r="BL256" s="97"/>
      <c r="BM256" s="97"/>
      <c r="BN256" s="97"/>
      <c r="BO256" s="97"/>
      <c r="BP256" s="98"/>
      <c r="BQ256" s="104"/>
      <c r="BR256" s="97"/>
      <c r="BS256" s="97"/>
      <c r="BT256" s="97"/>
      <c r="BU256" s="97"/>
      <c r="BV256" s="97"/>
      <c r="BW256" s="97"/>
      <c r="BX256" s="97"/>
      <c r="BY256" s="97"/>
      <c r="BZ256" s="97"/>
      <c r="CA256" s="97"/>
      <c r="CB256" s="97"/>
      <c r="CC256" s="97"/>
      <c r="CD256" s="97"/>
      <c r="CE256" s="97"/>
      <c r="CF256" s="97"/>
      <c r="CG256" s="98"/>
      <c r="CH256" s="104"/>
      <c r="CI256" s="97"/>
      <c r="CJ256" s="97"/>
      <c r="CK256" s="97"/>
      <c r="CL256" s="97"/>
      <c r="CM256" s="97"/>
      <c r="CN256" s="97"/>
      <c r="CO256" s="97"/>
      <c r="CP256" s="97"/>
      <c r="CQ256" s="97"/>
      <c r="CR256" s="97"/>
      <c r="CS256" s="97"/>
      <c r="CT256" s="97"/>
      <c r="CU256" s="97"/>
      <c r="CV256" s="97"/>
      <c r="CW256" s="97"/>
      <c r="CX256" s="98"/>
      <c r="CY256" s="104"/>
      <c r="CZ256" s="97"/>
      <c r="DA256" s="97"/>
      <c r="DB256" s="97"/>
      <c r="DC256" s="97"/>
      <c r="DD256" s="97"/>
      <c r="DE256" s="97"/>
      <c r="DF256" s="97"/>
      <c r="DG256" s="97"/>
      <c r="DH256" s="97"/>
      <c r="DI256" s="97"/>
      <c r="DJ256" s="97"/>
      <c r="DK256" s="97"/>
      <c r="DL256" s="97"/>
      <c r="DM256" s="97"/>
      <c r="DN256" s="97"/>
      <c r="DO256" s="98"/>
      <c r="DP256" s="104"/>
      <c r="DQ256" s="97"/>
      <c r="DR256" s="97"/>
      <c r="DS256" s="97"/>
      <c r="DT256" s="97"/>
      <c r="DU256" s="97"/>
      <c r="DV256" s="97"/>
      <c r="DW256" s="97"/>
      <c r="DX256" s="97"/>
      <c r="DY256" s="97"/>
      <c r="DZ256" s="97"/>
      <c r="EA256" s="97"/>
      <c r="EB256" s="97"/>
      <c r="EC256" s="97"/>
      <c r="ED256" s="97"/>
      <c r="EE256" s="97"/>
      <c r="EF256" s="98"/>
      <c r="EG256" s="104"/>
      <c r="EH256" s="97"/>
      <c r="EI256" s="97"/>
      <c r="EJ256" s="97"/>
      <c r="EK256" s="97"/>
      <c r="EL256" s="97"/>
      <c r="EM256" s="97"/>
      <c r="EN256" s="97"/>
      <c r="EO256" s="97"/>
      <c r="EP256" s="97"/>
      <c r="EQ256" s="97"/>
      <c r="ER256" s="97"/>
      <c r="ES256" s="97"/>
      <c r="ET256" s="97"/>
      <c r="EU256" s="97"/>
      <c r="EV256" s="97"/>
      <c r="EW256" s="98"/>
      <c r="EX256" s="104"/>
      <c r="EY256" s="97"/>
      <c r="EZ256" s="97"/>
      <c r="FA256" s="97"/>
      <c r="FB256" s="97"/>
      <c r="FC256" s="97"/>
      <c r="FD256" s="97"/>
      <c r="FE256" s="97"/>
      <c r="FF256" s="97"/>
      <c r="FG256" s="97"/>
      <c r="FH256" s="97"/>
      <c r="FI256" s="97"/>
      <c r="FJ256" s="97"/>
      <c r="FK256" s="97"/>
      <c r="FL256" s="97"/>
      <c r="FM256" s="97"/>
      <c r="FN256" s="98"/>
      <c r="FO256" s="104"/>
      <c r="FP256" s="97"/>
      <c r="FQ256" s="97"/>
      <c r="FR256" s="97"/>
      <c r="FS256" s="97"/>
      <c r="FT256" s="97"/>
      <c r="FU256" s="97"/>
      <c r="FV256" s="97"/>
      <c r="FW256" s="97"/>
      <c r="FX256" s="97"/>
      <c r="FY256" s="97"/>
      <c r="FZ256" s="97"/>
      <c r="GA256" s="97"/>
      <c r="GB256" s="97"/>
      <c r="GC256" s="97"/>
      <c r="GD256" s="97"/>
      <c r="GE256" s="98"/>
      <c r="GF256" s="104"/>
      <c r="GG256" s="97"/>
      <c r="GH256" s="97"/>
      <c r="GI256" s="97"/>
      <c r="GJ256" s="97"/>
      <c r="GK256" s="97"/>
      <c r="GL256" s="97"/>
      <c r="GM256" s="97"/>
      <c r="GN256" s="97"/>
      <c r="GO256" s="97"/>
      <c r="GP256" s="97"/>
      <c r="GQ256" s="97"/>
      <c r="GR256" s="97"/>
      <c r="GS256" s="97"/>
      <c r="GT256" s="97"/>
      <c r="GU256" s="97"/>
      <c r="GV256" s="98"/>
      <c r="GW256" s="104"/>
      <c r="GX256" s="97"/>
      <c r="GY256" s="97"/>
      <c r="GZ256" s="97"/>
      <c r="HA256" s="97"/>
      <c r="HB256" s="97"/>
      <c r="HC256" s="97"/>
      <c r="HD256" s="97"/>
      <c r="HE256" s="97"/>
      <c r="HF256" s="97"/>
      <c r="HG256" s="97"/>
      <c r="HH256" s="97"/>
      <c r="HI256" s="97"/>
      <c r="HJ256" s="97"/>
      <c r="HK256" s="97"/>
      <c r="HL256" s="97"/>
      <c r="HM256" s="98"/>
      <c r="HN256" s="104"/>
      <c r="HO256" s="97"/>
      <c r="HP256" s="97"/>
      <c r="HQ256" s="97"/>
      <c r="HR256" s="97"/>
      <c r="HS256" s="97"/>
      <c r="HT256" s="97"/>
      <c r="HU256" s="97"/>
      <c r="HV256" s="97"/>
      <c r="HW256" s="97"/>
      <c r="HX256" s="97"/>
      <c r="HY256" s="97"/>
      <c r="HZ256" s="97"/>
      <c r="IA256" s="97"/>
      <c r="IB256" s="97"/>
      <c r="IC256" s="97"/>
      <c r="ID256" s="98"/>
      <c r="IE256" s="104"/>
      <c r="IF256" s="97"/>
      <c r="IG256" s="97"/>
      <c r="IH256" s="97"/>
      <c r="II256" s="97"/>
      <c r="IJ256" s="97"/>
      <c r="IK256" s="97"/>
      <c r="IL256" s="97"/>
      <c r="IM256" s="97"/>
      <c r="IN256" s="97"/>
      <c r="IO256" s="97"/>
      <c r="IP256" s="97"/>
      <c r="IQ256" s="97"/>
      <c r="IR256" s="97"/>
      <c r="IS256" s="97"/>
      <c r="IT256" s="97"/>
      <c r="IU256" s="98"/>
      <c r="IV256" s="104"/>
      <c r="IW256" s="97"/>
      <c r="IX256" s="97"/>
      <c r="IY256" s="97"/>
      <c r="IZ256" s="97"/>
      <c r="JA256" s="97"/>
      <c r="JB256" s="97"/>
      <c r="JC256" s="97"/>
      <c r="JD256" s="97"/>
      <c r="JE256" s="97"/>
      <c r="JF256" s="97"/>
      <c r="JG256" s="97"/>
      <c r="JH256" s="97"/>
      <c r="JI256" s="97"/>
      <c r="JJ256" s="97"/>
      <c r="JK256" s="97"/>
      <c r="JL256" s="98"/>
      <c r="JM256" s="104"/>
      <c r="JN256" s="97"/>
      <c r="JO256" s="97"/>
      <c r="JP256" s="97"/>
      <c r="JQ256" s="97"/>
      <c r="JR256" s="97"/>
      <c r="JS256" s="97"/>
      <c r="JT256" s="97"/>
      <c r="JU256" s="97"/>
      <c r="JV256" s="97"/>
      <c r="JW256" s="97"/>
      <c r="JX256" s="97"/>
      <c r="JY256" s="97"/>
      <c r="JZ256" s="97"/>
      <c r="KA256" s="97"/>
      <c r="KB256" s="97"/>
      <c r="KC256" s="98"/>
      <c r="KD256" s="104"/>
      <c r="KE256" s="97"/>
      <c r="KF256" s="97"/>
      <c r="KG256" s="97"/>
      <c r="KH256" s="97"/>
      <c r="KI256" s="97"/>
      <c r="KJ256" s="97"/>
      <c r="KK256" s="97"/>
      <c r="KL256" s="97"/>
      <c r="KM256" s="97"/>
      <c r="KN256" s="97"/>
      <c r="KO256" s="97"/>
      <c r="KP256" s="97"/>
      <c r="KQ256" s="97"/>
      <c r="KR256" s="97"/>
      <c r="KS256" s="97"/>
    </row>
    <row r="257" ht="15.0" customHeight="1">
      <c r="A257" s="104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8"/>
      <c r="R257" s="104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8"/>
      <c r="AI257" s="104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  <c r="AU257" s="97"/>
      <c r="AV257" s="97"/>
      <c r="AW257" s="97"/>
      <c r="AX257" s="97"/>
      <c r="AY257" s="98"/>
      <c r="AZ257" s="104"/>
      <c r="BA257" s="97"/>
      <c r="BB257" s="97"/>
      <c r="BC257" s="97"/>
      <c r="BD257" s="97"/>
      <c r="BE257" s="97"/>
      <c r="BF257" s="97"/>
      <c r="BG257" s="97"/>
      <c r="BH257" s="97"/>
      <c r="BI257" s="97"/>
      <c r="BJ257" s="97"/>
      <c r="BK257" s="97"/>
      <c r="BL257" s="97"/>
      <c r="BM257" s="97"/>
      <c r="BN257" s="97"/>
      <c r="BO257" s="97"/>
      <c r="BP257" s="98"/>
      <c r="BQ257" s="104"/>
      <c r="BR257" s="97"/>
      <c r="BS257" s="97"/>
      <c r="BT257" s="97"/>
      <c r="BU257" s="97"/>
      <c r="BV257" s="97"/>
      <c r="BW257" s="97"/>
      <c r="BX257" s="97"/>
      <c r="BY257" s="97"/>
      <c r="BZ257" s="97"/>
      <c r="CA257" s="97"/>
      <c r="CB257" s="97"/>
      <c r="CC257" s="97"/>
      <c r="CD257" s="97"/>
      <c r="CE257" s="97"/>
      <c r="CF257" s="97"/>
      <c r="CG257" s="98"/>
      <c r="CH257" s="104"/>
      <c r="CI257" s="97"/>
      <c r="CJ257" s="97"/>
      <c r="CK257" s="97"/>
      <c r="CL257" s="97"/>
      <c r="CM257" s="97"/>
      <c r="CN257" s="97"/>
      <c r="CO257" s="97"/>
      <c r="CP257" s="97"/>
      <c r="CQ257" s="97"/>
      <c r="CR257" s="97"/>
      <c r="CS257" s="97"/>
      <c r="CT257" s="97"/>
      <c r="CU257" s="97"/>
      <c r="CV257" s="97"/>
      <c r="CW257" s="97"/>
      <c r="CX257" s="98"/>
      <c r="CY257" s="104"/>
      <c r="CZ257" s="97"/>
      <c r="DA257" s="97"/>
      <c r="DB257" s="97"/>
      <c r="DC257" s="97"/>
      <c r="DD257" s="97"/>
      <c r="DE257" s="97"/>
      <c r="DF257" s="97"/>
      <c r="DG257" s="97"/>
      <c r="DH257" s="97"/>
      <c r="DI257" s="97"/>
      <c r="DJ257" s="97"/>
      <c r="DK257" s="97"/>
      <c r="DL257" s="97"/>
      <c r="DM257" s="97"/>
      <c r="DN257" s="97"/>
      <c r="DO257" s="98"/>
      <c r="DP257" s="104"/>
      <c r="DQ257" s="97"/>
      <c r="DR257" s="97"/>
      <c r="DS257" s="97"/>
      <c r="DT257" s="97"/>
      <c r="DU257" s="97"/>
      <c r="DV257" s="97"/>
      <c r="DW257" s="97"/>
      <c r="DX257" s="97"/>
      <c r="DY257" s="97"/>
      <c r="DZ257" s="97"/>
      <c r="EA257" s="97"/>
      <c r="EB257" s="97"/>
      <c r="EC257" s="97"/>
      <c r="ED257" s="97"/>
      <c r="EE257" s="97"/>
      <c r="EF257" s="98"/>
      <c r="EG257" s="104"/>
      <c r="EH257" s="97"/>
      <c r="EI257" s="97"/>
      <c r="EJ257" s="97"/>
      <c r="EK257" s="97"/>
      <c r="EL257" s="97"/>
      <c r="EM257" s="97"/>
      <c r="EN257" s="97"/>
      <c r="EO257" s="97"/>
      <c r="EP257" s="97"/>
      <c r="EQ257" s="97"/>
      <c r="ER257" s="97"/>
      <c r="ES257" s="97"/>
      <c r="ET257" s="97"/>
      <c r="EU257" s="97"/>
      <c r="EV257" s="97"/>
      <c r="EW257" s="98"/>
      <c r="EX257" s="104"/>
      <c r="EY257" s="97"/>
      <c r="EZ257" s="97"/>
      <c r="FA257" s="97"/>
      <c r="FB257" s="97"/>
      <c r="FC257" s="97"/>
      <c r="FD257" s="97"/>
      <c r="FE257" s="97"/>
      <c r="FF257" s="97"/>
      <c r="FG257" s="97"/>
      <c r="FH257" s="97"/>
      <c r="FI257" s="97"/>
      <c r="FJ257" s="97"/>
      <c r="FK257" s="97"/>
      <c r="FL257" s="97"/>
      <c r="FM257" s="97"/>
      <c r="FN257" s="98"/>
      <c r="FO257" s="104"/>
      <c r="FP257" s="97"/>
      <c r="FQ257" s="97"/>
      <c r="FR257" s="97"/>
      <c r="FS257" s="97"/>
      <c r="FT257" s="97"/>
      <c r="FU257" s="97"/>
      <c r="FV257" s="97"/>
      <c r="FW257" s="97"/>
      <c r="FX257" s="97"/>
      <c r="FY257" s="97"/>
      <c r="FZ257" s="97"/>
      <c r="GA257" s="97"/>
      <c r="GB257" s="97"/>
      <c r="GC257" s="97"/>
      <c r="GD257" s="97"/>
      <c r="GE257" s="98"/>
      <c r="GF257" s="104"/>
      <c r="GG257" s="97"/>
      <c r="GH257" s="97"/>
      <c r="GI257" s="97"/>
      <c r="GJ257" s="97"/>
      <c r="GK257" s="97"/>
      <c r="GL257" s="97"/>
      <c r="GM257" s="97"/>
      <c r="GN257" s="97"/>
      <c r="GO257" s="97"/>
      <c r="GP257" s="97"/>
      <c r="GQ257" s="97"/>
      <c r="GR257" s="97"/>
      <c r="GS257" s="97"/>
      <c r="GT257" s="97"/>
      <c r="GU257" s="97"/>
      <c r="GV257" s="98"/>
      <c r="GW257" s="104"/>
      <c r="GX257" s="97"/>
      <c r="GY257" s="97"/>
      <c r="GZ257" s="97"/>
      <c r="HA257" s="97"/>
      <c r="HB257" s="97"/>
      <c r="HC257" s="97"/>
      <c r="HD257" s="97"/>
      <c r="HE257" s="97"/>
      <c r="HF257" s="97"/>
      <c r="HG257" s="97"/>
      <c r="HH257" s="97"/>
      <c r="HI257" s="97"/>
      <c r="HJ257" s="97"/>
      <c r="HK257" s="97"/>
      <c r="HL257" s="97"/>
      <c r="HM257" s="98"/>
      <c r="HN257" s="104"/>
      <c r="HO257" s="97"/>
      <c r="HP257" s="97"/>
      <c r="HQ257" s="97"/>
      <c r="HR257" s="97"/>
      <c r="HS257" s="97"/>
      <c r="HT257" s="97"/>
      <c r="HU257" s="97"/>
      <c r="HV257" s="97"/>
      <c r="HW257" s="97"/>
      <c r="HX257" s="97"/>
      <c r="HY257" s="97"/>
      <c r="HZ257" s="97"/>
      <c r="IA257" s="97"/>
      <c r="IB257" s="97"/>
      <c r="IC257" s="97"/>
      <c r="ID257" s="98"/>
      <c r="IE257" s="104"/>
      <c r="IF257" s="97"/>
      <c r="IG257" s="97"/>
      <c r="IH257" s="97"/>
      <c r="II257" s="97"/>
      <c r="IJ257" s="97"/>
      <c r="IK257" s="97"/>
      <c r="IL257" s="97"/>
      <c r="IM257" s="97"/>
      <c r="IN257" s="97"/>
      <c r="IO257" s="97"/>
      <c r="IP257" s="97"/>
      <c r="IQ257" s="97"/>
      <c r="IR257" s="97"/>
      <c r="IS257" s="97"/>
      <c r="IT257" s="97"/>
      <c r="IU257" s="98"/>
      <c r="IV257" s="104"/>
      <c r="IW257" s="97"/>
      <c r="IX257" s="97"/>
      <c r="IY257" s="97"/>
      <c r="IZ257" s="97"/>
      <c r="JA257" s="97"/>
      <c r="JB257" s="97"/>
      <c r="JC257" s="97"/>
      <c r="JD257" s="97"/>
      <c r="JE257" s="97"/>
      <c r="JF257" s="97"/>
      <c r="JG257" s="97"/>
      <c r="JH257" s="97"/>
      <c r="JI257" s="97"/>
      <c r="JJ257" s="97"/>
      <c r="JK257" s="97"/>
      <c r="JL257" s="98"/>
      <c r="JM257" s="104"/>
      <c r="JN257" s="97"/>
      <c r="JO257" s="97"/>
      <c r="JP257" s="97"/>
      <c r="JQ257" s="97"/>
      <c r="JR257" s="97"/>
      <c r="JS257" s="97"/>
      <c r="JT257" s="97"/>
      <c r="JU257" s="97"/>
      <c r="JV257" s="97"/>
      <c r="JW257" s="97"/>
      <c r="JX257" s="97"/>
      <c r="JY257" s="97"/>
      <c r="JZ257" s="97"/>
      <c r="KA257" s="97"/>
      <c r="KB257" s="97"/>
      <c r="KC257" s="98"/>
      <c r="KD257" s="104"/>
      <c r="KE257" s="97"/>
      <c r="KF257" s="97"/>
      <c r="KG257" s="97"/>
      <c r="KH257" s="97"/>
      <c r="KI257" s="97"/>
      <c r="KJ257" s="97"/>
      <c r="KK257" s="97"/>
      <c r="KL257" s="97"/>
      <c r="KM257" s="97"/>
      <c r="KN257" s="97"/>
      <c r="KO257" s="97"/>
      <c r="KP257" s="97"/>
      <c r="KQ257" s="97"/>
      <c r="KR257" s="97"/>
      <c r="KS257" s="97"/>
    </row>
    <row r="258" ht="15.0" customHeight="1">
      <c r="A258" s="104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8"/>
      <c r="R258" s="104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8"/>
      <c r="AI258" s="104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/>
      <c r="AX258" s="97"/>
      <c r="AY258" s="98"/>
      <c r="AZ258" s="104"/>
      <c r="BA258" s="97"/>
      <c r="BB258" s="97"/>
      <c r="BC258" s="97"/>
      <c r="BD258" s="97"/>
      <c r="BE258" s="97"/>
      <c r="BF258" s="97"/>
      <c r="BG258" s="97"/>
      <c r="BH258" s="97"/>
      <c r="BI258" s="97"/>
      <c r="BJ258" s="97"/>
      <c r="BK258" s="97"/>
      <c r="BL258" s="97"/>
      <c r="BM258" s="97"/>
      <c r="BN258" s="97"/>
      <c r="BO258" s="97"/>
      <c r="BP258" s="98"/>
      <c r="BQ258" s="104"/>
      <c r="BR258" s="97"/>
      <c r="BS258" s="97"/>
      <c r="BT258" s="97"/>
      <c r="BU258" s="97"/>
      <c r="BV258" s="97"/>
      <c r="BW258" s="97"/>
      <c r="BX258" s="97"/>
      <c r="BY258" s="97"/>
      <c r="BZ258" s="97"/>
      <c r="CA258" s="97"/>
      <c r="CB258" s="97"/>
      <c r="CC258" s="97"/>
      <c r="CD258" s="97"/>
      <c r="CE258" s="97"/>
      <c r="CF258" s="97"/>
      <c r="CG258" s="98"/>
      <c r="CH258" s="104"/>
      <c r="CI258" s="97"/>
      <c r="CJ258" s="97"/>
      <c r="CK258" s="97"/>
      <c r="CL258" s="97"/>
      <c r="CM258" s="97"/>
      <c r="CN258" s="97"/>
      <c r="CO258" s="97"/>
      <c r="CP258" s="97"/>
      <c r="CQ258" s="97"/>
      <c r="CR258" s="97"/>
      <c r="CS258" s="97"/>
      <c r="CT258" s="97"/>
      <c r="CU258" s="97"/>
      <c r="CV258" s="97"/>
      <c r="CW258" s="97"/>
      <c r="CX258" s="98"/>
      <c r="CY258" s="104"/>
      <c r="CZ258" s="97"/>
      <c r="DA258" s="97"/>
      <c r="DB258" s="97"/>
      <c r="DC258" s="97"/>
      <c r="DD258" s="97"/>
      <c r="DE258" s="97"/>
      <c r="DF258" s="97"/>
      <c r="DG258" s="97"/>
      <c r="DH258" s="97"/>
      <c r="DI258" s="97"/>
      <c r="DJ258" s="97"/>
      <c r="DK258" s="97"/>
      <c r="DL258" s="97"/>
      <c r="DM258" s="97"/>
      <c r="DN258" s="97"/>
      <c r="DO258" s="98"/>
      <c r="DP258" s="104"/>
      <c r="DQ258" s="97"/>
      <c r="DR258" s="97"/>
      <c r="DS258" s="97"/>
      <c r="DT258" s="97"/>
      <c r="DU258" s="97"/>
      <c r="DV258" s="97"/>
      <c r="DW258" s="97"/>
      <c r="DX258" s="97"/>
      <c r="DY258" s="97"/>
      <c r="DZ258" s="97"/>
      <c r="EA258" s="97"/>
      <c r="EB258" s="97"/>
      <c r="EC258" s="97"/>
      <c r="ED258" s="97"/>
      <c r="EE258" s="97"/>
      <c r="EF258" s="98"/>
      <c r="EG258" s="104"/>
      <c r="EH258" s="97"/>
      <c r="EI258" s="97"/>
      <c r="EJ258" s="97"/>
      <c r="EK258" s="97"/>
      <c r="EL258" s="97"/>
      <c r="EM258" s="97"/>
      <c r="EN258" s="97"/>
      <c r="EO258" s="97"/>
      <c r="EP258" s="97"/>
      <c r="EQ258" s="97"/>
      <c r="ER258" s="97"/>
      <c r="ES258" s="97"/>
      <c r="ET258" s="97"/>
      <c r="EU258" s="97"/>
      <c r="EV258" s="97"/>
      <c r="EW258" s="98"/>
      <c r="EX258" s="104"/>
      <c r="EY258" s="97"/>
      <c r="EZ258" s="97"/>
      <c r="FA258" s="97"/>
      <c r="FB258" s="97"/>
      <c r="FC258" s="97"/>
      <c r="FD258" s="97"/>
      <c r="FE258" s="97"/>
      <c r="FF258" s="97"/>
      <c r="FG258" s="97"/>
      <c r="FH258" s="97"/>
      <c r="FI258" s="97"/>
      <c r="FJ258" s="97"/>
      <c r="FK258" s="97"/>
      <c r="FL258" s="97"/>
      <c r="FM258" s="97"/>
      <c r="FN258" s="98"/>
      <c r="FO258" s="104"/>
      <c r="FP258" s="97"/>
      <c r="FQ258" s="97"/>
      <c r="FR258" s="97"/>
      <c r="FS258" s="97"/>
      <c r="FT258" s="97"/>
      <c r="FU258" s="97"/>
      <c r="FV258" s="97"/>
      <c r="FW258" s="97"/>
      <c r="FX258" s="97"/>
      <c r="FY258" s="97"/>
      <c r="FZ258" s="97"/>
      <c r="GA258" s="97"/>
      <c r="GB258" s="97"/>
      <c r="GC258" s="97"/>
      <c r="GD258" s="97"/>
      <c r="GE258" s="98"/>
      <c r="GF258" s="104"/>
      <c r="GG258" s="97"/>
      <c r="GH258" s="97"/>
      <c r="GI258" s="97"/>
      <c r="GJ258" s="97"/>
      <c r="GK258" s="97"/>
      <c r="GL258" s="97"/>
      <c r="GM258" s="97"/>
      <c r="GN258" s="97"/>
      <c r="GO258" s="97"/>
      <c r="GP258" s="97"/>
      <c r="GQ258" s="97"/>
      <c r="GR258" s="97"/>
      <c r="GS258" s="97"/>
      <c r="GT258" s="97"/>
      <c r="GU258" s="97"/>
      <c r="GV258" s="98"/>
      <c r="GW258" s="104"/>
      <c r="GX258" s="97"/>
      <c r="GY258" s="97"/>
      <c r="GZ258" s="97"/>
      <c r="HA258" s="97"/>
      <c r="HB258" s="97"/>
      <c r="HC258" s="97"/>
      <c r="HD258" s="97"/>
      <c r="HE258" s="97"/>
      <c r="HF258" s="97"/>
      <c r="HG258" s="97"/>
      <c r="HH258" s="97"/>
      <c r="HI258" s="97"/>
      <c r="HJ258" s="97"/>
      <c r="HK258" s="97"/>
      <c r="HL258" s="97"/>
      <c r="HM258" s="98"/>
      <c r="HN258" s="104"/>
      <c r="HO258" s="97"/>
      <c r="HP258" s="97"/>
      <c r="HQ258" s="97"/>
      <c r="HR258" s="97"/>
      <c r="HS258" s="97"/>
      <c r="HT258" s="97"/>
      <c r="HU258" s="97"/>
      <c r="HV258" s="97"/>
      <c r="HW258" s="97"/>
      <c r="HX258" s="97"/>
      <c r="HY258" s="97"/>
      <c r="HZ258" s="97"/>
      <c r="IA258" s="97"/>
      <c r="IB258" s="97"/>
      <c r="IC258" s="97"/>
      <c r="ID258" s="98"/>
      <c r="IE258" s="104"/>
      <c r="IF258" s="97"/>
      <c r="IG258" s="97"/>
      <c r="IH258" s="97"/>
      <c r="II258" s="97"/>
      <c r="IJ258" s="97"/>
      <c r="IK258" s="97"/>
      <c r="IL258" s="97"/>
      <c r="IM258" s="97"/>
      <c r="IN258" s="97"/>
      <c r="IO258" s="97"/>
      <c r="IP258" s="97"/>
      <c r="IQ258" s="97"/>
      <c r="IR258" s="97"/>
      <c r="IS258" s="97"/>
      <c r="IT258" s="97"/>
      <c r="IU258" s="98"/>
      <c r="IV258" s="104"/>
      <c r="IW258" s="97"/>
      <c r="IX258" s="97"/>
      <c r="IY258" s="97"/>
      <c r="IZ258" s="97"/>
      <c r="JA258" s="97"/>
      <c r="JB258" s="97"/>
      <c r="JC258" s="97"/>
      <c r="JD258" s="97"/>
      <c r="JE258" s="97"/>
      <c r="JF258" s="97"/>
      <c r="JG258" s="97"/>
      <c r="JH258" s="97"/>
      <c r="JI258" s="97"/>
      <c r="JJ258" s="97"/>
      <c r="JK258" s="97"/>
      <c r="JL258" s="98"/>
      <c r="JM258" s="104"/>
      <c r="JN258" s="97"/>
      <c r="JO258" s="97"/>
      <c r="JP258" s="97"/>
      <c r="JQ258" s="97"/>
      <c r="JR258" s="97"/>
      <c r="JS258" s="97"/>
      <c r="JT258" s="97"/>
      <c r="JU258" s="97"/>
      <c r="JV258" s="97"/>
      <c r="JW258" s="97"/>
      <c r="JX258" s="97"/>
      <c r="JY258" s="97"/>
      <c r="JZ258" s="97"/>
      <c r="KA258" s="97"/>
      <c r="KB258" s="97"/>
      <c r="KC258" s="98"/>
      <c r="KD258" s="104"/>
      <c r="KE258" s="97"/>
      <c r="KF258" s="97"/>
      <c r="KG258" s="97"/>
      <c r="KH258" s="97"/>
      <c r="KI258" s="97"/>
      <c r="KJ258" s="97"/>
      <c r="KK258" s="97"/>
      <c r="KL258" s="97"/>
      <c r="KM258" s="97"/>
      <c r="KN258" s="97"/>
      <c r="KO258" s="97"/>
      <c r="KP258" s="97"/>
      <c r="KQ258" s="97"/>
      <c r="KR258" s="97"/>
      <c r="KS258" s="97"/>
    </row>
    <row r="259" ht="15.0" customHeight="1">
      <c r="A259" s="104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8"/>
      <c r="R259" s="104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8"/>
      <c r="AI259" s="104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  <c r="AU259" s="97"/>
      <c r="AV259" s="97"/>
      <c r="AW259" s="97"/>
      <c r="AX259" s="97"/>
      <c r="AY259" s="98"/>
      <c r="AZ259" s="104"/>
      <c r="BA259" s="97"/>
      <c r="BB259" s="97"/>
      <c r="BC259" s="97"/>
      <c r="BD259" s="97"/>
      <c r="BE259" s="97"/>
      <c r="BF259" s="97"/>
      <c r="BG259" s="97"/>
      <c r="BH259" s="97"/>
      <c r="BI259" s="97"/>
      <c r="BJ259" s="97"/>
      <c r="BK259" s="97"/>
      <c r="BL259" s="97"/>
      <c r="BM259" s="97"/>
      <c r="BN259" s="97"/>
      <c r="BO259" s="97"/>
      <c r="BP259" s="98"/>
      <c r="BQ259" s="104"/>
      <c r="BR259" s="97"/>
      <c r="BS259" s="97"/>
      <c r="BT259" s="97"/>
      <c r="BU259" s="97"/>
      <c r="BV259" s="97"/>
      <c r="BW259" s="97"/>
      <c r="BX259" s="97"/>
      <c r="BY259" s="97"/>
      <c r="BZ259" s="97"/>
      <c r="CA259" s="97"/>
      <c r="CB259" s="97"/>
      <c r="CC259" s="97"/>
      <c r="CD259" s="97"/>
      <c r="CE259" s="97"/>
      <c r="CF259" s="97"/>
      <c r="CG259" s="98"/>
      <c r="CH259" s="104"/>
      <c r="CI259" s="97"/>
      <c r="CJ259" s="97"/>
      <c r="CK259" s="97"/>
      <c r="CL259" s="97"/>
      <c r="CM259" s="97"/>
      <c r="CN259" s="97"/>
      <c r="CO259" s="97"/>
      <c r="CP259" s="97"/>
      <c r="CQ259" s="97"/>
      <c r="CR259" s="97"/>
      <c r="CS259" s="97"/>
      <c r="CT259" s="97"/>
      <c r="CU259" s="97"/>
      <c r="CV259" s="97"/>
      <c r="CW259" s="97"/>
      <c r="CX259" s="98"/>
      <c r="CY259" s="104"/>
      <c r="CZ259" s="97"/>
      <c r="DA259" s="97"/>
      <c r="DB259" s="97"/>
      <c r="DC259" s="97"/>
      <c r="DD259" s="97"/>
      <c r="DE259" s="97"/>
      <c r="DF259" s="97"/>
      <c r="DG259" s="97"/>
      <c r="DH259" s="97"/>
      <c r="DI259" s="97"/>
      <c r="DJ259" s="97"/>
      <c r="DK259" s="97"/>
      <c r="DL259" s="97"/>
      <c r="DM259" s="97"/>
      <c r="DN259" s="97"/>
      <c r="DO259" s="98"/>
      <c r="DP259" s="104"/>
      <c r="DQ259" s="97"/>
      <c r="DR259" s="97"/>
      <c r="DS259" s="97"/>
      <c r="DT259" s="97"/>
      <c r="DU259" s="97"/>
      <c r="DV259" s="97"/>
      <c r="DW259" s="97"/>
      <c r="DX259" s="97"/>
      <c r="DY259" s="97"/>
      <c r="DZ259" s="97"/>
      <c r="EA259" s="97"/>
      <c r="EB259" s="97"/>
      <c r="EC259" s="97"/>
      <c r="ED259" s="97"/>
      <c r="EE259" s="97"/>
      <c r="EF259" s="98"/>
      <c r="EG259" s="104"/>
      <c r="EH259" s="97"/>
      <c r="EI259" s="97"/>
      <c r="EJ259" s="97"/>
      <c r="EK259" s="97"/>
      <c r="EL259" s="97"/>
      <c r="EM259" s="97"/>
      <c r="EN259" s="97"/>
      <c r="EO259" s="97"/>
      <c r="EP259" s="97"/>
      <c r="EQ259" s="97"/>
      <c r="ER259" s="97"/>
      <c r="ES259" s="97"/>
      <c r="ET259" s="97"/>
      <c r="EU259" s="97"/>
      <c r="EV259" s="97"/>
      <c r="EW259" s="98"/>
      <c r="EX259" s="104"/>
      <c r="EY259" s="97"/>
      <c r="EZ259" s="97"/>
      <c r="FA259" s="97"/>
      <c r="FB259" s="97"/>
      <c r="FC259" s="97"/>
      <c r="FD259" s="97"/>
      <c r="FE259" s="97"/>
      <c r="FF259" s="97"/>
      <c r="FG259" s="97"/>
      <c r="FH259" s="97"/>
      <c r="FI259" s="97"/>
      <c r="FJ259" s="97"/>
      <c r="FK259" s="97"/>
      <c r="FL259" s="97"/>
      <c r="FM259" s="97"/>
      <c r="FN259" s="98"/>
      <c r="FO259" s="104"/>
      <c r="FP259" s="97"/>
      <c r="FQ259" s="97"/>
      <c r="FR259" s="97"/>
      <c r="FS259" s="97"/>
      <c r="FT259" s="97"/>
      <c r="FU259" s="97"/>
      <c r="FV259" s="97"/>
      <c r="FW259" s="97"/>
      <c r="FX259" s="97"/>
      <c r="FY259" s="97"/>
      <c r="FZ259" s="97"/>
      <c r="GA259" s="97"/>
      <c r="GB259" s="97"/>
      <c r="GC259" s="97"/>
      <c r="GD259" s="97"/>
      <c r="GE259" s="98"/>
      <c r="GF259" s="104"/>
      <c r="GG259" s="97"/>
      <c r="GH259" s="97"/>
      <c r="GI259" s="97"/>
      <c r="GJ259" s="97"/>
      <c r="GK259" s="97"/>
      <c r="GL259" s="97"/>
      <c r="GM259" s="97"/>
      <c r="GN259" s="97"/>
      <c r="GO259" s="97"/>
      <c r="GP259" s="97"/>
      <c r="GQ259" s="97"/>
      <c r="GR259" s="97"/>
      <c r="GS259" s="97"/>
      <c r="GT259" s="97"/>
      <c r="GU259" s="97"/>
      <c r="GV259" s="98"/>
      <c r="GW259" s="104"/>
      <c r="GX259" s="97"/>
      <c r="GY259" s="97"/>
      <c r="GZ259" s="97"/>
      <c r="HA259" s="97"/>
      <c r="HB259" s="97"/>
      <c r="HC259" s="97"/>
      <c r="HD259" s="97"/>
      <c r="HE259" s="97"/>
      <c r="HF259" s="97"/>
      <c r="HG259" s="97"/>
      <c r="HH259" s="97"/>
      <c r="HI259" s="97"/>
      <c r="HJ259" s="97"/>
      <c r="HK259" s="97"/>
      <c r="HL259" s="97"/>
      <c r="HM259" s="98"/>
      <c r="HN259" s="104"/>
      <c r="HO259" s="97"/>
      <c r="HP259" s="97"/>
      <c r="HQ259" s="97"/>
      <c r="HR259" s="97"/>
      <c r="HS259" s="97"/>
      <c r="HT259" s="97"/>
      <c r="HU259" s="97"/>
      <c r="HV259" s="97"/>
      <c r="HW259" s="97"/>
      <c r="HX259" s="97"/>
      <c r="HY259" s="97"/>
      <c r="HZ259" s="97"/>
      <c r="IA259" s="97"/>
      <c r="IB259" s="97"/>
      <c r="IC259" s="97"/>
      <c r="ID259" s="98"/>
      <c r="IE259" s="104"/>
      <c r="IF259" s="97"/>
      <c r="IG259" s="97"/>
      <c r="IH259" s="97"/>
      <c r="II259" s="97"/>
      <c r="IJ259" s="97"/>
      <c r="IK259" s="97"/>
      <c r="IL259" s="97"/>
      <c r="IM259" s="97"/>
      <c r="IN259" s="97"/>
      <c r="IO259" s="97"/>
      <c r="IP259" s="97"/>
      <c r="IQ259" s="97"/>
      <c r="IR259" s="97"/>
      <c r="IS259" s="97"/>
      <c r="IT259" s="97"/>
      <c r="IU259" s="98"/>
      <c r="IV259" s="104"/>
      <c r="IW259" s="97"/>
      <c r="IX259" s="97"/>
      <c r="IY259" s="97"/>
      <c r="IZ259" s="97"/>
      <c r="JA259" s="97"/>
      <c r="JB259" s="97"/>
      <c r="JC259" s="97"/>
      <c r="JD259" s="97"/>
      <c r="JE259" s="97"/>
      <c r="JF259" s="97"/>
      <c r="JG259" s="97"/>
      <c r="JH259" s="97"/>
      <c r="JI259" s="97"/>
      <c r="JJ259" s="97"/>
      <c r="JK259" s="97"/>
      <c r="JL259" s="98"/>
      <c r="JM259" s="104"/>
      <c r="JN259" s="97"/>
      <c r="JO259" s="97"/>
      <c r="JP259" s="97"/>
      <c r="JQ259" s="97"/>
      <c r="JR259" s="97"/>
      <c r="JS259" s="97"/>
      <c r="JT259" s="97"/>
      <c r="JU259" s="97"/>
      <c r="JV259" s="97"/>
      <c r="JW259" s="97"/>
      <c r="JX259" s="97"/>
      <c r="JY259" s="97"/>
      <c r="JZ259" s="97"/>
      <c r="KA259" s="97"/>
      <c r="KB259" s="97"/>
      <c r="KC259" s="98"/>
      <c r="KD259" s="104"/>
      <c r="KE259" s="97"/>
      <c r="KF259" s="97"/>
      <c r="KG259" s="97"/>
      <c r="KH259" s="97"/>
      <c r="KI259" s="97"/>
      <c r="KJ259" s="97"/>
      <c r="KK259" s="97"/>
      <c r="KL259" s="97"/>
      <c r="KM259" s="97"/>
      <c r="KN259" s="97"/>
      <c r="KO259" s="97"/>
      <c r="KP259" s="97"/>
      <c r="KQ259" s="97"/>
      <c r="KR259" s="97"/>
      <c r="KS259" s="97"/>
    </row>
    <row r="260" ht="15.0" customHeight="1">
      <c r="A260" s="104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8"/>
      <c r="R260" s="104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8"/>
      <c r="AI260" s="104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8"/>
      <c r="AZ260" s="104"/>
      <c r="BA260" s="97"/>
      <c r="BB260" s="97"/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  <c r="BM260" s="97"/>
      <c r="BN260" s="97"/>
      <c r="BO260" s="97"/>
      <c r="BP260" s="98"/>
      <c r="BQ260" s="104"/>
      <c r="BR260" s="97"/>
      <c r="BS260" s="97"/>
      <c r="BT260" s="97"/>
      <c r="BU260" s="97"/>
      <c r="BV260" s="97"/>
      <c r="BW260" s="97"/>
      <c r="BX260" s="97"/>
      <c r="BY260" s="97"/>
      <c r="BZ260" s="97"/>
      <c r="CA260" s="97"/>
      <c r="CB260" s="97"/>
      <c r="CC260" s="97"/>
      <c r="CD260" s="97"/>
      <c r="CE260" s="97"/>
      <c r="CF260" s="97"/>
      <c r="CG260" s="98"/>
      <c r="CH260" s="104"/>
      <c r="CI260" s="97"/>
      <c r="CJ260" s="97"/>
      <c r="CK260" s="97"/>
      <c r="CL260" s="97"/>
      <c r="CM260" s="97"/>
      <c r="CN260" s="97"/>
      <c r="CO260" s="97"/>
      <c r="CP260" s="97"/>
      <c r="CQ260" s="97"/>
      <c r="CR260" s="97"/>
      <c r="CS260" s="97"/>
      <c r="CT260" s="97"/>
      <c r="CU260" s="97"/>
      <c r="CV260" s="97"/>
      <c r="CW260" s="97"/>
      <c r="CX260" s="98"/>
      <c r="CY260" s="104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  <c r="DL260" s="97"/>
      <c r="DM260" s="97"/>
      <c r="DN260" s="97"/>
      <c r="DO260" s="98"/>
      <c r="DP260" s="104"/>
      <c r="DQ260" s="97"/>
      <c r="DR260" s="97"/>
      <c r="DS260" s="97"/>
      <c r="DT260" s="97"/>
      <c r="DU260" s="97"/>
      <c r="DV260" s="97"/>
      <c r="DW260" s="97"/>
      <c r="DX260" s="97"/>
      <c r="DY260" s="97"/>
      <c r="DZ260" s="97"/>
      <c r="EA260" s="97"/>
      <c r="EB260" s="97"/>
      <c r="EC260" s="97"/>
      <c r="ED260" s="97"/>
      <c r="EE260" s="97"/>
      <c r="EF260" s="98"/>
      <c r="EG260" s="104"/>
      <c r="EH260" s="97"/>
      <c r="EI260" s="97"/>
      <c r="EJ260" s="97"/>
      <c r="EK260" s="97"/>
      <c r="EL260" s="97"/>
      <c r="EM260" s="97"/>
      <c r="EN260" s="97"/>
      <c r="EO260" s="97"/>
      <c r="EP260" s="97"/>
      <c r="EQ260" s="97"/>
      <c r="ER260" s="97"/>
      <c r="ES260" s="97"/>
      <c r="ET260" s="97"/>
      <c r="EU260" s="97"/>
      <c r="EV260" s="97"/>
      <c r="EW260" s="98"/>
      <c r="EX260" s="104"/>
      <c r="EY260" s="97"/>
      <c r="EZ260" s="97"/>
      <c r="FA260" s="97"/>
      <c r="FB260" s="97"/>
      <c r="FC260" s="97"/>
      <c r="FD260" s="97"/>
      <c r="FE260" s="97"/>
      <c r="FF260" s="97"/>
      <c r="FG260" s="97"/>
      <c r="FH260" s="97"/>
      <c r="FI260" s="97"/>
      <c r="FJ260" s="97"/>
      <c r="FK260" s="97"/>
      <c r="FL260" s="97"/>
      <c r="FM260" s="97"/>
      <c r="FN260" s="98"/>
      <c r="FO260" s="104"/>
      <c r="FP260" s="97"/>
      <c r="FQ260" s="97"/>
      <c r="FR260" s="97"/>
      <c r="FS260" s="97"/>
      <c r="FT260" s="97"/>
      <c r="FU260" s="97"/>
      <c r="FV260" s="97"/>
      <c r="FW260" s="97"/>
      <c r="FX260" s="97"/>
      <c r="FY260" s="97"/>
      <c r="FZ260" s="97"/>
      <c r="GA260" s="97"/>
      <c r="GB260" s="97"/>
      <c r="GC260" s="97"/>
      <c r="GD260" s="97"/>
      <c r="GE260" s="98"/>
      <c r="GF260" s="104"/>
      <c r="GG260" s="97"/>
      <c r="GH260" s="97"/>
      <c r="GI260" s="97"/>
      <c r="GJ260" s="97"/>
      <c r="GK260" s="97"/>
      <c r="GL260" s="97"/>
      <c r="GM260" s="97"/>
      <c r="GN260" s="97"/>
      <c r="GO260" s="97"/>
      <c r="GP260" s="97"/>
      <c r="GQ260" s="97"/>
      <c r="GR260" s="97"/>
      <c r="GS260" s="97"/>
      <c r="GT260" s="97"/>
      <c r="GU260" s="97"/>
      <c r="GV260" s="98"/>
      <c r="GW260" s="104"/>
      <c r="GX260" s="97"/>
      <c r="GY260" s="97"/>
      <c r="GZ260" s="97"/>
      <c r="HA260" s="97"/>
      <c r="HB260" s="97"/>
      <c r="HC260" s="97"/>
      <c r="HD260" s="97"/>
      <c r="HE260" s="97"/>
      <c r="HF260" s="97"/>
      <c r="HG260" s="97"/>
      <c r="HH260" s="97"/>
      <c r="HI260" s="97"/>
      <c r="HJ260" s="97"/>
      <c r="HK260" s="97"/>
      <c r="HL260" s="97"/>
      <c r="HM260" s="98"/>
      <c r="HN260" s="104"/>
      <c r="HO260" s="97"/>
      <c r="HP260" s="97"/>
      <c r="HQ260" s="97"/>
      <c r="HR260" s="97"/>
      <c r="HS260" s="97"/>
      <c r="HT260" s="97"/>
      <c r="HU260" s="97"/>
      <c r="HV260" s="97"/>
      <c r="HW260" s="97"/>
      <c r="HX260" s="97"/>
      <c r="HY260" s="97"/>
      <c r="HZ260" s="97"/>
      <c r="IA260" s="97"/>
      <c r="IB260" s="97"/>
      <c r="IC260" s="97"/>
      <c r="ID260" s="98"/>
      <c r="IE260" s="104"/>
      <c r="IF260" s="97"/>
      <c r="IG260" s="97"/>
      <c r="IH260" s="97"/>
      <c r="II260" s="97"/>
      <c r="IJ260" s="97"/>
      <c r="IK260" s="97"/>
      <c r="IL260" s="97"/>
      <c r="IM260" s="97"/>
      <c r="IN260" s="97"/>
      <c r="IO260" s="97"/>
      <c r="IP260" s="97"/>
      <c r="IQ260" s="97"/>
      <c r="IR260" s="97"/>
      <c r="IS260" s="97"/>
      <c r="IT260" s="97"/>
      <c r="IU260" s="98"/>
      <c r="IV260" s="104"/>
      <c r="IW260" s="97"/>
      <c r="IX260" s="97"/>
      <c r="IY260" s="97"/>
      <c r="IZ260" s="97"/>
      <c r="JA260" s="97"/>
      <c r="JB260" s="97"/>
      <c r="JC260" s="97"/>
      <c r="JD260" s="97"/>
      <c r="JE260" s="97"/>
      <c r="JF260" s="97"/>
      <c r="JG260" s="97"/>
      <c r="JH260" s="97"/>
      <c r="JI260" s="97"/>
      <c r="JJ260" s="97"/>
      <c r="JK260" s="97"/>
      <c r="JL260" s="98"/>
      <c r="JM260" s="104"/>
      <c r="JN260" s="97"/>
      <c r="JO260" s="97"/>
      <c r="JP260" s="97"/>
      <c r="JQ260" s="97"/>
      <c r="JR260" s="97"/>
      <c r="JS260" s="97"/>
      <c r="JT260" s="97"/>
      <c r="JU260" s="97"/>
      <c r="JV260" s="97"/>
      <c r="JW260" s="97"/>
      <c r="JX260" s="97"/>
      <c r="JY260" s="97"/>
      <c r="JZ260" s="97"/>
      <c r="KA260" s="97"/>
      <c r="KB260" s="97"/>
      <c r="KC260" s="98"/>
      <c r="KD260" s="104"/>
      <c r="KE260" s="97"/>
      <c r="KF260" s="97"/>
      <c r="KG260" s="97"/>
      <c r="KH260" s="97"/>
      <c r="KI260" s="97"/>
      <c r="KJ260" s="97"/>
      <c r="KK260" s="97"/>
      <c r="KL260" s="97"/>
      <c r="KM260" s="97"/>
      <c r="KN260" s="97"/>
      <c r="KO260" s="97"/>
      <c r="KP260" s="97"/>
      <c r="KQ260" s="97"/>
      <c r="KR260" s="97"/>
      <c r="KS260" s="97"/>
    </row>
    <row r="261" ht="15.0" customHeight="1">
      <c r="A261" s="104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8"/>
      <c r="R261" s="104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8"/>
      <c r="AI261" s="104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7"/>
      <c r="AV261" s="97"/>
      <c r="AW261" s="97"/>
      <c r="AX261" s="97"/>
      <c r="AY261" s="98"/>
      <c r="AZ261" s="104"/>
      <c r="BA261" s="97"/>
      <c r="BB261" s="97"/>
      <c r="BC261" s="97"/>
      <c r="BD261" s="97"/>
      <c r="BE261" s="97"/>
      <c r="BF261" s="97"/>
      <c r="BG261" s="97"/>
      <c r="BH261" s="97"/>
      <c r="BI261" s="97"/>
      <c r="BJ261" s="97"/>
      <c r="BK261" s="97"/>
      <c r="BL261" s="97"/>
      <c r="BM261" s="97"/>
      <c r="BN261" s="97"/>
      <c r="BO261" s="97"/>
      <c r="BP261" s="98"/>
      <c r="BQ261" s="104"/>
      <c r="BR261" s="97"/>
      <c r="BS261" s="97"/>
      <c r="BT261" s="97"/>
      <c r="BU261" s="97"/>
      <c r="BV261" s="97"/>
      <c r="BW261" s="97"/>
      <c r="BX261" s="97"/>
      <c r="BY261" s="97"/>
      <c r="BZ261" s="97"/>
      <c r="CA261" s="97"/>
      <c r="CB261" s="97"/>
      <c r="CC261" s="97"/>
      <c r="CD261" s="97"/>
      <c r="CE261" s="97"/>
      <c r="CF261" s="97"/>
      <c r="CG261" s="98"/>
      <c r="CH261" s="104"/>
      <c r="CI261" s="97"/>
      <c r="CJ261" s="97"/>
      <c r="CK261" s="97"/>
      <c r="CL261" s="97"/>
      <c r="CM261" s="97"/>
      <c r="CN261" s="97"/>
      <c r="CO261" s="97"/>
      <c r="CP261" s="97"/>
      <c r="CQ261" s="97"/>
      <c r="CR261" s="97"/>
      <c r="CS261" s="97"/>
      <c r="CT261" s="97"/>
      <c r="CU261" s="97"/>
      <c r="CV261" s="97"/>
      <c r="CW261" s="97"/>
      <c r="CX261" s="98"/>
      <c r="CY261" s="104"/>
      <c r="CZ261" s="97"/>
      <c r="DA261" s="97"/>
      <c r="DB261" s="97"/>
      <c r="DC261" s="97"/>
      <c r="DD261" s="97"/>
      <c r="DE261" s="97"/>
      <c r="DF261" s="97"/>
      <c r="DG261" s="97"/>
      <c r="DH261" s="97"/>
      <c r="DI261" s="97"/>
      <c r="DJ261" s="97"/>
      <c r="DK261" s="97"/>
      <c r="DL261" s="97"/>
      <c r="DM261" s="97"/>
      <c r="DN261" s="97"/>
      <c r="DO261" s="98"/>
      <c r="DP261" s="104"/>
      <c r="DQ261" s="97"/>
      <c r="DR261" s="97"/>
      <c r="DS261" s="97"/>
      <c r="DT261" s="97"/>
      <c r="DU261" s="97"/>
      <c r="DV261" s="97"/>
      <c r="DW261" s="97"/>
      <c r="DX261" s="97"/>
      <c r="DY261" s="97"/>
      <c r="DZ261" s="97"/>
      <c r="EA261" s="97"/>
      <c r="EB261" s="97"/>
      <c r="EC261" s="97"/>
      <c r="ED261" s="97"/>
      <c r="EE261" s="97"/>
      <c r="EF261" s="98"/>
      <c r="EG261" s="104"/>
      <c r="EH261" s="97"/>
      <c r="EI261" s="97"/>
      <c r="EJ261" s="97"/>
      <c r="EK261" s="97"/>
      <c r="EL261" s="97"/>
      <c r="EM261" s="97"/>
      <c r="EN261" s="97"/>
      <c r="EO261" s="97"/>
      <c r="EP261" s="97"/>
      <c r="EQ261" s="97"/>
      <c r="ER261" s="97"/>
      <c r="ES261" s="97"/>
      <c r="ET261" s="97"/>
      <c r="EU261" s="97"/>
      <c r="EV261" s="97"/>
      <c r="EW261" s="98"/>
      <c r="EX261" s="104"/>
      <c r="EY261" s="97"/>
      <c r="EZ261" s="97"/>
      <c r="FA261" s="97"/>
      <c r="FB261" s="97"/>
      <c r="FC261" s="97"/>
      <c r="FD261" s="97"/>
      <c r="FE261" s="97"/>
      <c r="FF261" s="97"/>
      <c r="FG261" s="97"/>
      <c r="FH261" s="97"/>
      <c r="FI261" s="97"/>
      <c r="FJ261" s="97"/>
      <c r="FK261" s="97"/>
      <c r="FL261" s="97"/>
      <c r="FM261" s="97"/>
      <c r="FN261" s="98"/>
      <c r="FO261" s="104"/>
      <c r="FP261" s="97"/>
      <c r="FQ261" s="97"/>
      <c r="FR261" s="97"/>
      <c r="FS261" s="97"/>
      <c r="FT261" s="97"/>
      <c r="FU261" s="97"/>
      <c r="FV261" s="97"/>
      <c r="FW261" s="97"/>
      <c r="FX261" s="97"/>
      <c r="FY261" s="97"/>
      <c r="FZ261" s="97"/>
      <c r="GA261" s="97"/>
      <c r="GB261" s="97"/>
      <c r="GC261" s="97"/>
      <c r="GD261" s="97"/>
      <c r="GE261" s="98"/>
      <c r="GF261" s="104"/>
      <c r="GG261" s="97"/>
      <c r="GH261" s="97"/>
      <c r="GI261" s="97"/>
      <c r="GJ261" s="97"/>
      <c r="GK261" s="97"/>
      <c r="GL261" s="97"/>
      <c r="GM261" s="97"/>
      <c r="GN261" s="97"/>
      <c r="GO261" s="97"/>
      <c r="GP261" s="97"/>
      <c r="GQ261" s="97"/>
      <c r="GR261" s="97"/>
      <c r="GS261" s="97"/>
      <c r="GT261" s="97"/>
      <c r="GU261" s="97"/>
      <c r="GV261" s="98"/>
      <c r="GW261" s="104"/>
      <c r="GX261" s="97"/>
      <c r="GY261" s="97"/>
      <c r="GZ261" s="97"/>
      <c r="HA261" s="97"/>
      <c r="HB261" s="97"/>
      <c r="HC261" s="97"/>
      <c r="HD261" s="97"/>
      <c r="HE261" s="97"/>
      <c r="HF261" s="97"/>
      <c r="HG261" s="97"/>
      <c r="HH261" s="97"/>
      <c r="HI261" s="97"/>
      <c r="HJ261" s="97"/>
      <c r="HK261" s="97"/>
      <c r="HL261" s="97"/>
      <c r="HM261" s="98"/>
      <c r="HN261" s="104"/>
      <c r="HO261" s="97"/>
      <c r="HP261" s="97"/>
      <c r="HQ261" s="97"/>
      <c r="HR261" s="97"/>
      <c r="HS261" s="97"/>
      <c r="HT261" s="97"/>
      <c r="HU261" s="97"/>
      <c r="HV261" s="97"/>
      <c r="HW261" s="97"/>
      <c r="HX261" s="97"/>
      <c r="HY261" s="97"/>
      <c r="HZ261" s="97"/>
      <c r="IA261" s="97"/>
      <c r="IB261" s="97"/>
      <c r="IC261" s="97"/>
      <c r="ID261" s="98"/>
      <c r="IE261" s="104"/>
      <c r="IF261" s="97"/>
      <c r="IG261" s="97"/>
      <c r="IH261" s="97"/>
      <c r="II261" s="97"/>
      <c r="IJ261" s="97"/>
      <c r="IK261" s="97"/>
      <c r="IL261" s="97"/>
      <c r="IM261" s="97"/>
      <c r="IN261" s="97"/>
      <c r="IO261" s="97"/>
      <c r="IP261" s="97"/>
      <c r="IQ261" s="97"/>
      <c r="IR261" s="97"/>
      <c r="IS261" s="97"/>
      <c r="IT261" s="97"/>
      <c r="IU261" s="98"/>
      <c r="IV261" s="104"/>
      <c r="IW261" s="97"/>
      <c r="IX261" s="97"/>
      <c r="IY261" s="97"/>
      <c r="IZ261" s="97"/>
      <c r="JA261" s="97"/>
      <c r="JB261" s="97"/>
      <c r="JC261" s="97"/>
      <c r="JD261" s="97"/>
      <c r="JE261" s="97"/>
      <c r="JF261" s="97"/>
      <c r="JG261" s="97"/>
      <c r="JH261" s="97"/>
      <c r="JI261" s="97"/>
      <c r="JJ261" s="97"/>
      <c r="JK261" s="97"/>
      <c r="JL261" s="98"/>
      <c r="JM261" s="104"/>
      <c r="JN261" s="97"/>
      <c r="JO261" s="97"/>
      <c r="JP261" s="97"/>
      <c r="JQ261" s="97"/>
      <c r="JR261" s="97"/>
      <c r="JS261" s="97"/>
      <c r="JT261" s="97"/>
      <c r="JU261" s="97"/>
      <c r="JV261" s="97"/>
      <c r="JW261" s="97"/>
      <c r="JX261" s="97"/>
      <c r="JY261" s="97"/>
      <c r="JZ261" s="97"/>
      <c r="KA261" s="97"/>
      <c r="KB261" s="97"/>
      <c r="KC261" s="98"/>
      <c r="KD261" s="104"/>
      <c r="KE261" s="97"/>
      <c r="KF261" s="97"/>
      <c r="KG261" s="97"/>
      <c r="KH261" s="97"/>
      <c r="KI261" s="97"/>
      <c r="KJ261" s="97"/>
      <c r="KK261" s="97"/>
      <c r="KL261" s="97"/>
      <c r="KM261" s="97"/>
      <c r="KN261" s="97"/>
      <c r="KO261" s="97"/>
      <c r="KP261" s="97"/>
      <c r="KQ261" s="97"/>
      <c r="KR261" s="97"/>
      <c r="KS261" s="97"/>
    </row>
    <row r="262" ht="15.0" customHeight="1">
      <c r="A262" s="104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8"/>
      <c r="R262" s="104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8"/>
      <c r="AI262" s="104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7"/>
      <c r="AV262" s="97"/>
      <c r="AW262" s="97"/>
      <c r="AX262" s="97"/>
      <c r="AY262" s="98"/>
      <c r="AZ262" s="104"/>
      <c r="BA262" s="97"/>
      <c r="BB262" s="97"/>
      <c r="BC262" s="97"/>
      <c r="BD262" s="97"/>
      <c r="BE262" s="97"/>
      <c r="BF262" s="97"/>
      <c r="BG262" s="97"/>
      <c r="BH262" s="97"/>
      <c r="BI262" s="97"/>
      <c r="BJ262" s="97"/>
      <c r="BK262" s="97"/>
      <c r="BL262" s="97"/>
      <c r="BM262" s="97"/>
      <c r="BN262" s="97"/>
      <c r="BO262" s="97"/>
      <c r="BP262" s="98"/>
      <c r="BQ262" s="104"/>
      <c r="BR262" s="97"/>
      <c r="BS262" s="97"/>
      <c r="BT262" s="97"/>
      <c r="BU262" s="97"/>
      <c r="BV262" s="97"/>
      <c r="BW262" s="97"/>
      <c r="BX262" s="97"/>
      <c r="BY262" s="97"/>
      <c r="BZ262" s="97"/>
      <c r="CA262" s="97"/>
      <c r="CB262" s="97"/>
      <c r="CC262" s="97"/>
      <c r="CD262" s="97"/>
      <c r="CE262" s="97"/>
      <c r="CF262" s="97"/>
      <c r="CG262" s="98"/>
      <c r="CH262" s="104"/>
      <c r="CI262" s="97"/>
      <c r="CJ262" s="97"/>
      <c r="CK262" s="97"/>
      <c r="CL262" s="97"/>
      <c r="CM262" s="97"/>
      <c r="CN262" s="97"/>
      <c r="CO262" s="97"/>
      <c r="CP262" s="97"/>
      <c r="CQ262" s="97"/>
      <c r="CR262" s="97"/>
      <c r="CS262" s="97"/>
      <c r="CT262" s="97"/>
      <c r="CU262" s="97"/>
      <c r="CV262" s="97"/>
      <c r="CW262" s="97"/>
      <c r="CX262" s="98"/>
      <c r="CY262" s="104"/>
      <c r="CZ262" s="97"/>
      <c r="DA262" s="97"/>
      <c r="DB262" s="97"/>
      <c r="DC262" s="97"/>
      <c r="DD262" s="97"/>
      <c r="DE262" s="97"/>
      <c r="DF262" s="97"/>
      <c r="DG262" s="97"/>
      <c r="DH262" s="97"/>
      <c r="DI262" s="97"/>
      <c r="DJ262" s="97"/>
      <c r="DK262" s="97"/>
      <c r="DL262" s="97"/>
      <c r="DM262" s="97"/>
      <c r="DN262" s="97"/>
      <c r="DO262" s="98"/>
      <c r="DP262" s="104"/>
      <c r="DQ262" s="97"/>
      <c r="DR262" s="97"/>
      <c r="DS262" s="97"/>
      <c r="DT262" s="97"/>
      <c r="DU262" s="97"/>
      <c r="DV262" s="97"/>
      <c r="DW262" s="97"/>
      <c r="DX262" s="97"/>
      <c r="DY262" s="97"/>
      <c r="DZ262" s="97"/>
      <c r="EA262" s="97"/>
      <c r="EB262" s="97"/>
      <c r="EC262" s="97"/>
      <c r="ED262" s="97"/>
      <c r="EE262" s="97"/>
      <c r="EF262" s="98"/>
      <c r="EG262" s="104"/>
      <c r="EH262" s="97"/>
      <c r="EI262" s="97"/>
      <c r="EJ262" s="97"/>
      <c r="EK262" s="97"/>
      <c r="EL262" s="97"/>
      <c r="EM262" s="97"/>
      <c r="EN262" s="97"/>
      <c r="EO262" s="97"/>
      <c r="EP262" s="97"/>
      <c r="EQ262" s="97"/>
      <c r="ER262" s="97"/>
      <c r="ES262" s="97"/>
      <c r="ET262" s="97"/>
      <c r="EU262" s="97"/>
      <c r="EV262" s="97"/>
      <c r="EW262" s="98"/>
      <c r="EX262" s="104"/>
      <c r="EY262" s="97"/>
      <c r="EZ262" s="97"/>
      <c r="FA262" s="97"/>
      <c r="FB262" s="97"/>
      <c r="FC262" s="97"/>
      <c r="FD262" s="97"/>
      <c r="FE262" s="97"/>
      <c r="FF262" s="97"/>
      <c r="FG262" s="97"/>
      <c r="FH262" s="97"/>
      <c r="FI262" s="97"/>
      <c r="FJ262" s="97"/>
      <c r="FK262" s="97"/>
      <c r="FL262" s="97"/>
      <c r="FM262" s="97"/>
      <c r="FN262" s="98"/>
      <c r="FO262" s="104"/>
      <c r="FP262" s="97"/>
      <c r="FQ262" s="97"/>
      <c r="FR262" s="97"/>
      <c r="FS262" s="97"/>
      <c r="FT262" s="97"/>
      <c r="FU262" s="97"/>
      <c r="FV262" s="97"/>
      <c r="FW262" s="97"/>
      <c r="FX262" s="97"/>
      <c r="FY262" s="97"/>
      <c r="FZ262" s="97"/>
      <c r="GA262" s="97"/>
      <c r="GB262" s="97"/>
      <c r="GC262" s="97"/>
      <c r="GD262" s="97"/>
      <c r="GE262" s="98"/>
      <c r="GF262" s="104"/>
      <c r="GG262" s="97"/>
      <c r="GH262" s="97"/>
      <c r="GI262" s="97"/>
      <c r="GJ262" s="97"/>
      <c r="GK262" s="97"/>
      <c r="GL262" s="97"/>
      <c r="GM262" s="97"/>
      <c r="GN262" s="97"/>
      <c r="GO262" s="97"/>
      <c r="GP262" s="97"/>
      <c r="GQ262" s="97"/>
      <c r="GR262" s="97"/>
      <c r="GS262" s="97"/>
      <c r="GT262" s="97"/>
      <c r="GU262" s="97"/>
      <c r="GV262" s="98"/>
      <c r="GW262" s="104"/>
      <c r="GX262" s="97"/>
      <c r="GY262" s="97"/>
      <c r="GZ262" s="97"/>
      <c r="HA262" s="97"/>
      <c r="HB262" s="97"/>
      <c r="HC262" s="97"/>
      <c r="HD262" s="97"/>
      <c r="HE262" s="97"/>
      <c r="HF262" s="97"/>
      <c r="HG262" s="97"/>
      <c r="HH262" s="97"/>
      <c r="HI262" s="97"/>
      <c r="HJ262" s="97"/>
      <c r="HK262" s="97"/>
      <c r="HL262" s="97"/>
      <c r="HM262" s="98"/>
      <c r="HN262" s="104"/>
      <c r="HO262" s="97"/>
      <c r="HP262" s="97"/>
      <c r="HQ262" s="97"/>
      <c r="HR262" s="97"/>
      <c r="HS262" s="97"/>
      <c r="HT262" s="97"/>
      <c r="HU262" s="97"/>
      <c r="HV262" s="97"/>
      <c r="HW262" s="97"/>
      <c r="HX262" s="97"/>
      <c r="HY262" s="97"/>
      <c r="HZ262" s="97"/>
      <c r="IA262" s="97"/>
      <c r="IB262" s="97"/>
      <c r="IC262" s="97"/>
      <c r="ID262" s="98"/>
      <c r="IE262" s="104"/>
      <c r="IF262" s="97"/>
      <c r="IG262" s="97"/>
      <c r="IH262" s="97"/>
      <c r="II262" s="97"/>
      <c r="IJ262" s="97"/>
      <c r="IK262" s="97"/>
      <c r="IL262" s="97"/>
      <c r="IM262" s="97"/>
      <c r="IN262" s="97"/>
      <c r="IO262" s="97"/>
      <c r="IP262" s="97"/>
      <c r="IQ262" s="97"/>
      <c r="IR262" s="97"/>
      <c r="IS262" s="97"/>
      <c r="IT262" s="97"/>
      <c r="IU262" s="98"/>
      <c r="IV262" s="104"/>
      <c r="IW262" s="97"/>
      <c r="IX262" s="97"/>
      <c r="IY262" s="97"/>
      <c r="IZ262" s="97"/>
      <c r="JA262" s="97"/>
      <c r="JB262" s="97"/>
      <c r="JC262" s="97"/>
      <c r="JD262" s="97"/>
      <c r="JE262" s="97"/>
      <c r="JF262" s="97"/>
      <c r="JG262" s="97"/>
      <c r="JH262" s="97"/>
      <c r="JI262" s="97"/>
      <c r="JJ262" s="97"/>
      <c r="JK262" s="97"/>
      <c r="JL262" s="98"/>
      <c r="JM262" s="104"/>
      <c r="JN262" s="97"/>
      <c r="JO262" s="97"/>
      <c r="JP262" s="97"/>
      <c r="JQ262" s="97"/>
      <c r="JR262" s="97"/>
      <c r="JS262" s="97"/>
      <c r="JT262" s="97"/>
      <c r="JU262" s="97"/>
      <c r="JV262" s="97"/>
      <c r="JW262" s="97"/>
      <c r="JX262" s="97"/>
      <c r="JY262" s="97"/>
      <c r="JZ262" s="97"/>
      <c r="KA262" s="97"/>
      <c r="KB262" s="97"/>
      <c r="KC262" s="98"/>
      <c r="KD262" s="104"/>
      <c r="KE262" s="97"/>
      <c r="KF262" s="97"/>
      <c r="KG262" s="97"/>
      <c r="KH262" s="97"/>
      <c r="KI262" s="97"/>
      <c r="KJ262" s="97"/>
      <c r="KK262" s="97"/>
      <c r="KL262" s="97"/>
      <c r="KM262" s="97"/>
      <c r="KN262" s="97"/>
      <c r="KO262" s="97"/>
      <c r="KP262" s="97"/>
      <c r="KQ262" s="97"/>
      <c r="KR262" s="97"/>
      <c r="KS262" s="97"/>
    </row>
    <row r="263" ht="15.0" customHeight="1">
      <c r="A263" s="104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8"/>
      <c r="R263" s="104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8"/>
      <c r="AI263" s="104"/>
      <c r="AJ263" s="97"/>
      <c r="AK263" s="97"/>
      <c r="AL263" s="97"/>
      <c r="AM263" s="97"/>
      <c r="AN263" s="97"/>
      <c r="AO263" s="97"/>
      <c r="AP263" s="97"/>
      <c r="AQ263" s="97"/>
      <c r="AR263" s="97"/>
      <c r="AS263" s="97"/>
      <c r="AT263" s="97"/>
      <c r="AU263" s="97"/>
      <c r="AV263" s="97"/>
      <c r="AW263" s="97"/>
      <c r="AX263" s="97"/>
      <c r="AY263" s="98"/>
      <c r="AZ263" s="104"/>
      <c r="BA263" s="97"/>
      <c r="BB263" s="97"/>
      <c r="BC263" s="97"/>
      <c r="BD263" s="97"/>
      <c r="BE263" s="97"/>
      <c r="BF263" s="97"/>
      <c r="BG263" s="97"/>
      <c r="BH263" s="97"/>
      <c r="BI263" s="97"/>
      <c r="BJ263" s="97"/>
      <c r="BK263" s="97"/>
      <c r="BL263" s="97"/>
      <c r="BM263" s="97"/>
      <c r="BN263" s="97"/>
      <c r="BO263" s="97"/>
      <c r="BP263" s="98"/>
      <c r="BQ263" s="104"/>
      <c r="BR263" s="97"/>
      <c r="BS263" s="97"/>
      <c r="BT263" s="97"/>
      <c r="BU263" s="97"/>
      <c r="BV263" s="97"/>
      <c r="BW263" s="97"/>
      <c r="BX263" s="97"/>
      <c r="BY263" s="97"/>
      <c r="BZ263" s="97"/>
      <c r="CA263" s="97"/>
      <c r="CB263" s="97"/>
      <c r="CC263" s="97"/>
      <c r="CD263" s="97"/>
      <c r="CE263" s="97"/>
      <c r="CF263" s="97"/>
      <c r="CG263" s="98"/>
      <c r="CH263" s="104"/>
      <c r="CI263" s="97"/>
      <c r="CJ263" s="97"/>
      <c r="CK263" s="97"/>
      <c r="CL263" s="97"/>
      <c r="CM263" s="97"/>
      <c r="CN263" s="97"/>
      <c r="CO263" s="97"/>
      <c r="CP263" s="97"/>
      <c r="CQ263" s="97"/>
      <c r="CR263" s="97"/>
      <c r="CS263" s="97"/>
      <c r="CT263" s="97"/>
      <c r="CU263" s="97"/>
      <c r="CV263" s="97"/>
      <c r="CW263" s="97"/>
      <c r="CX263" s="98"/>
      <c r="CY263" s="104"/>
      <c r="CZ263" s="97"/>
      <c r="DA263" s="97"/>
      <c r="DB263" s="97"/>
      <c r="DC263" s="97"/>
      <c r="DD263" s="97"/>
      <c r="DE263" s="97"/>
      <c r="DF263" s="97"/>
      <c r="DG263" s="97"/>
      <c r="DH263" s="97"/>
      <c r="DI263" s="97"/>
      <c r="DJ263" s="97"/>
      <c r="DK263" s="97"/>
      <c r="DL263" s="97"/>
      <c r="DM263" s="97"/>
      <c r="DN263" s="97"/>
      <c r="DO263" s="98"/>
      <c r="DP263" s="104"/>
      <c r="DQ263" s="97"/>
      <c r="DR263" s="97"/>
      <c r="DS263" s="97"/>
      <c r="DT263" s="97"/>
      <c r="DU263" s="97"/>
      <c r="DV263" s="97"/>
      <c r="DW263" s="97"/>
      <c r="DX263" s="97"/>
      <c r="DY263" s="97"/>
      <c r="DZ263" s="97"/>
      <c r="EA263" s="97"/>
      <c r="EB263" s="97"/>
      <c r="EC263" s="97"/>
      <c r="ED263" s="97"/>
      <c r="EE263" s="97"/>
      <c r="EF263" s="98"/>
      <c r="EG263" s="104"/>
      <c r="EH263" s="97"/>
      <c r="EI263" s="97"/>
      <c r="EJ263" s="97"/>
      <c r="EK263" s="97"/>
      <c r="EL263" s="97"/>
      <c r="EM263" s="97"/>
      <c r="EN263" s="97"/>
      <c r="EO263" s="97"/>
      <c r="EP263" s="97"/>
      <c r="EQ263" s="97"/>
      <c r="ER263" s="97"/>
      <c r="ES263" s="97"/>
      <c r="ET263" s="97"/>
      <c r="EU263" s="97"/>
      <c r="EV263" s="97"/>
      <c r="EW263" s="98"/>
      <c r="EX263" s="104"/>
      <c r="EY263" s="97"/>
      <c r="EZ263" s="97"/>
      <c r="FA263" s="97"/>
      <c r="FB263" s="97"/>
      <c r="FC263" s="97"/>
      <c r="FD263" s="97"/>
      <c r="FE263" s="97"/>
      <c r="FF263" s="97"/>
      <c r="FG263" s="97"/>
      <c r="FH263" s="97"/>
      <c r="FI263" s="97"/>
      <c r="FJ263" s="97"/>
      <c r="FK263" s="97"/>
      <c r="FL263" s="97"/>
      <c r="FM263" s="97"/>
      <c r="FN263" s="98"/>
      <c r="FO263" s="104"/>
      <c r="FP263" s="97"/>
      <c r="FQ263" s="97"/>
      <c r="FR263" s="97"/>
      <c r="FS263" s="97"/>
      <c r="FT263" s="97"/>
      <c r="FU263" s="97"/>
      <c r="FV263" s="97"/>
      <c r="FW263" s="97"/>
      <c r="FX263" s="97"/>
      <c r="FY263" s="97"/>
      <c r="FZ263" s="97"/>
      <c r="GA263" s="97"/>
      <c r="GB263" s="97"/>
      <c r="GC263" s="97"/>
      <c r="GD263" s="97"/>
      <c r="GE263" s="98"/>
      <c r="GF263" s="104"/>
      <c r="GG263" s="97"/>
      <c r="GH263" s="97"/>
      <c r="GI263" s="97"/>
      <c r="GJ263" s="97"/>
      <c r="GK263" s="97"/>
      <c r="GL263" s="97"/>
      <c r="GM263" s="97"/>
      <c r="GN263" s="97"/>
      <c r="GO263" s="97"/>
      <c r="GP263" s="97"/>
      <c r="GQ263" s="97"/>
      <c r="GR263" s="97"/>
      <c r="GS263" s="97"/>
      <c r="GT263" s="97"/>
      <c r="GU263" s="97"/>
      <c r="GV263" s="98"/>
      <c r="GW263" s="104"/>
      <c r="GX263" s="97"/>
      <c r="GY263" s="97"/>
      <c r="GZ263" s="97"/>
      <c r="HA263" s="97"/>
      <c r="HB263" s="97"/>
      <c r="HC263" s="97"/>
      <c r="HD263" s="97"/>
      <c r="HE263" s="97"/>
      <c r="HF263" s="97"/>
      <c r="HG263" s="97"/>
      <c r="HH263" s="97"/>
      <c r="HI263" s="97"/>
      <c r="HJ263" s="97"/>
      <c r="HK263" s="97"/>
      <c r="HL263" s="97"/>
      <c r="HM263" s="98"/>
      <c r="HN263" s="104"/>
      <c r="HO263" s="97"/>
      <c r="HP263" s="97"/>
      <c r="HQ263" s="97"/>
      <c r="HR263" s="97"/>
      <c r="HS263" s="97"/>
      <c r="HT263" s="97"/>
      <c r="HU263" s="97"/>
      <c r="HV263" s="97"/>
      <c r="HW263" s="97"/>
      <c r="HX263" s="97"/>
      <c r="HY263" s="97"/>
      <c r="HZ263" s="97"/>
      <c r="IA263" s="97"/>
      <c r="IB263" s="97"/>
      <c r="IC263" s="97"/>
      <c r="ID263" s="98"/>
      <c r="IE263" s="104"/>
      <c r="IF263" s="97"/>
      <c r="IG263" s="97"/>
      <c r="IH263" s="97"/>
      <c r="II263" s="97"/>
      <c r="IJ263" s="97"/>
      <c r="IK263" s="97"/>
      <c r="IL263" s="97"/>
      <c r="IM263" s="97"/>
      <c r="IN263" s="97"/>
      <c r="IO263" s="97"/>
      <c r="IP263" s="97"/>
      <c r="IQ263" s="97"/>
      <c r="IR263" s="97"/>
      <c r="IS263" s="97"/>
      <c r="IT263" s="97"/>
      <c r="IU263" s="98"/>
      <c r="IV263" s="104"/>
      <c r="IW263" s="97"/>
      <c r="IX263" s="97"/>
      <c r="IY263" s="97"/>
      <c r="IZ263" s="97"/>
      <c r="JA263" s="97"/>
      <c r="JB263" s="97"/>
      <c r="JC263" s="97"/>
      <c r="JD263" s="97"/>
      <c r="JE263" s="97"/>
      <c r="JF263" s="97"/>
      <c r="JG263" s="97"/>
      <c r="JH263" s="97"/>
      <c r="JI263" s="97"/>
      <c r="JJ263" s="97"/>
      <c r="JK263" s="97"/>
      <c r="JL263" s="98"/>
      <c r="JM263" s="104"/>
      <c r="JN263" s="97"/>
      <c r="JO263" s="97"/>
      <c r="JP263" s="97"/>
      <c r="JQ263" s="97"/>
      <c r="JR263" s="97"/>
      <c r="JS263" s="97"/>
      <c r="JT263" s="97"/>
      <c r="JU263" s="97"/>
      <c r="JV263" s="97"/>
      <c r="JW263" s="97"/>
      <c r="JX263" s="97"/>
      <c r="JY263" s="97"/>
      <c r="JZ263" s="97"/>
      <c r="KA263" s="97"/>
      <c r="KB263" s="97"/>
      <c r="KC263" s="98"/>
      <c r="KD263" s="104"/>
      <c r="KE263" s="97"/>
      <c r="KF263" s="97"/>
      <c r="KG263" s="97"/>
      <c r="KH263" s="97"/>
      <c r="KI263" s="97"/>
      <c r="KJ263" s="97"/>
      <c r="KK263" s="97"/>
      <c r="KL263" s="97"/>
      <c r="KM263" s="97"/>
      <c r="KN263" s="97"/>
      <c r="KO263" s="97"/>
      <c r="KP263" s="97"/>
      <c r="KQ263" s="97"/>
      <c r="KR263" s="97"/>
      <c r="KS263" s="97"/>
    </row>
    <row r="264" ht="15.0" customHeight="1">
      <c r="A264" s="104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8"/>
      <c r="R264" s="104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8"/>
      <c r="AI264" s="104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/>
      <c r="AX264" s="97"/>
      <c r="AY264" s="98"/>
      <c r="AZ264" s="104"/>
      <c r="BA264" s="97"/>
      <c r="BB264" s="97"/>
      <c r="BC264" s="97"/>
      <c r="BD264" s="97"/>
      <c r="BE264" s="97"/>
      <c r="BF264" s="97"/>
      <c r="BG264" s="97"/>
      <c r="BH264" s="97"/>
      <c r="BI264" s="97"/>
      <c r="BJ264" s="97"/>
      <c r="BK264" s="97"/>
      <c r="BL264" s="97"/>
      <c r="BM264" s="97"/>
      <c r="BN264" s="97"/>
      <c r="BO264" s="97"/>
      <c r="BP264" s="98"/>
      <c r="BQ264" s="104"/>
      <c r="BR264" s="97"/>
      <c r="BS264" s="97"/>
      <c r="BT264" s="97"/>
      <c r="BU264" s="97"/>
      <c r="BV264" s="97"/>
      <c r="BW264" s="97"/>
      <c r="BX264" s="97"/>
      <c r="BY264" s="97"/>
      <c r="BZ264" s="97"/>
      <c r="CA264" s="97"/>
      <c r="CB264" s="97"/>
      <c r="CC264" s="97"/>
      <c r="CD264" s="97"/>
      <c r="CE264" s="97"/>
      <c r="CF264" s="97"/>
      <c r="CG264" s="98"/>
      <c r="CH264" s="104"/>
      <c r="CI264" s="97"/>
      <c r="CJ264" s="97"/>
      <c r="CK264" s="97"/>
      <c r="CL264" s="97"/>
      <c r="CM264" s="97"/>
      <c r="CN264" s="97"/>
      <c r="CO264" s="97"/>
      <c r="CP264" s="97"/>
      <c r="CQ264" s="97"/>
      <c r="CR264" s="97"/>
      <c r="CS264" s="97"/>
      <c r="CT264" s="97"/>
      <c r="CU264" s="97"/>
      <c r="CV264" s="97"/>
      <c r="CW264" s="97"/>
      <c r="CX264" s="98"/>
      <c r="CY264" s="104"/>
      <c r="CZ264" s="97"/>
      <c r="DA264" s="97"/>
      <c r="DB264" s="97"/>
      <c r="DC264" s="97"/>
      <c r="DD264" s="97"/>
      <c r="DE264" s="97"/>
      <c r="DF264" s="97"/>
      <c r="DG264" s="97"/>
      <c r="DH264" s="97"/>
      <c r="DI264" s="97"/>
      <c r="DJ264" s="97"/>
      <c r="DK264" s="97"/>
      <c r="DL264" s="97"/>
      <c r="DM264" s="97"/>
      <c r="DN264" s="97"/>
      <c r="DO264" s="98"/>
      <c r="DP264" s="104"/>
      <c r="DQ264" s="97"/>
      <c r="DR264" s="97"/>
      <c r="DS264" s="97"/>
      <c r="DT264" s="97"/>
      <c r="DU264" s="97"/>
      <c r="DV264" s="97"/>
      <c r="DW264" s="97"/>
      <c r="DX264" s="97"/>
      <c r="DY264" s="97"/>
      <c r="DZ264" s="97"/>
      <c r="EA264" s="97"/>
      <c r="EB264" s="97"/>
      <c r="EC264" s="97"/>
      <c r="ED264" s="97"/>
      <c r="EE264" s="97"/>
      <c r="EF264" s="98"/>
      <c r="EG264" s="104"/>
      <c r="EH264" s="97"/>
      <c r="EI264" s="97"/>
      <c r="EJ264" s="97"/>
      <c r="EK264" s="97"/>
      <c r="EL264" s="97"/>
      <c r="EM264" s="97"/>
      <c r="EN264" s="97"/>
      <c r="EO264" s="97"/>
      <c r="EP264" s="97"/>
      <c r="EQ264" s="97"/>
      <c r="ER264" s="97"/>
      <c r="ES264" s="97"/>
      <c r="ET264" s="97"/>
      <c r="EU264" s="97"/>
      <c r="EV264" s="97"/>
      <c r="EW264" s="98"/>
      <c r="EX264" s="104"/>
      <c r="EY264" s="97"/>
      <c r="EZ264" s="97"/>
      <c r="FA264" s="97"/>
      <c r="FB264" s="97"/>
      <c r="FC264" s="97"/>
      <c r="FD264" s="97"/>
      <c r="FE264" s="97"/>
      <c r="FF264" s="97"/>
      <c r="FG264" s="97"/>
      <c r="FH264" s="97"/>
      <c r="FI264" s="97"/>
      <c r="FJ264" s="97"/>
      <c r="FK264" s="97"/>
      <c r="FL264" s="97"/>
      <c r="FM264" s="97"/>
      <c r="FN264" s="98"/>
      <c r="FO264" s="104"/>
      <c r="FP264" s="97"/>
      <c r="FQ264" s="97"/>
      <c r="FR264" s="97"/>
      <c r="FS264" s="97"/>
      <c r="FT264" s="97"/>
      <c r="FU264" s="97"/>
      <c r="FV264" s="97"/>
      <c r="FW264" s="97"/>
      <c r="FX264" s="97"/>
      <c r="FY264" s="97"/>
      <c r="FZ264" s="97"/>
      <c r="GA264" s="97"/>
      <c r="GB264" s="97"/>
      <c r="GC264" s="97"/>
      <c r="GD264" s="97"/>
      <c r="GE264" s="98"/>
      <c r="GF264" s="104"/>
      <c r="GG264" s="97"/>
      <c r="GH264" s="97"/>
      <c r="GI264" s="97"/>
      <c r="GJ264" s="97"/>
      <c r="GK264" s="97"/>
      <c r="GL264" s="97"/>
      <c r="GM264" s="97"/>
      <c r="GN264" s="97"/>
      <c r="GO264" s="97"/>
      <c r="GP264" s="97"/>
      <c r="GQ264" s="97"/>
      <c r="GR264" s="97"/>
      <c r="GS264" s="97"/>
      <c r="GT264" s="97"/>
      <c r="GU264" s="97"/>
      <c r="GV264" s="98"/>
      <c r="GW264" s="104"/>
      <c r="GX264" s="97"/>
      <c r="GY264" s="97"/>
      <c r="GZ264" s="97"/>
      <c r="HA264" s="97"/>
      <c r="HB264" s="97"/>
      <c r="HC264" s="97"/>
      <c r="HD264" s="97"/>
      <c r="HE264" s="97"/>
      <c r="HF264" s="97"/>
      <c r="HG264" s="97"/>
      <c r="HH264" s="97"/>
      <c r="HI264" s="97"/>
      <c r="HJ264" s="97"/>
      <c r="HK264" s="97"/>
      <c r="HL264" s="97"/>
      <c r="HM264" s="98"/>
      <c r="HN264" s="104"/>
      <c r="HO264" s="97"/>
      <c r="HP264" s="97"/>
      <c r="HQ264" s="97"/>
      <c r="HR264" s="97"/>
      <c r="HS264" s="97"/>
      <c r="HT264" s="97"/>
      <c r="HU264" s="97"/>
      <c r="HV264" s="97"/>
      <c r="HW264" s="97"/>
      <c r="HX264" s="97"/>
      <c r="HY264" s="97"/>
      <c r="HZ264" s="97"/>
      <c r="IA264" s="97"/>
      <c r="IB264" s="97"/>
      <c r="IC264" s="97"/>
      <c r="ID264" s="98"/>
      <c r="IE264" s="104"/>
      <c r="IF264" s="97"/>
      <c r="IG264" s="97"/>
      <c r="IH264" s="97"/>
      <c r="II264" s="97"/>
      <c r="IJ264" s="97"/>
      <c r="IK264" s="97"/>
      <c r="IL264" s="97"/>
      <c r="IM264" s="97"/>
      <c r="IN264" s="97"/>
      <c r="IO264" s="97"/>
      <c r="IP264" s="97"/>
      <c r="IQ264" s="97"/>
      <c r="IR264" s="97"/>
      <c r="IS264" s="97"/>
      <c r="IT264" s="97"/>
      <c r="IU264" s="98"/>
      <c r="IV264" s="104"/>
      <c r="IW264" s="97"/>
      <c r="IX264" s="97"/>
      <c r="IY264" s="97"/>
      <c r="IZ264" s="97"/>
      <c r="JA264" s="97"/>
      <c r="JB264" s="97"/>
      <c r="JC264" s="97"/>
      <c r="JD264" s="97"/>
      <c r="JE264" s="97"/>
      <c r="JF264" s="97"/>
      <c r="JG264" s="97"/>
      <c r="JH264" s="97"/>
      <c r="JI264" s="97"/>
      <c r="JJ264" s="97"/>
      <c r="JK264" s="97"/>
      <c r="JL264" s="98"/>
      <c r="JM264" s="104"/>
      <c r="JN264" s="97"/>
      <c r="JO264" s="97"/>
      <c r="JP264" s="97"/>
      <c r="JQ264" s="97"/>
      <c r="JR264" s="97"/>
      <c r="JS264" s="97"/>
      <c r="JT264" s="97"/>
      <c r="JU264" s="97"/>
      <c r="JV264" s="97"/>
      <c r="JW264" s="97"/>
      <c r="JX264" s="97"/>
      <c r="JY264" s="97"/>
      <c r="JZ264" s="97"/>
      <c r="KA264" s="97"/>
      <c r="KB264" s="97"/>
      <c r="KC264" s="98"/>
      <c r="KD264" s="104"/>
      <c r="KE264" s="97"/>
      <c r="KF264" s="97"/>
      <c r="KG264" s="97"/>
      <c r="KH264" s="97"/>
      <c r="KI264" s="97"/>
      <c r="KJ264" s="97"/>
      <c r="KK264" s="97"/>
      <c r="KL264" s="97"/>
      <c r="KM264" s="97"/>
      <c r="KN264" s="97"/>
      <c r="KO264" s="97"/>
      <c r="KP264" s="97"/>
      <c r="KQ264" s="97"/>
      <c r="KR264" s="97"/>
      <c r="KS264" s="97"/>
    </row>
    <row r="265" ht="15.0" customHeight="1">
      <c r="A265" s="104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8"/>
      <c r="R265" s="104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8"/>
      <c r="AI265" s="104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8"/>
      <c r="AZ265" s="104"/>
      <c r="BA265" s="97"/>
      <c r="BB265" s="97"/>
      <c r="BC265" s="97"/>
      <c r="BD265" s="97"/>
      <c r="BE265" s="97"/>
      <c r="BF265" s="97"/>
      <c r="BG265" s="97"/>
      <c r="BH265" s="97"/>
      <c r="BI265" s="97"/>
      <c r="BJ265" s="97"/>
      <c r="BK265" s="97"/>
      <c r="BL265" s="97"/>
      <c r="BM265" s="97"/>
      <c r="BN265" s="97"/>
      <c r="BO265" s="97"/>
      <c r="BP265" s="98"/>
      <c r="BQ265" s="104"/>
      <c r="BR265" s="97"/>
      <c r="BS265" s="97"/>
      <c r="BT265" s="97"/>
      <c r="BU265" s="97"/>
      <c r="BV265" s="97"/>
      <c r="BW265" s="97"/>
      <c r="BX265" s="97"/>
      <c r="BY265" s="97"/>
      <c r="BZ265" s="97"/>
      <c r="CA265" s="97"/>
      <c r="CB265" s="97"/>
      <c r="CC265" s="97"/>
      <c r="CD265" s="97"/>
      <c r="CE265" s="97"/>
      <c r="CF265" s="97"/>
      <c r="CG265" s="98"/>
      <c r="CH265" s="104"/>
      <c r="CI265" s="97"/>
      <c r="CJ265" s="97"/>
      <c r="CK265" s="97"/>
      <c r="CL265" s="97"/>
      <c r="CM265" s="97"/>
      <c r="CN265" s="97"/>
      <c r="CO265" s="97"/>
      <c r="CP265" s="97"/>
      <c r="CQ265" s="97"/>
      <c r="CR265" s="97"/>
      <c r="CS265" s="97"/>
      <c r="CT265" s="97"/>
      <c r="CU265" s="97"/>
      <c r="CV265" s="97"/>
      <c r="CW265" s="97"/>
      <c r="CX265" s="98"/>
      <c r="CY265" s="104"/>
      <c r="CZ265" s="97"/>
      <c r="DA265" s="97"/>
      <c r="DB265" s="97"/>
      <c r="DC265" s="97"/>
      <c r="DD265" s="97"/>
      <c r="DE265" s="97"/>
      <c r="DF265" s="97"/>
      <c r="DG265" s="97"/>
      <c r="DH265" s="97"/>
      <c r="DI265" s="97"/>
      <c r="DJ265" s="97"/>
      <c r="DK265" s="97"/>
      <c r="DL265" s="97"/>
      <c r="DM265" s="97"/>
      <c r="DN265" s="97"/>
      <c r="DO265" s="98"/>
      <c r="DP265" s="104"/>
      <c r="DQ265" s="97"/>
      <c r="DR265" s="97"/>
      <c r="DS265" s="97"/>
      <c r="DT265" s="97"/>
      <c r="DU265" s="97"/>
      <c r="DV265" s="97"/>
      <c r="DW265" s="97"/>
      <c r="DX265" s="97"/>
      <c r="DY265" s="97"/>
      <c r="DZ265" s="97"/>
      <c r="EA265" s="97"/>
      <c r="EB265" s="97"/>
      <c r="EC265" s="97"/>
      <c r="ED265" s="97"/>
      <c r="EE265" s="97"/>
      <c r="EF265" s="98"/>
      <c r="EG265" s="104"/>
      <c r="EH265" s="97"/>
      <c r="EI265" s="97"/>
      <c r="EJ265" s="97"/>
      <c r="EK265" s="97"/>
      <c r="EL265" s="97"/>
      <c r="EM265" s="97"/>
      <c r="EN265" s="97"/>
      <c r="EO265" s="97"/>
      <c r="EP265" s="97"/>
      <c r="EQ265" s="97"/>
      <c r="ER265" s="97"/>
      <c r="ES265" s="97"/>
      <c r="ET265" s="97"/>
      <c r="EU265" s="97"/>
      <c r="EV265" s="97"/>
      <c r="EW265" s="98"/>
      <c r="EX265" s="104"/>
      <c r="EY265" s="97"/>
      <c r="EZ265" s="97"/>
      <c r="FA265" s="97"/>
      <c r="FB265" s="97"/>
      <c r="FC265" s="97"/>
      <c r="FD265" s="97"/>
      <c r="FE265" s="97"/>
      <c r="FF265" s="97"/>
      <c r="FG265" s="97"/>
      <c r="FH265" s="97"/>
      <c r="FI265" s="97"/>
      <c r="FJ265" s="97"/>
      <c r="FK265" s="97"/>
      <c r="FL265" s="97"/>
      <c r="FM265" s="97"/>
      <c r="FN265" s="98"/>
      <c r="FO265" s="104"/>
      <c r="FP265" s="97"/>
      <c r="FQ265" s="97"/>
      <c r="FR265" s="97"/>
      <c r="FS265" s="97"/>
      <c r="FT265" s="97"/>
      <c r="FU265" s="97"/>
      <c r="FV265" s="97"/>
      <c r="FW265" s="97"/>
      <c r="FX265" s="97"/>
      <c r="FY265" s="97"/>
      <c r="FZ265" s="97"/>
      <c r="GA265" s="97"/>
      <c r="GB265" s="97"/>
      <c r="GC265" s="97"/>
      <c r="GD265" s="97"/>
      <c r="GE265" s="98"/>
      <c r="GF265" s="104"/>
      <c r="GG265" s="97"/>
      <c r="GH265" s="97"/>
      <c r="GI265" s="97"/>
      <c r="GJ265" s="97"/>
      <c r="GK265" s="97"/>
      <c r="GL265" s="97"/>
      <c r="GM265" s="97"/>
      <c r="GN265" s="97"/>
      <c r="GO265" s="97"/>
      <c r="GP265" s="97"/>
      <c r="GQ265" s="97"/>
      <c r="GR265" s="97"/>
      <c r="GS265" s="97"/>
      <c r="GT265" s="97"/>
      <c r="GU265" s="97"/>
      <c r="GV265" s="98"/>
      <c r="GW265" s="104"/>
      <c r="GX265" s="97"/>
      <c r="GY265" s="97"/>
      <c r="GZ265" s="97"/>
      <c r="HA265" s="97"/>
      <c r="HB265" s="97"/>
      <c r="HC265" s="97"/>
      <c r="HD265" s="97"/>
      <c r="HE265" s="97"/>
      <c r="HF265" s="97"/>
      <c r="HG265" s="97"/>
      <c r="HH265" s="97"/>
      <c r="HI265" s="97"/>
      <c r="HJ265" s="97"/>
      <c r="HK265" s="97"/>
      <c r="HL265" s="97"/>
      <c r="HM265" s="98"/>
      <c r="HN265" s="104"/>
      <c r="HO265" s="97"/>
      <c r="HP265" s="97"/>
      <c r="HQ265" s="97"/>
      <c r="HR265" s="97"/>
      <c r="HS265" s="97"/>
      <c r="HT265" s="97"/>
      <c r="HU265" s="97"/>
      <c r="HV265" s="97"/>
      <c r="HW265" s="97"/>
      <c r="HX265" s="97"/>
      <c r="HY265" s="97"/>
      <c r="HZ265" s="97"/>
      <c r="IA265" s="97"/>
      <c r="IB265" s="97"/>
      <c r="IC265" s="97"/>
      <c r="ID265" s="98"/>
      <c r="IE265" s="104"/>
      <c r="IF265" s="97"/>
      <c r="IG265" s="97"/>
      <c r="IH265" s="97"/>
      <c r="II265" s="97"/>
      <c r="IJ265" s="97"/>
      <c r="IK265" s="97"/>
      <c r="IL265" s="97"/>
      <c r="IM265" s="97"/>
      <c r="IN265" s="97"/>
      <c r="IO265" s="97"/>
      <c r="IP265" s="97"/>
      <c r="IQ265" s="97"/>
      <c r="IR265" s="97"/>
      <c r="IS265" s="97"/>
      <c r="IT265" s="97"/>
      <c r="IU265" s="98"/>
      <c r="IV265" s="104"/>
      <c r="IW265" s="97"/>
      <c r="IX265" s="97"/>
      <c r="IY265" s="97"/>
      <c r="IZ265" s="97"/>
      <c r="JA265" s="97"/>
      <c r="JB265" s="97"/>
      <c r="JC265" s="97"/>
      <c r="JD265" s="97"/>
      <c r="JE265" s="97"/>
      <c r="JF265" s="97"/>
      <c r="JG265" s="97"/>
      <c r="JH265" s="97"/>
      <c r="JI265" s="97"/>
      <c r="JJ265" s="97"/>
      <c r="JK265" s="97"/>
      <c r="JL265" s="98"/>
      <c r="JM265" s="104"/>
      <c r="JN265" s="97"/>
      <c r="JO265" s="97"/>
      <c r="JP265" s="97"/>
      <c r="JQ265" s="97"/>
      <c r="JR265" s="97"/>
      <c r="JS265" s="97"/>
      <c r="JT265" s="97"/>
      <c r="JU265" s="97"/>
      <c r="JV265" s="97"/>
      <c r="JW265" s="97"/>
      <c r="JX265" s="97"/>
      <c r="JY265" s="97"/>
      <c r="JZ265" s="97"/>
      <c r="KA265" s="97"/>
      <c r="KB265" s="97"/>
      <c r="KC265" s="98"/>
      <c r="KD265" s="104"/>
      <c r="KE265" s="97"/>
      <c r="KF265" s="97"/>
      <c r="KG265" s="97"/>
      <c r="KH265" s="97"/>
      <c r="KI265" s="97"/>
      <c r="KJ265" s="97"/>
      <c r="KK265" s="97"/>
      <c r="KL265" s="97"/>
      <c r="KM265" s="97"/>
      <c r="KN265" s="97"/>
      <c r="KO265" s="97"/>
      <c r="KP265" s="97"/>
      <c r="KQ265" s="97"/>
      <c r="KR265" s="97"/>
      <c r="KS265" s="97"/>
    </row>
    <row r="266" ht="15.0" customHeight="1">
      <c r="A266" s="104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8"/>
      <c r="R266" s="104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8"/>
      <c r="AI266" s="104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  <c r="AX266" s="97"/>
      <c r="AY266" s="98"/>
      <c r="AZ266" s="104"/>
      <c r="BA266" s="97"/>
      <c r="BB266" s="97"/>
      <c r="BC266" s="97"/>
      <c r="BD266" s="97"/>
      <c r="BE266" s="97"/>
      <c r="BF266" s="97"/>
      <c r="BG266" s="97"/>
      <c r="BH266" s="97"/>
      <c r="BI266" s="97"/>
      <c r="BJ266" s="97"/>
      <c r="BK266" s="97"/>
      <c r="BL266" s="97"/>
      <c r="BM266" s="97"/>
      <c r="BN266" s="97"/>
      <c r="BO266" s="97"/>
      <c r="BP266" s="98"/>
      <c r="BQ266" s="104"/>
      <c r="BR266" s="97"/>
      <c r="BS266" s="97"/>
      <c r="BT266" s="97"/>
      <c r="BU266" s="97"/>
      <c r="BV266" s="97"/>
      <c r="BW266" s="97"/>
      <c r="BX266" s="97"/>
      <c r="BY266" s="97"/>
      <c r="BZ266" s="97"/>
      <c r="CA266" s="97"/>
      <c r="CB266" s="97"/>
      <c r="CC266" s="97"/>
      <c r="CD266" s="97"/>
      <c r="CE266" s="97"/>
      <c r="CF266" s="97"/>
      <c r="CG266" s="98"/>
      <c r="CH266" s="104"/>
      <c r="CI266" s="97"/>
      <c r="CJ266" s="97"/>
      <c r="CK266" s="97"/>
      <c r="CL266" s="97"/>
      <c r="CM266" s="97"/>
      <c r="CN266" s="97"/>
      <c r="CO266" s="97"/>
      <c r="CP266" s="97"/>
      <c r="CQ266" s="97"/>
      <c r="CR266" s="97"/>
      <c r="CS266" s="97"/>
      <c r="CT266" s="97"/>
      <c r="CU266" s="97"/>
      <c r="CV266" s="97"/>
      <c r="CW266" s="97"/>
      <c r="CX266" s="98"/>
      <c r="CY266" s="104"/>
      <c r="CZ266" s="97"/>
      <c r="DA266" s="97"/>
      <c r="DB266" s="97"/>
      <c r="DC266" s="97"/>
      <c r="DD266" s="97"/>
      <c r="DE266" s="97"/>
      <c r="DF266" s="97"/>
      <c r="DG266" s="97"/>
      <c r="DH266" s="97"/>
      <c r="DI266" s="97"/>
      <c r="DJ266" s="97"/>
      <c r="DK266" s="97"/>
      <c r="DL266" s="97"/>
      <c r="DM266" s="97"/>
      <c r="DN266" s="97"/>
      <c r="DO266" s="98"/>
      <c r="DP266" s="104"/>
      <c r="DQ266" s="97"/>
      <c r="DR266" s="97"/>
      <c r="DS266" s="97"/>
      <c r="DT266" s="97"/>
      <c r="DU266" s="97"/>
      <c r="DV266" s="97"/>
      <c r="DW266" s="97"/>
      <c r="DX266" s="97"/>
      <c r="DY266" s="97"/>
      <c r="DZ266" s="97"/>
      <c r="EA266" s="97"/>
      <c r="EB266" s="97"/>
      <c r="EC266" s="97"/>
      <c r="ED266" s="97"/>
      <c r="EE266" s="97"/>
      <c r="EF266" s="98"/>
      <c r="EG266" s="104"/>
      <c r="EH266" s="97"/>
      <c r="EI266" s="97"/>
      <c r="EJ266" s="97"/>
      <c r="EK266" s="97"/>
      <c r="EL266" s="97"/>
      <c r="EM266" s="97"/>
      <c r="EN266" s="97"/>
      <c r="EO266" s="97"/>
      <c r="EP266" s="97"/>
      <c r="EQ266" s="97"/>
      <c r="ER266" s="97"/>
      <c r="ES266" s="97"/>
      <c r="ET266" s="97"/>
      <c r="EU266" s="97"/>
      <c r="EV266" s="97"/>
      <c r="EW266" s="98"/>
      <c r="EX266" s="104"/>
      <c r="EY266" s="97"/>
      <c r="EZ266" s="97"/>
      <c r="FA266" s="97"/>
      <c r="FB266" s="97"/>
      <c r="FC266" s="97"/>
      <c r="FD266" s="97"/>
      <c r="FE266" s="97"/>
      <c r="FF266" s="97"/>
      <c r="FG266" s="97"/>
      <c r="FH266" s="97"/>
      <c r="FI266" s="97"/>
      <c r="FJ266" s="97"/>
      <c r="FK266" s="97"/>
      <c r="FL266" s="97"/>
      <c r="FM266" s="97"/>
      <c r="FN266" s="98"/>
      <c r="FO266" s="104"/>
      <c r="FP266" s="97"/>
      <c r="FQ266" s="97"/>
      <c r="FR266" s="97"/>
      <c r="FS266" s="97"/>
      <c r="FT266" s="97"/>
      <c r="FU266" s="97"/>
      <c r="FV266" s="97"/>
      <c r="FW266" s="97"/>
      <c r="FX266" s="97"/>
      <c r="FY266" s="97"/>
      <c r="FZ266" s="97"/>
      <c r="GA266" s="97"/>
      <c r="GB266" s="97"/>
      <c r="GC266" s="97"/>
      <c r="GD266" s="97"/>
      <c r="GE266" s="98"/>
      <c r="GF266" s="104"/>
      <c r="GG266" s="97"/>
      <c r="GH266" s="97"/>
      <c r="GI266" s="97"/>
      <c r="GJ266" s="97"/>
      <c r="GK266" s="97"/>
      <c r="GL266" s="97"/>
      <c r="GM266" s="97"/>
      <c r="GN266" s="97"/>
      <c r="GO266" s="97"/>
      <c r="GP266" s="97"/>
      <c r="GQ266" s="97"/>
      <c r="GR266" s="97"/>
      <c r="GS266" s="97"/>
      <c r="GT266" s="97"/>
      <c r="GU266" s="97"/>
      <c r="GV266" s="98"/>
      <c r="GW266" s="104"/>
      <c r="GX266" s="97"/>
      <c r="GY266" s="97"/>
      <c r="GZ266" s="97"/>
      <c r="HA266" s="97"/>
      <c r="HB266" s="97"/>
      <c r="HC266" s="97"/>
      <c r="HD266" s="97"/>
      <c r="HE266" s="97"/>
      <c r="HF266" s="97"/>
      <c r="HG266" s="97"/>
      <c r="HH266" s="97"/>
      <c r="HI266" s="97"/>
      <c r="HJ266" s="97"/>
      <c r="HK266" s="97"/>
      <c r="HL266" s="97"/>
      <c r="HM266" s="98"/>
      <c r="HN266" s="104"/>
      <c r="HO266" s="97"/>
      <c r="HP266" s="97"/>
      <c r="HQ266" s="97"/>
      <c r="HR266" s="97"/>
      <c r="HS266" s="97"/>
      <c r="HT266" s="97"/>
      <c r="HU266" s="97"/>
      <c r="HV266" s="97"/>
      <c r="HW266" s="97"/>
      <c r="HX266" s="97"/>
      <c r="HY266" s="97"/>
      <c r="HZ266" s="97"/>
      <c r="IA266" s="97"/>
      <c r="IB266" s="97"/>
      <c r="IC266" s="97"/>
      <c r="ID266" s="98"/>
      <c r="IE266" s="104"/>
      <c r="IF266" s="97"/>
      <c r="IG266" s="97"/>
      <c r="IH266" s="97"/>
      <c r="II266" s="97"/>
      <c r="IJ266" s="97"/>
      <c r="IK266" s="97"/>
      <c r="IL266" s="97"/>
      <c r="IM266" s="97"/>
      <c r="IN266" s="97"/>
      <c r="IO266" s="97"/>
      <c r="IP266" s="97"/>
      <c r="IQ266" s="97"/>
      <c r="IR266" s="97"/>
      <c r="IS266" s="97"/>
      <c r="IT266" s="97"/>
      <c r="IU266" s="98"/>
      <c r="IV266" s="104"/>
      <c r="IW266" s="97"/>
      <c r="IX266" s="97"/>
      <c r="IY266" s="97"/>
      <c r="IZ266" s="97"/>
      <c r="JA266" s="97"/>
      <c r="JB266" s="97"/>
      <c r="JC266" s="97"/>
      <c r="JD266" s="97"/>
      <c r="JE266" s="97"/>
      <c r="JF266" s="97"/>
      <c r="JG266" s="97"/>
      <c r="JH266" s="97"/>
      <c r="JI266" s="97"/>
      <c r="JJ266" s="97"/>
      <c r="JK266" s="97"/>
      <c r="JL266" s="98"/>
      <c r="JM266" s="104"/>
      <c r="JN266" s="97"/>
      <c r="JO266" s="97"/>
      <c r="JP266" s="97"/>
      <c r="JQ266" s="97"/>
      <c r="JR266" s="97"/>
      <c r="JS266" s="97"/>
      <c r="JT266" s="97"/>
      <c r="JU266" s="97"/>
      <c r="JV266" s="97"/>
      <c r="JW266" s="97"/>
      <c r="JX266" s="97"/>
      <c r="JY266" s="97"/>
      <c r="JZ266" s="97"/>
      <c r="KA266" s="97"/>
      <c r="KB266" s="97"/>
      <c r="KC266" s="98"/>
      <c r="KD266" s="104"/>
      <c r="KE266" s="97"/>
      <c r="KF266" s="97"/>
      <c r="KG266" s="97"/>
      <c r="KH266" s="97"/>
      <c r="KI266" s="97"/>
      <c r="KJ266" s="97"/>
      <c r="KK266" s="97"/>
      <c r="KL266" s="97"/>
      <c r="KM266" s="97"/>
      <c r="KN266" s="97"/>
      <c r="KO266" s="97"/>
      <c r="KP266" s="97"/>
      <c r="KQ266" s="97"/>
      <c r="KR266" s="97"/>
      <c r="KS266" s="97"/>
    </row>
    <row r="267" ht="15.0" customHeight="1">
      <c r="A267" s="104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8"/>
      <c r="R267" s="104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8"/>
      <c r="AI267" s="104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V267" s="97"/>
      <c r="AW267" s="97"/>
      <c r="AX267" s="97"/>
      <c r="AY267" s="98"/>
      <c r="AZ267" s="104"/>
      <c r="BA267" s="97"/>
      <c r="BB267" s="97"/>
      <c r="BC267" s="97"/>
      <c r="BD267" s="97"/>
      <c r="BE267" s="97"/>
      <c r="BF267" s="97"/>
      <c r="BG267" s="97"/>
      <c r="BH267" s="97"/>
      <c r="BI267" s="97"/>
      <c r="BJ267" s="97"/>
      <c r="BK267" s="97"/>
      <c r="BL267" s="97"/>
      <c r="BM267" s="97"/>
      <c r="BN267" s="97"/>
      <c r="BO267" s="97"/>
      <c r="BP267" s="98"/>
      <c r="BQ267" s="104"/>
      <c r="BR267" s="97"/>
      <c r="BS267" s="97"/>
      <c r="BT267" s="97"/>
      <c r="BU267" s="97"/>
      <c r="BV267" s="97"/>
      <c r="BW267" s="97"/>
      <c r="BX267" s="97"/>
      <c r="BY267" s="97"/>
      <c r="BZ267" s="97"/>
      <c r="CA267" s="97"/>
      <c r="CB267" s="97"/>
      <c r="CC267" s="97"/>
      <c r="CD267" s="97"/>
      <c r="CE267" s="97"/>
      <c r="CF267" s="97"/>
      <c r="CG267" s="98"/>
      <c r="CH267" s="104"/>
      <c r="CI267" s="97"/>
      <c r="CJ267" s="97"/>
      <c r="CK267" s="97"/>
      <c r="CL267" s="97"/>
      <c r="CM267" s="97"/>
      <c r="CN267" s="97"/>
      <c r="CO267" s="97"/>
      <c r="CP267" s="97"/>
      <c r="CQ267" s="97"/>
      <c r="CR267" s="97"/>
      <c r="CS267" s="97"/>
      <c r="CT267" s="97"/>
      <c r="CU267" s="97"/>
      <c r="CV267" s="97"/>
      <c r="CW267" s="97"/>
      <c r="CX267" s="98"/>
      <c r="CY267" s="104"/>
      <c r="CZ267" s="97"/>
      <c r="DA267" s="97"/>
      <c r="DB267" s="97"/>
      <c r="DC267" s="97"/>
      <c r="DD267" s="97"/>
      <c r="DE267" s="97"/>
      <c r="DF267" s="97"/>
      <c r="DG267" s="97"/>
      <c r="DH267" s="97"/>
      <c r="DI267" s="97"/>
      <c r="DJ267" s="97"/>
      <c r="DK267" s="97"/>
      <c r="DL267" s="97"/>
      <c r="DM267" s="97"/>
      <c r="DN267" s="97"/>
      <c r="DO267" s="98"/>
      <c r="DP267" s="104"/>
      <c r="DQ267" s="97"/>
      <c r="DR267" s="97"/>
      <c r="DS267" s="97"/>
      <c r="DT267" s="97"/>
      <c r="DU267" s="97"/>
      <c r="DV267" s="97"/>
      <c r="DW267" s="97"/>
      <c r="DX267" s="97"/>
      <c r="DY267" s="97"/>
      <c r="DZ267" s="97"/>
      <c r="EA267" s="97"/>
      <c r="EB267" s="97"/>
      <c r="EC267" s="97"/>
      <c r="ED267" s="97"/>
      <c r="EE267" s="97"/>
      <c r="EF267" s="98"/>
      <c r="EG267" s="104"/>
      <c r="EH267" s="97"/>
      <c r="EI267" s="97"/>
      <c r="EJ267" s="97"/>
      <c r="EK267" s="97"/>
      <c r="EL267" s="97"/>
      <c r="EM267" s="97"/>
      <c r="EN267" s="97"/>
      <c r="EO267" s="97"/>
      <c r="EP267" s="97"/>
      <c r="EQ267" s="97"/>
      <c r="ER267" s="97"/>
      <c r="ES267" s="97"/>
      <c r="ET267" s="97"/>
      <c r="EU267" s="97"/>
      <c r="EV267" s="97"/>
      <c r="EW267" s="98"/>
      <c r="EX267" s="104"/>
      <c r="EY267" s="97"/>
      <c r="EZ267" s="97"/>
      <c r="FA267" s="97"/>
      <c r="FB267" s="97"/>
      <c r="FC267" s="97"/>
      <c r="FD267" s="97"/>
      <c r="FE267" s="97"/>
      <c r="FF267" s="97"/>
      <c r="FG267" s="97"/>
      <c r="FH267" s="97"/>
      <c r="FI267" s="97"/>
      <c r="FJ267" s="97"/>
      <c r="FK267" s="97"/>
      <c r="FL267" s="97"/>
      <c r="FM267" s="97"/>
      <c r="FN267" s="98"/>
      <c r="FO267" s="104"/>
      <c r="FP267" s="97"/>
      <c r="FQ267" s="97"/>
      <c r="FR267" s="97"/>
      <c r="FS267" s="97"/>
      <c r="FT267" s="97"/>
      <c r="FU267" s="97"/>
      <c r="FV267" s="97"/>
      <c r="FW267" s="97"/>
      <c r="FX267" s="97"/>
      <c r="FY267" s="97"/>
      <c r="FZ267" s="97"/>
      <c r="GA267" s="97"/>
      <c r="GB267" s="97"/>
      <c r="GC267" s="97"/>
      <c r="GD267" s="97"/>
      <c r="GE267" s="98"/>
      <c r="GF267" s="104"/>
      <c r="GG267" s="97"/>
      <c r="GH267" s="97"/>
      <c r="GI267" s="97"/>
      <c r="GJ267" s="97"/>
      <c r="GK267" s="97"/>
      <c r="GL267" s="97"/>
      <c r="GM267" s="97"/>
      <c r="GN267" s="97"/>
      <c r="GO267" s="97"/>
      <c r="GP267" s="97"/>
      <c r="GQ267" s="97"/>
      <c r="GR267" s="97"/>
      <c r="GS267" s="97"/>
      <c r="GT267" s="97"/>
      <c r="GU267" s="97"/>
      <c r="GV267" s="98"/>
      <c r="GW267" s="104"/>
      <c r="GX267" s="97"/>
      <c r="GY267" s="97"/>
      <c r="GZ267" s="97"/>
      <c r="HA267" s="97"/>
      <c r="HB267" s="97"/>
      <c r="HC267" s="97"/>
      <c r="HD267" s="97"/>
      <c r="HE267" s="97"/>
      <c r="HF267" s="97"/>
      <c r="HG267" s="97"/>
      <c r="HH267" s="97"/>
      <c r="HI267" s="97"/>
      <c r="HJ267" s="97"/>
      <c r="HK267" s="97"/>
      <c r="HL267" s="97"/>
      <c r="HM267" s="98"/>
      <c r="HN267" s="104"/>
      <c r="HO267" s="97"/>
      <c r="HP267" s="97"/>
      <c r="HQ267" s="97"/>
      <c r="HR267" s="97"/>
      <c r="HS267" s="97"/>
      <c r="HT267" s="97"/>
      <c r="HU267" s="97"/>
      <c r="HV267" s="97"/>
      <c r="HW267" s="97"/>
      <c r="HX267" s="97"/>
      <c r="HY267" s="97"/>
      <c r="HZ267" s="97"/>
      <c r="IA267" s="97"/>
      <c r="IB267" s="97"/>
      <c r="IC267" s="97"/>
      <c r="ID267" s="98"/>
      <c r="IE267" s="104"/>
      <c r="IF267" s="97"/>
      <c r="IG267" s="97"/>
      <c r="IH267" s="97"/>
      <c r="II267" s="97"/>
      <c r="IJ267" s="97"/>
      <c r="IK267" s="97"/>
      <c r="IL267" s="97"/>
      <c r="IM267" s="97"/>
      <c r="IN267" s="97"/>
      <c r="IO267" s="97"/>
      <c r="IP267" s="97"/>
      <c r="IQ267" s="97"/>
      <c r="IR267" s="97"/>
      <c r="IS267" s="97"/>
      <c r="IT267" s="97"/>
      <c r="IU267" s="98"/>
      <c r="IV267" s="104"/>
      <c r="IW267" s="97"/>
      <c r="IX267" s="97"/>
      <c r="IY267" s="97"/>
      <c r="IZ267" s="97"/>
      <c r="JA267" s="97"/>
      <c r="JB267" s="97"/>
      <c r="JC267" s="97"/>
      <c r="JD267" s="97"/>
      <c r="JE267" s="97"/>
      <c r="JF267" s="97"/>
      <c r="JG267" s="97"/>
      <c r="JH267" s="97"/>
      <c r="JI267" s="97"/>
      <c r="JJ267" s="97"/>
      <c r="JK267" s="97"/>
      <c r="JL267" s="98"/>
      <c r="JM267" s="104"/>
      <c r="JN267" s="97"/>
      <c r="JO267" s="97"/>
      <c r="JP267" s="97"/>
      <c r="JQ267" s="97"/>
      <c r="JR267" s="97"/>
      <c r="JS267" s="97"/>
      <c r="JT267" s="97"/>
      <c r="JU267" s="97"/>
      <c r="JV267" s="97"/>
      <c r="JW267" s="97"/>
      <c r="JX267" s="97"/>
      <c r="JY267" s="97"/>
      <c r="JZ267" s="97"/>
      <c r="KA267" s="97"/>
      <c r="KB267" s="97"/>
      <c r="KC267" s="98"/>
      <c r="KD267" s="104"/>
      <c r="KE267" s="97"/>
      <c r="KF267" s="97"/>
      <c r="KG267" s="97"/>
      <c r="KH267" s="97"/>
      <c r="KI267" s="97"/>
      <c r="KJ267" s="97"/>
      <c r="KK267" s="97"/>
      <c r="KL267" s="97"/>
      <c r="KM267" s="97"/>
      <c r="KN267" s="97"/>
      <c r="KO267" s="97"/>
      <c r="KP267" s="97"/>
      <c r="KQ267" s="97"/>
      <c r="KR267" s="97"/>
      <c r="KS267" s="97"/>
    </row>
    <row r="268" ht="15.0" customHeight="1">
      <c r="A268" s="104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8"/>
      <c r="R268" s="104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8"/>
      <c r="AI268" s="104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8"/>
      <c r="AZ268" s="104"/>
      <c r="BA268" s="97"/>
      <c r="BB268" s="97"/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  <c r="BM268" s="97"/>
      <c r="BN268" s="97"/>
      <c r="BO268" s="97"/>
      <c r="BP268" s="98"/>
      <c r="BQ268" s="104"/>
      <c r="BR268" s="97"/>
      <c r="BS268" s="97"/>
      <c r="BT268" s="97"/>
      <c r="BU268" s="97"/>
      <c r="BV268" s="97"/>
      <c r="BW268" s="97"/>
      <c r="BX268" s="97"/>
      <c r="BY268" s="97"/>
      <c r="BZ268" s="97"/>
      <c r="CA268" s="97"/>
      <c r="CB268" s="97"/>
      <c r="CC268" s="97"/>
      <c r="CD268" s="97"/>
      <c r="CE268" s="97"/>
      <c r="CF268" s="97"/>
      <c r="CG268" s="98"/>
      <c r="CH268" s="104"/>
      <c r="CI268" s="97"/>
      <c r="CJ268" s="97"/>
      <c r="CK268" s="97"/>
      <c r="CL268" s="97"/>
      <c r="CM268" s="97"/>
      <c r="CN268" s="97"/>
      <c r="CO268" s="97"/>
      <c r="CP268" s="97"/>
      <c r="CQ268" s="97"/>
      <c r="CR268" s="97"/>
      <c r="CS268" s="97"/>
      <c r="CT268" s="97"/>
      <c r="CU268" s="97"/>
      <c r="CV268" s="97"/>
      <c r="CW268" s="97"/>
      <c r="CX268" s="98"/>
      <c r="CY268" s="104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  <c r="DL268" s="97"/>
      <c r="DM268" s="97"/>
      <c r="DN268" s="97"/>
      <c r="DO268" s="98"/>
      <c r="DP268" s="104"/>
      <c r="DQ268" s="97"/>
      <c r="DR268" s="97"/>
      <c r="DS268" s="97"/>
      <c r="DT268" s="97"/>
      <c r="DU268" s="97"/>
      <c r="DV268" s="97"/>
      <c r="DW268" s="97"/>
      <c r="DX268" s="97"/>
      <c r="DY268" s="97"/>
      <c r="DZ268" s="97"/>
      <c r="EA268" s="97"/>
      <c r="EB268" s="97"/>
      <c r="EC268" s="97"/>
      <c r="ED268" s="97"/>
      <c r="EE268" s="97"/>
      <c r="EF268" s="98"/>
      <c r="EG268" s="104"/>
      <c r="EH268" s="97"/>
      <c r="EI268" s="97"/>
      <c r="EJ268" s="97"/>
      <c r="EK268" s="97"/>
      <c r="EL268" s="97"/>
      <c r="EM268" s="97"/>
      <c r="EN268" s="97"/>
      <c r="EO268" s="97"/>
      <c r="EP268" s="97"/>
      <c r="EQ268" s="97"/>
      <c r="ER268" s="97"/>
      <c r="ES268" s="97"/>
      <c r="ET268" s="97"/>
      <c r="EU268" s="97"/>
      <c r="EV268" s="97"/>
      <c r="EW268" s="98"/>
      <c r="EX268" s="104"/>
      <c r="EY268" s="97"/>
      <c r="EZ268" s="97"/>
      <c r="FA268" s="97"/>
      <c r="FB268" s="97"/>
      <c r="FC268" s="97"/>
      <c r="FD268" s="97"/>
      <c r="FE268" s="97"/>
      <c r="FF268" s="97"/>
      <c r="FG268" s="97"/>
      <c r="FH268" s="97"/>
      <c r="FI268" s="97"/>
      <c r="FJ268" s="97"/>
      <c r="FK268" s="97"/>
      <c r="FL268" s="97"/>
      <c r="FM268" s="97"/>
      <c r="FN268" s="98"/>
      <c r="FO268" s="104"/>
      <c r="FP268" s="97"/>
      <c r="FQ268" s="97"/>
      <c r="FR268" s="97"/>
      <c r="FS268" s="97"/>
      <c r="FT268" s="97"/>
      <c r="FU268" s="97"/>
      <c r="FV268" s="97"/>
      <c r="FW268" s="97"/>
      <c r="FX268" s="97"/>
      <c r="FY268" s="97"/>
      <c r="FZ268" s="97"/>
      <c r="GA268" s="97"/>
      <c r="GB268" s="97"/>
      <c r="GC268" s="97"/>
      <c r="GD268" s="97"/>
      <c r="GE268" s="98"/>
      <c r="GF268" s="104"/>
      <c r="GG268" s="97"/>
      <c r="GH268" s="97"/>
      <c r="GI268" s="97"/>
      <c r="GJ268" s="97"/>
      <c r="GK268" s="97"/>
      <c r="GL268" s="97"/>
      <c r="GM268" s="97"/>
      <c r="GN268" s="97"/>
      <c r="GO268" s="97"/>
      <c r="GP268" s="97"/>
      <c r="GQ268" s="97"/>
      <c r="GR268" s="97"/>
      <c r="GS268" s="97"/>
      <c r="GT268" s="97"/>
      <c r="GU268" s="97"/>
      <c r="GV268" s="98"/>
      <c r="GW268" s="104"/>
      <c r="GX268" s="97"/>
      <c r="GY268" s="97"/>
      <c r="GZ268" s="97"/>
      <c r="HA268" s="97"/>
      <c r="HB268" s="97"/>
      <c r="HC268" s="97"/>
      <c r="HD268" s="97"/>
      <c r="HE268" s="97"/>
      <c r="HF268" s="97"/>
      <c r="HG268" s="97"/>
      <c r="HH268" s="97"/>
      <c r="HI268" s="97"/>
      <c r="HJ268" s="97"/>
      <c r="HK268" s="97"/>
      <c r="HL268" s="97"/>
      <c r="HM268" s="98"/>
      <c r="HN268" s="104"/>
      <c r="HO268" s="97"/>
      <c r="HP268" s="97"/>
      <c r="HQ268" s="97"/>
      <c r="HR268" s="97"/>
      <c r="HS268" s="97"/>
      <c r="HT268" s="97"/>
      <c r="HU268" s="97"/>
      <c r="HV268" s="97"/>
      <c r="HW268" s="97"/>
      <c r="HX268" s="97"/>
      <c r="HY268" s="97"/>
      <c r="HZ268" s="97"/>
      <c r="IA268" s="97"/>
      <c r="IB268" s="97"/>
      <c r="IC268" s="97"/>
      <c r="ID268" s="98"/>
      <c r="IE268" s="104"/>
      <c r="IF268" s="97"/>
      <c r="IG268" s="97"/>
      <c r="IH268" s="97"/>
      <c r="II268" s="97"/>
      <c r="IJ268" s="97"/>
      <c r="IK268" s="97"/>
      <c r="IL268" s="97"/>
      <c r="IM268" s="97"/>
      <c r="IN268" s="97"/>
      <c r="IO268" s="97"/>
      <c r="IP268" s="97"/>
      <c r="IQ268" s="97"/>
      <c r="IR268" s="97"/>
      <c r="IS268" s="97"/>
      <c r="IT268" s="97"/>
      <c r="IU268" s="98"/>
      <c r="IV268" s="104"/>
      <c r="IW268" s="97"/>
      <c r="IX268" s="97"/>
      <c r="IY268" s="97"/>
      <c r="IZ268" s="97"/>
      <c r="JA268" s="97"/>
      <c r="JB268" s="97"/>
      <c r="JC268" s="97"/>
      <c r="JD268" s="97"/>
      <c r="JE268" s="97"/>
      <c r="JF268" s="97"/>
      <c r="JG268" s="97"/>
      <c r="JH268" s="97"/>
      <c r="JI268" s="97"/>
      <c r="JJ268" s="97"/>
      <c r="JK268" s="97"/>
      <c r="JL268" s="98"/>
      <c r="JM268" s="104"/>
      <c r="JN268" s="97"/>
      <c r="JO268" s="97"/>
      <c r="JP268" s="97"/>
      <c r="JQ268" s="97"/>
      <c r="JR268" s="97"/>
      <c r="JS268" s="97"/>
      <c r="JT268" s="97"/>
      <c r="JU268" s="97"/>
      <c r="JV268" s="97"/>
      <c r="JW268" s="97"/>
      <c r="JX268" s="97"/>
      <c r="JY268" s="97"/>
      <c r="JZ268" s="97"/>
      <c r="KA268" s="97"/>
      <c r="KB268" s="97"/>
      <c r="KC268" s="98"/>
      <c r="KD268" s="104"/>
      <c r="KE268" s="97"/>
      <c r="KF268" s="97"/>
      <c r="KG268" s="97"/>
      <c r="KH268" s="97"/>
      <c r="KI268" s="97"/>
      <c r="KJ268" s="97"/>
      <c r="KK268" s="97"/>
      <c r="KL268" s="97"/>
      <c r="KM268" s="97"/>
      <c r="KN268" s="97"/>
      <c r="KO268" s="97"/>
      <c r="KP268" s="97"/>
      <c r="KQ268" s="97"/>
      <c r="KR268" s="97"/>
      <c r="KS268" s="97"/>
    </row>
    <row r="269" ht="15.0" customHeight="1">
      <c r="A269" s="104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8"/>
      <c r="R269" s="104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8"/>
      <c r="AI269" s="104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  <c r="AT269" s="97"/>
      <c r="AU269" s="97"/>
      <c r="AV269" s="97"/>
      <c r="AW269" s="97"/>
      <c r="AX269" s="97"/>
      <c r="AY269" s="98"/>
      <c r="AZ269" s="104"/>
      <c r="BA269" s="97"/>
      <c r="BB269" s="97"/>
      <c r="BC269" s="97"/>
      <c r="BD269" s="97"/>
      <c r="BE269" s="97"/>
      <c r="BF269" s="97"/>
      <c r="BG269" s="97"/>
      <c r="BH269" s="97"/>
      <c r="BI269" s="97"/>
      <c r="BJ269" s="97"/>
      <c r="BK269" s="97"/>
      <c r="BL269" s="97"/>
      <c r="BM269" s="97"/>
      <c r="BN269" s="97"/>
      <c r="BO269" s="97"/>
      <c r="BP269" s="98"/>
      <c r="BQ269" s="104"/>
      <c r="BR269" s="97"/>
      <c r="BS269" s="97"/>
      <c r="BT269" s="97"/>
      <c r="BU269" s="97"/>
      <c r="BV269" s="97"/>
      <c r="BW269" s="97"/>
      <c r="BX269" s="97"/>
      <c r="BY269" s="97"/>
      <c r="BZ269" s="97"/>
      <c r="CA269" s="97"/>
      <c r="CB269" s="97"/>
      <c r="CC269" s="97"/>
      <c r="CD269" s="97"/>
      <c r="CE269" s="97"/>
      <c r="CF269" s="97"/>
      <c r="CG269" s="98"/>
      <c r="CH269" s="104"/>
      <c r="CI269" s="97"/>
      <c r="CJ269" s="97"/>
      <c r="CK269" s="97"/>
      <c r="CL269" s="97"/>
      <c r="CM269" s="97"/>
      <c r="CN269" s="97"/>
      <c r="CO269" s="97"/>
      <c r="CP269" s="97"/>
      <c r="CQ269" s="97"/>
      <c r="CR269" s="97"/>
      <c r="CS269" s="97"/>
      <c r="CT269" s="97"/>
      <c r="CU269" s="97"/>
      <c r="CV269" s="97"/>
      <c r="CW269" s="97"/>
      <c r="CX269" s="98"/>
      <c r="CY269" s="104"/>
      <c r="CZ269" s="97"/>
      <c r="DA269" s="97"/>
      <c r="DB269" s="97"/>
      <c r="DC269" s="97"/>
      <c r="DD269" s="97"/>
      <c r="DE269" s="97"/>
      <c r="DF269" s="97"/>
      <c r="DG269" s="97"/>
      <c r="DH269" s="97"/>
      <c r="DI269" s="97"/>
      <c r="DJ269" s="97"/>
      <c r="DK269" s="97"/>
      <c r="DL269" s="97"/>
      <c r="DM269" s="97"/>
      <c r="DN269" s="97"/>
      <c r="DO269" s="98"/>
      <c r="DP269" s="104"/>
      <c r="DQ269" s="97"/>
      <c r="DR269" s="97"/>
      <c r="DS269" s="97"/>
      <c r="DT269" s="97"/>
      <c r="DU269" s="97"/>
      <c r="DV269" s="97"/>
      <c r="DW269" s="97"/>
      <c r="DX269" s="97"/>
      <c r="DY269" s="97"/>
      <c r="DZ269" s="97"/>
      <c r="EA269" s="97"/>
      <c r="EB269" s="97"/>
      <c r="EC269" s="97"/>
      <c r="ED269" s="97"/>
      <c r="EE269" s="97"/>
      <c r="EF269" s="98"/>
      <c r="EG269" s="104"/>
      <c r="EH269" s="97"/>
      <c r="EI269" s="97"/>
      <c r="EJ269" s="97"/>
      <c r="EK269" s="97"/>
      <c r="EL269" s="97"/>
      <c r="EM269" s="97"/>
      <c r="EN269" s="97"/>
      <c r="EO269" s="97"/>
      <c r="EP269" s="97"/>
      <c r="EQ269" s="97"/>
      <c r="ER269" s="97"/>
      <c r="ES269" s="97"/>
      <c r="ET269" s="97"/>
      <c r="EU269" s="97"/>
      <c r="EV269" s="97"/>
      <c r="EW269" s="98"/>
      <c r="EX269" s="104"/>
      <c r="EY269" s="97"/>
      <c r="EZ269" s="97"/>
      <c r="FA269" s="97"/>
      <c r="FB269" s="97"/>
      <c r="FC269" s="97"/>
      <c r="FD269" s="97"/>
      <c r="FE269" s="97"/>
      <c r="FF269" s="97"/>
      <c r="FG269" s="97"/>
      <c r="FH269" s="97"/>
      <c r="FI269" s="97"/>
      <c r="FJ269" s="97"/>
      <c r="FK269" s="97"/>
      <c r="FL269" s="97"/>
      <c r="FM269" s="97"/>
      <c r="FN269" s="98"/>
      <c r="FO269" s="104"/>
      <c r="FP269" s="97"/>
      <c r="FQ269" s="97"/>
      <c r="FR269" s="97"/>
      <c r="FS269" s="97"/>
      <c r="FT269" s="97"/>
      <c r="FU269" s="97"/>
      <c r="FV269" s="97"/>
      <c r="FW269" s="97"/>
      <c r="FX269" s="97"/>
      <c r="FY269" s="97"/>
      <c r="FZ269" s="97"/>
      <c r="GA269" s="97"/>
      <c r="GB269" s="97"/>
      <c r="GC269" s="97"/>
      <c r="GD269" s="97"/>
      <c r="GE269" s="98"/>
      <c r="GF269" s="104"/>
      <c r="GG269" s="97"/>
      <c r="GH269" s="97"/>
      <c r="GI269" s="97"/>
      <c r="GJ269" s="97"/>
      <c r="GK269" s="97"/>
      <c r="GL269" s="97"/>
      <c r="GM269" s="97"/>
      <c r="GN269" s="97"/>
      <c r="GO269" s="97"/>
      <c r="GP269" s="97"/>
      <c r="GQ269" s="97"/>
      <c r="GR269" s="97"/>
      <c r="GS269" s="97"/>
      <c r="GT269" s="97"/>
      <c r="GU269" s="97"/>
      <c r="GV269" s="98"/>
      <c r="GW269" s="104"/>
      <c r="GX269" s="97"/>
      <c r="GY269" s="97"/>
      <c r="GZ269" s="97"/>
      <c r="HA269" s="97"/>
      <c r="HB269" s="97"/>
      <c r="HC269" s="97"/>
      <c r="HD269" s="97"/>
      <c r="HE269" s="97"/>
      <c r="HF269" s="97"/>
      <c r="HG269" s="97"/>
      <c r="HH269" s="97"/>
      <c r="HI269" s="97"/>
      <c r="HJ269" s="97"/>
      <c r="HK269" s="97"/>
      <c r="HL269" s="97"/>
      <c r="HM269" s="98"/>
      <c r="HN269" s="104"/>
      <c r="HO269" s="97"/>
      <c r="HP269" s="97"/>
      <c r="HQ269" s="97"/>
      <c r="HR269" s="97"/>
      <c r="HS269" s="97"/>
      <c r="HT269" s="97"/>
      <c r="HU269" s="97"/>
      <c r="HV269" s="97"/>
      <c r="HW269" s="97"/>
      <c r="HX269" s="97"/>
      <c r="HY269" s="97"/>
      <c r="HZ269" s="97"/>
      <c r="IA269" s="97"/>
      <c r="IB269" s="97"/>
      <c r="IC269" s="97"/>
      <c r="ID269" s="98"/>
      <c r="IE269" s="104"/>
      <c r="IF269" s="97"/>
      <c r="IG269" s="97"/>
      <c r="IH269" s="97"/>
      <c r="II269" s="97"/>
      <c r="IJ269" s="97"/>
      <c r="IK269" s="97"/>
      <c r="IL269" s="97"/>
      <c r="IM269" s="97"/>
      <c r="IN269" s="97"/>
      <c r="IO269" s="97"/>
      <c r="IP269" s="97"/>
      <c r="IQ269" s="97"/>
      <c r="IR269" s="97"/>
      <c r="IS269" s="97"/>
      <c r="IT269" s="97"/>
      <c r="IU269" s="98"/>
      <c r="IV269" s="104"/>
      <c r="IW269" s="97"/>
      <c r="IX269" s="97"/>
      <c r="IY269" s="97"/>
      <c r="IZ269" s="97"/>
      <c r="JA269" s="97"/>
      <c r="JB269" s="97"/>
      <c r="JC269" s="97"/>
      <c r="JD269" s="97"/>
      <c r="JE269" s="97"/>
      <c r="JF269" s="97"/>
      <c r="JG269" s="97"/>
      <c r="JH269" s="97"/>
      <c r="JI269" s="97"/>
      <c r="JJ269" s="97"/>
      <c r="JK269" s="97"/>
      <c r="JL269" s="98"/>
      <c r="JM269" s="104"/>
      <c r="JN269" s="97"/>
      <c r="JO269" s="97"/>
      <c r="JP269" s="97"/>
      <c r="JQ269" s="97"/>
      <c r="JR269" s="97"/>
      <c r="JS269" s="97"/>
      <c r="JT269" s="97"/>
      <c r="JU269" s="97"/>
      <c r="JV269" s="97"/>
      <c r="JW269" s="97"/>
      <c r="JX269" s="97"/>
      <c r="JY269" s="97"/>
      <c r="JZ269" s="97"/>
      <c r="KA269" s="97"/>
      <c r="KB269" s="97"/>
      <c r="KC269" s="98"/>
      <c r="KD269" s="104"/>
      <c r="KE269" s="97"/>
      <c r="KF269" s="97"/>
      <c r="KG269" s="97"/>
      <c r="KH269" s="97"/>
      <c r="KI269" s="97"/>
      <c r="KJ269" s="97"/>
      <c r="KK269" s="97"/>
      <c r="KL269" s="97"/>
      <c r="KM269" s="97"/>
      <c r="KN269" s="97"/>
      <c r="KO269" s="97"/>
      <c r="KP269" s="97"/>
      <c r="KQ269" s="97"/>
      <c r="KR269" s="97"/>
      <c r="KS269" s="97"/>
    </row>
    <row r="270" ht="15.0" customHeight="1">
      <c r="A270" s="104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8"/>
      <c r="R270" s="104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8"/>
      <c r="AI270" s="104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  <c r="AT270" s="97"/>
      <c r="AU270" s="97"/>
      <c r="AV270" s="97"/>
      <c r="AW270" s="97"/>
      <c r="AX270" s="97"/>
      <c r="AY270" s="98"/>
      <c r="AZ270" s="104"/>
      <c r="BA270" s="97"/>
      <c r="BB270" s="97"/>
      <c r="BC270" s="97"/>
      <c r="BD270" s="97"/>
      <c r="BE270" s="97"/>
      <c r="BF270" s="97"/>
      <c r="BG270" s="97"/>
      <c r="BH270" s="97"/>
      <c r="BI270" s="97"/>
      <c r="BJ270" s="97"/>
      <c r="BK270" s="97"/>
      <c r="BL270" s="97"/>
      <c r="BM270" s="97"/>
      <c r="BN270" s="97"/>
      <c r="BO270" s="97"/>
      <c r="BP270" s="98"/>
      <c r="BQ270" s="104"/>
      <c r="BR270" s="97"/>
      <c r="BS270" s="97"/>
      <c r="BT270" s="97"/>
      <c r="BU270" s="97"/>
      <c r="BV270" s="97"/>
      <c r="BW270" s="97"/>
      <c r="BX270" s="97"/>
      <c r="BY270" s="97"/>
      <c r="BZ270" s="97"/>
      <c r="CA270" s="97"/>
      <c r="CB270" s="97"/>
      <c r="CC270" s="97"/>
      <c r="CD270" s="97"/>
      <c r="CE270" s="97"/>
      <c r="CF270" s="97"/>
      <c r="CG270" s="98"/>
      <c r="CH270" s="104"/>
      <c r="CI270" s="97"/>
      <c r="CJ270" s="97"/>
      <c r="CK270" s="97"/>
      <c r="CL270" s="97"/>
      <c r="CM270" s="97"/>
      <c r="CN270" s="97"/>
      <c r="CO270" s="97"/>
      <c r="CP270" s="97"/>
      <c r="CQ270" s="97"/>
      <c r="CR270" s="97"/>
      <c r="CS270" s="97"/>
      <c r="CT270" s="97"/>
      <c r="CU270" s="97"/>
      <c r="CV270" s="97"/>
      <c r="CW270" s="97"/>
      <c r="CX270" s="98"/>
      <c r="CY270" s="104"/>
      <c r="CZ270" s="97"/>
      <c r="DA270" s="97"/>
      <c r="DB270" s="97"/>
      <c r="DC270" s="97"/>
      <c r="DD270" s="97"/>
      <c r="DE270" s="97"/>
      <c r="DF270" s="97"/>
      <c r="DG270" s="97"/>
      <c r="DH270" s="97"/>
      <c r="DI270" s="97"/>
      <c r="DJ270" s="97"/>
      <c r="DK270" s="97"/>
      <c r="DL270" s="97"/>
      <c r="DM270" s="97"/>
      <c r="DN270" s="97"/>
      <c r="DO270" s="98"/>
      <c r="DP270" s="104"/>
      <c r="DQ270" s="97"/>
      <c r="DR270" s="97"/>
      <c r="DS270" s="97"/>
      <c r="DT270" s="97"/>
      <c r="DU270" s="97"/>
      <c r="DV270" s="97"/>
      <c r="DW270" s="97"/>
      <c r="DX270" s="97"/>
      <c r="DY270" s="97"/>
      <c r="DZ270" s="97"/>
      <c r="EA270" s="97"/>
      <c r="EB270" s="97"/>
      <c r="EC270" s="97"/>
      <c r="ED270" s="97"/>
      <c r="EE270" s="97"/>
      <c r="EF270" s="98"/>
      <c r="EG270" s="104"/>
      <c r="EH270" s="97"/>
      <c r="EI270" s="97"/>
      <c r="EJ270" s="97"/>
      <c r="EK270" s="97"/>
      <c r="EL270" s="97"/>
      <c r="EM270" s="97"/>
      <c r="EN270" s="97"/>
      <c r="EO270" s="97"/>
      <c r="EP270" s="97"/>
      <c r="EQ270" s="97"/>
      <c r="ER270" s="97"/>
      <c r="ES270" s="97"/>
      <c r="ET270" s="97"/>
      <c r="EU270" s="97"/>
      <c r="EV270" s="97"/>
      <c r="EW270" s="98"/>
      <c r="EX270" s="104"/>
      <c r="EY270" s="97"/>
      <c r="EZ270" s="97"/>
      <c r="FA270" s="97"/>
      <c r="FB270" s="97"/>
      <c r="FC270" s="97"/>
      <c r="FD270" s="97"/>
      <c r="FE270" s="97"/>
      <c r="FF270" s="97"/>
      <c r="FG270" s="97"/>
      <c r="FH270" s="97"/>
      <c r="FI270" s="97"/>
      <c r="FJ270" s="97"/>
      <c r="FK270" s="97"/>
      <c r="FL270" s="97"/>
      <c r="FM270" s="97"/>
      <c r="FN270" s="98"/>
      <c r="FO270" s="104"/>
      <c r="FP270" s="97"/>
      <c r="FQ270" s="97"/>
      <c r="FR270" s="97"/>
      <c r="FS270" s="97"/>
      <c r="FT270" s="97"/>
      <c r="FU270" s="97"/>
      <c r="FV270" s="97"/>
      <c r="FW270" s="97"/>
      <c r="FX270" s="97"/>
      <c r="FY270" s="97"/>
      <c r="FZ270" s="97"/>
      <c r="GA270" s="97"/>
      <c r="GB270" s="97"/>
      <c r="GC270" s="97"/>
      <c r="GD270" s="97"/>
      <c r="GE270" s="98"/>
      <c r="GF270" s="104"/>
      <c r="GG270" s="97"/>
      <c r="GH270" s="97"/>
      <c r="GI270" s="97"/>
      <c r="GJ270" s="97"/>
      <c r="GK270" s="97"/>
      <c r="GL270" s="97"/>
      <c r="GM270" s="97"/>
      <c r="GN270" s="97"/>
      <c r="GO270" s="97"/>
      <c r="GP270" s="97"/>
      <c r="GQ270" s="97"/>
      <c r="GR270" s="97"/>
      <c r="GS270" s="97"/>
      <c r="GT270" s="97"/>
      <c r="GU270" s="97"/>
      <c r="GV270" s="98"/>
      <c r="GW270" s="104"/>
      <c r="GX270" s="97"/>
      <c r="GY270" s="97"/>
      <c r="GZ270" s="97"/>
      <c r="HA270" s="97"/>
      <c r="HB270" s="97"/>
      <c r="HC270" s="97"/>
      <c r="HD270" s="97"/>
      <c r="HE270" s="97"/>
      <c r="HF270" s="97"/>
      <c r="HG270" s="97"/>
      <c r="HH270" s="97"/>
      <c r="HI270" s="97"/>
      <c r="HJ270" s="97"/>
      <c r="HK270" s="97"/>
      <c r="HL270" s="97"/>
      <c r="HM270" s="98"/>
      <c r="HN270" s="104"/>
      <c r="HO270" s="97"/>
      <c r="HP270" s="97"/>
      <c r="HQ270" s="97"/>
      <c r="HR270" s="97"/>
      <c r="HS270" s="97"/>
      <c r="HT270" s="97"/>
      <c r="HU270" s="97"/>
      <c r="HV270" s="97"/>
      <c r="HW270" s="97"/>
      <c r="HX270" s="97"/>
      <c r="HY270" s="97"/>
      <c r="HZ270" s="97"/>
      <c r="IA270" s="97"/>
      <c r="IB270" s="97"/>
      <c r="IC270" s="97"/>
      <c r="ID270" s="98"/>
      <c r="IE270" s="104"/>
      <c r="IF270" s="97"/>
      <c r="IG270" s="97"/>
      <c r="IH270" s="97"/>
      <c r="II270" s="97"/>
      <c r="IJ270" s="97"/>
      <c r="IK270" s="97"/>
      <c r="IL270" s="97"/>
      <c r="IM270" s="97"/>
      <c r="IN270" s="97"/>
      <c r="IO270" s="97"/>
      <c r="IP270" s="97"/>
      <c r="IQ270" s="97"/>
      <c r="IR270" s="97"/>
      <c r="IS270" s="97"/>
      <c r="IT270" s="97"/>
      <c r="IU270" s="98"/>
      <c r="IV270" s="104"/>
      <c r="IW270" s="97"/>
      <c r="IX270" s="97"/>
      <c r="IY270" s="97"/>
      <c r="IZ270" s="97"/>
      <c r="JA270" s="97"/>
      <c r="JB270" s="97"/>
      <c r="JC270" s="97"/>
      <c r="JD270" s="97"/>
      <c r="JE270" s="97"/>
      <c r="JF270" s="97"/>
      <c r="JG270" s="97"/>
      <c r="JH270" s="97"/>
      <c r="JI270" s="97"/>
      <c r="JJ270" s="97"/>
      <c r="JK270" s="97"/>
      <c r="JL270" s="98"/>
      <c r="JM270" s="104"/>
      <c r="JN270" s="97"/>
      <c r="JO270" s="97"/>
      <c r="JP270" s="97"/>
      <c r="JQ270" s="97"/>
      <c r="JR270" s="97"/>
      <c r="JS270" s="97"/>
      <c r="JT270" s="97"/>
      <c r="JU270" s="97"/>
      <c r="JV270" s="97"/>
      <c r="JW270" s="97"/>
      <c r="JX270" s="97"/>
      <c r="JY270" s="97"/>
      <c r="JZ270" s="97"/>
      <c r="KA270" s="97"/>
      <c r="KB270" s="97"/>
      <c r="KC270" s="98"/>
      <c r="KD270" s="104"/>
      <c r="KE270" s="97"/>
      <c r="KF270" s="97"/>
      <c r="KG270" s="97"/>
      <c r="KH270" s="97"/>
      <c r="KI270" s="97"/>
      <c r="KJ270" s="97"/>
      <c r="KK270" s="97"/>
      <c r="KL270" s="97"/>
      <c r="KM270" s="97"/>
      <c r="KN270" s="97"/>
      <c r="KO270" s="97"/>
      <c r="KP270" s="97"/>
      <c r="KQ270" s="97"/>
      <c r="KR270" s="97"/>
      <c r="KS270" s="97"/>
    </row>
    <row r="271" ht="15.0" customHeight="1">
      <c r="A271" s="104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8"/>
      <c r="R271" s="104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8"/>
      <c r="AI271" s="104"/>
      <c r="AJ271" s="97"/>
      <c r="AK271" s="97"/>
      <c r="AL271" s="97"/>
      <c r="AM271" s="97"/>
      <c r="AN271" s="97"/>
      <c r="AO271" s="97"/>
      <c r="AP271" s="97"/>
      <c r="AQ271" s="97"/>
      <c r="AR271" s="97"/>
      <c r="AS271" s="97"/>
      <c r="AT271" s="97"/>
      <c r="AU271" s="97"/>
      <c r="AV271" s="97"/>
      <c r="AW271" s="97"/>
      <c r="AX271" s="97"/>
      <c r="AY271" s="98"/>
      <c r="AZ271" s="104"/>
      <c r="BA271" s="97"/>
      <c r="BB271" s="97"/>
      <c r="BC271" s="97"/>
      <c r="BD271" s="97"/>
      <c r="BE271" s="97"/>
      <c r="BF271" s="97"/>
      <c r="BG271" s="97"/>
      <c r="BH271" s="97"/>
      <c r="BI271" s="97"/>
      <c r="BJ271" s="97"/>
      <c r="BK271" s="97"/>
      <c r="BL271" s="97"/>
      <c r="BM271" s="97"/>
      <c r="BN271" s="97"/>
      <c r="BO271" s="97"/>
      <c r="BP271" s="98"/>
      <c r="BQ271" s="104"/>
      <c r="BR271" s="97"/>
      <c r="BS271" s="97"/>
      <c r="BT271" s="97"/>
      <c r="BU271" s="97"/>
      <c r="BV271" s="97"/>
      <c r="BW271" s="97"/>
      <c r="BX271" s="97"/>
      <c r="BY271" s="97"/>
      <c r="BZ271" s="97"/>
      <c r="CA271" s="97"/>
      <c r="CB271" s="97"/>
      <c r="CC271" s="97"/>
      <c r="CD271" s="97"/>
      <c r="CE271" s="97"/>
      <c r="CF271" s="97"/>
      <c r="CG271" s="98"/>
      <c r="CH271" s="104"/>
      <c r="CI271" s="97"/>
      <c r="CJ271" s="97"/>
      <c r="CK271" s="97"/>
      <c r="CL271" s="97"/>
      <c r="CM271" s="97"/>
      <c r="CN271" s="97"/>
      <c r="CO271" s="97"/>
      <c r="CP271" s="97"/>
      <c r="CQ271" s="97"/>
      <c r="CR271" s="97"/>
      <c r="CS271" s="97"/>
      <c r="CT271" s="97"/>
      <c r="CU271" s="97"/>
      <c r="CV271" s="97"/>
      <c r="CW271" s="97"/>
      <c r="CX271" s="98"/>
      <c r="CY271" s="104"/>
      <c r="CZ271" s="97"/>
      <c r="DA271" s="97"/>
      <c r="DB271" s="97"/>
      <c r="DC271" s="97"/>
      <c r="DD271" s="97"/>
      <c r="DE271" s="97"/>
      <c r="DF271" s="97"/>
      <c r="DG271" s="97"/>
      <c r="DH271" s="97"/>
      <c r="DI271" s="97"/>
      <c r="DJ271" s="97"/>
      <c r="DK271" s="97"/>
      <c r="DL271" s="97"/>
      <c r="DM271" s="97"/>
      <c r="DN271" s="97"/>
      <c r="DO271" s="98"/>
      <c r="DP271" s="104"/>
      <c r="DQ271" s="97"/>
      <c r="DR271" s="97"/>
      <c r="DS271" s="97"/>
      <c r="DT271" s="97"/>
      <c r="DU271" s="97"/>
      <c r="DV271" s="97"/>
      <c r="DW271" s="97"/>
      <c r="DX271" s="97"/>
      <c r="DY271" s="97"/>
      <c r="DZ271" s="97"/>
      <c r="EA271" s="97"/>
      <c r="EB271" s="97"/>
      <c r="EC271" s="97"/>
      <c r="ED271" s="97"/>
      <c r="EE271" s="97"/>
      <c r="EF271" s="98"/>
      <c r="EG271" s="104"/>
      <c r="EH271" s="97"/>
      <c r="EI271" s="97"/>
      <c r="EJ271" s="97"/>
      <c r="EK271" s="97"/>
      <c r="EL271" s="97"/>
      <c r="EM271" s="97"/>
      <c r="EN271" s="97"/>
      <c r="EO271" s="97"/>
      <c r="EP271" s="97"/>
      <c r="EQ271" s="97"/>
      <c r="ER271" s="97"/>
      <c r="ES271" s="97"/>
      <c r="ET271" s="97"/>
      <c r="EU271" s="97"/>
      <c r="EV271" s="97"/>
      <c r="EW271" s="98"/>
      <c r="EX271" s="104"/>
      <c r="EY271" s="97"/>
      <c r="EZ271" s="97"/>
      <c r="FA271" s="97"/>
      <c r="FB271" s="97"/>
      <c r="FC271" s="97"/>
      <c r="FD271" s="97"/>
      <c r="FE271" s="97"/>
      <c r="FF271" s="97"/>
      <c r="FG271" s="97"/>
      <c r="FH271" s="97"/>
      <c r="FI271" s="97"/>
      <c r="FJ271" s="97"/>
      <c r="FK271" s="97"/>
      <c r="FL271" s="97"/>
      <c r="FM271" s="97"/>
      <c r="FN271" s="98"/>
      <c r="FO271" s="104"/>
      <c r="FP271" s="97"/>
      <c r="FQ271" s="97"/>
      <c r="FR271" s="97"/>
      <c r="FS271" s="97"/>
      <c r="FT271" s="97"/>
      <c r="FU271" s="97"/>
      <c r="FV271" s="97"/>
      <c r="FW271" s="97"/>
      <c r="FX271" s="97"/>
      <c r="FY271" s="97"/>
      <c r="FZ271" s="97"/>
      <c r="GA271" s="97"/>
      <c r="GB271" s="97"/>
      <c r="GC271" s="97"/>
      <c r="GD271" s="97"/>
      <c r="GE271" s="98"/>
      <c r="GF271" s="104"/>
      <c r="GG271" s="97"/>
      <c r="GH271" s="97"/>
      <c r="GI271" s="97"/>
      <c r="GJ271" s="97"/>
      <c r="GK271" s="97"/>
      <c r="GL271" s="97"/>
      <c r="GM271" s="97"/>
      <c r="GN271" s="97"/>
      <c r="GO271" s="97"/>
      <c r="GP271" s="97"/>
      <c r="GQ271" s="97"/>
      <c r="GR271" s="97"/>
      <c r="GS271" s="97"/>
      <c r="GT271" s="97"/>
      <c r="GU271" s="97"/>
      <c r="GV271" s="98"/>
      <c r="GW271" s="104"/>
      <c r="GX271" s="97"/>
      <c r="GY271" s="97"/>
      <c r="GZ271" s="97"/>
      <c r="HA271" s="97"/>
      <c r="HB271" s="97"/>
      <c r="HC271" s="97"/>
      <c r="HD271" s="97"/>
      <c r="HE271" s="97"/>
      <c r="HF271" s="97"/>
      <c r="HG271" s="97"/>
      <c r="HH271" s="97"/>
      <c r="HI271" s="97"/>
      <c r="HJ271" s="97"/>
      <c r="HK271" s="97"/>
      <c r="HL271" s="97"/>
      <c r="HM271" s="98"/>
      <c r="HN271" s="104"/>
      <c r="HO271" s="97"/>
      <c r="HP271" s="97"/>
      <c r="HQ271" s="97"/>
      <c r="HR271" s="97"/>
      <c r="HS271" s="97"/>
      <c r="HT271" s="97"/>
      <c r="HU271" s="97"/>
      <c r="HV271" s="97"/>
      <c r="HW271" s="97"/>
      <c r="HX271" s="97"/>
      <c r="HY271" s="97"/>
      <c r="HZ271" s="97"/>
      <c r="IA271" s="97"/>
      <c r="IB271" s="97"/>
      <c r="IC271" s="97"/>
      <c r="ID271" s="98"/>
      <c r="IE271" s="104"/>
      <c r="IF271" s="97"/>
      <c r="IG271" s="97"/>
      <c r="IH271" s="97"/>
      <c r="II271" s="97"/>
      <c r="IJ271" s="97"/>
      <c r="IK271" s="97"/>
      <c r="IL271" s="97"/>
      <c r="IM271" s="97"/>
      <c r="IN271" s="97"/>
      <c r="IO271" s="97"/>
      <c r="IP271" s="97"/>
      <c r="IQ271" s="97"/>
      <c r="IR271" s="97"/>
      <c r="IS271" s="97"/>
      <c r="IT271" s="97"/>
      <c r="IU271" s="98"/>
      <c r="IV271" s="104"/>
      <c r="IW271" s="97"/>
      <c r="IX271" s="97"/>
      <c r="IY271" s="97"/>
      <c r="IZ271" s="97"/>
      <c r="JA271" s="97"/>
      <c r="JB271" s="97"/>
      <c r="JC271" s="97"/>
      <c r="JD271" s="97"/>
      <c r="JE271" s="97"/>
      <c r="JF271" s="97"/>
      <c r="JG271" s="97"/>
      <c r="JH271" s="97"/>
      <c r="JI271" s="97"/>
      <c r="JJ271" s="97"/>
      <c r="JK271" s="97"/>
      <c r="JL271" s="98"/>
      <c r="JM271" s="104"/>
      <c r="JN271" s="97"/>
      <c r="JO271" s="97"/>
      <c r="JP271" s="97"/>
      <c r="JQ271" s="97"/>
      <c r="JR271" s="97"/>
      <c r="JS271" s="97"/>
      <c r="JT271" s="97"/>
      <c r="JU271" s="97"/>
      <c r="JV271" s="97"/>
      <c r="JW271" s="97"/>
      <c r="JX271" s="97"/>
      <c r="JY271" s="97"/>
      <c r="JZ271" s="97"/>
      <c r="KA271" s="97"/>
      <c r="KB271" s="97"/>
      <c r="KC271" s="98"/>
      <c r="KD271" s="104"/>
      <c r="KE271" s="97"/>
      <c r="KF271" s="97"/>
      <c r="KG271" s="97"/>
      <c r="KH271" s="97"/>
      <c r="KI271" s="97"/>
      <c r="KJ271" s="97"/>
      <c r="KK271" s="97"/>
      <c r="KL271" s="97"/>
      <c r="KM271" s="97"/>
      <c r="KN271" s="97"/>
      <c r="KO271" s="97"/>
      <c r="KP271" s="97"/>
      <c r="KQ271" s="97"/>
      <c r="KR271" s="97"/>
      <c r="KS271" s="97"/>
    </row>
    <row r="272" ht="15.0" customHeight="1">
      <c r="A272" s="104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8"/>
      <c r="R272" s="104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8"/>
      <c r="AI272" s="104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/>
      <c r="AT272" s="97"/>
      <c r="AU272" s="97"/>
      <c r="AV272" s="97"/>
      <c r="AW272" s="97"/>
      <c r="AX272" s="97"/>
      <c r="AY272" s="98"/>
      <c r="AZ272" s="104"/>
      <c r="BA272" s="97"/>
      <c r="BB272" s="97"/>
      <c r="BC272" s="97"/>
      <c r="BD272" s="97"/>
      <c r="BE272" s="97"/>
      <c r="BF272" s="97"/>
      <c r="BG272" s="97"/>
      <c r="BH272" s="97"/>
      <c r="BI272" s="97"/>
      <c r="BJ272" s="97"/>
      <c r="BK272" s="97"/>
      <c r="BL272" s="97"/>
      <c r="BM272" s="97"/>
      <c r="BN272" s="97"/>
      <c r="BO272" s="97"/>
      <c r="BP272" s="98"/>
      <c r="BQ272" s="104"/>
      <c r="BR272" s="97"/>
      <c r="BS272" s="97"/>
      <c r="BT272" s="97"/>
      <c r="BU272" s="97"/>
      <c r="BV272" s="97"/>
      <c r="BW272" s="97"/>
      <c r="BX272" s="97"/>
      <c r="BY272" s="97"/>
      <c r="BZ272" s="97"/>
      <c r="CA272" s="97"/>
      <c r="CB272" s="97"/>
      <c r="CC272" s="97"/>
      <c r="CD272" s="97"/>
      <c r="CE272" s="97"/>
      <c r="CF272" s="97"/>
      <c r="CG272" s="98"/>
      <c r="CH272" s="104"/>
      <c r="CI272" s="97"/>
      <c r="CJ272" s="97"/>
      <c r="CK272" s="97"/>
      <c r="CL272" s="97"/>
      <c r="CM272" s="97"/>
      <c r="CN272" s="97"/>
      <c r="CO272" s="97"/>
      <c r="CP272" s="97"/>
      <c r="CQ272" s="97"/>
      <c r="CR272" s="97"/>
      <c r="CS272" s="97"/>
      <c r="CT272" s="97"/>
      <c r="CU272" s="97"/>
      <c r="CV272" s="97"/>
      <c r="CW272" s="97"/>
      <c r="CX272" s="98"/>
      <c r="CY272" s="104"/>
      <c r="CZ272" s="97"/>
      <c r="DA272" s="97"/>
      <c r="DB272" s="97"/>
      <c r="DC272" s="97"/>
      <c r="DD272" s="97"/>
      <c r="DE272" s="97"/>
      <c r="DF272" s="97"/>
      <c r="DG272" s="97"/>
      <c r="DH272" s="97"/>
      <c r="DI272" s="97"/>
      <c r="DJ272" s="97"/>
      <c r="DK272" s="97"/>
      <c r="DL272" s="97"/>
      <c r="DM272" s="97"/>
      <c r="DN272" s="97"/>
      <c r="DO272" s="98"/>
      <c r="DP272" s="104"/>
      <c r="DQ272" s="97"/>
      <c r="DR272" s="97"/>
      <c r="DS272" s="97"/>
      <c r="DT272" s="97"/>
      <c r="DU272" s="97"/>
      <c r="DV272" s="97"/>
      <c r="DW272" s="97"/>
      <c r="DX272" s="97"/>
      <c r="DY272" s="97"/>
      <c r="DZ272" s="97"/>
      <c r="EA272" s="97"/>
      <c r="EB272" s="97"/>
      <c r="EC272" s="97"/>
      <c r="ED272" s="97"/>
      <c r="EE272" s="97"/>
      <c r="EF272" s="98"/>
      <c r="EG272" s="104"/>
      <c r="EH272" s="97"/>
      <c r="EI272" s="97"/>
      <c r="EJ272" s="97"/>
      <c r="EK272" s="97"/>
      <c r="EL272" s="97"/>
      <c r="EM272" s="97"/>
      <c r="EN272" s="97"/>
      <c r="EO272" s="97"/>
      <c r="EP272" s="97"/>
      <c r="EQ272" s="97"/>
      <c r="ER272" s="97"/>
      <c r="ES272" s="97"/>
      <c r="ET272" s="97"/>
      <c r="EU272" s="97"/>
      <c r="EV272" s="97"/>
      <c r="EW272" s="98"/>
      <c r="EX272" s="104"/>
      <c r="EY272" s="97"/>
      <c r="EZ272" s="97"/>
      <c r="FA272" s="97"/>
      <c r="FB272" s="97"/>
      <c r="FC272" s="97"/>
      <c r="FD272" s="97"/>
      <c r="FE272" s="97"/>
      <c r="FF272" s="97"/>
      <c r="FG272" s="97"/>
      <c r="FH272" s="97"/>
      <c r="FI272" s="97"/>
      <c r="FJ272" s="97"/>
      <c r="FK272" s="97"/>
      <c r="FL272" s="97"/>
      <c r="FM272" s="97"/>
      <c r="FN272" s="98"/>
      <c r="FO272" s="104"/>
      <c r="FP272" s="97"/>
      <c r="FQ272" s="97"/>
      <c r="FR272" s="97"/>
      <c r="FS272" s="97"/>
      <c r="FT272" s="97"/>
      <c r="FU272" s="97"/>
      <c r="FV272" s="97"/>
      <c r="FW272" s="97"/>
      <c r="FX272" s="97"/>
      <c r="FY272" s="97"/>
      <c r="FZ272" s="97"/>
      <c r="GA272" s="97"/>
      <c r="GB272" s="97"/>
      <c r="GC272" s="97"/>
      <c r="GD272" s="97"/>
      <c r="GE272" s="98"/>
      <c r="GF272" s="104"/>
      <c r="GG272" s="97"/>
      <c r="GH272" s="97"/>
      <c r="GI272" s="97"/>
      <c r="GJ272" s="97"/>
      <c r="GK272" s="97"/>
      <c r="GL272" s="97"/>
      <c r="GM272" s="97"/>
      <c r="GN272" s="97"/>
      <c r="GO272" s="97"/>
      <c r="GP272" s="97"/>
      <c r="GQ272" s="97"/>
      <c r="GR272" s="97"/>
      <c r="GS272" s="97"/>
      <c r="GT272" s="97"/>
      <c r="GU272" s="97"/>
      <c r="GV272" s="98"/>
      <c r="GW272" s="104"/>
      <c r="GX272" s="97"/>
      <c r="GY272" s="97"/>
      <c r="GZ272" s="97"/>
      <c r="HA272" s="97"/>
      <c r="HB272" s="97"/>
      <c r="HC272" s="97"/>
      <c r="HD272" s="97"/>
      <c r="HE272" s="97"/>
      <c r="HF272" s="97"/>
      <c r="HG272" s="97"/>
      <c r="HH272" s="97"/>
      <c r="HI272" s="97"/>
      <c r="HJ272" s="97"/>
      <c r="HK272" s="97"/>
      <c r="HL272" s="97"/>
      <c r="HM272" s="98"/>
      <c r="HN272" s="104"/>
      <c r="HO272" s="97"/>
      <c r="HP272" s="97"/>
      <c r="HQ272" s="97"/>
      <c r="HR272" s="97"/>
      <c r="HS272" s="97"/>
      <c r="HT272" s="97"/>
      <c r="HU272" s="97"/>
      <c r="HV272" s="97"/>
      <c r="HW272" s="97"/>
      <c r="HX272" s="97"/>
      <c r="HY272" s="97"/>
      <c r="HZ272" s="97"/>
      <c r="IA272" s="97"/>
      <c r="IB272" s="97"/>
      <c r="IC272" s="97"/>
      <c r="ID272" s="98"/>
      <c r="IE272" s="104"/>
      <c r="IF272" s="97"/>
      <c r="IG272" s="97"/>
      <c r="IH272" s="97"/>
      <c r="II272" s="97"/>
      <c r="IJ272" s="97"/>
      <c r="IK272" s="97"/>
      <c r="IL272" s="97"/>
      <c r="IM272" s="97"/>
      <c r="IN272" s="97"/>
      <c r="IO272" s="97"/>
      <c r="IP272" s="97"/>
      <c r="IQ272" s="97"/>
      <c r="IR272" s="97"/>
      <c r="IS272" s="97"/>
      <c r="IT272" s="97"/>
      <c r="IU272" s="98"/>
      <c r="IV272" s="104"/>
      <c r="IW272" s="97"/>
      <c r="IX272" s="97"/>
      <c r="IY272" s="97"/>
      <c r="IZ272" s="97"/>
      <c r="JA272" s="97"/>
      <c r="JB272" s="97"/>
      <c r="JC272" s="97"/>
      <c r="JD272" s="97"/>
      <c r="JE272" s="97"/>
      <c r="JF272" s="97"/>
      <c r="JG272" s="97"/>
      <c r="JH272" s="97"/>
      <c r="JI272" s="97"/>
      <c r="JJ272" s="97"/>
      <c r="JK272" s="97"/>
      <c r="JL272" s="98"/>
      <c r="JM272" s="104"/>
      <c r="JN272" s="97"/>
      <c r="JO272" s="97"/>
      <c r="JP272" s="97"/>
      <c r="JQ272" s="97"/>
      <c r="JR272" s="97"/>
      <c r="JS272" s="97"/>
      <c r="JT272" s="97"/>
      <c r="JU272" s="97"/>
      <c r="JV272" s="97"/>
      <c r="JW272" s="97"/>
      <c r="JX272" s="97"/>
      <c r="JY272" s="97"/>
      <c r="JZ272" s="97"/>
      <c r="KA272" s="97"/>
      <c r="KB272" s="97"/>
      <c r="KC272" s="98"/>
      <c r="KD272" s="104"/>
      <c r="KE272" s="97"/>
      <c r="KF272" s="97"/>
      <c r="KG272" s="97"/>
      <c r="KH272" s="97"/>
      <c r="KI272" s="97"/>
      <c r="KJ272" s="97"/>
      <c r="KK272" s="97"/>
      <c r="KL272" s="97"/>
      <c r="KM272" s="97"/>
      <c r="KN272" s="97"/>
      <c r="KO272" s="97"/>
      <c r="KP272" s="97"/>
      <c r="KQ272" s="97"/>
      <c r="KR272" s="97"/>
      <c r="KS272" s="97"/>
    </row>
    <row r="273" ht="15.0" customHeight="1">
      <c r="A273" s="104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8"/>
      <c r="R273" s="104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8"/>
      <c r="AI273" s="104"/>
      <c r="AJ273" s="97"/>
      <c r="AK273" s="97"/>
      <c r="AL273" s="97"/>
      <c r="AM273" s="97"/>
      <c r="AN273" s="97"/>
      <c r="AO273" s="97"/>
      <c r="AP273" s="97"/>
      <c r="AQ273" s="97"/>
      <c r="AR273" s="97"/>
      <c r="AS273" s="97"/>
      <c r="AT273" s="97"/>
      <c r="AU273" s="97"/>
      <c r="AV273" s="97"/>
      <c r="AW273" s="97"/>
      <c r="AX273" s="97"/>
      <c r="AY273" s="98"/>
      <c r="AZ273" s="104"/>
      <c r="BA273" s="97"/>
      <c r="BB273" s="97"/>
      <c r="BC273" s="97"/>
      <c r="BD273" s="97"/>
      <c r="BE273" s="97"/>
      <c r="BF273" s="97"/>
      <c r="BG273" s="97"/>
      <c r="BH273" s="97"/>
      <c r="BI273" s="97"/>
      <c r="BJ273" s="97"/>
      <c r="BK273" s="97"/>
      <c r="BL273" s="97"/>
      <c r="BM273" s="97"/>
      <c r="BN273" s="97"/>
      <c r="BO273" s="97"/>
      <c r="BP273" s="98"/>
      <c r="BQ273" s="104"/>
      <c r="BR273" s="97"/>
      <c r="BS273" s="97"/>
      <c r="BT273" s="97"/>
      <c r="BU273" s="97"/>
      <c r="BV273" s="97"/>
      <c r="BW273" s="97"/>
      <c r="BX273" s="97"/>
      <c r="BY273" s="97"/>
      <c r="BZ273" s="97"/>
      <c r="CA273" s="97"/>
      <c r="CB273" s="97"/>
      <c r="CC273" s="97"/>
      <c r="CD273" s="97"/>
      <c r="CE273" s="97"/>
      <c r="CF273" s="97"/>
      <c r="CG273" s="98"/>
      <c r="CH273" s="104"/>
      <c r="CI273" s="97"/>
      <c r="CJ273" s="97"/>
      <c r="CK273" s="97"/>
      <c r="CL273" s="97"/>
      <c r="CM273" s="97"/>
      <c r="CN273" s="97"/>
      <c r="CO273" s="97"/>
      <c r="CP273" s="97"/>
      <c r="CQ273" s="97"/>
      <c r="CR273" s="97"/>
      <c r="CS273" s="97"/>
      <c r="CT273" s="97"/>
      <c r="CU273" s="97"/>
      <c r="CV273" s="97"/>
      <c r="CW273" s="97"/>
      <c r="CX273" s="98"/>
      <c r="CY273" s="104"/>
      <c r="CZ273" s="97"/>
      <c r="DA273" s="97"/>
      <c r="DB273" s="97"/>
      <c r="DC273" s="97"/>
      <c r="DD273" s="97"/>
      <c r="DE273" s="97"/>
      <c r="DF273" s="97"/>
      <c r="DG273" s="97"/>
      <c r="DH273" s="97"/>
      <c r="DI273" s="97"/>
      <c r="DJ273" s="97"/>
      <c r="DK273" s="97"/>
      <c r="DL273" s="97"/>
      <c r="DM273" s="97"/>
      <c r="DN273" s="97"/>
      <c r="DO273" s="98"/>
      <c r="DP273" s="104"/>
      <c r="DQ273" s="97"/>
      <c r="DR273" s="97"/>
      <c r="DS273" s="97"/>
      <c r="DT273" s="97"/>
      <c r="DU273" s="97"/>
      <c r="DV273" s="97"/>
      <c r="DW273" s="97"/>
      <c r="DX273" s="97"/>
      <c r="DY273" s="97"/>
      <c r="DZ273" s="97"/>
      <c r="EA273" s="97"/>
      <c r="EB273" s="97"/>
      <c r="EC273" s="97"/>
      <c r="ED273" s="97"/>
      <c r="EE273" s="97"/>
      <c r="EF273" s="98"/>
      <c r="EG273" s="104"/>
      <c r="EH273" s="97"/>
      <c r="EI273" s="97"/>
      <c r="EJ273" s="97"/>
      <c r="EK273" s="97"/>
      <c r="EL273" s="97"/>
      <c r="EM273" s="97"/>
      <c r="EN273" s="97"/>
      <c r="EO273" s="97"/>
      <c r="EP273" s="97"/>
      <c r="EQ273" s="97"/>
      <c r="ER273" s="97"/>
      <c r="ES273" s="97"/>
      <c r="ET273" s="97"/>
      <c r="EU273" s="97"/>
      <c r="EV273" s="97"/>
      <c r="EW273" s="98"/>
      <c r="EX273" s="104"/>
      <c r="EY273" s="97"/>
      <c r="EZ273" s="97"/>
      <c r="FA273" s="97"/>
      <c r="FB273" s="97"/>
      <c r="FC273" s="97"/>
      <c r="FD273" s="97"/>
      <c r="FE273" s="97"/>
      <c r="FF273" s="97"/>
      <c r="FG273" s="97"/>
      <c r="FH273" s="97"/>
      <c r="FI273" s="97"/>
      <c r="FJ273" s="97"/>
      <c r="FK273" s="97"/>
      <c r="FL273" s="97"/>
      <c r="FM273" s="97"/>
      <c r="FN273" s="98"/>
      <c r="FO273" s="104"/>
      <c r="FP273" s="97"/>
      <c r="FQ273" s="97"/>
      <c r="FR273" s="97"/>
      <c r="FS273" s="97"/>
      <c r="FT273" s="97"/>
      <c r="FU273" s="97"/>
      <c r="FV273" s="97"/>
      <c r="FW273" s="97"/>
      <c r="FX273" s="97"/>
      <c r="FY273" s="97"/>
      <c r="FZ273" s="97"/>
      <c r="GA273" s="97"/>
      <c r="GB273" s="97"/>
      <c r="GC273" s="97"/>
      <c r="GD273" s="97"/>
      <c r="GE273" s="98"/>
      <c r="GF273" s="104"/>
      <c r="GG273" s="97"/>
      <c r="GH273" s="97"/>
      <c r="GI273" s="97"/>
      <c r="GJ273" s="97"/>
      <c r="GK273" s="97"/>
      <c r="GL273" s="97"/>
      <c r="GM273" s="97"/>
      <c r="GN273" s="97"/>
      <c r="GO273" s="97"/>
      <c r="GP273" s="97"/>
      <c r="GQ273" s="97"/>
      <c r="GR273" s="97"/>
      <c r="GS273" s="97"/>
      <c r="GT273" s="97"/>
      <c r="GU273" s="97"/>
      <c r="GV273" s="98"/>
      <c r="GW273" s="104"/>
      <c r="GX273" s="97"/>
      <c r="GY273" s="97"/>
      <c r="GZ273" s="97"/>
      <c r="HA273" s="97"/>
      <c r="HB273" s="97"/>
      <c r="HC273" s="97"/>
      <c r="HD273" s="97"/>
      <c r="HE273" s="97"/>
      <c r="HF273" s="97"/>
      <c r="HG273" s="97"/>
      <c r="HH273" s="97"/>
      <c r="HI273" s="97"/>
      <c r="HJ273" s="97"/>
      <c r="HK273" s="97"/>
      <c r="HL273" s="97"/>
      <c r="HM273" s="98"/>
      <c r="HN273" s="104"/>
      <c r="HO273" s="97"/>
      <c r="HP273" s="97"/>
      <c r="HQ273" s="97"/>
      <c r="HR273" s="97"/>
      <c r="HS273" s="97"/>
      <c r="HT273" s="97"/>
      <c r="HU273" s="97"/>
      <c r="HV273" s="97"/>
      <c r="HW273" s="97"/>
      <c r="HX273" s="97"/>
      <c r="HY273" s="97"/>
      <c r="HZ273" s="97"/>
      <c r="IA273" s="97"/>
      <c r="IB273" s="97"/>
      <c r="IC273" s="97"/>
      <c r="ID273" s="98"/>
      <c r="IE273" s="104"/>
      <c r="IF273" s="97"/>
      <c r="IG273" s="97"/>
      <c r="IH273" s="97"/>
      <c r="II273" s="97"/>
      <c r="IJ273" s="97"/>
      <c r="IK273" s="97"/>
      <c r="IL273" s="97"/>
      <c r="IM273" s="97"/>
      <c r="IN273" s="97"/>
      <c r="IO273" s="97"/>
      <c r="IP273" s="97"/>
      <c r="IQ273" s="97"/>
      <c r="IR273" s="97"/>
      <c r="IS273" s="97"/>
      <c r="IT273" s="97"/>
      <c r="IU273" s="98"/>
      <c r="IV273" s="104"/>
      <c r="IW273" s="97"/>
      <c r="IX273" s="97"/>
      <c r="IY273" s="97"/>
      <c r="IZ273" s="97"/>
      <c r="JA273" s="97"/>
      <c r="JB273" s="97"/>
      <c r="JC273" s="97"/>
      <c r="JD273" s="97"/>
      <c r="JE273" s="97"/>
      <c r="JF273" s="97"/>
      <c r="JG273" s="97"/>
      <c r="JH273" s="97"/>
      <c r="JI273" s="97"/>
      <c r="JJ273" s="97"/>
      <c r="JK273" s="97"/>
      <c r="JL273" s="98"/>
      <c r="JM273" s="104"/>
      <c r="JN273" s="97"/>
      <c r="JO273" s="97"/>
      <c r="JP273" s="97"/>
      <c r="JQ273" s="97"/>
      <c r="JR273" s="97"/>
      <c r="JS273" s="97"/>
      <c r="JT273" s="97"/>
      <c r="JU273" s="97"/>
      <c r="JV273" s="97"/>
      <c r="JW273" s="97"/>
      <c r="JX273" s="97"/>
      <c r="JY273" s="97"/>
      <c r="JZ273" s="97"/>
      <c r="KA273" s="97"/>
      <c r="KB273" s="97"/>
      <c r="KC273" s="98"/>
      <c r="KD273" s="104"/>
      <c r="KE273" s="97"/>
      <c r="KF273" s="97"/>
      <c r="KG273" s="97"/>
      <c r="KH273" s="97"/>
      <c r="KI273" s="97"/>
      <c r="KJ273" s="97"/>
      <c r="KK273" s="97"/>
      <c r="KL273" s="97"/>
      <c r="KM273" s="97"/>
      <c r="KN273" s="97"/>
      <c r="KO273" s="97"/>
      <c r="KP273" s="97"/>
      <c r="KQ273" s="97"/>
      <c r="KR273" s="97"/>
      <c r="KS273" s="97"/>
    </row>
    <row r="274" ht="15.0" customHeight="1">
      <c r="A274" s="104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8"/>
      <c r="R274" s="104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8"/>
      <c r="AI274" s="104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V274" s="97"/>
      <c r="AW274" s="97"/>
      <c r="AX274" s="97"/>
      <c r="AY274" s="98"/>
      <c r="AZ274" s="104"/>
      <c r="BA274" s="97"/>
      <c r="BB274" s="97"/>
      <c r="BC274" s="97"/>
      <c r="BD274" s="97"/>
      <c r="BE274" s="97"/>
      <c r="BF274" s="97"/>
      <c r="BG274" s="97"/>
      <c r="BH274" s="97"/>
      <c r="BI274" s="97"/>
      <c r="BJ274" s="97"/>
      <c r="BK274" s="97"/>
      <c r="BL274" s="97"/>
      <c r="BM274" s="97"/>
      <c r="BN274" s="97"/>
      <c r="BO274" s="97"/>
      <c r="BP274" s="98"/>
      <c r="BQ274" s="104"/>
      <c r="BR274" s="97"/>
      <c r="BS274" s="97"/>
      <c r="BT274" s="97"/>
      <c r="BU274" s="97"/>
      <c r="BV274" s="97"/>
      <c r="BW274" s="97"/>
      <c r="BX274" s="97"/>
      <c r="BY274" s="97"/>
      <c r="BZ274" s="97"/>
      <c r="CA274" s="97"/>
      <c r="CB274" s="97"/>
      <c r="CC274" s="97"/>
      <c r="CD274" s="97"/>
      <c r="CE274" s="97"/>
      <c r="CF274" s="97"/>
      <c r="CG274" s="98"/>
      <c r="CH274" s="104"/>
      <c r="CI274" s="97"/>
      <c r="CJ274" s="97"/>
      <c r="CK274" s="97"/>
      <c r="CL274" s="97"/>
      <c r="CM274" s="97"/>
      <c r="CN274" s="97"/>
      <c r="CO274" s="97"/>
      <c r="CP274" s="97"/>
      <c r="CQ274" s="97"/>
      <c r="CR274" s="97"/>
      <c r="CS274" s="97"/>
      <c r="CT274" s="97"/>
      <c r="CU274" s="97"/>
      <c r="CV274" s="97"/>
      <c r="CW274" s="97"/>
      <c r="CX274" s="98"/>
      <c r="CY274" s="104"/>
      <c r="CZ274" s="97"/>
      <c r="DA274" s="97"/>
      <c r="DB274" s="97"/>
      <c r="DC274" s="97"/>
      <c r="DD274" s="97"/>
      <c r="DE274" s="97"/>
      <c r="DF274" s="97"/>
      <c r="DG274" s="97"/>
      <c r="DH274" s="97"/>
      <c r="DI274" s="97"/>
      <c r="DJ274" s="97"/>
      <c r="DK274" s="97"/>
      <c r="DL274" s="97"/>
      <c r="DM274" s="97"/>
      <c r="DN274" s="97"/>
      <c r="DO274" s="98"/>
      <c r="DP274" s="104"/>
      <c r="DQ274" s="97"/>
      <c r="DR274" s="97"/>
      <c r="DS274" s="97"/>
      <c r="DT274" s="97"/>
      <c r="DU274" s="97"/>
      <c r="DV274" s="97"/>
      <c r="DW274" s="97"/>
      <c r="DX274" s="97"/>
      <c r="DY274" s="97"/>
      <c r="DZ274" s="97"/>
      <c r="EA274" s="97"/>
      <c r="EB274" s="97"/>
      <c r="EC274" s="97"/>
      <c r="ED274" s="97"/>
      <c r="EE274" s="97"/>
      <c r="EF274" s="98"/>
      <c r="EG274" s="104"/>
      <c r="EH274" s="97"/>
      <c r="EI274" s="97"/>
      <c r="EJ274" s="97"/>
      <c r="EK274" s="97"/>
      <c r="EL274" s="97"/>
      <c r="EM274" s="97"/>
      <c r="EN274" s="97"/>
      <c r="EO274" s="97"/>
      <c r="EP274" s="97"/>
      <c r="EQ274" s="97"/>
      <c r="ER274" s="97"/>
      <c r="ES274" s="97"/>
      <c r="ET274" s="97"/>
      <c r="EU274" s="97"/>
      <c r="EV274" s="97"/>
      <c r="EW274" s="98"/>
      <c r="EX274" s="104"/>
      <c r="EY274" s="97"/>
      <c r="EZ274" s="97"/>
      <c r="FA274" s="97"/>
      <c r="FB274" s="97"/>
      <c r="FC274" s="97"/>
      <c r="FD274" s="97"/>
      <c r="FE274" s="97"/>
      <c r="FF274" s="97"/>
      <c r="FG274" s="97"/>
      <c r="FH274" s="97"/>
      <c r="FI274" s="97"/>
      <c r="FJ274" s="97"/>
      <c r="FK274" s="97"/>
      <c r="FL274" s="97"/>
      <c r="FM274" s="97"/>
      <c r="FN274" s="98"/>
      <c r="FO274" s="104"/>
      <c r="FP274" s="97"/>
      <c r="FQ274" s="97"/>
      <c r="FR274" s="97"/>
      <c r="FS274" s="97"/>
      <c r="FT274" s="97"/>
      <c r="FU274" s="97"/>
      <c r="FV274" s="97"/>
      <c r="FW274" s="97"/>
      <c r="FX274" s="97"/>
      <c r="FY274" s="97"/>
      <c r="FZ274" s="97"/>
      <c r="GA274" s="97"/>
      <c r="GB274" s="97"/>
      <c r="GC274" s="97"/>
      <c r="GD274" s="97"/>
      <c r="GE274" s="98"/>
      <c r="GF274" s="104"/>
      <c r="GG274" s="97"/>
      <c r="GH274" s="97"/>
      <c r="GI274" s="97"/>
      <c r="GJ274" s="97"/>
      <c r="GK274" s="97"/>
      <c r="GL274" s="97"/>
      <c r="GM274" s="97"/>
      <c r="GN274" s="97"/>
      <c r="GO274" s="97"/>
      <c r="GP274" s="97"/>
      <c r="GQ274" s="97"/>
      <c r="GR274" s="97"/>
      <c r="GS274" s="97"/>
      <c r="GT274" s="97"/>
      <c r="GU274" s="97"/>
      <c r="GV274" s="98"/>
      <c r="GW274" s="104"/>
      <c r="GX274" s="97"/>
      <c r="GY274" s="97"/>
      <c r="GZ274" s="97"/>
      <c r="HA274" s="97"/>
      <c r="HB274" s="97"/>
      <c r="HC274" s="97"/>
      <c r="HD274" s="97"/>
      <c r="HE274" s="97"/>
      <c r="HF274" s="97"/>
      <c r="HG274" s="97"/>
      <c r="HH274" s="97"/>
      <c r="HI274" s="97"/>
      <c r="HJ274" s="97"/>
      <c r="HK274" s="97"/>
      <c r="HL274" s="97"/>
      <c r="HM274" s="98"/>
      <c r="HN274" s="104"/>
      <c r="HO274" s="97"/>
      <c r="HP274" s="97"/>
      <c r="HQ274" s="97"/>
      <c r="HR274" s="97"/>
      <c r="HS274" s="97"/>
      <c r="HT274" s="97"/>
      <c r="HU274" s="97"/>
      <c r="HV274" s="97"/>
      <c r="HW274" s="97"/>
      <c r="HX274" s="97"/>
      <c r="HY274" s="97"/>
      <c r="HZ274" s="97"/>
      <c r="IA274" s="97"/>
      <c r="IB274" s="97"/>
      <c r="IC274" s="97"/>
      <c r="ID274" s="98"/>
      <c r="IE274" s="104"/>
      <c r="IF274" s="97"/>
      <c r="IG274" s="97"/>
      <c r="IH274" s="97"/>
      <c r="II274" s="97"/>
      <c r="IJ274" s="97"/>
      <c r="IK274" s="97"/>
      <c r="IL274" s="97"/>
      <c r="IM274" s="97"/>
      <c r="IN274" s="97"/>
      <c r="IO274" s="97"/>
      <c r="IP274" s="97"/>
      <c r="IQ274" s="97"/>
      <c r="IR274" s="97"/>
      <c r="IS274" s="97"/>
      <c r="IT274" s="97"/>
      <c r="IU274" s="98"/>
      <c r="IV274" s="104"/>
      <c r="IW274" s="97"/>
      <c r="IX274" s="97"/>
      <c r="IY274" s="97"/>
      <c r="IZ274" s="97"/>
      <c r="JA274" s="97"/>
      <c r="JB274" s="97"/>
      <c r="JC274" s="97"/>
      <c r="JD274" s="97"/>
      <c r="JE274" s="97"/>
      <c r="JF274" s="97"/>
      <c r="JG274" s="97"/>
      <c r="JH274" s="97"/>
      <c r="JI274" s="97"/>
      <c r="JJ274" s="97"/>
      <c r="JK274" s="97"/>
      <c r="JL274" s="98"/>
      <c r="JM274" s="104"/>
      <c r="JN274" s="97"/>
      <c r="JO274" s="97"/>
      <c r="JP274" s="97"/>
      <c r="JQ274" s="97"/>
      <c r="JR274" s="97"/>
      <c r="JS274" s="97"/>
      <c r="JT274" s="97"/>
      <c r="JU274" s="97"/>
      <c r="JV274" s="97"/>
      <c r="JW274" s="97"/>
      <c r="JX274" s="97"/>
      <c r="JY274" s="97"/>
      <c r="JZ274" s="97"/>
      <c r="KA274" s="97"/>
      <c r="KB274" s="97"/>
      <c r="KC274" s="98"/>
      <c r="KD274" s="104"/>
      <c r="KE274" s="97"/>
      <c r="KF274" s="97"/>
      <c r="KG274" s="97"/>
      <c r="KH274" s="97"/>
      <c r="KI274" s="97"/>
      <c r="KJ274" s="97"/>
      <c r="KK274" s="97"/>
      <c r="KL274" s="97"/>
      <c r="KM274" s="97"/>
      <c r="KN274" s="97"/>
      <c r="KO274" s="97"/>
      <c r="KP274" s="97"/>
      <c r="KQ274" s="97"/>
      <c r="KR274" s="97"/>
      <c r="KS274" s="97"/>
    </row>
    <row r="275" ht="15.0" customHeight="1">
      <c r="A275" s="104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8"/>
      <c r="R275" s="104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8"/>
      <c r="AI275" s="104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  <c r="AT275" s="97"/>
      <c r="AU275" s="97"/>
      <c r="AV275" s="97"/>
      <c r="AW275" s="97"/>
      <c r="AX275" s="97"/>
      <c r="AY275" s="98"/>
      <c r="AZ275" s="104"/>
      <c r="BA275" s="97"/>
      <c r="BB275" s="97"/>
      <c r="BC275" s="97"/>
      <c r="BD275" s="97"/>
      <c r="BE275" s="97"/>
      <c r="BF275" s="97"/>
      <c r="BG275" s="97"/>
      <c r="BH275" s="97"/>
      <c r="BI275" s="97"/>
      <c r="BJ275" s="97"/>
      <c r="BK275" s="97"/>
      <c r="BL275" s="97"/>
      <c r="BM275" s="97"/>
      <c r="BN275" s="97"/>
      <c r="BO275" s="97"/>
      <c r="BP275" s="98"/>
      <c r="BQ275" s="104"/>
      <c r="BR275" s="97"/>
      <c r="BS275" s="97"/>
      <c r="BT275" s="97"/>
      <c r="BU275" s="97"/>
      <c r="BV275" s="97"/>
      <c r="BW275" s="97"/>
      <c r="BX275" s="97"/>
      <c r="BY275" s="97"/>
      <c r="BZ275" s="97"/>
      <c r="CA275" s="97"/>
      <c r="CB275" s="97"/>
      <c r="CC275" s="97"/>
      <c r="CD275" s="97"/>
      <c r="CE275" s="97"/>
      <c r="CF275" s="97"/>
      <c r="CG275" s="98"/>
      <c r="CH275" s="104"/>
      <c r="CI275" s="97"/>
      <c r="CJ275" s="97"/>
      <c r="CK275" s="97"/>
      <c r="CL275" s="97"/>
      <c r="CM275" s="97"/>
      <c r="CN275" s="97"/>
      <c r="CO275" s="97"/>
      <c r="CP275" s="97"/>
      <c r="CQ275" s="97"/>
      <c r="CR275" s="97"/>
      <c r="CS275" s="97"/>
      <c r="CT275" s="97"/>
      <c r="CU275" s="97"/>
      <c r="CV275" s="97"/>
      <c r="CW275" s="97"/>
      <c r="CX275" s="98"/>
      <c r="CY275" s="104"/>
      <c r="CZ275" s="97"/>
      <c r="DA275" s="97"/>
      <c r="DB275" s="97"/>
      <c r="DC275" s="97"/>
      <c r="DD275" s="97"/>
      <c r="DE275" s="97"/>
      <c r="DF275" s="97"/>
      <c r="DG275" s="97"/>
      <c r="DH275" s="97"/>
      <c r="DI275" s="97"/>
      <c r="DJ275" s="97"/>
      <c r="DK275" s="97"/>
      <c r="DL275" s="97"/>
      <c r="DM275" s="97"/>
      <c r="DN275" s="97"/>
      <c r="DO275" s="98"/>
      <c r="DP275" s="104"/>
      <c r="DQ275" s="97"/>
      <c r="DR275" s="97"/>
      <c r="DS275" s="97"/>
      <c r="DT275" s="97"/>
      <c r="DU275" s="97"/>
      <c r="DV275" s="97"/>
      <c r="DW275" s="97"/>
      <c r="DX275" s="97"/>
      <c r="DY275" s="97"/>
      <c r="DZ275" s="97"/>
      <c r="EA275" s="97"/>
      <c r="EB275" s="97"/>
      <c r="EC275" s="97"/>
      <c r="ED275" s="97"/>
      <c r="EE275" s="97"/>
      <c r="EF275" s="98"/>
      <c r="EG275" s="104"/>
      <c r="EH275" s="97"/>
      <c r="EI275" s="97"/>
      <c r="EJ275" s="97"/>
      <c r="EK275" s="97"/>
      <c r="EL275" s="97"/>
      <c r="EM275" s="97"/>
      <c r="EN275" s="97"/>
      <c r="EO275" s="97"/>
      <c r="EP275" s="97"/>
      <c r="EQ275" s="97"/>
      <c r="ER275" s="97"/>
      <c r="ES275" s="97"/>
      <c r="ET275" s="97"/>
      <c r="EU275" s="97"/>
      <c r="EV275" s="97"/>
      <c r="EW275" s="98"/>
      <c r="EX275" s="104"/>
      <c r="EY275" s="97"/>
      <c r="EZ275" s="97"/>
      <c r="FA275" s="97"/>
      <c r="FB275" s="97"/>
      <c r="FC275" s="97"/>
      <c r="FD275" s="97"/>
      <c r="FE275" s="97"/>
      <c r="FF275" s="97"/>
      <c r="FG275" s="97"/>
      <c r="FH275" s="97"/>
      <c r="FI275" s="97"/>
      <c r="FJ275" s="97"/>
      <c r="FK275" s="97"/>
      <c r="FL275" s="97"/>
      <c r="FM275" s="97"/>
      <c r="FN275" s="98"/>
      <c r="FO275" s="104"/>
      <c r="FP275" s="97"/>
      <c r="FQ275" s="97"/>
      <c r="FR275" s="97"/>
      <c r="FS275" s="97"/>
      <c r="FT275" s="97"/>
      <c r="FU275" s="97"/>
      <c r="FV275" s="97"/>
      <c r="FW275" s="97"/>
      <c r="FX275" s="97"/>
      <c r="FY275" s="97"/>
      <c r="FZ275" s="97"/>
      <c r="GA275" s="97"/>
      <c r="GB275" s="97"/>
      <c r="GC275" s="97"/>
      <c r="GD275" s="97"/>
      <c r="GE275" s="98"/>
      <c r="GF275" s="104"/>
      <c r="GG275" s="97"/>
      <c r="GH275" s="97"/>
      <c r="GI275" s="97"/>
      <c r="GJ275" s="97"/>
      <c r="GK275" s="97"/>
      <c r="GL275" s="97"/>
      <c r="GM275" s="97"/>
      <c r="GN275" s="97"/>
      <c r="GO275" s="97"/>
      <c r="GP275" s="97"/>
      <c r="GQ275" s="97"/>
      <c r="GR275" s="97"/>
      <c r="GS275" s="97"/>
      <c r="GT275" s="97"/>
      <c r="GU275" s="97"/>
      <c r="GV275" s="98"/>
      <c r="GW275" s="104"/>
      <c r="GX275" s="97"/>
      <c r="GY275" s="97"/>
      <c r="GZ275" s="97"/>
      <c r="HA275" s="97"/>
      <c r="HB275" s="97"/>
      <c r="HC275" s="97"/>
      <c r="HD275" s="97"/>
      <c r="HE275" s="97"/>
      <c r="HF275" s="97"/>
      <c r="HG275" s="97"/>
      <c r="HH275" s="97"/>
      <c r="HI275" s="97"/>
      <c r="HJ275" s="97"/>
      <c r="HK275" s="97"/>
      <c r="HL275" s="97"/>
      <c r="HM275" s="98"/>
      <c r="HN275" s="104"/>
      <c r="HO275" s="97"/>
      <c r="HP275" s="97"/>
      <c r="HQ275" s="97"/>
      <c r="HR275" s="97"/>
      <c r="HS275" s="97"/>
      <c r="HT275" s="97"/>
      <c r="HU275" s="97"/>
      <c r="HV275" s="97"/>
      <c r="HW275" s="97"/>
      <c r="HX275" s="97"/>
      <c r="HY275" s="97"/>
      <c r="HZ275" s="97"/>
      <c r="IA275" s="97"/>
      <c r="IB275" s="97"/>
      <c r="IC275" s="97"/>
      <c r="ID275" s="98"/>
      <c r="IE275" s="104"/>
      <c r="IF275" s="97"/>
      <c r="IG275" s="97"/>
      <c r="IH275" s="97"/>
      <c r="II275" s="97"/>
      <c r="IJ275" s="97"/>
      <c r="IK275" s="97"/>
      <c r="IL275" s="97"/>
      <c r="IM275" s="97"/>
      <c r="IN275" s="97"/>
      <c r="IO275" s="97"/>
      <c r="IP275" s="97"/>
      <c r="IQ275" s="97"/>
      <c r="IR275" s="97"/>
      <c r="IS275" s="97"/>
      <c r="IT275" s="97"/>
      <c r="IU275" s="98"/>
      <c r="IV275" s="104"/>
      <c r="IW275" s="97"/>
      <c r="IX275" s="97"/>
      <c r="IY275" s="97"/>
      <c r="IZ275" s="97"/>
      <c r="JA275" s="97"/>
      <c r="JB275" s="97"/>
      <c r="JC275" s="97"/>
      <c r="JD275" s="97"/>
      <c r="JE275" s="97"/>
      <c r="JF275" s="97"/>
      <c r="JG275" s="97"/>
      <c r="JH275" s="97"/>
      <c r="JI275" s="97"/>
      <c r="JJ275" s="97"/>
      <c r="JK275" s="97"/>
      <c r="JL275" s="98"/>
      <c r="JM275" s="104"/>
      <c r="JN275" s="97"/>
      <c r="JO275" s="97"/>
      <c r="JP275" s="97"/>
      <c r="JQ275" s="97"/>
      <c r="JR275" s="97"/>
      <c r="JS275" s="97"/>
      <c r="JT275" s="97"/>
      <c r="JU275" s="97"/>
      <c r="JV275" s="97"/>
      <c r="JW275" s="97"/>
      <c r="JX275" s="97"/>
      <c r="JY275" s="97"/>
      <c r="JZ275" s="97"/>
      <c r="KA275" s="97"/>
      <c r="KB275" s="97"/>
      <c r="KC275" s="98"/>
      <c r="KD275" s="104"/>
      <c r="KE275" s="97"/>
      <c r="KF275" s="97"/>
      <c r="KG275" s="97"/>
      <c r="KH275" s="97"/>
      <c r="KI275" s="97"/>
      <c r="KJ275" s="97"/>
      <c r="KK275" s="97"/>
      <c r="KL275" s="97"/>
      <c r="KM275" s="97"/>
      <c r="KN275" s="97"/>
      <c r="KO275" s="97"/>
      <c r="KP275" s="97"/>
      <c r="KQ275" s="97"/>
      <c r="KR275" s="97"/>
      <c r="KS275" s="97"/>
    </row>
    <row r="276" ht="15.0" customHeight="1">
      <c r="A276" s="104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8"/>
      <c r="R276" s="104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8"/>
      <c r="AI276" s="104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  <c r="AT276" s="97"/>
      <c r="AU276" s="97"/>
      <c r="AV276" s="97"/>
      <c r="AW276" s="97"/>
      <c r="AX276" s="97"/>
      <c r="AY276" s="98"/>
      <c r="AZ276" s="104"/>
      <c r="BA276" s="97"/>
      <c r="BB276" s="97"/>
      <c r="BC276" s="97"/>
      <c r="BD276" s="97"/>
      <c r="BE276" s="97"/>
      <c r="BF276" s="97"/>
      <c r="BG276" s="97"/>
      <c r="BH276" s="97"/>
      <c r="BI276" s="97"/>
      <c r="BJ276" s="97"/>
      <c r="BK276" s="97"/>
      <c r="BL276" s="97"/>
      <c r="BM276" s="97"/>
      <c r="BN276" s="97"/>
      <c r="BO276" s="97"/>
      <c r="BP276" s="98"/>
      <c r="BQ276" s="104"/>
      <c r="BR276" s="97"/>
      <c r="BS276" s="97"/>
      <c r="BT276" s="97"/>
      <c r="BU276" s="97"/>
      <c r="BV276" s="97"/>
      <c r="BW276" s="97"/>
      <c r="BX276" s="97"/>
      <c r="BY276" s="97"/>
      <c r="BZ276" s="97"/>
      <c r="CA276" s="97"/>
      <c r="CB276" s="97"/>
      <c r="CC276" s="97"/>
      <c r="CD276" s="97"/>
      <c r="CE276" s="97"/>
      <c r="CF276" s="97"/>
      <c r="CG276" s="98"/>
      <c r="CH276" s="104"/>
      <c r="CI276" s="97"/>
      <c r="CJ276" s="97"/>
      <c r="CK276" s="97"/>
      <c r="CL276" s="97"/>
      <c r="CM276" s="97"/>
      <c r="CN276" s="97"/>
      <c r="CO276" s="97"/>
      <c r="CP276" s="97"/>
      <c r="CQ276" s="97"/>
      <c r="CR276" s="97"/>
      <c r="CS276" s="97"/>
      <c r="CT276" s="97"/>
      <c r="CU276" s="97"/>
      <c r="CV276" s="97"/>
      <c r="CW276" s="97"/>
      <c r="CX276" s="98"/>
      <c r="CY276" s="104"/>
      <c r="CZ276" s="97"/>
      <c r="DA276" s="97"/>
      <c r="DB276" s="97"/>
      <c r="DC276" s="97"/>
      <c r="DD276" s="97"/>
      <c r="DE276" s="97"/>
      <c r="DF276" s="97"/>
      <c r="DG276" s="97"/>
      <c r="DH276" s="97"/>
      <c r="DI276" s="97"/>
      <c r="DJ276" s="97"/>
      <c r="DK276" s="97"/>
      <c r="DL276" s="97"/>
      <c r="DM276" s="97"/>
      <c r="DN276" s="97"/>
      <c r="DO276" s="98"/>
      <c r="DP276" s="104"/>
      <c r="DQ276" s="97"/>
      <c r="DR276" s="97"/>
      <c r="DS276" s="97"/>
      <c r="DT276" s="97"/>
      <c r="DU276" s="97"/>
      <c r="DV276" s="97"/>
      <c r="DW276" s="97"/>
      <c r="DX276" s="97"/>
      <c r="DY276" s="97"/>
      <c r="DZ276" s="97"/>
      <c r="EA276" s="97"/>
      <c r="EB276" s="97"/>
      <c r="EC276" s="97"/>
      <c r="ED276" s="97"/>
      <c r="EE276" s="97"/>
      <c r="EF276" s="98"/>
      <c r="EG276" s="104"/>
      <c r="EH276" s="97"/>
      <c r="EI276" s="97"/>
      <c r="EJ276" s="97"/>
      <c r="EK276" s="97"/>
      <c r="EL276" s="97"/>
      <c r="EM276" s="97"/>
      <c r="EN276" s="97"/>
      <c r="EO276" s="97"/>
      <c r="EP276" s="97"/>
      <c r="EQ276" s="97"/>
      <c r="ER276" s="97"/>
      <c r="ES276" s="97"/>
      <c r="ET276" s="97"/>
      <c r="EU276" s="97"/>
      <c r="EV276" s="97"/>
      <c r="EW276" s="98"/>
      <c r="EX276" s="104"/>
      <c r="EY276" s="97"/>
      <c r="EZ276" s="97"/>
      <c r="FA276" s="97"/>
      <c r="FB276" s="97"/>
      <c r="FC276" s="97"/>
      <c r="FD276" s="97"/>
      <c r="FE276" s="97"/>
      <c r="FF276" s="97"/>
      <c r="FG276" s="97"/>
      <c r="FH276" s="97"/>
      <c r="FI276" s="97"/>
      <c r="FJ276" s="97"/>
      <c r="FK276" s="97"/>
      <c r="FL276" s="97"/>
      <c r="FM276" s="97"/>
      <c r="FN276" s="98"/>
      <c r="FO276" s="104"/>
      <c r="FP276" s="97"/>
      <c r="FQ276" s="97"/>
      <c r="FR276" s="97"/>
      <c r="FS276" s="97"/>
      <c r="FT276" s="97"/>
      <c r="FU276" s="97"/>
      <c r="FV276" s="97"/>
      <c r="FW276" s="97"/>
      <c r="FX276" s="97"/>
      <c r="FY276" s="97"/>
      <c r="FZ276" s="97"/>
      <c r="GA276" s="97"/>
      <c r="GB276" s="97"/>
      <c r="GC276" s="97"/>
      <c r="GD276" s="97"/>
      <c r="GE276" s="98"/>
      <c r="GF276" s="104"/>
      <c r="GG276" s="97"/>
      <c r="GH276" s="97"/>
      <c r="GI276" s="97"/>
      <c r="GJ276" s="97"/>
      <c r="GK276" s="97"/>
      <c r="GL276" s="97"/>
      <c r="GM276" s="97"/>
      <c r="GN276" s="97"/>
      <c r="GO276" s="97"/>
      <c r="GP276" s="97"/>
      <c r="GQ276" s="97"/>
      <c r="GR276" s="97"/>
      <c r="GS276" s="97"/>
      <c r="GT276" s="97"/>
      <c r="GU276" s="97"/>
      <c r="GV276" s="98"/>
      <c r="GW276" s="104"/>
      <c r="GX276" s="97"/>
      <c r="GY276" s="97"/>
      <c r="GZ276" s="97"/>
      <c r="HA276" s="97"/>
      <c r="HB276" s="97"/>
      <c r="HC276" s="97"/>
      <c r="HD276" s="97"/>
      <c r="HE276" s="97"/>
      <c r="HF276" s="97"/>
      <c r="HG276" s="97"/>
      <c r="HH276" s="97"/>
      <c r="HI276" s="97"/>
      <c r="HJ276" s="97"/>
      <c r="HK276" s="97"/>
      <c r="HL276" s="97"/>
      <c r="HM276" s="98"/>
      <c r="HN276" s="104"/>
      <c r="HO276" s="97"/>
      <c r="HP276" s="97"/>
      <c r="HQ276" s="97"/>
      <c r="HR276" s="97"/>
      <c r="HS276" s="97"/>
      <c r="HT276" s="97"/>
      <c r="HU276" s="97"/>
      <c r="HV276" s="97"/>
      <c r="HW276" s="97"/>
      <c r="HX276" s="97"/>
      <c r="HY276" s="97"/>
      <c r="HZ276" s="97"/>
      <c r="IA276" s="97"/>
      <c r="IB276" s="97"/>
      <c r="IC276" s="97"/>
      <c r="ID276" s="98"/>
      <c r="IE276" s="104"/>
      <c r="IF276" s="97"/>
      <c r="IG276" s="97"/>
      <c r="IH276" s="97"/>
      <c r="II276" s="97"/>
      <c r="IJ276" s="97"/>
      <c r="IK276" s="97"/>
      <c r="IL276" s="97"/>
      <c r="IM276" s="97"/>
      <c r="IN276" s="97"/>
      <c r="IO276" s="97"/>
      <c r="IP276" s="97"/>
      <c r="IQ276" s="97"/>
      <c r="IR276" s="97"/>
      <c r="IS276" s="97"/>
      <c r="IT276" s="97"/>
      <c r="IU276" s="98"/>
      <c r="IV276" s="104"/>
      <c r="IW276" s="97"/>
      <c r="IX276" s="97"/>
      <c r="IY276" s="97"/>
      <c r="IZ276" s="97"/>
      <c r="JA276" s="97"/>
      <c r="JB276" s="97"/>
      <c r="JC276" s="97"/>
      <c r="JD276" s="97"/>
      <c r="JE276" s="97"/>
      <c r="JF276" s="97"/>
      <c r="JG276" s="97"/>
      <c r="JH276" s="97"/>
      <c r="JI276" s="97"/>
      <c r="JJ276" s="97"/>
      <c r="JK276" s="97"/>
      <c r="JL276" s="98"/>
      <c r="JM276" s="104"/>
      <c r="JN276" s="97"/>
      <c r="JO276" s="97"/>
      <c r="JP276" s="97"/>
      <c r="JQ276" s="97"/>
      <c r="JR276" s="97"/>
      <c r="JS276" s="97"/>
      <c r="JT276" s="97"/>
      <c r="JU276" s="97"/>
      <c r="JV276" s="97"/>
      <c r="JW276" s="97"/>
      <c r="JX276" s="97"/>
      <c r="JY276" s="97"/>
      <c r="JZ276" s="97"/>
      <c r="KA276" s="97"/>
      <c r="KB276" s="97"/>
      <c r="KC276" s="98"/>
      <c r="KD276" s="104"/>
      <c r="KE276" s="97"/>
      <c r="KF276" s="97"/>
      <c r="KG276" s="97"/>
      <c r="KH276" s="97"/>
      <c r="KI276" s="97"/>
      <c r="KJ276" s="97"/>
      <c r="KK276" s="97"/>
      <c r="KL276" s="97"/>
      <c r="KM276" s="97"/>
      <c r="KN276" s="97"/>
      <c r="KO276" s="97"/>
      <c r="KP276" s="97"/>
      <c r="KQ276" s="97"/>
      <c r="KR276" s="97"/>
      <c r="KS276" s="97"/>
    </row>
    <row r="277" ht="15.0" customHeight="1">
      <c r="A277" s="104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8"/>
      <c r="R277" s="104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8"/>
      <c r="AI277" s="104"/>
      <c r="AJ277" s="97"/>
      <c r="AK277" s="97"/>
      <c r="AL277" s="97"/>
      <c r="AM277" s="97"/>
      <c r="AN277" s="97"/>
      <c r="AO277" s="97"/>
      <c r="AP277" s="97"/>
      <c r="AQ277" s="97"/>
      <c r="AR277" s="97"/>
      <c r="AS277" s="97"/>
      <c r="AT277" s="97"/>
      <c r="AU277" s="97"/>
      <c r="AV277" s="97"/>
      <c r="AW277" s="97"/>
      <c r="AX277" s="97"/>
      <c r="AY277" s="98"/>
      <c r="AZ277" s="104"/>
      <c r="BA277" s="97"/>
      <c r="BB277" s="97"/>
      <c r="BC277" s="97"/>
      <c r="BD277" s="97"/>
      <c r="BE277" s="97"/>
      <c r="BF277" s="97"/>
      <c r="BG277" s="97"/>
      <c r="BH277" s="97"/>
      <c r="BI277" s="97"/>
      <c r="BJ277" s="97"/>
      <c r="BK277" s="97"/>
      <c r="BL277" s="97"/>
      <c r="BM277" s="97"/>
      <c r="BN277" s="97"/>
      <c r="BO277" s="97"/>
      <c r="BP277" s="98"/>
      <c r="BQ277" s="104"/>
      <c r="BR277" s="97"/>
      <c r="BS277" s="97"/>
      <c r="BT277" s="97"/>
      <c r="BU277" s="97"/>
      <c r="BV277" s="97"/>
      <c r="BW277" s="97"/>
      <c r="BX277" s="97"/>
      <c r="BY277" s="97"/>
      <c r="BZ277" s="97"/>
      <c r="CA277" s="97"/>
      <c r="CB277" s="97"/>
      <c r="CC277" s="97"/>
      <c r="CD277" s="97"/>
      <c r="CE277" s="97"/>
      <c r="CF277" s="97"/>
      <c r="CG277" s="98"/>
      <c r="CH277" s="104"/>
      <c r="CI277" s="97"/>
      <c r="CJ277" s="97"/>
      <c r="CK277" s="97"/>
      <c r="CL277" s="97"/>
      <c r="CM277" s="97"/>
      <c r="CN277" s="97"/>
      <c r="CO277" s="97"/>
      <c r="CP277" s="97"/>
      <c r="CQ277" s="97"/>
      <c r="CR277" s="97"/>
      <c r="CS277" s="97"/>
      <c r="CT277" s="97"/>
      <c r="CU277" s="97"/>
      <c r="CV277" s="97"/>
      <c r="CW277" s="97"/>
      <c r="CX277" s="98"/>
      <c r="CY277" s="104"/>
      <c r="CZ277" s="97"/>
      <c r="DA277" s="97"/>
      <c r="DB277" s="97"/>
      <c r="DC277" s="97"/>
      <c r="DD277" s="97"/>
      <c r="DE277" s="97"/>
      <c r="DF277" s="97"/>
      <c r="DG277" s="97"/>
      <c r="DH277" s="97"/>
      <c r="DI277" s="97"/>
      <c r="DJ277" s="97"/>
      <c r="DK277" s="97"/>
      <c r="DL277" s="97"/>
      <c r="DM277" s="97"/>
      <c r="DN277" s="97"/>
      <c r="DO277" s="98"/>
      <c r="DP277" s="104"/>
      <c r="DQ277" s="97"/>
      <c r="DR277" s="97"/>
      <c r="DS277" s="97"/>
      <c r="DT277" s="97"/>
      <c r="DU277" s="97"/>
      <c r="DV277" s="97"/>
      <c r="DW277" s="97"/>
      <c r="DX277" s="97"/>
      <c r="DY277" s="97"/>
      <c r="DZ277" s="97"/>
      <c r="EA277" s="97"/>
      <c r="EB277" s="97"/>
      <c r="EC277" s="97"/>
      <c r="ED277" s="97"/>
      <c r="EE277" s="97"/>
      <c r="EF277" s="98"/>
      <c r="EG277" s="104"/>
      <c r="EH277" s="97"/>
      <c r="EI277" s="97"/>
      <c r="EJ277" s="97"/>
      <c r="EK277" s="97"/>
      <c r="EL277" s="97"/>
      <c r="EM277" s="97"/>
      <c r="EN277" s="97"/>
      <c r="EO277" s="97"/>
      <c r="EP277" s="97"/>
      <c r="EQ277" s="97"/>
      <c r="ER277" s="97"/>
      <c r="ES277" s="97"/>
      <c r="ET277" s="97"/>
      <c r="EU277" s="97"/>
      <c r="EV277" s="97"/>
      <c r="EW277" s="98"/>
      <c r="EX277" s="104"/>
      <c r="EY277" s="97"/>
      <c r="EZ277" s="97"/>
      <c r="FA277" s="97"/>
      <c r="FB277" s="97"/>
      <c r="FC277" s="97"/>
      <c r="FD277" s="97"/>
      <c r="FE277" s="97"/>
      <c r="FF277" s="97"/>
      <c r="FG277" s="97"/>
      <c r="FH277" s="97"/>
      <c r="FI277" s="97"/>
      <c r="FJ277" s="97"/>
      <c r="FK277" s="97"/>
      <c r="FL277" s="97"/>
      <c r="FM277" s="97"/>
      <c r="FN277" s="98"/>
      <c r="FO277" s="104"/>
      <c r="FP277" s="97"/>
      <c r="FQ277" s="97"/>
      <c r="FR277" s="97"/>
      <c r="FS277" s="97"/>
      <c r="FT277" s="97"/>
      <c r="FU277" s="97"/>
      <c r="FV277" s="97"/>
      <c r="FW277" s="97"/>
      <c r="FX277" s="97"/>
      <c r="FY277" s="97"/>
      <c r="FZ277" s="97"/>
      <c r="GA277" s="97"/>
      <c r="GB277" s="97"/>
      <c r="GC277" s="97"/>
      <c r="GD277" s="97"/>
      <c r="GE277" s="98"/>
      <c r="GF277" s="104"/>
      <c r="GG277" s="97"/>
      <c r="GH277" s="97"/>
      <c r="GI277" s="97"/>
      <c r="GJ277" s="97"/>
      <c r="GK277" s="97"/>
      <c r="GL277" s="97"/>
      <c r="GM277" s="97"/>
      <c r="GN277" s="97"/>
      <c r="GO277" s="97"/>
      <c r="GP277" s="97"/>
      <c r="GQ277" s="97"/>
      <c r="GR277" s="97"/>
      <c r="GS277" s="97"/>
      <c r="GT277" s="97"/>
      <c r="GU277" s="97"/>
      <c r="GV277" s="98"/>
      <c r="GW277" s="104"/>
      <c r="GX277" s="97"/>
      <c r="GY277" s="97"/>
      <c r="GZ277" s="97"/>
      <c r="HA277" s="97"/>
      <c r="HB277" s="97"/>
      <c r="HC277" s="97"/>
      <c r="HD277" s="97"/>
      <c r="HE277" s="97"/>
      <c r="HF277" s="97"/>
      <c r="HG277" s="97"/>
      <c r="HH277" s="97"/>
      <c r="HI277" s="97"/>
      <c r="HJ277" s="97"/>
      <c r="HK277" s="97"/>
      <c r="HL277" s="97"/>
      <c r="HM277" s="98"/>
      <c r="HN277" s="104"/>
      <c r="HO277" s="97"/>
      <c r="HP277" s="97"/>
      <c r="HQ277" s="97"/>
      <c r="HR277" s="97"/>
      <c r="HS277" s="97"/>
      <c r="HT277" s="97"/>
      <c r="HU277" s="97"/>
      <c r="HV277" s="97"/>
      <c r="HW277" s="97"/>
      <c r="HX277" s="97"/>
      <c r="HY277" s="97"/>
      <c r="HZ277" s="97"/>
      <c r="IA277" s="97"/>
      <c r="IB277" s="97"/>
      <c r="IC277" s="97"/>
      <c r="ID277" s="98"/>
      <c r="IE277" s="104"/>
      <c r="IF277" s="97"/>
      <c r="IG277" s="97"/>
      <c r="IH277" s="97"/>
      <c r="II277" s="97"/>
      <c r="IJ277" s="97"/>
      <c r="IK277" s="97"/>
      <c r="IL277" s="97"/>
      <c r="IM277" s="97"/>
      <c r="IN277" s="97"/>
      <c r="IO277" s="97"/>
      <c r="IP277" s="97"/>
      <c r="IQ277" s="97"/>
      <c r="IR277" s="97"/>
      <c r="IS277" s="97"/>
      <c r="IT277" s="97"/>
      <c r="IU277" s="98"/>
      <c r="IV277" s="104"/>
      <c r="IW277" s="97"/>
      <c r="IX277" s="97"/>
      <c r="IY277" s="97"/>
      <c r="IZ277" s="97"/>
      <c r="JA277" s="97"/>
      <c r="JB277" s="97"/>
      <c r="JC277" s="97"/>
      <c r="JD277" s="97"/>
      <c r="JE277" s="97"/>
      <c r="JF277" s="97"/>
      <c r="JG277" s="97"/>
      <c r="JH277" s="97"/>
      <c r="JI277" s="97"/>
      <c r="JJ277" s="97"/>
      <c r="JK277" s="97"/>
      <c r="JL277" s="98"/>
      <c r="JM277" s="104"/>
      <c r="JN277" s="97"/>
      <c r="JO277" s="97"/>
      <c r="JP277" s="97"/>
      <c r="JQ277" s="97"/>
      <c r="JR277" s="97"/>
      <c r="JS277" s="97"/>
      <c r="JT277" s="97"/>
      <c r="JU277" s="97"/>
      <c r="JV277" s="97"/>
      <c r="JW277" s="97"/>
      <c r="JX277" s="97"/>
      <c r="JY277" s="97"/>
      <c r="JZ277" s="97"/>
      <c r="KA277" s="97"/>
      <c r="KB277" s="97"/>
      <c r="KC277" s="98"/>
      <c r="KD277" s="104"/>
      <c r="KE277" s="97"/>
      <c r="KF277" s="97"/>
      <c r="KG277" s="97"/>
      <c r="KH277" s="97"/>
      <c r="KI277" s="97"/>
      <c r="KJ277" s="97"/>
      <c r="KK277" s="97"/>
      <c r="KL277" s="97"/>
      <c r="KM277" s="97"/>
      <c r="KN277" s="97"/>
      <c r="KO277" s="97"/>
      <c r="KP277" s="97"/>
      <c r="KQ277" s="97"/>
      <c r="KR277" s="97"/>
      <c r="KS277" s="97"/>
    </row>
    <row r="278" ht="15.0" customHeight="1">
      <c r="A278" s="104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8"/>
      <c r="R278" s="104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8"/>
      <c r="AI278" s="104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  <c r="AX278" s="97"/>
      <c r="AY278" s="98"/>
      <c r="AZ278" s="104"/>
      <c r="BA278" s="97"/>
      <c r="BB278" s="97"/>
      <c r="BC278" s="97"/>
      <c r="BD278" s="97"/>
      <c r="BE278" s="97"/>
      <c r="BF278" s="97"/>
      <c r="BG278" s="97"/>
      <c r="BH278" s="97"/>
      <c r="BI278" s="97"/>
      <c r="BJ278" s="97"/>
      <c r="BK278" s="97"/>
      <c r="BL278" s="97"/>
      <c r="BM278" s="97"/>
      <c r="BN278" s="97"/>
      <c r="BO278" s="97"/>
      <c r="BP278" s="98"/>
      <c r="BQ278" s="104"/>
      <c r="BR278" s="97"/>
      <c r="BS278" s="97"/>
      <c r="BT278" s="97"/>
      <c r="BU278" s="97"/>
      <c r="BV278" s="97"/>
      <c r="BW278" s="97"/>
      <c r="BX278" s="97"/>
      <c r="BY278" s="97"/>
      <c r="BZ278" s="97"/>
      <c r="CA278" s="97"/>
      <c r="CB278" s="97"/>
      <c r="CC278" s="97"/>
      <c r="CD278" s="97"/>
      <c r="CE278" s="97"/>
      <c r="CF278" s="97"/>
      <c r="CG278" s="98"/>
      <c r="CH278" s="104"/>
      <c r="CI278" s="97"/>
      <c r="CJ278" s="97"/>
      <c r="CK278" s="97"/>
      <c r="CL278" s="97"/>
      <c r="CM278" s="97"/>
      <c r="CN278" s="97"/>
      <c r="CO278" s="97"/>
      <c r="CP278" s="97"/>
      <c r="CQ278" s="97"/>
      <c r="CR278" s="97"/>
      <c r="CS278" s="97"/>
      <c r="CT278" s="97"/>
      <c r="CU278" s="97"/>
      <c r="CV278" s="97"/>
      <c r="CW278" s="97"/>
      <c r="CX278" s="98"/>
      <c r="CY278" s="104"/>
      <c r="CZ278" s="97"/>
      <c r="DA278" s="97"/>
      <c r="DB278" s="97"/>
      <c r="DC278" s="97"/>
      <c r="DD278" s="97"/>
      <c r="DE278" s="97"/>
      <c r="DF278" s="97"/>
      <c r="DG278" s="97"/>
      <c r="DH278" s="97"/>
      <c r="DI278" s="97"/>
      <c r="DJ278" s="97"/>
      <c r="DK278" s="97"/>
      <c r="DL278" s="97"/>
      <c r="DM278" s="97"/>
      <c r="DN278" s="97"/>
      <c r="DO278" s="98"/>
      <c r="DP278" s="104"/>
      <c r="DQ278" s="97"/>
      <c r="DR278" s="97"/>
      <c r="DS278" s="97"/>
      <c r="DT278" s="97"/>
      <c r="DU278" s="97"/>
      <c r="DV278" s="97"/>
      <c r="DW278" s="97"/>
      <c r="DX278" s="97"/>
      <c r="DY278" s="97"/>
      <c r="DZ278" s="97"/>
      <c r="EA278" s="97"/>
      <c r="EB278" s="97"/>
      <c r="EC278" s="97"/>
      <c r="ED278" s="97"/>
      <c r="EE278" s="97"/>
      <c r="EF278" s="98"/>
      <c r="EG278" s="104"/>
      <c r="EH278" s="97"/>
      <c r="EI278" s="97"/>
      <c r="EJ278" s="97"/>
      <c r="EK278" s="97"/>
      <c r="EL278" s="97"/>
      <c r="EM278" s="97"/>
      <c r="EN278" s="97"/>
      <c r="EO278" s="97"/>
      <c r="EP278" s="97"/>
      <c r="EQ278" s="97"/>
      <c r="ER278" s="97"/>
      <c r="ES278" s="97"/>
      <c r="ET278" s="97"/>
      <c r="EU278" s="97"/>
      <c r="EV278" s="97"/>
      <c r="EW278" s="98"/>
      <c r="EX278" s="104"/>
      <c r="EY278" s="97"/>
      <c r="EZ278" s="97"/>
      <c r="FA278" s="97"/>
      <c r="FB278" s="97"/>
      <c r="FC278" s="97"/>
      <c r="FD278" s="97"/>
      <c r="FE278" s="97"/>
      <c r="FF278" s="97"/>
      <c r="FG278" s="97"/>
      <c r="FH278" s="97"/>
      <c r="FI278" s="97"/>
      <c r="FJ278" s="97"/>
      <c r="FK278" s="97"/>
      <c r="FL278" s="97"/>
      <c r="FM278" s="97"/>
      <c r="FN278" s="98"/>
      <c r="FO278" s="104"/>
      <c r="FP278" s="97"/>
      <c r="FQ278" s="97"/>
      <c r="FR278" s="97"/>
      <c r="FS278" s="97"/>
      <c r="FT278" s="97"/>
      <c r="FU278" s="97"/>
      <c r="FV278" s="97"/>
      <c r="FW278" s="97"/>
      <c r="FX278" s="97"/>
      <c r="FY278" s="97"/>
      <c r="FZ278" s="97"/>
      <c r="GA278" s="97"/>
      <c r="GB278" s="97"/>
      <c r="GC278" s="97"/>
      <c r="GD278" s="97"/>
      <c r="GE278" s="98"/>
      <c r="GF278" s="104"/>
      <c r="GG278" s="97"/>
      <c r="GH278" s="97"/>
      <c r="GI278" s="97"/>
      <c r="GJ278" s="97"/>
      <c r="GK278" s="97"/>
      <c r="GL278" s="97"/>
      <c r="GM278" s="97"/>
      <c r="GN278" s="97"/>
      <c r="GO278" s="97"/>
      <c r="GP278" s="97"/>
      <c r="GQ278" s="97"/>
      <c r="GR278" s="97"/>
      <c r="GS278" s="97"/>
      <c r="GT278" s="97"/>
      <c r="GU278" s="97"/>
      <c r="GV278" s="98"/>
      <c r="GW278" s="104"/>
      <c r="GX278" s="97"/>
      <c r="GY278" s="97"/>
      <c r="GZ278" s="97"/>
      <c r="HA278" s="97"/>
      <c r="HB278" s="97"/>
      <c r="HC278" s="97"/>
      <c r="HD278" s="97"/>
      <c r="HE278" s="97"/>
      <c r="HF278" s="97"/>
      <c r="HG278" s="97"/>
      <c r="HH278" s="97"/>
      <c r="HI278" s="97"/>
      <c r="HJ278" s="97"/>
      <c r="HK278" s="97"/>
      <c r="HL278" s="97"/>
      <c r="HM278" s="98"/>
      <c r="HN278" s="104"/>
      <c r="HO278" s="97"/>
      <c r="HP278" s="97"/>
      <c r="HQ278" s="97"/>
      <c r="HR278" s="97"/>
      <c r="HS278" s="97"/>
      <c r="HT278" s="97"/>
      <c r="HU278" s="97"/>
      <c r="HV278" s="97"/>
      <c r="HW278" s="97"/>
      <c r="HX278" s="97"/>
      <c r="HY278" s="97"/>
      <c r="HZ278" s="97"/>
      <c r="IA278" s="97"/>
      <c r="IB278" s="97"/>
      <c r="IC278" s="97"/>
      <c r="ID278" s="98"/>
      <c r="IE278" s="104"/>
      <c r="IF278" s="97"/>
      <c r="IG278" s="97"/>
      <c r="IH278" s="97"/>
      <c r="II278" s="97"/>
      <c r="IJ278" s="97"/>
      <c r="IK278" s="97"/>
      <c r="IL278" s="97"/>
      <c r="IM278" s="97"/>
      <c r="IN278" s="97"/>
      <c r="IO278" s="97"/>
      <c r="IP278" s="97"/>
      <c r="IQ278" s="97"/>
      <c r="IR278" s="97"/>
      <c r="IS278" s="97"/>
      <c r="IT278" s="97"/>
      <c r="IU278" s="98"/>
      <c r="IV278" s="104"/>
      <c r="IW278" s="97"/>
      <c r="IX278" s="97"/>
      <c r="IY278" s="97"/>
      <c r="IZ278" s="97"/>
      <c r="JA278" s="97"/>
      <c r="JB278" s="97"/>
      <c r="JC278" s="97"/>
      <c r="JD278" s="97"/>
      <c r="JE278" s="97"/>
      <c r="JF278" s="97"/>
      <c r="JG278" s="97"/>
      <c r="JH278" s="97"/>
      <c r="JI278" s="97"/>
      <c r="JJ278" s="97"/>
      <c r="JK278" s="97"/>
      <c r="JL278" s="98"/>
      <c r="JM278" s="104"/>
      <c r="JN278" s="97"/>
      <c r="JO278" s="97"/>
      <c r="JP278" s="97"/>
      <c r="JQ278" s="97"/>
      <c r="JR278" s="97"/>
      <c r="JS278" s="97"/>
      <c r="JT278" s="97"/>
      <c r="JU278" s="97"/>
      <c r="JV278" s="97"/>
      <c r="JW278" s="97"/>
      <c r="JX278" s="97"/>
      <c r="JY278" s="97"/>
      <c r="JZ278" s="97"/>
      <c r="KA278" s="97"/>
      <c r="KB278" s="97"/>
      <c r="KC278" s="98"/>
      <c r="KD278" s="104"/>
      <c r="KE278" s="97"/>
      <c r="KF278" s="97"/>
      <c r="KG278" s="97"/>
      <c r="KH278" s="97"/>
      <c r="KI278" s="97"/>
      <c r="KJ278" s="97"/>
      <c r="KK278" s="97"/>
      <c r="KL278" s="97"/>
      <c r="KM278" s="97"/>
      <c r="KN278" s="97"/>
      <c r="KO278" s="97"/>
      <c r="KP278" s="97"/>
      <c r="KQ278" s="97"/>
      <c r="KR278" s="97"/>
      <c r="KS278" s="97"/>
    </row>
    <row r="279" ht="15.0" customHeight="1">
      <c r="A279" s="104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8"/>
      <c r="R279" s="104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8"/>
      <c r="AI279" s="104"/>
      <c r="AJ279" s="97"/>
      <c r="AK279" s="97"/>
      <c r="AL279" s="97"/>
      <c r="AM279" s="97"/>
      <c r="AN279" s="97"/>
      <c r="AO279" s="97"/>
      <c r="AP279" s="97"/>
      <c r="AQ279" s="97"/>
      <c r="AR279" s="97"/>
      <c r="AS279" s="97"/>
      <c r="AT279" s="97"/>
      <c r="AU279" s="97"/>
      <c r="AV279" s="97"/>
      <c r="AW279" s="97"/>
      <c r="AX279" s="97"/>
      <c r="AY279" s="98"/>
      <c r="AZ279" s="104"/>
      <c r="BA279" s="97"/>
      <c r="BB279" s="97"/>
      <c r="BC279" s="97"/>
      <c r="BD279" s="97"/>
      <c r="BE279" s="97"/>
      <c r="BF279" s="97"/>
      <c r="BG279" s="97"/>
      <c r="BH279" s="97"/>
      <c r="BI279" s="97"/>
      <c r="BJ279" s="97"/>
      <c r="BK279" s="97"/>
      <c r="BL279" s="97"/>
      <c r="BM279" s="97"/>
      <c r="BN279" s="97"/>
      <c r="BO279" s="97"/>
      <c r="BP279" s="98"/>
      <c r="BQ279" s="104"/>
      <c r="BR279" s="97"/>
      <c r="BS279" s="97"/>
      <c r="BT279" s="97"/>
      <c r="BU279" s="97"/>
      <c r="BV279" s="97"/>
      <c r="BW279" s="97"/>
      <c r="BX279" s="97"/>
      <c r="BY279" s="97"/>
      <c r="BZ279" s="97"/>
      <c r="CA279" s="97"/>
      <c r="CB279" s="97"/>
      <c r="CC279" s="97"/>
      <c r="CD279" s="97"/>
      <c r="CE279" s="97"/>
      <c r="CF279" s="97"/>
      <c r="CG279" s="98"/>
      <c r="CH279" s="104"/>
      <c r="CI279" s="97"/>
      <c r="CJ279" s="97"/>
      <c r="CK279" s="97"/>
      <c r="CL279" s="97"/>
      <c r="CM279" s="97"/>
      <c r="CN279" s="97"/>
      <c r="CO279" s="97"/>
      <c r="CP279" s="97"/>
      <c r="CQ279" s="97"/>
      <c r="CR279" s="97"/>
      <c r="CS279" s="97"/>
      <c r="CT279" s="97"/>
      <c r="CU279" s="97"/>
      <c r="CV279" s="97"/>
      <c r="CW279" s="97"/>
      <c r="CX279" s="98"/>
      <c r="CY279" s="104"/>
      <c r="CZ279" s="97"/>
      <c r="DA279" s="97"/>
      <c r="DB279" s="97"/>
      <c r="DC279" s="97"/>
      <c r="DD279" s="97"/>
      <c r="DE279" s="97"/>
      <c r="DF279" s="97"/>
      <c r="DG279" s="97"/>
      <c r="DH279" s="97"/>
      <c r="DI279" s="97"/>
      <c r="DJ279" s="97"/>
      <c r="DK279" s="97"/>
      <c r="DL279" s="97"/>
      <c r="DM279" s="97"/>
      <c r="DN279" s="97"/>
      <c r="DO279" s="98"/>
      <c r="DP279" s="104"/>
      <c r="DQ279" s="97"/>
      <c r="DR279" s="97"/>
      <c r="DS279" s="97"/>
      <c r="DT279" s="97"/>
      <c r="DU279" s="97"/>
      <c r="DV279" s="97"/>
      <c r="DW279" s="97"/>
      <c r="DX279" s="97"/>
      <c r="DY279" s="97"/>
      <c r="DZ279" s="97"/>
      <c r="EA279" s="97"/>
      <c r="EB279" s="97"/>
      <c r="EC279" s="97"/>
      <c r="ED279" s="97"/>
      <c r="EE279" s="97"/>
      <c r="EF279" s="98"/>
      <c r="EG279" s="104"/>
      <c r="EH279" s="97"/>
      <c r="EI279" s="97"/>
      <c r="EJ279" s="97"/>
      <c r="EK279" s="97"/>
      <c r="EL279" s="97"/>
      <c r="EM279" s="97"/>
      <c r="EN279" s="97"/>
      <c r="EO279" s="97"/>
      <c r="EP279" s="97"/>
      <c r="EQ279" s="97"/>
      <c r="ER279" s="97"/>
      <c r="ES279" s="97"/>
      <c r="ET279" s="97"/>
      <c r="EU279" s="97"/>
      <c r="EV279" s="97"/>
      <c r="EW279" s="98"/>
      <c r="EX279" s="104"/>
      <c r="EY279" s="97"/>
      <c r="EZ279" s="97"/>
      <c r="FA279" s="97"/>
      <c r="FB279" s="97"/>
      <c r="FC279" s="97"/>
      <c r="FD279" s="97"/>
      <c r="FE279" s="97"/>
      <c r="FF279" s="97"/>
      <c r="FG279" s="97"/>
      <c r="FH279" s="97"/>
      <c r="FI279" s="97"/>
      <c r="FJ279" s="97"/>
      <c r="FK279" s="97"/>
      <c r="FL279" s="97"/>
      <c r="FM279" s="97"/>
      <c r="FN279" s="98"/>
      <c r="FO279" s="104"/>
      <c r="FP279" s="97"/>
      <c r="FQ279" s="97"/>
      <c r="FR279" s="97"/>
      <c r="FS279" s="97"/>
      <c r="FT279" s="97"/>
      <c r="FU279" s="97"/>
      <c r="FV279" s="97"/>
      <c r="FW279" s="97"/>
      <c r="FX279" s="97"/>
      <c r="FY279" s="97"/>
      <c r="FZ279" s="97"/>
      <c r="GA279" s="97"/>
      <c r="GB279" s="97"/>
      <c r="GC279" s="97"/>
      <c r="GD279" s="97"/>
      <c r="GE279" s="98"/>
      <c r="GF279" s="104"/>
      <c r="GG279" s="97"/>
      <c r="GH279" s="97"/>
      <c r="GI279" s="97"/>
      <c r="GJ279" s="97"/>
      <c r="GK279" s="97"/>
      <c r="GL279" s="97"/>
      <c r="GM279" s="97"/>
      <c r="GN279" s="97"/>
      <c r="GO279" s="97"/>
      <c r="GP279" s="97"/>
      <c r="GQ279" s="97"/>
      <c r="GR279" s="97"/>
      <c r="GS279" s="97"/>
      <c r="GT279" s="97"/>
      <c r="GU279" s="97"/>
      <c r="GV279" s="98"/>
      <c r="GW279" s="104"/>
      <c r="GX279" s="97"/>
      <c r="GY279" s="97"/>
      <c r="GZ279" s="97"/>
      <c r="HA279" s="97"/>
      <c r="HB279" s="97"/>
      <c r="HC279" s="97"/>
      <c r="HD279" s="97"/>
      <c r="HE279" s="97"/>
      <c r="HF279" s="97"/>
      <c r="HG279" s="97"/>
      <c r="HH279" s="97"/>
      <c r="HI279" s="97"/>
      <c r="HJ279" s="97"/>
      <c r="HK279" s="97"/>
      <c r="HL279" s="97"/>
      <c r="HM279" s="98"/>
      <c r="HN279" s="104"/>
      <c r="HO279" s="97"/>
      <c r="HP279" s="97"/>
      <c r="HQ279" s="97"/>
      <c r="HR279" s="97"/>
      <c r="HS279" s="97"/>
      <c r="HT279" s="97"/>
      <c r="HU279" s="97"/>
      <c r="HV279" s="97"/>
      <c r="HW279" s="97"/>
      <c r="HX279" s="97"/>
      <c r="HY279" s="97"/>
      <c r="HZ279" s="97"/>
      <c r="IA279" s="97"/>
      <c r="IB279" s="97"/>
      <c r="IC279" s="97"/>
      <c r="ID279" s="98"/>
      <c r="IE279" s="104"/>
      <c r="IF279" s="97"/>
      <c r="IG279" s="97"/>
      <c r="IH279" s="97"/>
      <c r="II279" s="97"/>
      <c r="IJ279" s="97"/>
      <c r="IK279" s="97"/>
      <c r="IL279" s="97"/>
      <c r="IM279" s="97"/>
      <c r="IN279" s="97"/>
      <c r="IO279" s="97"/>
      <c r="IP279" s="97"/>
      <c r="IQ279" s="97"/>
      <c r="IR279" s="97"/>
      <c r="IS279" s="97"/>
      <c r="IT279" s="97"/>
      <c r="IU279" s="98"/>
      <c r="IV279" s="104"/>
      <c r="IW279" s="97"/>
      <c r="IX279" s="97"/>
      <c r="IY279" s="97"/>
      <c r="IZ279" s="97"/>
      <c r="JA279" s="97"/>
      <c r="JB279" s="97"/>
      <c r="JC279" s="97"/>
      <c r="JD279" s="97"/>
      <c r="JE279" s="97"/>
      <c r="JF279" s="97"/>
      <c r="JG279" s="97"/>
      <c r="JH279" s="97"/>
      <c r="JI279" s="97"/>
      <c r="JJ279" s="97"/>
      <c r="JK279" s="97"/>
      <c r="JL279" s="98"/>
      <c r="JM279" s="104"/>
      <c r="JN279" s="97"/>
      <c r="JO279" s="97"/>
      <c r="JP279" s="97"/>
      <c r="JQ279" s="97"/>
      <c r="JR279" s="97"/>
      <c r="JS279" s="97"/>
      <c r="JT279" s="97"/>
      <c r="JU279" s="97"/>
      <c r="JV279" s="97"/>
      <c r="JW279" s="97"/>
      <c r="JX279" s="97"/>
      <c r="JY279" s="97"/>
      <c r="JZ279" s="97"/>
      <c r="KA279" s="97"/>
      <c r="KB279" s="97"/>
      <c r="KC279" s="98"/>
      <c r="KD279" s="104"/>
      <c r="KE279" s="97"/>
      <c r="KF279" s="97"/>
      <c r="KG279" s="97"/>
      <c r="KH279" s="97"/>
      <c r="KI279" s="97"/>
      <c r="KJ279" s="97"/>
      <c r="KK279" s="97"/>
      <c r="KL279" s="97"/>
      <c r="KM279" s="97"/>
      <c r="KN279" s="97"/>
      <c r="KO279" s="97"/>
      <c r="KP279" s="97"/>
      <c r="KQ279" s="97"/>
      <c r="KR279" s="97"/>
      <c r="KS279" s="97"/>
    </row>
    <row r="280" ht="15.0" customHeight="1">
      <c r="A280" s="104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8"/>
      <c r="R280" s="104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8"/>
      <c r="AI280" s="104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V280" s="97"/>
      <c r="AW280" s="97"/>
      <c r="AX280" s="97"/>
      <c r="AY280" s="98"/>
      <c r="AZ280" s="104"/>
      <c r="BA280" s="97"/>
      <c r="BB280" s="97"/>
      <c r="BC280" s="97"/>
      <c r="BD280" s="97"/>
      <c r="BE280" s="97"/>
      <c r="BF280" s="97"/>
      <c r="BG280" s="97"/>
      <c r="BH280" s="97"/>
      <c r="BI280" s="97"/>
      <c r="BJ280" s="97"/>
      <c r="BK280" s="97"/>
      <c r="BL280" s="97"/>
      <c r="BM280" s="97"/>
      <c r="BN280" s="97"/>
      <c r="BO280" s="97"/>
      <c r="BP280" s="98"/>
      <c r="BQ280" s="104"/>
      <c r="BR280" s="97"/>
      <c r="BS280" s="97"/>
      <c r="BT280" s="97"/>
      <c r="BU280" s="97"/>
      <c r="BV280" s="97"/>
      <c r="BW280" s="97"/>
      <c r="BX280" s="97"/>
      <c r="BY280" s="97"/>
      <c r="BZ280" s="97"/>
      <c r="CA280" s="97"/>
      <c r="CB280" s="97"/>
      <c r="CC280" s="97"/>
      <c r="CD280" s="97"/>
      <c r="CE280" s="97"/>
      <c r="CF280" s="97"/>
      <c r="CG280" s="98"/>
      <c r="CH280" s="104"/>
      <c r="CI280" s="97"/>
      <c r="CJ280" s="97"/>
      <c r="CK280" s="97"/>
      <c r="CL280" s="97"/>
      <c r="CM280" s="97"/>
      <c r="CN280" s="97"/>
      <c r="CO280" s="97"/>
      <c r="CP280" s="97"/>
      <c r="CQ280" s="97"/>
      <c r="CR280" s="97"/>
      <c r="CS280" s="97"/>
      <c r="CT280" s="97"/>
      <c r="CU280" s="97"/>
      <c r="CV280" s="97"/>
      <c r="CW280" s="97"/>
      <c r="CX280" s="98"/>
      <c r="CY280" s="104"/>
      <c r="CZ280" s="97"/>
      <c r="DA280" s="97"/>
      <c r="DB280" s="97"/>
      <c r="DC280" s="97"/>
      <c r="DD280" s="97"/>
      <c r="DE280" s="97"/>
      <c r="DF280" s="97"/>
      <c r="DG280" s="97"/>
      <c r="DH280" s="97"/>
      <c r="DI280" s="97"/>
      <c r="DJ280" s="97"/>
      <c r="DK280" s="97"/>
      <c r="DL280" s="97"/>
      <c r="DM280" s="97"/>
      <c r="DN280" s="97"/>
      <c r="DO280" s="98"/>
      <c r="DP280" s="104"/>
      <c r="DQ280" s="97"/>
      <c r="DR280" s="97"/>
      <c r="DS280" s="97"/>
      <c r="DT280" s="97"/>
      <c r="DU280" s="97"/>
      <c r="DV280" s="97"/>
      <c r="DW280" s="97"/>
      <c r="DX280" s="97"/>
      <c r="DY280" s="97"/>
      <c r="DZ280" s="97"/>
      <c r="EA280" s="97"/>
      <c r="EB280" s="97"/>
      <c r="EC280" s="97"/>
      <c r="ED280" s="97"/>
      <c r="EE280" s="97"/>
      <c r="EF280" s="98"/>
      <c r="EG280" s="104"/>
      <c r="EH280" s="97"/>
      <c r="EI280" s="97"/>
      <c r="EJ280" s="97"/>
      <c r="EK280" s="97"/>
      <c r="EL280" s="97"/>
      <c r="EM280" s="97"/>
      <c r="EN280" s="97"/>
      <c r="EO280" s="97"/>
      <c r="EP280" s="97"/>
      <c r="EQ280" s="97"/>
      <c r="ER280" s="97"/>
      <c r="ES280" s="97"/>
      <c r="ET280" s="97"/>
      <c r="EU280" s="97"/>
      <c r="EV280" s="97"/>
      <c r="EW280" s="98"/>
      <c r="EX280" s="104"/>
      <c r="EY280" s="97"/>
      <c r="EZ280" s="97"/>
      <c r="FA280" s="97"/>
      <c r="FB280" s="97"/>
      <c r="FC280" s="97"/>
      <c r="FD280" s="97"/>
      <c r="FE280" s="97"/>
      <c r="FF280" s="97"/>
      <c r="FG280" s="97"/>
      <c r="FH280" s="97"/>
      <c r="FI280" s="97"/>
      <c r="FJ280" s="97"/>
      <c r="FK280" s="97"/>
      <c r="FL280" s="97"/>
      <c r="FM280" s="97"/>
      <c r="FN280" s="98"/>
      <c r="FO280" s="104"/>
      <c r="FP280" s="97"/>
      <c r="FQ280" s="97"/>
      <c r="FR280" s="97"/>
      <c r="FS280" s="97"/>
      <c r="FT280" s="97"/>
      <c r="FU280" s="97"/>
      <c r="FV280" s="97"/>
      <c r="FW280" s="97"/>
      <c r="FX280" s="97"/>
      <c r="FY280" s="97"/>
      <c r="FZ280" s="97"/>
      <c r="GA280" s="97"/>
      <c r="GB280" s="97"/>
      <c r="GC280" s="97"/>
      <c r="GD280" s="97"/>
      <c r="GE280" s="98"/>
      <c r="GF280" s="104"/>
      <c r="GG280" s="97"/>
      <c r="GH280" s="97"/>
      <c r="GI280" s="97"/>
      <c r="GJ280" s="97"/>
      <c r="GK280" s="97"/>
      <c r="GL280" s="97"/>
      <c r="GM280" s="97"/>
      <c r="GN280" s="97"/>
      <c r="GO280" s="97"/>
      <c r="GP280" s="97"/>
      <c r="GQ280" s="97"/>
      <c r="GR280" s="97"/>
      <c r="GS280" s="97"/>
      <c r="GT280" s="97"/>
      <c r="GU280" s="97"/>
      <c r="GV280" s="98"/>
      <c r="GW280" s="104"/>
      <c r="GX280" s="97"/>
      <c r="GY280" s="97"/>
      <c r="GZ280" s="97"/>
      <c r="HA280" s="97"/>
      <c r="HB280" s="97"/>
      <c r="HC280" s="97"/>
      <c r="HD280" s="97"/>
      <c r="HE280" s="97"/>
      <c r="HF280" s="97"/>
      <c r="HG280" s="97"/>
      <c r="HH280" s="97"/>
      <c r="HI280" s="97"/>
      <c r="HJ280" s="97"/>
      <c r="HK280" s="97"/>
      <c r="HL280" s="97"/>
      <c r="HM280" s="98"/>
      <c r="HN280" s="104"/>
      <c r="HO280" s="97"/>
      <c r="HP280" s="97"/>
      <c r="HQ280" s="97"/>
      <c r="HR280" s="97"/>
      <c r="HS280" s="97"/>
      <c r="HT280" s="97"/>
      <c r="HU280" s="97"/>
      <c r="HV280" s="97"/>
      <c r="HW280" s="97"/>
      <c r="HX280" s="97"/>
      <c r="HY280" s="97"/>
      <c r="HZ280" s="97"/>
      <c r="IA280" s="97"/>
      <c r="IB280" s="97"/>
      <c r="IC280" s="97"/>
      <c r="ID280" s="98"/>
      <c r="IE280" s="104"/>
      <c r="IF280" s="97"/>
      <c r="IG280" s="97"/>
      <c r="IH280" s="97"/>
      <c r="II280" s="97"/>
      <c r="IJ280" s="97"/>
      <c r="IK280" s="97"/>
      <c r="IL280" s="97"/>
      <c r="IM280" s="97"/>
      <c r="IN280" s="97"/>
      <c r="IO280" s="97"/>
      <c r="IP280" s="97"/>
      <c r="IQ280" s="97"/>
      <c r="IR280" s="97"/>
      <c r="IS280" s="97"/>
      <c r="IT280" s="97"/>
      <c r="IU280" s="98"/>
      <c r="IV280" s="104"/>
      <c r="IW280" s="97"/>
      <c r="IX280" s="97"/>
      <c r="IY280" s="97"/>
      <c r="IZ280" s="97"/>
      <c r="JA280" s="97"/>
      <c r="JB280" s="97"/>
      <c r="JC280" s="97"/>
      <c r="JD280" s="97"/>
      <c r="JE280" s="97"/>
      <c r="JF280" s="97"/>
      <c r="JG280" s="97"/>
      <c r="JH280" s="97"/>
      <c r="JI280" s="97"/>
      <c r="JJ280" s="97"/>
      <c r="JK280" s="97"/>
      <c r="JL280" s="98"/>
      <c r="JM280" s="104"/>
      <c r="JN280" s="97"/>
      <c r="JO280" s="97"/>
      <c r="JP280" s="97"/>
      <c r="JQ280" s="97"/>
      <c r="JR280" s="97"/>
      <c r="JS280" s="97"/>
      <c r="JT280" s="97"/>
      <c r="JU280" s="97"/>
      <c r="JV280" s="97"/>
      <c r="JW280" s="97"/>
      <c r="JX280" s="97"/>
      <c r="JY280" s="97"/>
      <c r="JZ280" s="97"/>
      <c r="KA280" s="97"/>
      <c r="KB280" s="97"/>
      <c r="KC280" s="98"/>
      <c r="KD280" s="104"/>
      <c r="KE280" s="97"/>
      <c r="KF280" s="97"/>
      <c r="KG280" s="97"/>
      <c r="KH280" s="97"/>
      <c r="KI280" s="97"/>
      <c r="KJ280" s="97"/>
      <c r="KK280" s="97"/>
      <c r="KL280" s="97"/>
      <c r="KM280" s="97"/>
      <c r="KN280" s="97"/>
      <c r="KO280" s="97"/>
      <c r="KP280" s="97"/>
      <c r="KQ280" s="97"/>
      <c r="KR280" s="97"/>
      <c r="KS280" s="97"/>
    </row>
    <row r="281" ht="15.0" customHeight="1">
      <c r="A281" s="104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8"/>
      <c r="R281" s="104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8"/>
      <c r="AI281" s="104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V281" s="97"/>
      <c r="AW281" s="97"/>
      <c r="AX281" s="97"/>
      <c r="AY281" s="98"/>
      <c r="AZ281" s="104"/>
      <c r="BA281" s="97"/>
      <c r="BB281" s="97"/>
      <c r="BC281" s="97"/>
      <c r="BD281" s="97"/>
      <c r="BE281" s="97"/>
      <c r="BF281" s="97"/>
      <c r="BG281" s="97"/>
      <c r="BH281" s="97"/>
      <c r="BI281" s="97"/>
      <c r="BJ281" s="97"/>
      <c r="BK281" s="97"/>
      <c r="BL281" s="97"/>
      <c r="BM281" s="97"/>
      <c r="BN281" s="97"/>
      <c r="BO281" s="97"/>
      <c r="BP281" s="98"/>
      <c r="BQ281" s="104"/>
      <c r="BR281" s="97"/>
      <c r="BS281" s="97"/>
      <c r="BT281" s="97"/>
      <c r="BU281" s="97"/>
      <c r="BV281" s="97"/>
      <c r="BW281" s="97"/>
      <c r="BX281" s="97"/>
      <c r="BY281" s="97"/>
      <c r="BZ281" s="97"/>
      <c r="CA281" s="97"/>
      <c r="CB281" s="97"/>
      <c r="CC281" s="97"/>
      <c r="CD281" s="97"/>
      <c r="CE281" s="97"/>
      <c r="CF281" s="97"/>
      <c r="CG281" s="98"/>
      <c r="CH281" s="104"/>
      <c r="CI281" s="97"/>
      <c r="CJ281" s="97"/>
      <c r="CK281" s="97"/>
      <c r="CL281" s="97"/>
      <c r="CM281" s="97"/>
      <c r="CN281" s="97"/>
      <c r="CO281" s="97"/>
      <c r="CP281" s="97"/>
      <c r="CQ281" s="97"/>
      <c r="CR281" s="97"/>
      <c r="CS281" s="97"/>
      <c r="CT281" s="97"/>
      <c r="CU281" s="97"/>
      <c r="CV281" s="97"/>
      <c r="CW281" s="97"/>
      <c r="CX281" s="98"/>
      <c r="CY281" s="104"/>
      <c r="CZ281" s="97"/>
      <c r="DA281" s="97"/>
      <c r="DB281" s="97"/>
      <c r="DC281" s="97"/>
      <c r="DD281" s="97"/>
      <c r="DE281" s="97"/>
      <c r="DF281" s="97"/>
      <c r="DG281" s="97"/>
      <c r="DH281" s="97"/>
      <c r="DI281" s="97"/>
      <c r="DJ281" s="97"/>
      <c r="DK281" s="97"/>
      <c r="DL281" s="97"/>
      <c r="DM281" s="97"/>
      <c r="DN281" s="97"/>
      <c r="DO281" s="98"/>
      <c r="DP281" s="104"/>
      <c r="DQ281" s="97"/>
      <c r="DR281" s="97"/>
      <c r="DS281" s="97"/>
      <c r="DT281" s="97"/>
      <c r="DU281" s="97"/>
      <c r="DV281" s="97"/>
      <c r="DW281" s="97"/>
      <c r="DX281" s="97"/>
      <c r="DY281" s="97"/>
      <c r="DZ281" s="97"/>
      <c r="EA281" s="97"/>
      <c r="EB281" s="97"/>
      <c r="EC281" s="97"/>
      <c r="ED281" s="97"/>
      <c r="EE281" s="97"/>
      <c r="EF281" s="98"/>
      <c r="EG281" s="104"/>
      <c r="EH281" s="97"/>
      <c r="EI281" s="97"/>
      <c r="EJ281" s="97"/>
      <c r="EK281" s="97"/>
      <c r="EL281" s="97"/>
      <c r="EM281" s="97"/>
      <c r="EN281" s="97"/>
      <c r="EO281" s="97"/>
      <c r="EP281" s="97"/>
      <c r="EQ281" s="97"/>
      <c r="ER281" s="97"/>
      <c r="ES281" s="97"/>
      <c r="ET281" s="97"/>
      <c r="EU281" s="97"/>
      <c r="EV281" s="97"/>
      <c r="EW281" s="98"/>
      <c r="EX281" s="104"/>
      <c r="EY281" s="97"/>
      <c r="EZ281" s="97"/>
      <c r="FA281" s="97"/>
      <c r="FB281" s="97"/>
      <c r="FC281" s="97"/>
      <c r="FD281" s="97"/>
      <c r="FE281" s="97"/>
      <c r="FF281" s="97"/>
      <c r="FG281" s="97"/>
      <c r="FH281" s="97"/>
      <c r="FI281" s="97"/>
      <c r="FJ281" s="97"/>
      <c r="FK281" s="97"/>
      <c r="FL281" s="97"/>
      <c r="FM281" s="97"/>
      <c r="FN281" s="98"/>
      <c r="FO281" s="104"/>
      <c r="FP281" s="97"/>
      <c r="FQ281" s="97"/>
      <c r="FR281" s="97"/>
      <c r="FS281" s="97"/>
      <c r="FT281" s="97"/>
      <c r="FU281" s="97"/>
      <c r="FV281" s="97"/>
      <c r="FW281" s="97"/>
      <c r="FX281" s="97"/>
      <c r="FY281" s="97"/>
      <c r="FZ281" s="97"/>
      <c r="GA281" s="97"/>
      <c r="GB281" s="97"/>
      <c r="GC281" s="97"/>
      <c r="GD281" s="97"/>
      <c r="GE281" s="98"/>
      <c r="GF281" s="104"/>
      <c r="GG281" s="97"/>
      <c r="GH281" s="97"/>
      <c r="GI281" s="97"/>
      <c r="GJ281" s="97"/>
      <c r="GK281" s="97"/>
      <c r="GL281" s="97"/>
      <c r="GM281" s="97"/>
      <c r="GN281" s="97"/>
      <c r="GO281" s="97"/>
      <c r="GP281" s="97"/>
      <c r="GQ281" s="97"/>
      <c r="GR281" s="97"/>
      <c r="GS281" s="97"/>
      <c r="GT281" s="97"/>
      <c r="GU281" s="97"/>
      <c r="GV281" s="98"/>
      <c r="GW281" s="104"/>
      <c r="GX281" s="97"/>
      <c r="GY281" s="97"/>
      <c r="GZ281" s="97"/>
      <c r="HA281" s="97"/>
      <c r="HB281" s="97"/>
      <c r="HC281" s="97"/>
      <c r="HD281" s="97"/>
      <c r="HE281" s="97"/>
      <c r="HF281" s="97"/>
      <c r="HG281" s="97"/>
      <c r="HH281" s="97"/>
      <c r="HI281" s="97"/>
      <c r="HJ281" s="97"/>
      <c r="HK281" s="97"/>
      <c r="HL281" s="97"/>
      <c r="HM281" s="98"/>
      <c r="HN281" s="104"/>
      <c r="HO281" s="97"/>
      <c r="HP281" s="97"/>
      <c r="HQ281" s="97"/>
      <c r="HR281" s="97"/>
      <c r="HS281" s="97"/>
      <c r="HT281" s="97"/>
      <c r="HU281" s="97"/>
      <c r="HV281" s="97"/>
      <c r="HW281" s="97"/>
      <c r="HX281" s="97"/>
      <c r="HY281" s="97"/>
      <c r="HZ281" s="97"/>
      <c r="IA281" s="97"/>
      <c r="IB281" s="97"/>
      <c r="IC281" s="97"/>
      <c r="ID281" s="98"/>
      <c r="IE281" s="104"/>
      <c r="IF281" s="97"/>
      <c r="IG281" s="97"/>
      <c r="IH281" s="97"/>
      <c r="II281" s="97"/>
      <c r="IJ281" s="97"/>
      <c r="IK281" s="97"/>
      <c r="IL281" s="97"/>
      <c r="IM281" s="97"/>
      <c r="IN281" s="97"/>
      <c r="IO281" s="97"/>
      <c r="IP281" s="97"/>
      <c r="IQ281" s="97"/>
      <c r="IR281" s="97"/>
      <c r="IS281" s="97"/>
      <c r="IT281" s="97"/>
      <c r="IU281" s="98"/>
      <c r="IV281" s="104"/>
      <c r="IW281" s="97"/>
      <c r="IX281" s="97"/>
      <c r="IY281" s="97"/>
      <c r="IZ281" s="97"/>
      <c r="JA281" s="97"/>
      <c r="JB281" s="97"/>
      <c r="JC281" s="97"/>
      <c r="JD281" s="97"/>
      <c r="JE281" s="97"/>
      <c r="JF281" s="97"/>
      <c r="JG281" s="97"/>
      <c r="JH281" s="97"/>
      <c r="JI281" s="97"/>
      <c r="JJ281" s="97"/>
      <c r="JK281" s="97"/>
      <c r="JL281" s="98"/>
      <c r="JM281" s="104"/>
      <c r="JN281" s="97"/>
      <c r="JO281" s="97"/>
      <c r="JP281" s="97"/>
      <c r="JQ281" s="97"/>
      <c r="JR281" s="97"/>
      <c r="JS281" s="97"/>
      <c r="JT281" s="97"/>
      <c r="JU281" s="97"/>
      <c r="JV281" s="97"/>
      <c r="JW281" s="97"/>
      <c r="JX281" s="97"/>
      <c r="JY281" s="97"/>
      <c r="JZ281" s="97"/>
      <c r="KA281" s="97"/>
      <c r="KB281" s="97"/>
      <c r="KC281" s="98"/>
      <c r="KD281" s="104"/>
      <c r="KE281" s="97"/>
      <c r="KF281" s="97"/>
      <c r="KG281" s="97"/>
      <c r="KH281" s="97"/>
      <c r="KI281" s="97"/>
      <c r="KJ281" s="97"/>
      <c r="KK281" s="97"/>
      <c r="KL281" s="97"/>
      <c r="KM281" s="97"/>
      <c r="KN281" s="97"/>
      <c r="KO281" s="97"/>
      <c r="KP281" s="97"/>
      <c r="KQ281" s="97"/>
      <c r="KR281" s="97"/>
      <c r="KS281" s="97"/>
    </row>
    <row r="282" ht="15.0" customHeight="1">
      <c r="A282" s="104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8"/>
      <c r="R282" s="104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8"/>
      <c r="AI282" s="104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  <c r="AT282" s="97"/>
      <c r="AU282" s="97"/>
      <c r="AV282" s="97"/>
      <c r="AW282" s="97"/>
      <c r="AX282" s="97"/>
      <c r="AY282" s="98"/>
      <c r="AZ282" s="104"/>
      <c r="BA282" s="97"/>
      <c r="BB282" s="97"/>
      <c r="BC282" s="97"/>
      <c r="BD282" s="97"/>
      <c r="BE282" s="97"/>
      <c r="BF282" s="97"/>
      <c r="BG282" s="97"/>
      <c r="BH282" s="97"/>
      <c r="BI282" s="97"/>
      <c r="BJ282" s="97"/>
      <c r="BK282" s="97"/>
      <c r="BL282" s="97"/>
      <c r="BM282" s="97"/>
      <c r="BN282" s="97"/>
      <c r="BO282" s="97"/>
      <c r="BP282" s="98"/>
      <c r="BQ282" s="104"/>
      <c r="BR282" s="97"/>
      <c r="BS282" s="97"/>
      <c r="BT282" s="97"/>
      <c r="BU282" s="97"/>
      <c r="BV282" s="97"/>
      <c r="BW282" s="97"/>
      <c r="BX282" s="97"/>
      <c r="BY282" s="97"/>
      <c r="BZ282" s="97"/>
      <c r="CA282" s="97"/>
      <c r="CB282" s="97"/>
      <c r="CC282" s="97"/>
      <c r="CD282" s="97"/>
      <c r="CE282" s="97"/>
      <c r="CF282" s="97"/>
      <c r="CG282" s="98"/>
      <c r="CH282" s="104"/>
      <c r="CI282" s="97"/>
      <c r="CJ282" s="97"/>
      <c r="CK282" s="97"/>
      <c r="CL282" s="97"/>
      <c r="CM282" s="97"/>
      <c r="CN282" s="97"/>
      <c r="CO282" s="97"/>
      <c r="CP282" s="97"/>
      <c r="CQ282" s="97"/>
      <c r="CR282" s="97"/>
      <c r="CS282" s="97"/>
      <c r="CT282" s="97"/>
      <c r="CU282" s="97"/>
      <c r="CV282" s="97"/>
      <c r="CW282" s="97"/>
      <c r="CX282" s="98"/>
      <c r="CY282" s="104"/>
      <c r="CZ282" s="97"/>
      <c r="DA282" s="97"/>
      <c r="DB282" s="97"/>
      <c r="DC282" s="97"/>
      <c r="DD282" s="97"/>
      <c r="DE282" s="97"/>
      <c r="DF282" s="97"/>
      <c r="DG282" s="97"/>
      <c r="DH282" s="97"/>
      <c r="DI282" s="97"/>
      <c r="DJ282" s="97"/>
      <c r="DK282" s="97"/>
      <c r="DL282" s="97"/>
      <c r="DM282" s="97"/>
      <c r="DN282" s="97"/>
      <c r="DO282" s="98"/>
      <c r="DP282" s="104"/>
      <c r="DQ282" s="97"/>
      <c r="DR282" s="97"/>
      <c r="DS282" s="97"/>
      <c r="DT282" s="97"/>
      <c r="DU282" s="97"/>
      <c r="DV282" s="97"/>
      <c r="DW282" s="97"/>
      <c r="DX282" s="97"/>
      <c r="DY282" s="97"/>
      <c r="DZ282" s="97"/>
      <c r="EA282" s="97"/>
      <c r="EB282" s="97"/>
      <c r="EC282" s="97"/>
      <c r="ED282" s="97"/>
      <c r="EE282" s="97"/>
      <c r="EF282" s="98"/>
      <c r="EG282" s="104"/>
      <c r="EH282" s="97"/>
      <c r="EI282" s="97"/>
      <c r="EJ282" s="97"/>
      <c r="EK282" s="97"/>
      <c r="EL282" s="97"/>
      <c r="EM282" s="97"/>
      <c r="EN282" s="97"/>
      <c r="EO282" s="97"/>
      <c r="EP282" s="97"/>
      <c r="EQ282" s="97"/>
      <c r="ER282" s="97"/>
      <c r="ES282" s="97"/>
      <c r="ET282" s="97"/>
      <c r="EU282" s="97"/>
      <c r="EV282" s="97"/>
      <c r="EW282" s="98"/>
      <c r="EX282" s="104"/>
      <c r="EY282" s="97"/>
      <c r="EZ282" s="97"/>
      <c r="FA282" s="97"/>
      <c r="FB282" s="97"/>
      <c r="FC282" s="97"/>
      <c r="FD282" s="97"/>
      <c r="FE282" s="97"/>
      <c r="FF282" s="97"/>
      <c r="FG282" s="97"/>
      <c r="FH282" s="97"/>
      <c r="FI282" s="97"/>
      <c r="FJ282" s="97"/>
      <c r="FK282" s="97"/>
      <c r="FL282" s="97"/>
      <c r="FM282" s="97"/>
      <c r="FN282" s="98"/>
      <c r="FO282" s="104"/>
      <c r="FP282" s="97"/>
      <c r="FQ282" s="97"/>
      <c r="FR282" s="97"/>
      <c r="FS282" s="97"/>
      <c r="FT282" s="97"/>
      <c r="FU282" s="97"/>
      <c r="FV282" s="97"/>
      <c r="FW282" s="97"/>
      <c r="FX282" s="97"/>
      <c r="FY282" s="97"/>
      <c r="FZ282" s="97"/>
      <c r="GA282" s="97"/>
      <c r="GB282" s="97"/>
      <c r="GC282" s="97"/>
      <c r="GD282" s="97"/>
      <c r="GE282" s="98"/>
      <c r="GF282" s="104"/>
      <c r="GG282" s="97"/>
      <c r="GH282" s="97"/>
      <c r="GI282" s="97"/>
      <c r="GJ282" s="97"/>
      <c r="GK282" s="97"/>
      <c r="GL282" s="97"/>
      <c r="GM282" s="97"/>
      <c r="GN282" s="97"/>
      <c r="GO282" s="97"/>
      <c r="GP282" s="97"/>
      <c r="GQ282" s="97"/>
      <c r="GR282" s="97"/>
      <c r="GS282" s="97"/>
      <c r="GT282" s="97"/>
      <c r="GU282" s="97"/>
      <c r="GV282" s="98"/>
      <c r="GW282" s="104"/>
      <c r="GX282" s="97"/>
      <c r="GY282" s="97"/>
      <c r="GZ282" s="97"/>
      <c r="HA282" s="97"/>
      <c r="HB282" s="97"/>
      <c r="HC282" s="97"/>
      <c r="HD282" s="97"/>
      <c r="HE282" s="97"/>
      <c r="HF282" s="97"/>
      <c r="HG282" s="97"/>
      <c r="HH282" s="97"/>
      <c r="HI282" s="97"/>
      <c r="HJ282" s="97"/>
      <c r="HK282" s="97"/>
      <c r="HL282" s="97"/>
      <c r="HM282" s="98"/>
      <c r="HN282" s="104"/>
      <c r="HO282" s="97"/>
      <c r="HP282" s="97"/>
      <c r="HQ282" s="97"/>
      <c r="HR282" s="97"/>
      <c r="HS282" s="97"/>
      <c r="HT282" s="97"/>
      <c r="HU282" s="97"/>
      <c r="HV282" s="97"/>
      <c r="HW282" s="97"/>
      <c r="HX282" s="97"/>
      <c r="HY282" s="97"/>
      <c r="HZ282" s="97"/>
      <c r="IA282" s="97"/>
      <c r="IB282" s="97"/>
      <c r="IC282" s="97"/>
      <c r="ID282" s="98"/>
      <c r="IE282" s="104"/>
      <c r="IF282" s="97"/>
      <c r="IG282" s="97"/>
      <c r="IH282" s="97"/>
      <c r="II282" s="97"/>
      <c r="IJ282" s="97"/>
      <c r="IK282" s="97"/>
      <c r="IL282" s="97"/>
      <c r="IM282" s="97"/>
      <c r="IN282" s="97"/>
      <c r="IO282" s="97"/>
      <c r="IP282" s="97"/>
      <c r="IQ282" s="97"/>
      <c r="IR282" s="97"/>
      <c r="IS282" s="97"/>
      <c r="IT282" s="97"/>
      <c r="IU282" s="98"/>
      <c r="IV282" s="104"/>
      <c r="IW282" s="97"/>
      <c r="IX282" s="97"/>
      <c r="IY282" s="97"/>
      <c r="IZ282" s="97"/>
      <c r="JA282" s="97"/>
      <c r="JB282" s="97"/>
      <c r="JC282" s="97"/>
      <c r="JD282" s="97"/>
      <c r="JE282" s="97"/>
      <c r="JF282" s="97"/>
      <c r="JG282" s="97"/>
      <c r="JH282" s="97"/>
      <c r="JI282" s="97"/>
      <c r="JJ282" s="97"/>
      <c r="JK282" s="97"/>
      <c r="JL282" s="98"/>
      <c r="JM282" s="104"/>
      <c r="JN282" s="97"/>
      <c r="JO282" s="97"/>
      <c r="JP282" s="97"/>
      <c r="JQ282" s="97"/>
      <c r="JR282" s="97"/>
      <c r="JS282" s="97"/>
      <c r="JT282" s="97"/>
      <c r="JU282" s="97"/>
      <c r="JV282" s="97"/>
      <c r="JW282" s="97"/>
      <c r="JX282" s="97"/>
      <c r="JY282" s="97"/>
      <c r="JZ282" s="97"/>
      <c r="KA282" s="97"/>
      <c r="KB282" s="97"/>
      <c r="KC282" s="98"/>
      <c r="KD282" s="104"/>
      <c r="KE282" s="97"/>
      <c r="KF282" s="97"/>
      <c r="KG282" s="97"/>
      <c r="KH282" s="97"/>
      <c r="KI282" s="97"/>
      <c r="KJ282" s="97"/>
      <c r="KK282" s="97"/>
      <c r="KL282" s="97"/>
      <c r="KM282" s="97"/>
      <c r="KN282" s="97"/>
      <c r="KO282" s="97"/>
      <c r="KP282" s="97"/>
      <c r="KQ282" s="97"/>
      <c r="KR282" s="97"/>
      <c r="KS282" s="97"/>
    </row>
    <row r="283" ht="15.0" customHeight="1">
      <c r="A283" s="104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8"/>
      <c r="R283" s="104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8"/>
      <c r="AI283" s="104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8"/>
      <c r="AZ283" s="104"/>
      <c r="BA283" s="97"/>
      <c r="BB283" s="97"/>
      <c r="BC283" s="97"/>
      <c r="BD283" s="97"/>
      <c r="BE283" s="97"/>
      <c r="BF283" s="97"/>
      <c r="BG283" s="97"/>
      <c r="BH283" s="97"/>
      <c r="BI283" s="97"/>
      <c r="BJ283" s="97"/>
      <c r="BK283" s="97"/>
      <c r="BL283" s="97"/>
      <c r="BM283" s="97"/>
      <c r="BN283" s="97"/>
      <c r="BO283" s="97"/>
      <c r="BP283" s="98"/>
      <c r="BQ283" s="104"/>
      <c r="BR283" s="97"/>
      <c r="BS283" s="97"/>
      <c r="BT283" s="97"/>
      <c r="BU283" s="97"/>
      <c r="BV283" s="97"/>
      <c r="BW283" s="97"/>
      <c r="BX283" s="97"/>
      <c r="BY283" s="97"/>
      <c r="BZ283" s="97"/>
      <c r="CA283" s="97"/>
      <c r="CB283" s="97"/>
      <c r="CC283" s="97"/>
      <c r="CD283" s="97"/>
      <c r="CE283" s="97"/>
      <c r="CF283" s="97"/>
      <c r="CG283" s="98"/>
      <c r="CH283" s="104"/>
      <c r="CI283" s="97"/>
      <c r="CJ283" s="97"/>
      <c r="CK283" s="97"/>
      <c r="CL283" s="97"/>
      <c r="CM283" s="97"/>
      <c r="CN283" s="97"/>
      <c r="CO283" s="97"/>
      <c r="CP283" s="97"/>
      <c r="CQ283" s="97"/>
      <c r="CR283" s="97"/>
      <c r="CS283" s="97"/>
      <c r="CT283" s="97"/>
      <c r="CU283" s="97"/>
      <c r="CV283" s="97"/>
      <c r="CW283" s="97"/>
      <c r="CX283" s="98"/>
      <c r="CY283" s="104"/>
      <c r="CZ283" s="97"/>
      <c r="DA283" s="97"/>
      <c r="DB283" s="97"/>
      <c r="DC283" s="97"/>
      <c r="DD283" s="97"/>
      <c r="DE283" s="97"/>
      <c r="DF283" s="97"/>
      <c r="DG283" s="97"/>
      <c r="DH283" s="97"/>
      <c r="DI283" s="97"/>
      <c r="DJ283" s="97"/>
      <c r="DK283" s="97"/>
      <c r="DL283" s="97"/>
      <c r="DM283" s="97"/>
      <c r="DN283" s="97"/>
      <c r="DO283" s="98"/>
      <c r="DP283" s="104"/>
      <c r="DQ283" s="97"/>
      <c r="DR283" s="97"/>
      <c r="DS283" s="97"/>
      <c r="DT283" s="97"/>
      <c r="DU283" s="97"/>
      <c r="DV283" s="97"/>
      <c r="DW283" s="97"/>
      <c r="DX283" s="97"/>
      <c r="DY283" s="97"/>
      <c r="DZ283" s="97"/>
      <c r="EA283" s="97"/>
      <c r="EB283" s="97"/>
      <c r="EC283" s="97"/>
      <c r="ED283" s="97"/>
      <c r="EE283" s="97"/>
      <c r="EF283" s="98"/>
      <c r="EG283" s="104"/>
      <c r="EH283" s="97"/>
      <c r="EI283" s="97"/>
      <c r="EJ283" s="97"/>
      <c r="EK283" s="97"/>
      <c r="EL283" s="97"/>
      <c r="EM283" s="97"/>
      <c r="EN283" s="97"/>
      <c r="EO283" s="97"/>
      <c r="EP283" s="97"/>
      <c r="EQ283" s="97"/>
      <c r="ER283" s="97"/>
      <c r="ES283" s="97"/>
      <c r="ET283" s="97"/>
      <c r="EU283" s="97"/>
      <c r="EV283" s="97"/>
      <c r="EW283" s="98"/>
      <c r="EX283" s="104"/>
      <c r="EY283" s="97"/>
      <c r="EZ283" s="97"/>
      <c r="FA283" s="97"/>
      <c r="FB283" s="97"/>
      <c r="FC283" s="97"/>
      <c r="FD283" s="97"/>
      <c r="FE283" s="97"/>
      <c r="FF283" s="97"/>
      <c r="FG283" s="97"/>
      <c r="FH283" s="97"/>
      <c r="FI283" s="97"/>
      <c r="FJ283" s="97"/>
      <c r="FK283" s="97"/>
      <c r="FL283" s="97"/>
      <c r="FM283" s="97"/>
      <c r="FN283" s="98"/>
      <c r="FO283" s="104"/>
      <c r="FP283" s="97"/>
      <c r="FQ283" s="97"/>
      <c r="FR283" s="97"/>
      <c r="FS283" s="97"/>
      <c r="FT283" s="97"/>
      <c r="FU283" s="97"/>
      <c r="FV283" s="97"/>
      <c r="FW283" s="97"/>
      <c r="FX283" s="97"/>
      <c r="FY283" s="97"/>
      <c r="FZ283" s="97"/>
      <c r="GA283" s="97"/>
      <c r="GB283" s="97"/>
      <c r="GC283" s="97"/>
      <c r="GD283" s="97"/>
      <c r="GE283" s="98"/>
      <c r="GF283" s="104"/>
      <c r="GG283" s="97"/>
      <c r="GH283" s="97"/>
      <c r="GI283" s="97"/>
      <c r="GJ283" s="97"/>
      <c r="GK283" s="97"/>
      <c r="GL283" s="97"/>
      <c r="GM283" s="97"/>
      <c r="GN283" s="97"/>
      <c r="GO283" s="97"/>
      <c r="GP283" s="97"/>
      <c r="GQ283" s="97"/>
      <c r="GR283" s="97"/>
      <c r="GS283" s="97"/>
      <c r="GT283" s="97"/>
      <c r="GU283" s="97"/>
      <c r="GV283" s="98"/>
      <c r="GW283" s="104"/>
      <c r="GX283" s="97"/>
      <c r="GY283" s="97"/>
      <c r="GZ283" s="97"/>
      <c r="HA283" s="97"/>
      <c r="HB283" s="97"/>
      <c r="HC283" s="97"/>
      <c r="HD283" s="97"/>
      <c r="HE283" s="97"/>
      <c r="HF283" s="97"/>
      <c r="HG283" s="97"/>
      <c r="HH283" s="97"/>
      <c r="HI283" s="97"/>
      <c r="HJ283" s="97"/>
      <c r="HK283" s="97"/>
      <c r="HL283" s="97"/>
      <c r="HM283" s="98"/>
      <c r="HN283" s="104"/>
      <c r="HO283" s="97"/>
      <c r="HP283" s="97"/>
      <c r="HQ283" s="97"/>
      <c r="HR283" s="97"/>
      <c r="HS283" s="97"/>
      <c r="HT283" s="97"/>
      <c r="HU283" s="97"/>
      <c r="HV283" s="97"/>
      <c r="HW283" s="97"/>
      <c r="HX283" s="97"/>
      <c r="HY283" s="97"/>
      <c r="HZ283" s="97"/>
      <c r="IA283" s="97"/>
      <c r="IB283" s="97"/>
      <c r="IC283" s="97"/>
      <c r="ID283" s="98"/>
      <c r="IE283" s="104"/>
      <c r="IF283" s="97"/>
      <c r="IG283" s="97"/>
      <c r="IH283" s="97"/>
      <c r="II283" s="97"/>
      <c r="IJ283" s="97"/>
      <c r="IK283" s="97"/>
      <c r="IL283" s="97"/>
      <c r="IM283" s="97"/>
      <c r="IN283" s="97"/>
      <c r="IO283" s="97"/>
      <c r="IP283" s="97"/>
      <c r="IQ283" s="97"/>
      <c r="IR283" s="97"/>
      <c r="IS283" s="97"/>
      <c r="IT283" s="97"/>
      <c r="IU283" s="98"/>
      <c r="IV283" s="104"/>
      <c r="IW283" s="97"/>
      <c r="IX283" s="97"/>
      <c r="IY283" s="97"/>
      <c r="IZ283" s="97"/>
      <c r="JA283" s="97"/>
      <c r="JB283" s="97"/>
      <c r="JC283" s="97"/>
      <c r="JD283" s="97"/>
      <c r="JE283" s="97"/>
      <c r="JF283" s="97"/>
      <c r="JG283" s="97"/>
      <c r="JH283" s="97"/>
      <c r="JI283" s="97"/>
      <c r="JJ283" s="97"/>
      <c r="JK283" s="97"/>
      <c r="JL283" s="98"/>
      <c r="JM283" s="104"/>
      <c r="JN283" s="97"/>
      <c r="JO283" s="97"/>
      <c r="JP283" s="97"/>
      <c r="JQ283" s="97"/>
      <c r="JR283" s="97"/>
      <c r="JS283" s="97"/>
      <c r="JT283" s="97"/>
      <c r="JU283" s="97"/>
      <c r="JV283" s="97"/>
      <c r="JW283" s="97"/>
      <c r="JX283" s="97"/>
      <c r="JY283" s="97"/>
      <c r="JZ283" s="97"/>
      <c r="KA283" s="97"/>
      <c r="KB283" s="97"/>
      <c r="KC283" s="98"/>
      <c r="KD283" s="104"/>
      <c r="KE283" s="97"/>
      <c r="KF283" s="97"/>
      <c r="KG283" s="97"/>
      <c r="KH283" s="97"/>
      <c r="KI283" s="97"/>
      <c r="KJ283" s="97"/>
      <c r="KK283" s="97"/>
      <c r="KL283" s="97"/>
      <c r="KM283" s="97"/>
      <c r="KN283" s="97"/>
      <c r="KO283" s="97"/>
      <c r="KP283" s="97"/>
      <c r="KQ283" s="97"/>
      <c r="KR283" s="97"/>
      <c r="KS283" s="97"/>
    </row>
    <row r="284" ht="15.0" customHeight="1">
      <c r="A284" s="104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8"/>
      <c r="R284" s="104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8"/>
      <c r="AI284" s="104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  <c r="AT284" s="97"/>
      <c r="AU284" s="97"/>
      <c r="AV284" s="97"/>
      <c r="AW284" s="97"/>
      <c r="AX284" s="97"/>
      <c r="AY284" s="98"/>
      <c r="AZ284" s="104"/>
      <c r="BA284" s="97"/>
      <c r="BB284" s="97"/>
      <c r="BC284" s="97"/>
      <c r="BD284" s="97"/>
      <c r="BE284" s="97"/>
      <c r="BF284" s="97"/>
      <c r="BG284" s="97"/>
      <c r="BH284" s="97"/>
      <c r="BI284" s="97"/>
      <c r="BJ284" s="97"/>
      <c r="BK284" s="97"/>
      <c r="BL284" s="97"/>
      <c r="BM284" s="97"/>
      <c r="BN284" s="97"/>
      <c r="BO284" s="97"/>
      <c r="BP284" s="98"/>
      <c r="BQ284" s="104"/>
      <c r="BR284" s="97"/>
      <c r="BS284" s="97"/>
      <c r="BT284" s="97"/>
      <c r="BU284" s="97"/>
      <c r="BV284" s="97"/>
      <c r="BW284" s="97"/>
      <c r="BX284" s="97"/>
      <c r="BY284" s="97"/>
      <c r="BZ284" s="97"/>
      <c r="CA284" s="97"/>
      <c r="CB284" s="97"/>
      <c r="CC284" s="97"/>
      <c r="CD284" s="97"/>
      <c r="CE284" s="97"/>
      <c r="CF284" s="97"/>
      <c r="CG284" s="98"/>
      <c r="CH284" s="104"/>
      <c r="CI284" s="97"/>
      <c r="CJ284" s="97"/>
      <c r="CK284" s="97"/>
      <c r="CL284" s="97"/>
      <c r="CM284" s="97"/>
      <c r="CN284" s="97"/>
      <c r="CO284" s="97"/>
      <c r="CP284" s="97"/>
      <c r="CQ284" s="97"/>
      <c r="CR284" s="97"/>
      <c r="CS284" s="97"/>
      <c r="CT284" s="97"/>
      <c r="CU284" s="97"/>
      <c r="CV284" s="97"/>
      <c r="CW284" s="97"/>
      <c r="CX284" s="98"/>
      <c r="CY284" s="104"/>
      <c r="CZ284" s="97"/>
      <c r="DA284" s="97"/>
      <c r="DB284" s="97"/>
      <c r="DC284" s="97"/>
      <c r="DD284" s="97"/>
      <c r="DE284" s="97"/>
      <c r="DF284" s="97"/>
      <c r="DG284" s="97"/>
      <c r="DH284" s="97"/>
      <c r="DI284" s="97"/>
      <c r="DJ284" s="97"/>
      <c r="DK284" s="97"/>
      <c r="DL284" s="97"/>
      <c r="DM284" s="97"/>
      <c r="DN284" s="97"/>
      <c r="DO284" s="98"/>
      <c r="DP284" s="104"/>
      <c r="DQ284" s="97"/>
      <c r="DR284" s="97"/>
      <c r="DS284" s="97"/>
      <c r="DT284" s="97"/>
      <c r="DU284" s="97"/>
      <c r="DV284" s="97"/>
      <c r="DW284" s="97"/>
      <c r="DX284" s="97"/>
      <c r="DY284" s="97"/>
      <c r="DZ284" s="97"/>
      <c r="EA284" s="97"/>
      <c r="EB284" s="97"/>
      <c r="EC284" s="97"/>
      <c r="ED284" s="97"/>
      <c r="EE284" s="97"/>
      <c r="EF284" s="98"/>
      <c r="EG284" s="104"/>
      <c r="EH284" s="97"/>
      <c r="EI284" s="97"/>
      <c r="EJ284" s="97"/>
      <c r="EK284" s="97"/>
      <c r="EL284" s="97"/>
      <c r="EM284" s="97"/>
      <c r="EN284" s="97"/>
      <c r="EO284" s="97"/>
      <c r="EP284" s="97"/>
      <c r="EQ284" s="97"/>
      <c r="ER284" s="97"/>
      <c r="ES284" s="97"/>
      <c r="ET284" s="97"/>
      <c r="EU284" s="97"/>
      <c r="EV284" s="97"/>
      <c r="EW284" s="98"/>
      <c r="EX284" s="104"/>
      <c r="EY284" s="97"/>
      <c r="EZ284" s="97"/>
      <c r="FA284" s="97"/>
      <c r="FB284" s="97"/>
      <c r="FC284" s="97"/>
      <c r="FD284" s="97"/>
      <c r="FE284" s="97"/>
      <c r="FF284" s="97"/>
      <c r="FG284" s="97"/>
      <c r="FH284" s="97"/>
      <c r="FI284" s="97"/>
      <c r="FJ284" s="97"/>
      <c r="FK284" s="97"/>
      <c r="FL284" s="97"/>
      <c r="FM284" s="97"/>
      <c r="FN284" s="98"/>
      <c r="FO284" s="104"/>
      <c r="FP284" s="97"/>
      <c r="FQ284" s="97"/>
      <c r="FR284" s="97"/>
      <c r="FS284" s="97"/>
      <c r="FT284" s="97"/>
      <c r="FU284" s="97"/>
      <c r="FV284" s="97"/>
      <c r="FW284" s="97"/>
      <c r="FX284" s="97"/>
      <c r="FY284" s="97"/>
      <c r="FZ284" s="97"/>
      <c r="GA284" s="97"/>
      <c r="GB284" s="97"/>
      <c r="GC284" s="97"/>
      <c r="GD284" s="97"/>
      <c r="GE284" s="98"/>
      <c r="GF284" s="104"/>
      <c r="GG284" s="97"/>
      <c r="GH284" s="97"/>
      <c r="GI284" s="97"/>
      <c r="GJ284" s="97"/>
      <c r="GK284" s="97"/>
      <c r="GL284" s="97"/>
      <c r="GM284" s="97"/>
      <c r="GN284" s="97"/>
      <c r="GO284" s="97"/>
      <c r="GP284" s="97"/>
      <c r="GQ284" s="97"/>
      <c r="GR284" s="97"/>
      <c r="GS284" s="97"/>
      <c r="GT284" s="97"/>
      <c r="GU284" s="97"/>
      <c r="GV284" s="98"/>
      <c r="GW284" s="104"/>
      <c r="GX284" s="97"/>
      <c r="GY284" s="97"/>
      <c r="GZ284" s="97"/>
      <c r="HA284" s="97"/>
      <c r="HB284" s="97"/>
      <c r="HC284" s="97"/>
      <c r="HD284" s="97"/>
      <c r="HE284" s="97"/>
      <c r="HF284" s="97"/>
      <c r="HG284" s="97"/>
      <c r="HH284" s="97"/>
      <c r="HI284" s="97"/>
      <c r="HJ284" s="97"/>
      <c r="HK284" s="97"/>
      <c r="HL284" s="97"/>
      <c r="HM284" s="98"/>
      <c r="HN284" s="104"/>
      <c r="HO284" s="97"/>
      <c r="HP284" s="97"/>
      <c r="HQ284" s="97"/>
      <c r="HR284" s="97"/>
      <c r="HS284" s="97"/>
      <c r="HT284" s="97"/>
      <c r="HU284" s="97"/>
      <c r="HV284" s="97"/>
      <c r="HW284" s="97"/>
      <c r="HX284" s="97"/>
      <c r="HY284" s="97"/>
      <c r="HZ284" s="97"/>
      <c r="IA284" s="97"/>
      <c r="IB284" s="97"/>
      <c r="IC284" s="97"/>
      <c r="ID284" s="98"/>
      <c r="IE284" s="104"/>
      <c r="IF284" s="97"/>
      <c r="IG284" s="97"/>
      <c r="IH284" s="97"/>
      <c r="II284" s="97"/>
      <c r="IJ284" s="97"/>
      <c r="IK284" s="97"/>
      <c r="IL284" s="97"/>
      <c r="IM284" s="97"/>
      <c r="IN284" s="97"/>
      <c r="IO284" s="97"/>
      <c r="IP284" s="97"/>
      <c r="IQ284" s="97"/>
      <c r="IR284" s="97"/>
      <c r="IS284" s="97"/>
      <c r="IT284" s="97"/>
      <c r="IU284" s="98"/>
      <c r="IV284" s="104"/>
      <c r="IW284" s="97"/>
      <c r="IX284" s="97"/>
      <c r="IY284" s="97"/>
      <c r="IZ284" s="97"/>
      <c r="JA284" s="97"/>
      <c r="JB284" s="97"/>
      <c r="JC284" s="97"/>
      <c r="JD284" s="97"/>
      <c r="JE284" s="97"/>
      <c r="JF284" s="97"/>
      <c r="JG284" s="97"/>
      <c r="JH284" s="97"/>
      <c r="JI284" s="97"/>
      <c r="JJ284" s="97"/>
      <c r="JK284" s="97"/>
      <c r="JL284" s="98"/>
      <c r="JM284" s="104"/>
      <c r="JN284" s="97"/>
      <c r="JO284" s="97"/>
      <c r="JP284" s="97"/>
      <c r="JQ284" s="97"/>
      <c r="JR284" s="97"/>
      <c r="JS284" s="97"/>
      <c r="JT284" s="97"/>
      <c r="JU284" s="97"/>
      <c r="JV284" s="97"/>
      <c r="JW284" s="97"/>
      <c r="JX284" s="97"/>
      <c r="JY284" s="97"/>
      <c r="JZ284" s="97"/>
      <c r="KA284" s="97"/>
      <c r="KB284" s="97"/>
      <c r="KC284" s="98"/>
      <c r="KD284" s="104"/>
      <c r="KE284" s="97"/>
      <c r="KF284" s="97"/>
      <c r="KG284" s="97"/>
      <c r="KH284" s="97"/>
      <c r="KI284" s="97"/>
      <c r="KJ284" s="97"/>
      <c r="KK284" s="97"/>
      <c r="KL284" s="97"/>
      <c r="KM284" s="97"/>
      <c r="KN284" s="97"/>
      <c r="KO284" s="97"/>
      <c r="KP284" s="97"/>
      <c r="KQ284" s="97"/>
      <c r="KR284" s="97"/>
      <c r="KS284" s="97"/>
    </row>
    <row r="285" ht="15.0" customHeight="1">
      <c r="A285" s="104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8"/>
      <c r="R285" s="104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8"/>
      <c r="AI285" s="104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  <c r="AT285" s="97"/>
      <c r="AU285" s="97"/>
      <c r="AV285" s="97"/>
      <c r="AW285" s="97"/>
      <c r="AX285" s="97"/>
      <c r="AY285" s="98"/>
      <c r="AZ285" s="104"/>
      <c r="BA285" s="97"/>
      <c r="BB285" s="97"/>
      <c r="BC285" s="97"/>
      <c r="BD285" s="97"/>
      <c r="BE285" s="97"/>
      <c r="BF285" s="97"/>
      <c r="BG285" s="97"/>
      <c r="BH285" s="97"/>
      <c r="BI285" s="97"/>
      <c r="BJ285" s="97"/>
      <c r="BK285" s="97"/>
      <c r="BL285" s="97"/>
      <c r="BM285" s="97"/>
      <c r="BN285" s="97"/>
      <c r="BO285" s="97"/>
      <c r="BP285" s="98"/>
      <c r="BQ285" s="104"/>
      <c r="BR285" s="97"/>
      <c r="BS285" s="97"/>
      <c r="BT285" s="97"/>
      <c r="BU285" s="97"/>
      <c r="BV285" s="97"/>
      <c r="BW285" s="97"/>
      <c r="BX285" s="97"/>
      <c r="BY285" s="97"/>
      <c r="BZ285" s="97"/>
      <c r="CA285" s="97"/>
      <c r="CB285" s="97"/>
      <c r="CC285" s="97"/>
      <c r="CD285" s="97"/>
      <c r="CE285" s="97"/>
      <c r="CF285" s="97"/>
      <c r="CG285" s="98"/>
      <c r="CH285" s="104"/>
      <c r="CI285" s="97"/>
      <c r="CJ285" s="97"/>
      <c r="CK285" s="97"/>
      <c r="CL285" s="97"/>
      <c r="CM285" s="97"/>
      <c r="CN285" s="97"/>
      <c r="CO285" s="97"/>
      <c r="CP285" s="97"/>
      <c r="CQ285" s="97"/>
      <c r="CR285" s="97"/>
      <c r="CS285" s="97"/>
      <c r="CT285" s="97"/>
      <c r="CU285" s="97"/>
      <c r="CV285" s="97"/>
      <c r="CW285" s="97"/>
      <c r="CX285" s="98"/>
      <c r="CY285" s="104"/>
      <c r="CZ285" s="97"/>
      <c r="DA285" s="97"/>
      <c r="DB285" s="97"/>
      <c r="DC285" s="97"/>
      <c r="DD285" s="97"/>
      <c r="DE285" s="97"/>
      <c r="DF285" s="97"/>
      <c r="DG285" s="97"/>
      <c r="DH285" s="97"/>
      <c r="DI285" s="97"/>
      <c r="DJ285" s="97"/>
      <c r="DK285" s="97"/>
      <c r="DL285" s="97"/>
      <c r="DM285" s="97"/>
      <c r="DN285" s="97"/>
      <c r="DO285" s="98"/>
      <c r="DP285" s="104"/>
      <c r="DQ285" s="97"/>
      <c r="DR285" s="97"/>
      <c r="DS285" s="97"/>
      <c r="DT285" s="97"/>
      <c r="DU285" s="97"/>
      <c r="DV285" s="97"/>
      <c r="DW285" s="97"/>
      <c r="DX285" s="97"/>
      <c r="DY285" s="97"/>
      <c r="DZ285" s="97"/>
      <c r="EA285" s="97"/>
      <c r="EB285" s="97"/>
      <c r="EC285" s="97"/>
      <c r="ED285" s="97"/>
      <c r="EE285" s="97"/>
      <c r="EF285" s="98"/>
      <c r="EG285" s="104"/>
      <c r="EH285" s="97"/>
      <c r="EI285" s="97"/>
      <c r="EJ285" s="97"/>
      <c r="EK285" s="97"/>
      <c r="EL285" s="97"/>
      <c r="EM285" s="97"/>
      <c r="EN285" s="97"/>
      <c r="EO285" s="97"/>
      <c r="EP285" s="97"/>
      <c r="EQ285" s="97"/>
      <c r="ER285" s="97"/>
      <c r="ES285" s="97"/>
      <c r="ET285" s="97"/>
      <c r="EU285" s="97"/>
      <c r="EV285" s="97"/>
      <c r="EW285" s="98"/>
      <c r="EX285" s="104"/>
      <c r="EY285" s="97"/>
      <c r="EZ285" s="97"/>
      <c r="FA285" s="97"/>
      <c r="FB285" s="97"/>
      <c r="FC285" s="97"/>
      <c r="FD285" s="97"/>
      <c r="FE285" s="97"/>
      <c r="FF285" s="97"/>
      <c r="FG285" s="97"/>
      <c r="FH285" s="97"/>
      <c r="FI285" s="97"/>
      <c r="FJ285" s="97"/>
      <c r="FK285" s="97"/>
      <c r="FL285" s="97"/>
      <c r="FM285" s="97"/>
      <c r="FN285" s="98"/>
      <c r="FO285" s="104"/>
      <c r="FP285" s="97"/>
      <c r="FQ285" s="97"/>
      <c r="FR285" s="97"/>
      <c r="FS285" s="97"/>
      <c r="FT285" s="97"/>
      <c r="FU285" s="97"/>
      <c r="FV285" s="97"/>
      <c r="FW285" s="97"/>
      <c r="FX285" s="97"/>
      <c r="FY285" s="97"/>
      <c r="FZ285" s="97"/>
      <c r="GA285" s="97"/>
      <c r="GB285" s="97"/>
      <c r="GC285" s="97"/>
      <c r="GD285" s="97"/>
      <c r="GE285" s="98"/>
      <c r="GF285" s="104"/>
      <c r="GG285" s="97"/>
      <c r="GH285" s="97"/>
      <c r="GI285" s="97"/>
      <c r="GJ285" s="97"/>
      <c r="GK285" s="97"/>
      <c r="GL285" s="97"/>
      <c r="GM285" s="97"/>
      <c r="GN285" s="97"/>
      <c r="GO285" s="97"/>
      <c r="GP285" s="97"/>
      <c r="GQ285" s="97"/>
      <c r="GR285" s="97"/>
      <c r="GS285" s="97"/>
      <c r="GT285" s="97"/>
      <c r="GU285" s="97"/>
      <c r="GV285" s="98"/>
      <c r="GW285" s="104"/>
      <c r="GX285" s="97"/>
      <c r="GY285" s="97"/>
      <c r="GZ285" s="97"/>
      <c r="HA285" s="97"/>
      <c r="HB285" s="97"/>
      <c r="HC285" s="97"/>
      <c r="HD285" s="97"/>
      <c r="HE285" s="97"/>
      <c r="HF285" s="97"/>
      <c r="HG285" s="97"/>
      <c r="HH285" s="97"/>
      <c r="HI285" s="97"/>
      <c r="HJ285" s="97"/>
      <c r="HK285" s="97"/>
      <c r="HL285" s="97"/>
      <c r="HM285" s="98"/>
      <c r="HN285" s="104"/>
      <c r="HO285" s="97"/>
      <c r="HP285" s="97"/>
      <c r="HQ285" s="97"/>
      <c r="HR285" s="97"/>
      <c r="HS285" s="97"/>
      <c r="HT285" s="97"/>
      <c r="HU285" s="97"/>
      <c r="HV285" s="97"/>
      <c r="HW285" s="97"/>
      <c r="HX285" s="97"/>
      <c r="HY285" s="97"/>
      <c r="HZ285" s="97"/>
      <c r="IA285" s="97"/>
      <c r="IB285" s="97"/>
      <c r="IC285" s="97"/>
      <c r="ID285" s="98"/>
      <c r="IE285" s="104"/>
      <c r="IF285" s="97"/>
      <c r="IG285" s="97"/>
      <c r="IH285" s="97"/>
      <c r="II285" s="97"/>
      <c r="IJ285" s="97"/>
      <c r="IK285" s="97"/>
      <c r="IL285" s="97"/>
      <c r="IM285" s="97"/>
      <c r="IN285" s="97"/>
      <c r="IO285" s="97"/>
      <c r="IP285" s="97"/>
      <c r="IQ285" s="97"/>
      <c r="IR285" s="97"/>
      <c r="IS285" s="97"/>
      <c r="IT285" s="97"/>
      <c r="IU285" s="98"/>
      <c r="IV285" s="104"/>
      <c r="IW285" s="97"/>
      <c r="IX285" s="97"/>
      <c r="IY285" s="97"/>
      <c r="IZ285" s="97"/>
      <c r="JA285" s="97"/>
      <c r="JB285" s="97"/>
      <c r="JC285" s="97"/>
      <c r="JD285" s="97"/>
      <c r="JE285" s="97"/>
      <c r="JF285" s="97"/>
      <c r="JG285" s="97"/>
      <c r="JH285" s="97"/>
      <c r="JI285" s="97"/>
      <c r="JJ285" s="97"/>
      <c r="JK285" s="97"/>
      <c r="JL285" s="98"/>
      <c r="JM285" s="104"/>
      <c r="JN285" s="97"/>
      <c r="JO285" s="97"/>
      <c r="JP285" s="97"/>
      <c r="JQ285" s="97"/>
      <c r="JR285" s="97"/>
      <c r="JS285" s="97"/>
      <c r="JT285" s="97"/>
      <c r="JU285" s="97"/>
      <c r="JV285" s="97"/>
      <c r="JW285" s="97"/>
      <c r="JX285" s="97"/>
      <c r="JY285" s="97"/>
      <c r="JZ285" s="97"/>
      <c r="KA285" s="97"/>
      <c r="KB285" s="97"/>
      <c r="KC285" s="98"/>
      <c r="KD285" s="104"/>
      <c r="KE285" s="97"/>
      <c r="KF285" s="97"/>
      <c r="KG285" s="97"/>
      <c r="KH285" s="97"/>
      <c r="KI285" s="97"/>
      <c r="KJ285" s="97"/>
      <c r="KK285" s="97"/>
      <c r="KL285" s="97"/>
      <c r="KM285" s="97"/>
      <c r="KN285" s="97"/>
      <c r="KO285" s="97"/>
      <c r="KP285" s="97"/>
      <c r="KQ285" s="97"/>
      <c r="KR285" s="97"/>
      <c r="KS285" s="97"/>
    </row>
    <row r="286" ht="15.0" customHeight="1">
      <c r="A286" s="104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8"/>
      <c r="R286" s="104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8"/>
      <c r="AI286" s="104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  <c r="AX286" s="97"/>
      <c r="AY286" s="98"/>
      <c r="AZ286" s="104"/>
      <c r="BA286" s="97"/>
      <c r="BB286" s="97"/>
      <c r="BC286" s="97"/>
      <c r="BD286" s="97"/>
      <c r="BE286" s="97"/>
      <c r="BF286" s="97"/>
      <c r="BG286" s="97"/>
      <c r="BH286" s="97"/>
      <c r="BI286" s="97"/>
      <c r="BJ286" s="97"/>
      <c r="BK286" s="97"/>
      <c r="BL286" s="97"/>
      <c r="BM286" s="97"/>
      <c r="BN286" s="97"/>
      <c r="BO286" s="97"/>
      <c r="BP286" s="98"/>
      <c r="BQ286" s="104"/>
      <c r="BR286" s="97"/>
      <c r="BS286" s="97"/>
      <c r="BT286" s="97"/>
      <c r="BU286" s="97"/>
      <c r="BV286" s="97"/>
      <c r="BW286" s="97"/>
      <c r="BX286" s="97"/>
      <c r="BY286" s="97"/>
      <c r="BZ286" s="97"/>
      <c r="CA286" s="97"/>
      <c r="CB286" s="97"/>
      <c r="CC286" s="97"/>
      <c r="CD286" s="97"/>
      <c r="CE286" s="97"/>
      <c r="CF286" s="97"/>
      <c r="CG286" s="98"/>
      <c r="CH286" s="104"/>
      <c r="CI286" s="97"/>
      <c r="CJ286" s="97"/>
      <c r="CK286" s="97"/>
      <c r="CL286" s="97"/>
      <c r="CM286" s="97"/>
      <c r="CN286" s="97"/>
      <c r="CO286" s="97"/>
      <c r="CP286" s="97"/>
      <c r="CQ286" s="97"/>
      <c r="CR286" s="97"/>
      <c r="CS286" s="97"/>
      <c r="CT286" s="97"/>
      <c r="CU286" s="97"/>
      <c r="CV286" s="97"/>
      <c r="CW286" s="97"/>
      <c r="CX286" s="98"/>
      <c r="CY286" s="104"/>
      <c r="CZ286" s="97"/>
      <c r="DA286" s="97"/>
      <c r="DB286" s="97"/>
      <c r="DC286" s="97"/>
      <c r="DD286" s="97"/>
      <c r="DE286" s="97"/>
      <c r="DF286" s="97"/>
      <c r="DG286" s="97"/>
      <c r="DH286" s="97"/>
      <c r="DI286" s="97"/>
      <c r="DJ286" s="97"/>
      <c r="DK286" s="97"/>
      <c r="DL286" s="97"/>
      <c r="DM286" s="97"/>
      <c r="DN286" s="97"/>
      <c r="DO286" s="98"/>
      <c r="DP286" s="104"/>
      <c r="DQ286" s="97"/>
      <c r="DR286" s="97"/>
      <c r="DS286" s="97"/>
      <c r="DT286" s="97"/>
      <c r="DU286" s="97"/>
      <c r="DV286" s="97"/>
      <c r="DW286" s="97"/>
      <c r="DX286" s="97"/>
      <c r="DY286" s="97"/>
      <c r="DZ286" s="97"/>
      <c r="EA286" s="97"/>
      <c r="EB286" s="97"/>
      <c r="EC286" s="97"/>
      <c r="ED286" s="97"/>
      <c r="EE286" s="97"/>
      <c r="EF286" s="98"/>
      <c r="EG286" s="104"/>
      <c r="EH286" s="97"/>
      <c r="EI286" s="97"/>
      <c r="EJ286" s="97"/>
      <c r="EK286" s="97"/>
      <c r="EL286" s="97"/>
      <c r="EM286" s="97"/>
      <c r="EN286" s="97"/>
      <c r="EO286" s="97"/>
      <c r="EP286" s="97"/>
      <c r="EQ286" s="97"/>
      <c r="ER286" s="97"/>
      <c r="ES286" s="97"/>
      <c r="ET286" s="97"/>
      <c r="EU286" s="97"/>
      <c r="EV286" s="97"/>
      <c r="EW286" s="98"/>
      <c r="EX286" s="104"/>
      <c r="EY286" s="97"/>
      <c r="EZ286" s="97"/>
      <c r="FA286" s="97"/>
      <c r="FB286" s="97"/>
      <c r="FC286" s="97"/>
      <c r="FD286" s="97"/>
      <c r="FE286" s="97"/>
      <c r="FF286" s="97"/>
      <c r="FG286" s="97"/>
      <c r="FH286" s="97"/>
      <c r="FI286" s="97"/>
      <c r="FJ286" s="97"/>
      <c r="FK286" s="97"/>
      <c r="FL286" s="97"/>
      <c r="FM286" s="97"/>
      <c r="FN286" s="98"/>
      <c r="FO286" s="104"/>
      <c r="FP286" s="97"/>
      <c r="FQ286" s="97"/>
      <c r="FR286" s="97"/>
      <c r="FS286" s="97"/>
      <c r="FT286" s="97"/>
      <c r="FU286" s="97"/>
      <c r="FV286" s="97"/>
      <c r="FW286" s="97"/>
      <c r="FX286" s="97"/>
      <c r="FY286" s="97"/>
      <c r="FZ286" s="97"/>
      <c r="GA286" s="97"/>
      <c r="GB286" s="97"/>
      <c r="GC286" s="97"/>
      <c r="GD286" s="97"/>
      <c r="GE286" s="98"/>
      <c r="GF286" s="104"/>
      <c r="GG286" s="97"/>
      <c r="GH286" s="97"/>
      <c r="GI286" s="97"/>
      <c r="GJ286" s="97"/>
      <c r="GK286" s="97"/>
      <c r="GL286" s="97"/>
      <c r="GM286" s="97"/>
      <c r="GN286" s="97"/>
      <c r="GO286" s="97"/>
      <c r="GP286" s="97"/>
      <c r="GQ286" s="97"/>
      <c r="GR286" s="97"/>
      <c r="GS286" s="97"/>
      <c r="GT286" s="97"/>
      <c r="GU286" s="97"/>
      <c r="GV286" s="98"/>
      <c r="GW286" s="104"/>
      <c r="GX286" s="97"/>
      <c r="GY286" s="97"/>
      <c r="GZ286" s="97"/>
      <c r="HA286" s="97"/>
      <c r="HB286" s="97"/>
      <c r="HC286" s="97"/>
      <c r="HD286" s="97"/>
      <c r="HE286" s="97"/>
      <c r="HF286" s="97"/>
      <c r="HG286" s="97"/>
      <c r="HH286" s="97"/>
      <c r="HI286" s="97"/>
      <c r="HJ286" s="97"/>
      <c r="HK286" s="97"/>
      <c r="HL286" s="97"/>
      <c r="HM286" s="98"/>
      <c r="HN286" s="104"/>
      <c r="HO286" s="97"/>
      <c r="HP286" s="97"/>
      <c r="HQ286" s="97"/>
      <c r="HR286" s="97"/>
      <c r="HS286" s="97"/>
      <c r="HT286" s="97"/>
      <c r="HU286" s="97"/>
      <c r="HV286" s="97"/>
      <c r="HW286" s="97"/>
      <c r="HX286" s="97"/>
      <c r="HY286" s="97"/>
      <c r="HZ286" s="97"/>
      <c r="IA286" s="97"/>
      <c r="IB286" s="97"/>
      <c r="IC286" s="97"/>
      <c r="ID286" s="98"/>
      <c r="IE286" s="104"/>
      <c r="IF286" s="97"/>
      <c r="IG286" s="97"/>
      <c r="IH286" s="97"/>
      <c r="II286" s="97"/>
      <c r="IJ286" s="97"/>
      <c r="IK286" s="97"/>
      <c r="IL286" s="97"/>
      <c r="IM286" s="97"/>
      <c r="IN286" s="97"/>
      <c r="IO286" s="97"/>
      <c r="IP286" s="97"/>
      <c r="IQ286" s="97"/>
      <c r="IR286" s="97"/>
      <c r="IS286" s="97"/>
      <c r="IT286" s="97"/>
      <c r="IU286" s="98"/>
      <c r="IV286" s="104"/>
      <c r="IW286" s="97"/>
      <c r="IX286" s="97"/>
      <c r="IY286" s="97"/>
      <c r="IZ286" s="97"/>
      <c r="JA286" s="97"/>
      <c r="JB286" s="97"/>
      <c r="JC286" s="97"/>
      <c r="JD286" s="97"/>
      <c r="JE286" s="97"/>
      <c r="JF286" s="97"/>
      <c r="JG286" s="97"/>
      <c r="JH286" s="97"/>
      <c r="JI286" s="97"/>
      <c r="JJ286" s="97"/>
      <c r="JK286" s="97"/>
      <c r="JL286" s="98"/>
      <c r="JM286" s="104"/>
      <c r="JN286" s="97"/>
      <c r="JO286" s="97"/>
      <c r="JP286" s="97"/>
      <c r="JQ286" s="97"/>
      <c r="JR286" s="97"/>
      <c r="JS286" s="97"/>
      <c r="JT286" s="97"/>
      <c r="JU286" s="97"/>
      <c r="JV286" s="97"/>
      <c r="JW286" s="97"/>
      <c r="JX286" s="97"/>
      <c r="JY286" s="97"/>
      <c r="JZ286" s="97"/>
      <c r="KA286" s="97"/>
      <c r="KB286" s="97"/>
      <c r="KC286" s="98"/>
      <c r="KD286" s="104"/>
      <c r="KE286" s="97"/>
      <c r="KF286" s="97"/>
      <c r="KG286" s="97"/>
      <c r="KH286" s="97"/>
      <c r="KI286" s="97"/>
      <c r="KJ286" s="97"/>
      <c r="KK286" s="97"/>
      <c r="KL286" s="97"/>
      <c r="KM286" s="97"/>
      <c r="KN286" s="97"/>
      <c r="KO286" s="97"/>
      <c r="KP286" s="97"/>
      <c r="KQ286" s="97"/>
      <c r="KR286" s="97"/>
      <c r="KS286" s="97"/>
    </row>
    <row r="287" ht="15.0" customHeight="1">
      <c r="A287" s="104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8"/>
      <c r="R287" s="104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8"/>
      <c r="AI287" s="104"/>
      <c r="AJ287" s="97"/>
      <c r="AK287" s="97"/>
      <c r="AL287" s="97"/>
      <c r="AM287" s="97"/>
      <c r="AN287" s="97"/>
      <c r="AO287" s="97"/>
      <c r="AP287" s="97"/>
      <c r="AQ287" s="97"/>
      <c r="AR287" s="97"/>
      <c r="AS287" s="97"/>
      <c r="AT287" s="97"/>
      <c r="AU287" s="97"/>
      <c r="AV287" s="97"/>
      <c r="AW287" s="97"/>
      <c r="AX287" s="97"/>
      <c r="AY287" s="98"/>
      <c r="AZ287" s="104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8"/>
      <c r="BQ287" s="104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8"/>
      <c r="CH287" s="104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8"/>
      <c r="CY287" s="104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8"/>
      <c r="DP287" s="104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8"/>
      <c r="EG287" s="104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8"/>
      <c r="EX287" s="104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8"/>
      <c r="FO287" s="104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8"/>
      <c r="GF287" s="104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8"/>
      <c r="GW287" s="104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8"/>
      <c r="HN287" s="104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8"/>
      <c r="IE287" s="104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8"/>
      <c r="IV287" s="104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8"/>
      <c r="JM287" s="104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8"/>
      <c r="KD287" s="104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</row>
    <row r="288" ht="15.0" customHeight="1">
      <c r="A288" s="104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8"/>
      <c r="R288" s="104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8"/>
      <c r="AI288" s="104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  <c r="AT288" s="97"/>
      <c r="AU288" s="97"/>
      <c r="AV288" s="97"/>
      <c r="AW288" s="97"/>
      <c r="AX288" s="97"/>
      <c r="AY288" s="98"/>
      <c r="AZ288" s="104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8"/>
      <c r="BQ288" s="104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8"/>
      <c r="CH288" s="104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8"/>
      <c r="CY288" s="104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8"/>
      <c r="DP288" s="104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8"/>
      <c r="EG288" s="104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8"/>
      <c r="EX288" s="104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8"/>
      <c r="FO288" s="104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8"/>
      <c r="GF288" s="104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8"/>
      <c r="GW288" s="104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8"/>
      <c r="HN288" s="104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8"/>
      <c r="IE288" s="104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8"/>
      <c r="IV288" s="104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8"/>
      <c r="JM288" s="104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8"/>
      <c r="KD288" s="104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</row>
    <row r="289" ht="15.0" customHeight="1">
      <c r="A289" s="104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8"/>
      <c r="R289" s="104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8"/>
      <c r="AI289" s="104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7"/>
      <c r="AV289" s="97"/>
      <c r="AW289" s="97"/>
      <c r="AX289" s="97"/>
      <c r="AY289" s="98"/>
      <c r="AZ289" s="104"/>
      <c r="BA289" s="97"/>
      <c r="BB289" s="97"/>
      <c r="BC289" s="97"/>
      <c r="BD289" s="97"/>
      <c r="BE289" s="97"/>
      <c r="BF289" s="97"/>
      <c r="BG289" s="97"/>
      <c r="BH289" s="97"/>
      <c r="BI289" s="97"/>
      <c r="BJ289" s="97"/>
      <c r="BK289" s="97"/>
      <c r="BL289" s="97"/>
      <c r="BM289" s="97"/>
      <c r="BN289" s="97"/>
      <c r="BO289" s="97"/>
      <c r="BP289" s="98"/>
      <c r="BQ289" s="104"/>
      <c r="BR289" s="97"/>
      <c r="BS289" s="97"/>
      <c r="BT289" s="97"/>
      <c r="BU289" s="97"/>
      <c r="BV289" s="97"/>
      <c r="BW289" s="97"/>
      <c r="BX289" s="97"/>
      <c r="BY289" s="97"/>
      <c r="BZ289" s="97"/>
      <c r="CA289" s="97"/>
      <c r="CB289" s="97"/>
      <c r="CC289" s="97"/>
      <c r="CD289" s="97"/>
      <c r="CE289" s="97"/>
      <c r="CF289" s="97"/>
      <c r="CG289" s="98"/>
      <c r="CH289" s="104"/>
      <c r="CI289" s="97"/>
      <c r="CJ289" s="97"/>
      <c r="CK289" s="97"/>
      <c r="CL289" s="97"/>
      <c r="CM289" s="97"/>
      <c r="CN289" s="97"/>
      <c r="CO289" s="97"/>
      <c r="CP289" s="97"/>
      <c r="CQ289" s="97"/>
      <c r="CR289" s="97"/>
      <c r="CS289" s="97"/>
      <c r="CT289" s="97"/>
      <c r="CU289" s="97"/>
      <c r="CV289" s="97"/>
      <c r="CW289" s="97"/>
      <c r="CX289" s="98"/>
      <c r="CY289" s="104"/>
      <c r="CZ289" s="97"/>
      <c r="DA289" s="97"/>
      <c r="DB289" s="97"/>
      <c r="DC289" s="97"/>
      <c r="DD289" s="97"/>
      <c r="DE289" s="97"/>
      <c r="DF289" s="97"/>
      <c r="DG289" s="97"/>
      <c r="DH289" s="97"/>
      <c r="DI289" s="97"/>
      <c r="DJ289" s="97"/>
      <c r="DK289" s="97"/>
      <c r="DL289" s="97"/>
      <c r="DM289" s="97"/>
      <c r="DN289" s="97"/>
      <c r="DO289" s="98"/>
      <c r="DP289" s="104"/>
      <c r="DQ289" s="97"/>
      <c r="DR289" s="97"/>
      <c r="DS289" s="97"/>
      <c r="DT289" s="97"/>
      <c r="DU289" s="97"/>
      <c r="DV289" s="97"/>
      <c r="DW289" s="97"/>
      <c r="DX289" s="97"/>
      <c r="DY289" s="97"/>
      <c r="DZ289" s="97"/>
      <c r="EA289" s="97"/>
      <c r="EB289" s="97"/>
      <c r="EC289" s="97"/>
      <c r="ED289" s="97"/>
      <c r="EE289" s="97"/>
      <c r="EF289" s="98"/>
      <c r="EG289" s="104"/>
      <c r="EH289" s="97"/>
      <c r="EI289" s="97"/>
      <c r="EJ289" s="97"/>
      <c r="EK289" s="97"/>
      <c r="EL289" s="97"/>
      <c r="EM289" s="97"/>
      <c r="EN289" s="97"/>
      <c r="EO289" s="97"/>
      <c r="EP289" s="97"/>
      <c r="EQ289" s="97"/>
      <c r="ER289" s="97"/>
      <c r="ES289" s="97"/>
      <c r="ET289" s="97"/>
      <c r="EU289" s="97"/>
      <c r="EV289" s="97"/>
      <c r="EW289" s="98"/>
      <c r="EX289" s="104"/>
      <c r="EY289" s="97"/>
      <c r="EZ289" s="97"/>
      <c r="FA289" s="97"/>
      <c r="FB289" s="97"/>
      <c r="FC289" s="97"/>
      <c r="FD289" s="97"/>
      <c r="FE289" s="97"/>
      <c r="FF289" s="97"/>
      <c r="FG289" s="97"/>
      <c r="FH289" s="97"/>
      <c r="FI289" s="97"/>
      <c r="FJ289" s="97"/>
      <c r="FK289" s="97"/>
      <c r="FL289" s="97"/>
      <c r="FM289" s="97"/>
      <c r="FN289" s="98"/>
      <c r="FO289" s="104"/>
      <c r="FP289" s="97"/>
      <c r="FQ289" s="97"/>
      <c r="FR289" s="97"/>
      <c r="FS289" s="97"/>
      <c r="FT289" s="97"/>
      <c r="FU289" s="97"/>
      <c r="FV289" s="97"/>
      <c r="FW289" s="97"/>
      <c r="FX289" s="97"/>
      <c r="FY289" s="97"/>
      <c r="FZ289" s="97"/>
      <c r="GA289" s="97"/>
      <c r="GB289" s="97"/>
      <c r="GC289" s="97"/>
      <c r="GD289" s="97"/>
      <c r="GE289" s="98"/>
      <c r="GF289" s="104"/>
      <c r="GG289" s="97"/>
      <c r="GH289" s="97"/>
      <c r="GI289" s="97"/>
      <c r="GJ289" s="97"/>
      <c r="GK289" s="97"/>
      <c r="GL289" s="97"/>
      <c r="GM289" s="97"/>
      <c r="GN289" s="97"/>
      <c r="GO289" s="97"/>
      <c r="GP289" s="97"/>
      <c r="GQ289" s="97"/>
      <c r="GR289" s="97"/>
      <c r="GS289" s="97"/>
      <c r="GT289" s="97"/>
      <c r="GU289" s="97"/>
      <c r="GV289" s="98"/>
      <c r="GW289" s="104"/>
      <c r="GX289" s="97"/>
      <c r="GY289" s="97"/>
      <c r="GZ289" s="97"/>
      <c r="HA289" s="97"/>
      <c r="HB289" s="97"/>
      <c r="HC289" s="97"/>
      <c r="HD289" s="97"/>
      <c r="HE289" s="97"/>
      <c r="HF289" s="97"/>
      <c r="HG289" s="97"/>
      <c r="HH289" s="97"/>
      <c r="HI289" s="97"/>
      <c r="HJ289" s="97"/>
      <c r="HK289" s="97"/>
      <c r="HL289" s="97"/>
      <c r="HM289" s="98"/>
      <c r="HN289" s="104"/>
      <c r="HO289" s="97"/>
      <c r="HP289" s="97"/>
      <c r="HQ289" s="97"/>
      <c r="HR289" s="97"/>
      <c r="HS289" s="97"/>
      <c r="HT289" s="97"/>
      <c r="HU289" s="97"/>
      <c r="HV289" s="97"/>
      <c r="HW289" s="97"/>
      <c r="HX289" s="97"/>
      <c r="HY289" s="97"/>
      <c r="HZ289" s="97"/>
      <c r="IA289" s="97"/>
      <c r="IB289" s="97"/>
      <c r="IC289" s="97"/>
      <c r="ID289" s="98"/>
      <c r="IE289" s="104"/>
      <c r="IF289" s="97"/>
      <c r="IG289" s="97"/>
      <c r="IH289" s="97"/>
      <c r="II289" s="97"/>
      <c r="IJ289" s="97"/>
      <c r="IK289" s="97"/>
      <c r="IL289" s="97"/>
      <c r="IM289" s="97"/>
      <c r="IN289" s="97"/>
      <c r="IO289" s="97"/>
      <c r="IP289" s="97"/>
      <c r="IQ289" s="97"/>
      <c r="IR289" s="97"/>
      <c r="IS289" s="97"/>
      <c r="IT289" s="97"/>
      <c r="IU289" s="98"/>
      <c r="IV289" s="104"/>
      <c r="IW289" s="97"/>
      <c r="IX289" s="97"/>
      <c r="IY289" s="97"/>
      <c r="IZ289" s="97"/>
      <c r="JA289" s="97"/>
      <c r="JB289" s="97"/>
      <c r="JC289" s="97"/>
      <c r="JD289" s="97"/>
      <c r="JE289" s="97"/>
      <c r="JF289" s="97"/>
      <c r="JG289" s="97"/>
      <c r="JH289" s="97"/>
      <c r="JI289" s="97"/>
      <c r="JJ289" s="97"/>
      <c r="JK289" s="97"/>
      <c r="JL289" s="98"/>
      <c r="JM289" s="104"/>
      <c r="JN289" s="97"/>
      <c r="JO289" s="97"/>
      <c r="JP289" s="97"/>
      <c r="JQ289" s="97"/>
      <c r="JR289" s="97"/>
      <c r="JS289" s="97"/>
      <c r="JT289" s="97"/>
      <c r="JU289" s="97"/>
      <c r="JV289" s="97"/>
      <c r="JW289" s="97"/>
      <c r="JX289" s="97"/>
      <c r="JY289" s="97"/>
      <c r="JZ289" s="97"/>
      <c r="KA289" s="97"/>
      <c r="KB289" s="97"/>
      <c r="KC289" s="98"/>
      <c r="KD289" s="104"/>
      <c r="KE289" s="97"/>
      <c r="KF289" s="97"/>
      <c r="KG289" s="97"/>
      <c r="KH289" s="97"/>
      <c r="KI289" s="97"/>
      <c r="KJ289" s="97"/>
      <c r="KK289" s="97"/>
      <c r="KL289" s="97"/>
      <c r="KM289" s="97"/>
      <c r="KN289" s="97"/>
      <c r="KO289" s="97"/>
      <c r="KP289" s="97"/>
      <c r="KQ289" s="97"/>
      <c r="KR289" s="97"/>
      <c r="KS289" s="97"/>
    </row>
    <row r="290" ht="15.0" customHeight="1">
      <c r="A290" s="104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8"/>
      <c r="R290" s="104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8"/>
      <c r="AI290" s="104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/>
      <c r="AT290" s="97"/>
      <c r="AU290" s="97"/>
      <c r="AV290" s="97"/>
      <c r="AW290" s="97"/>
      <c r="AX290" s="97"/>
      <c r="AY290" s="98"/>
      <c r="AZ290" s="104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8"/>
      <c r="BQ290" s="104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8"/>
      <c r="CH290" s="104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8"/>
      <c r="CY290" s="104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8"/>
      <c r="DP290" s="104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8"/>
      <c r="EG290" s="104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8"/>
      <c r="EX290" s="104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8"/>
      <c r="FO290" s="104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8"/>
      <c r="GF290" s="104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8"/>
      <c r="GW290" s="104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8"/>
      <c r="HN290" s="104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8"/>
      <c r="IE290" s="104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8"/>
      <c r="IV290" s="104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8"/>
      <c r="JM290" s="104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8"/>
      <c r="KD290" s="104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</row>
    <row r="291" ht="15.0" customHeight="1">
      <c r="A291" s="104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8"/>
      <c r="R291" s="104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8"/>
      <c r="AI291" s="104"/>
      <c r="AJ291" s="97"/>
      <c r="AK291" s="97"/>
      <c r="AL291" s="97"/>
      <c r="AM291" s="97"/>
      <c r="AN291" s="97"/>
      <c r="AO291" s="97"/>
      <c r="AP291" s="97"/>
      <c r="AQ291" s="97"/>
      <c r="AR291" s="97"/>
      <c r="AS291" s="97"/>
      <c r="AT291" s="97"/>
      <c r="AU291" s="97"/>
      <c r="AV291" s="97"/>
      <c r="AW291" s="97"/>
      <c r="AX291" s="97"/>
      <c r="AY291" s="98"/>
      <c r="AZ291" s="104"/>
      <c r="BA291" s="97"/>
      <c r="BB291" s="97"/>
      <c r="BC291" s="97"/>
      <c r="BD291" s="97"/>
      <c r="BE291" s="97"/>
      <c r="BF291" s="97"/>
      <c r="BG291" s="97"/>
      <c r="BH291" s="97"/>
      <c r="BI291" s="97"/>
      <c r="BJ291" s="97"/>
      <c r="BK291" s="97"/>
      <c r="BL291" s="97"/>
      <c r="BM291" s="97"/>
      <c r="BN291" s="97"/>
      <c r="BO291" s="97"/>
      <c r="BP291" s="98"/>
      <c r="BQ291" s="104"/>
      <c r="BR291" s="97"/>
      <c r="BS291" s="97"/>
      <c r="BT291" s="97"/>
      <c r="BU291" s="97"/>
      <c r="BV291" s="97"/>
      <c r="BW291" s="97"/>
      <c r="BX291" s="97"/>
      <c r="BY291" s="97"/>
      <c r="BZ291" s="97"/>
      <c r="CA291" s="97"/>
      <c r="CB291" s="97"/>
      <c r="CC291" s="97"/>
      <c r="CD291" s="97"/>
      <c r="CE291" s="97"/>
      <c r="CF291" s="97"/>
      <c r="CG291" s="98"/>
      <c r="CH291" s="104"/>
      <c r="CI291" s="97"/>
      <c r="CJ291" s="97"/>
      <c r="CK291" s="97"/>
      <c r="CL291" s="97"/>
      <c r="CM291" s="97"/>
      <c r="CN291" s="97"/>
      <c r="CO291" s="97"/>
      <c r="CP291" s="97"/>
      <c r="CQ291" s="97"/>
      <c r="CR291" s="97"/>
      <c r="CS291" s="97"/>
      <c r="CT291" s="97"/>
      <c r="CU291" s="97"/>
      <c r="CV291" s="97"/>
      <c r="CW291" s="97"/>
      <c r="CX291" s="98"/>
      <c r="CY291" s="104"/>
      <c r="CZ291" s="97"/>
      <c r="DA291" s="97"/>
      <c r="DB291" s="97"/>
      <c r="DC291" s="97"/>
      <c r="DD291" s="97"/>
      <c r="DE291" s="97"/>
      <c r="DF291" s="97"/>
      <c r="DG291" s="97"/>
      <c r="DH291" s="97"/>
      <c r="DI291" s="97"/>
      <c r="DJ291" s="97"/>
      <c r="DK291" s="97"/>
      <c r="DL291" s="97"/>
      <c r="DM291" s="97"/>
      <c r="DN291" s="97"/>
      <c r="DO291" s="98"/>
      <c r="DP291" s="104"/>
      <c r="DQ291" s="97"/>
      <c r="DR291" s="97"/>
      <c r="DS291" s="97"/>
      <c r="DT291" s="97"/>
      <c r="DU291" s="97"/>
      <c r="DV291" s="97"/>
      <c r="DW291" s="97"/>
      <c r="DX291" s="97"/>
      <c r="DY291" s="97"/>
      <c r="DZ291" s="97"/>
      <c r="EA291" s="97"/>
      <c r="EB291" s="97"/>
      <c r="EC291" s="97"/>
      <c r="ED291" s="97"/>
      <c r="EE291" s="97"/>
      <c r="EF291" s="98"/>
      <c r="EG291" s="104"/>
      <c r="EH291" s="97"/>
      <c r="EI291" s="97"/>
      <c r="EJ291" s="97"/>
      <c r="EK291" s="97"/>
      <c r="EL291" s="97"/>
      <c r="EM291" s="97"/>
      <c r="EN291" s="97"/>
      <c r="EO291" s="97"/>
      <c r="EP291" s="97"/>
      <c r="EQ291" s="97"/>
      <c r="ER291" s="97"/>
      <c r="ES291" s="97"/>
      <c r="ET291" s="97"/>
      <c r="EU291" s="97"/>
      <c r="EV291" s="97"/>
      <c r="EW291" s="98"/>
      <c r="EX291" s="104"/>
      <c r="EY291" s="97"/>
      <c r="EZ291" s="97"/>
      <c r="FA291" s="97"/>
      <c r="FB291" s="97"/>
      <c r="FC291" s="97"/>
      <c r="FD291" s="97"/>
      <c r="FE291" s="97"/>
      <c r="FF291" s="97"/>
      <c r="FG291" s="97"/>
      <c r="FH291" s="97"/>
      <c r="FI291" s="97"/>
      <c r="FJ291" s="97"/>
      <c r="FK291" s="97"/>
      <c r="FL291" s="97"/>
      <c r="FM291" s="97"/>
      <c r="FN291" s="98"/>
      <c r="FO291" s="104"/>
      <c r="FP291" s="97"/>
      <c r="FQ291" s="97"/>
      <c r="FR291" s="97"/>
      <c r="FS291" s="97"/>
      <c r="FT291" s="97"/>
      <c r="FU291" s="97"/>
      <c r="FV291" s="97"/>
      <c r="FW291" s="97"/>
      <c r="FX291" s="97"/>
      <c r="FY291" s="97"/>
      <c r="FZ291" s="97"/>
      <c r="GA291" s="97"/>
      <c r="GB291" s="97"/>
      <c r="GC291" s="97"/>
      <c r="GD291" s="97"/>
      <c r="GE291" s="98"/>
      <c r="GF291" s="104"/>
      <c r="GG291" s="97"/>
      <c r="GH291" s="97"/>
      <c r="GI291" s="97"/>
      <c r="GJ291" s="97"/>
      <c r="GK291" s="97"/>
      <c r="GL291" s="97"/>
      <c r="GM291" s="97"/>
      <c r="GN291" s="97"/>
      <c r="GO291" s="97"/>
      <c r="GP291" s="97"/>
      <c r="GQ291" s="97"/>
      <c r="GR291" s="97"/>
      <c r="GS291" s="97"/>
      <c r="GT291" s="97"/>
      <c r="GU291" s="97"/>
      <c r="GV291" s="98"/>
      <c r="GW291" s="104"/>
      <c r="GX291" s="97"/>
      <c r="GY291" s="97"/>
      <c r="GZ291" s="97"/>
      <c r="HA291" s="97"/>
      <c r="HB291" s="97"/>
      <c r="HC291" s="97"/>
      <c r="HD291" s="97"/>
      <c r="HE291" s="97"/>
      <c r="HF291" s="97"/>
      <c r="HG291" s="97"/>
      <c r="HH291" s="97"/>
      <c r="HI291" s="97"/>
      <c r="HJ291" s="97"/>
      <c r="HK291" s="97"/>
      <c r="HL291" s="97"/>
      <c r="HM291" s="98"/>
      <c r="HN291" s="104"/>
      <c r="HO291" s="97"/>
      <c r="HP291" s="97"/>
      <c r="HQ291" s="97"/>
      <c r="HR291" s="97"/>
      <c r="HS291" s="97"/>
      <c r="HT291" s="97"/>
      <c r="HU291" s="97"/>
      <c r="HV291" s="97"/>
      <c r="HW291" s="97"/>
      <c r="HX291" s="97"/>
      <c r="HY291" s="97"/>
      <c r="HZ291" s="97"/>
      <c r="IA291" s="97"/>
      <c r="IB291" s="97"/>
      <c r="IC291" s="97"/>
      <c r="ID291" s="98"/>
      <c r="IE291" s="104"/>
      <c r="IF291" s="97"/>
      <c r="IG291" s="97"/>
      <c r="IH291" s="97"/>
      <c r="II291" s="97"/>
      <c r="IJ291" s="97"/>
      <c r="IK291" s="97"/>
      <c r="IL291" s="97"/>
      <c r="IM291" s="97"/>
      <c r="IN291" s="97"/>
      <c r="IO291" s="97"/>
      <c r="IP291" s="97"/>
      <c r="IQ291" s="97"/>
      <c r="IR291" s="97"/>
      <c r="IS291" s="97"/>
      <c r="IT291" s="97"/>
      <c r="IU291" s="98"/>
      <c r="IV291" s="104"/>
      <c r="IW291" s="97"/>
      <c r="IX291" s="97"/>
      <c r="IY291" s="97"/>
      <c r="IZ291" s="97"/>
      <c r="JA291" s="97"/>
      <c r="JB291" s="97"/>
      <c r="JC291" s="97"/>
      <c r="JD291" s="97"/>
      <c r="JE291" s="97"/>
      <c r="JF291" s="97"/>
      <c r="JG291" s="97"/>
      <c r="JH291" s="97"/>
      <c r="JI291" s="97"/>
      <c r="JJ291" s="97"/>
      <c r="JK291" s="97"/>
      <c r="JL291" s="98"/>
      <c r="JM291" s="104"/>
      <c r="JN291" s="97"/>
      <c r="JO291" s="97"/>
      <c r="JP291" s="97"/>
      <c r="JQ291" s="97"/>
      <c r="JR291" s="97"/>
      <c r="JS291" s="97"/>
      <c r="JT291" s="97"/>
      <c r="JU291" s="97"/>
      <c r="JV291" s="97"/>
      <c r="JW291" s="97"/>
      <c r="JX291" s="97"/>
      <c r="JY291" s="97"/>
      <c r="JZ291" s="97"/>
      <c r="KA291" s="97"/>
      <c r="KB291" s="97"/>
      <c r="KC291" s="98"/>
      <c r="KD291" s="104"/>
      <c r="KE291" s="97"/>
      <c r="KF291" s="97"/>
      <c r="KG291" s="97"/>
      <c r="KH291" s="97"/>
      <c r="KI291" s="97"/>
      <c r="KJ291" s="97"/>
      <c r="KK291" s="97"/>
      <c r="KL291" s="97"/>
      <c r="KM291" s="97"/>
      <c r="KN291" s="97"/>
      <c r="KO291" s="97"/>
      <c r="KP291" s="97"/>
      <c r="KQ291" s="97"/>
      <c r="KR291" s="97"/>
      <c r="KS291" s="97"/>
    </row>
    <row r="292" ht="15.0" customHeight="1">
      <c r="A292" s="104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8"/>
      <c r="R292" s="104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8"/>
      <c r="AI292" s="104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  <c r="AT292" s="97"/>
      <c r="AU292" s="97"/>
      <c r="AV292" s="97"/>
      <c r="AW292" s="97"/>
      <c r="AX292" s="97"/>
      <c r="AY292" s="98"/>
      <c r="AZ292" s="104"/>
      <c r="BA292" s="97"/>
      <c r="BB292" s="97"/>
      <c r="BC292" s="97"/>
      <c r="BD292" s="97"/>
      <c r="BE292" s="97"/>
      <c r="BF292" s="97"/>
      <c r="BG292" s="97"/>
      <c r="BH292" s="97"/>
      <c r="BI292" s="97"/>
      <c r="BJ292" s="97"/>
      <c r="BK292" s="97"/>
      <c r="BL292" s="97"/>
      <c r="BM292" s="97"/>
      <c r="BN292" s="97"/>
      <c r="BO292" s="97"/>
      <c r="BP292" s="98"/>
      <c r="BQ292" s="104"/>
      <c r="BR292" s="97"/>
      <c r="BS292" s="97"/>
      <c r="BT292" s="97"/>
      <c r="BU292" s="97"/>
      <c r="BV292" s="97"/>
      <c r="BW292" s="97"/>
      <c r="BX292" s="97"/>
      <c r="BY292" s="97"/>
      <c r="BZ292" s="97"/>
      <c r="CA292" s="97"/>
      <c r="CB292" s="97"/>
      <c r="CC292" s="97"/>
      <c r="CD292" s="97"/>
      <c r="CE292" s="97"/>
      <c r="CF292" s="97"/>
      <c r="CG292" s="98"/>
      <c r="CH292" s="104"/>
      <c r="CI292" s="97"/>
      <c r="CJ292" s="97"/>
      <c r="CK292" s="97"/>
      <c r="CL292" s="97"/>
      <c r="CM292" s="97"/>
      <c r="CN292" s="97"/>
      <c r="CO292" s="97"/>
      <c r="CP292" s="97"/>
      <c r="CQ292" s="97"/>
      <c r="CR292" s="97"/>
      <c r="CS292" s="97"/>
      <c r="CT292" s="97"/>
      <c r="CU292" s="97"/>
      <c r="CV292" s="97"/>
      <c r="CW292" s="97"/>
      <c r="CX292" s="98"/>
      <c r="CY292" s="104"/>
      <c r="CZ292" s="97"/>
      <c r="DA292" s="97"/>
      <c r="DB292" s="97"/>
      <c r="DC292" s="97"/>
      <c r="DD292" s="97"/>
      <c r="DE292" s="97"/>
      <c r="DF292" s="97"/>
      <c r="DG292" s="97"/>
      <c r="DH292" s="97"/>
      <c r="DI292" s="97"/>
      <c r="DJ292" s="97"/>
      <c r="DK292" s="97"/>
      <c r="DL292" s="97"/>
      <c r="DM292" s="97"/>
      <c r="DN292" s="97"/>
      <c r="DO292" s="98"/>
      <c r="DP292" s="104"/>
      <c r="DQ292" s="97"/>
      <c r="DR292" s="97"/>
      <c r="DS292" s="97"/>
      <c r="DT292" s="97"/>
      <c r="DU292" s="97"/>
      <c r="DV292" s="97"/>
      <c r="DW292" s="97"/>
      <c r="DX292" s="97"/>
      <c r="DY292" s="97"/>
      <c r="DZ292" s="97"/>
      <c r="EA292" s="97"/>
      <c r="EB292" s="97"/>
      <c r="EC292" s="97"/>
      <c r="ED292" s="97"/>
      <c r="EE292" s="97"/>
      <c r="EF292" s="98"/>
      <c r="EG292" s="104"/>
      <c r="EH292" s="97"/>
      <c r="EI292" s="97"/>
      <c r="EJ292" s="97"/>
      <c r="EK292" s="97"/>
      <c r="EL292" s="97"/>
      <c r="EM292" s="97"/>
      <c r="EN292" s="97"/>
      <c r="EO292" s="97"/>
      <c r="EP292" s="97"/>
      <c r="EQ292" s="97"/>
      <c r="ER292" s="97"/>
      <c r="ES292" s="97"/>
      <c r="ET292" s="97"/>
      <c r="EU292" s="97"/>
      <c r="EV292" s="97"/>
      <c r="EW292" s="98"/>
      <c r="EX292" s="104"/>
      <c r="EY292" s="97"/>
      <c r="EZ292" s="97"/>
      <c r="FA292" s="97"/>
      <c r="FB292" s="97"/>
      <c r="FC292" s="97"/>
      <c r="FD292" s="97"/>
      <c r="FE292" s="97"/>
      <c r="FF292" s="97"/>
      <c r="FG292" s="97"/>
      <c r="FH292" s="97"/>
      <c r="FI292" s="97"/>
      <c r="FJ292" s="97"/>
      <c r="FK292" s="97"/>
      <c r="FL292" s="97"/>
      <c r="FM292" s="97"/>
      <c r="FN292" s="98"/>
      <c r="FO292" s="104"/>
      <c r="FP292" s="97"/>
      <c r="FQ292" s="97"/>
      <c r="FR292" s="97"/>
      <c r="FS292" s="97"/>
      <c r="FT292" s="97"/>
      <c r="FU292" s="97"/>
      <c r="FV292" s="97"/>
      <c r="FW292" s="97"/>
      <c r="FX292" s="97"/>
      <c r="FY292" s="97"/>
      <c r="FZ292" s="97"/>
      <c r="GA292" s="97"/>
      <c r="GB292" s="97"/>
      <c r="GC292" s="97"/>
      <c r="GD292" s="97"/>
      <c r="GE292" s="98"/>
      <c r="GF292" s="104"/>
      <c r="GG292" s="97"/>
      <c r="GH292" s="97"/>
      <c r="GI292" s="97"/>
      <c r="GJ292" s="97"/>
      <c r="GK292" s="97"/>
      <c r="GL292" s="97"/>
      <c r="GM292" s="97"/>
      <c r="GN292" s="97"/>
      <c r="GO292" s="97"/>
      <c r="GP292" s="97"/>
      <c r="GQ292" s="97"/>
      <c r="GR292" s="97"/>
      <c r="GS292" s="97"/>
      <c r="GT292" s="97"/>
      <c r="GU292" s="97"/>
      <c r="GV292" s="98"/>
      <c r="GW292" s="104"/>
      <c r="GX292" s="97"/>
      <c r="GY292" s="97"/>
      <c r="GZ292" s="97"/>
      <c r="HA292" s="97"/>
      <c r="HB292" s="97"/>
      <c r="HC292" s="97"/>
      <c r="HD292" s="97"/>
      <c r="HE292" s="97"/>
      <c r="HF292" s="97"/>
      <c r="HG292" s="97"/>
      <c r="HH292" s="97"/>
      <c r="HI292" s="97"/>
      <c r="HJ292" s="97"/>
      <c r="HK292" s="97"/>
      <c r="HL292" s="97"/>
      <c r="HM292" s="98"/>
      <c r="HN292" s="104"/>
      <c r="HO292" s="97"/>
      <c r="HP292" s="97"/>
      <c r="HQ292" s="97"/>
      <c r="HR292" s="97"/>
      <c r="HS292" s="97"/>
      <c r="HT292" s="97"/>
      <c r="HU292" s="97"/>
      <c r="HV292" s="97"/>
      <c r="HW292" s="97"/>
      <c r="HX292" s="97"/>
      <c r="HY292" s="97"/>
      <c r="HZ292" s="97"/>
      <c r="IA292" s="97"/>
      <c r="IB292" s="97"/>
      <c r="IC292" s="97"/>
      <c r="ID292" s="98"/>
      <c r="IE292" s="104"/>
      <c r="IF292" s="97"/>
      <c r="IG292" s="97"/>
      <c r="IH292" s="97"/>
      <c r="II292" s="97"/>
      <c r="IJ292" s="97"/>
      <c r="IK292" s="97"/>
      <c r="IL292" s="97"/>
      <c r="IM292" s="97"/>
      <c r="IN292" s="97"/>
      <c r="IO292" s="97"/>
      <c r="IP292" s="97"/>
      <c r="IQ292" s="97"/>
      <c r="IR292" s="97"/>
      <c r="IS292" s="97"/>
      <c r="IT292" s="97"/>
      <c r="IU292" s="98"/>
      <c r="IV292" s="104"/>
      <c r="IW292" s="97"/>
      <c r="IX292" s="97"/>
      <c r="IY292" s="97"/>
      <c r="IZ292" s="97"/>
      <c r="JA292" s="97"/>
      <c r="JB292" s="97"/>
      <c r="JC292" s="97"/>
      <c r="JD292" s="97"/>
      <c r="JE292" s="97"/>
      <c r="JF292" s="97"/>
      <c r="JG292" s="97"/>
      <c r="JH292" s="97"/>
      <c r="JI292" s="97"/>
      <c r="JJ292" s="97"/>
      <c r="JK292" s="97"/>
      <c r="JL292" s="98"/>
      <c r="JM292" s="104"/>
      <c r="JN292" s="97"/>
      <c r="JO292" s="97"/>
      <c r="JP292" s="97"/>
      <c r="JQ292" s="97"/>
      <c r="JR292" s="97"/>
      <c r="JS292" s="97"/>
      <c r="JT292" s="97"/>
      <c r="JU292" s="97"/>
      <c r="JV292" s="97"/>
      <c r="JW292" s="97"/>
      <c r="JX292" s="97"/>
      <c r="JY292" s="97"/>
      <c r="JZ292" s="97"/>
      <c r="KA292" s="97"/>
      <c r="KB292" s="97"/>
      <c r="KC292" s="98"/>
      <c r="KD292" s="104"/>
      <c r="KE292" s="97"/>
      <c r="KF292" s="97"/>
      <c r="KG292" s="97"/>
      <c r="KH292" s="97"/>
      <c r="KI292" s="97"/>
      <c r="KJ292" s="97"/>
      <c r="KK292" s="97"/>
      <c r="KL292" s="97"/>
      <c r="KM292" s="97"/>
      <c r="KN292" s="97"/>
      <c r="KO292" s="97"/>
      <c r="KP292" s="97"/>
      <c r="KQ292" s="97"/>
      <c r="KR292" s="97"/>
      <c r="KS292" s="97"/>
    </row>
    <row r="293" ht="15.0" customHeight="1">
      <c r="A293" s="104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8"/>
      <c r="R293" s="104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8"/>
      <c r="AI293" s="104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  <c r="AT293" s="97"/>
      <c r="AU293" s="97"/>
      <c r="AV293" s="97"/>
      <c r="AW293" s="97"/>
      <c r="AX293" s="97"/>
      <c r="AY293" s="98"/>
      <c r="AZ293" s="104"/>
      <c r="BA293" s="97"/>
      <c r="BB293" s="97"/>
      <c r="BC293" s="97"/>
      <c r="BD293" s="97"/>
      <c r="BE293" s="97"/>
      <c r="BF293" s="97"/>
      <c r="BG293" s="97"/>
      <c r="BH293" s="97"/>
      <c r="BI293" s="97"/>
      <c r="BJ293" s="97"/>
      <c r="BK293" s="97"/>
      <c r="BL293" s="97"/>
      <c r="BM293" s="97"/>
      <c r="BN293" s="97"/>
      <c r="BO293" s="97"/>
      <c r="BP293" s="98"/>
      <c r="BQ293" s="104"/>
      <c r="BR293" s="97"/>
      <c r="BS293" s="97"/>
      <c r="BT293" s="97"/>
      <c r="BU293" s="97"/>
      <c r="BV293" s="97"/>
      <c r="BW293" s="97"/>
      <c r="BX293" s="97"/>
      <c r="BY293" s="97"/>
      <c r="BZ293" s="97"/>
      <c r="CA293" s="97"/>
      <c r="CB293" s="97"/>
      <c r="CC293" s="97"/>
      <c r="CD293" s="97"/>
      <c r="CE293" s="97"/>
      <c r="CF293" s="97"/>
      <c r="CG293" s="98"/>
      <c r="CH293" s="104"/>
      <c r="CI293" s="97"/>
      <c r="CJ293" s="97"/>
      <c r="CK293" s="97"/>
      <c r="CL293" s="97"/>
      <c r="CM293" s="97"/>
      <c r="CN293" s="97"/>
      <c r="CO293" s="97"/>
      <c r="CP293" s="97"/>
      <c r="CQ293" s="97"/>
      <c r="CR293" s="97"/>
      <c r="CS293" s="97"/>
      <c r="CT293" s="97"/>
      <c r="CU293" s="97"/>
      <c r="CV293" s="97"/>
      <c r="CW293" s="97"/>
      <c r="CX293" s="98"/>
      <c r="CY293" s="104"/>
      <c r="CZ293" s="97"/>
      <c r="DA293" s="97"/>
      <c r="DB293" s="97"/>
      <c r="DC293" s="97"/>
      <c r="DD293" s="97"/>
      <c r="DE293" s="97"/>
      <c r="DF293" s="97"/>
      <c r="DG293" s="97"/>
      <c r="DH293" s="97"/>
      <c r="DI293" s="97"/>
      <c r="DJ293" s="97"/>
      <c r="DK293" s="97"/>
      <c r="DL293" s="97"/>
      <c r="DM293" s="97"/>
      <c r="DN293" s="97"/>
      <c r="DO293" s="98"/>
      <c r="DP293" s="104"/>
      <c r="DQ293" s="97"/>
      <c r="DR293" s="97"/>
      <c r="DS293" s="97"/>
      <c r="DT293" s="97"/>
      <c r="DU293" s="97"/>
      <c r="DV293" s="97"/>
      <c r="DW293" s="97"/>
      <c r="DX293" s="97"/>
      <c r="DY293" s="97"/>
      <c r="DZ293" s="97"/>
      <c r="EA293" s="97"/>
      <c r="EB293" s="97"/>
      <c r="EC293" s="97"/>
      <c r="ED293" s="97"/>
      <c r="EE293" s="97"/>
      <c r="EF293" s="98"/>
      <c r="EG293" s="104"/>
      <c r="EH293" s="97"/>
      <c r="EI293" s="97"/>
      <c r="EJ293" s="97"/>
      <c r="EK293" s="97"/>
      <c r="EL293" s="97"/>
      <c r="EM293" s="97"/>
      <c r="EN293" s="97"/>
      <c r="EO293" s="97"/>
      <c r="EP293" s="97"/>
      <c r="EQ293" s="97"/>
      <c r="ER293" s="97"/>
      <c r="ES293" s="97"/>
      <c r="ET293" s="97"/>
      <c r="EU293" s="97"/>
      <c r="EV293" s="97"/>
      <c r="EW293" s="98"/>
      <c r="EX293" s="104"/>
      <c r="EY293" s="97"/>
      <c r="EZ293" s="97"/>
      <c r="FA293" s="97"/>
      <c r="FB293" s="97"/>
      <c r="FC293" s="97"/>
      <c r="FD293" s="97"/>
      <c r="FE293" s="97"/>
      <c r="FF293" s="97"/>
      <c r="FG293" s="97"/>
      <c r="FH293" s="97"/>
      <c r="FI293" s="97"/>
      <c r="FJ293" s="97"/>
      <c r="FK293" s="97"/>
      <c r="FL293" s="97"/>
      <c r="FM293" s="97"/>
      <c r="FN293" s="98"/>
      <c r="FO293" s="104"/>
      <c r="FP293" s="97"/>
      <c r="FQ293" s="97"/>
      <c r="FR293" s="97"/>
      <c r="FS293" s="97"/>
      <c r="FT293" s="97"/>
      <c r="FU293" s="97"/>
      <c r="FV293" s="97"/>
      <c r="FW293" s="97"/>
      <c r="FX293" s="97"/>
      <c r="FY293" s="97"/>
      <c r="FZ293" s="97"/>
      <c r="GA293" s="97"/>
      <c r="GB293" s="97"/>
      <c r="GC293" s="97"/>
      <c r="GD293" s="97"/>
      <c r="GE293" s="98"/>
      <c r="GF293" s="104"/>
      <c r="GG293" s="97"/>
      <c r="GH293" s="97"/>
      <c r="GI293" s="97"/>
      <c r="GJ293" s="97"/>
      <c r="GK293" s="97"/>
      <c r="GL293" s="97"/>
      <c r="GM293" s="97"/>
      <c r="GN293" s="97"/>
      <c r="GO293" s="97"/>
      <c r="GP293" s="97"/>
      <c r="GQ293" s="97"/>
      <c r="GR293" s="97"/>
      <c r="GS293" s="97"/>
      <c r="GT293" s="97"/>
      <c r="GU293" s="97"/>
      <c r="GV293" s="98"/>
      <c r="GW293" s="104"/>
      <c r="GX293" s="97"/>
      <c r="GY293" s="97"/>
      <c r="GZ293" s="97"/>
      <c r="HA293" s="97"/>
      <c r="HB293" s="97"/>
      <c r="HC293" s="97"/>
      <c r="HD293" s="97"/>
      <c r="HE293" s="97"/>
      <c r="HF293" s="97"/>
      <c r="HG293" s="97"/>
      <c r="HH293" s="97"/>
      <c r="HI293" s="97"/>
      <c r="HJ293" s="97"/>
      <c r="HK293" s="97"/>
      <c r="HL293" s="97"/>
      <c r="HM293" s="98"/>
      <c r="HN293" s="104"/>
      <c r="HO293" s="97"/>
      <c r="HP293" s="97"/>
      <c r="HQ293" s="97"/>
      <c r="HR293" s="97"/>
      <c r="HS293" s="97"/>
      <c r="HT293" s="97"/>
      <c r="HU293" s="97"/>
      <c r="HV293" s="97"/>
      <c r="HW293" s="97"/>
      <c r="HX293" s="97"/>
      <c r="HY293" s="97"/>
      <c r="HZ293" s="97"/>
      <c r="IA293" s="97"/>
      <c r="IB293" s="97"/>
      <c r="IC293" s="97"/>
      <c r="ID293" s="98"/>
      <c r="IE293" s="104"/>
      <c r="IF293" s="97"/>
      <c r="IG293" s="97"/>
      <c r="IH293" s="97"/>
      <c r="II293" s="97"/>
      <c r="IJ293" s="97"/>
      <c r="IK293" s="97"/>
      <c r="IL293" s="97"/>
      <c r="IM293" s="97"/>
      <c r="IN293" s="97"/>
      <c r="IO293" s="97"/>
      <c r="IP293" s="97"/>
      <c r="IQ293" s="97"/>
      <c r="IR293" s="97"/>
      <c r="IS293" s="97"/>
      <c r="IT293" s="97"/>
      <c r="IU293" s="98"/>
      <c r="IV293" s="104"/>
      <c r="IW293" s="97"/>
      <c r="IX293" s="97"/>
      <c r="IY293" s="97"/>
      <c r="IZ293" s="97"/>
      <c r="JA293" s="97"/>
      <c r="JB293" s="97"/>
      <c r="JC293" s="97"/>
      <c r="JD293" s="97"/>
      <c r="JE293" s="97"/>
      <c r="JF293" s="97"/>
      <c r="JG293" s="97"/>
      <c r="JH293" s="97"/>
      <c r="JI293" s="97"/>
      <c r="JJ293" s="97"/>
      <c r="JK293" s="97"/>
      <c r="JL293" s="98"/>
      <c r="JM293" s="104"/>
      <c r="JN293" s="97"/>
      <c r="JO293" s="97"/>
      <c r="JP293" s="97"/>
      <c r="JQ293" s="97"/>
      <c r="JR293" s="97"/>
      <c r="JS293" s="97"/>
      <c r="JT293" s="97"/>
      <c r="JU293" s="97"/>
      <c r="JV293" s="97"/>
      <c r="JW293" s="97"/>
      <c r="JX293" s="97"/>
      <c r="JY293" s="97"/>
      <c r="JZ293" s="97"/>
      <c r="KA293" s="97"/>
      <c r="KB293" s="97"/>
      <c r="KC293" s="98"/>
      <c r="KD293" s="104"/>
      <c r="KE293" s="97"/>
      <c r="KF293" s="97"/>
      <c r="KG293" s="97"/>
      <c r="KH293" s="97"/>
      <c r="KI293" s="97"/>
      <c r="KJ293" s="97"/>
      <c r="KK293" s="97"/>
      <c r="KL293" s="97"/>
      <c r="KM293" s="97"/>
      <c r="KN293" s="97"/>
      <c r="KO293" s="97"/>
      <c r="KP293" s="97"/>
      <c r="KQ293" s="97"/>
      <c r="KR293" s="97"/>
      <c r="KS293" s="97"/>
    </row>
    <row r="294" ht="15.0" customHeight="1">
      <c r="A294" s="104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8"/>
      <c r="R294" s="104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8"/>
      <c r="AI294" s="104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  <c r="AT294" s="97"/>
      <c r="AU294" s="97"/>
      <c r="AV294" s="97"/>
      <c r="AW294" s="97"/>
      <c r="AX294" s="97"/>
      <c r="AY294" s="98"/>
      <c r="AZ294" s="104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8"/>
      <c r="BQ294" s="104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8"/>
      <c r="CH294" s="104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8"/>
      <c r="CY294" s="104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8"/>
      <c r="DP294" s="104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8"/>
      <c r="EG294" s="104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8"/>
      <c r="EX294" s="104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8"/>
      <c r="FO294" s="104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8"/>
      <c r="GF294" s="104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8"/>
      <c r="GW294" s="104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8"/>
      <c r="HN294" s="104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8"/>
      <c r="IE294" s="104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8"/>
      <c r="IV294" s="104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8"/>
      <c r="JM294" s="104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8"/>
      <c r="KD294" s="104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</row>
    <row r="295" ht="15.0" customHeight="1">
      <c r="A295" s="104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8"/>
      <c r="R295" s="104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8"/>
      <c r="AI295" s="104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  <c r="AT295" s="97"/>
      <c r="AU295" s="97"/>
      <c r="AV295" s="97"/>
      <c r="AW295" s="97"/>
      <c r="AX295" s="97"/>
      <c r="AY295" s="98"/>
      <c r="AZ295" s="104"/>
      <c r="BA295" s="97"/>
      <c r="BB295" s="97"/>
      <c r="BC295" s="97"/>
      <c r="BD295" s="97"/>
      <c r="BE295" s="97"/>
      <c r="BF295" s="97"/>
      <c r="BG295" s="97"/>
      <c r="BH295" s="97"/>
      <c r="BI295" s="97"/>
      <c r="BJ295" s="97"/>
      <c r="BK295" s="97"/>
      <c r="BL295" s="97"/>
      <c r="BM295" s="97"/>
      <c r="BN295" s="97"/>
      <c r="BO295" s="97"/>
      <c r="BP295" s="98"/>
      <c r="BQ295" s="104"/>
      <c r="BR295" s="97"/>
      <c r="BS295" s="97"/>
      <c r="BT295" s="97"/>
      <c r="BU295" s="97"/>
      <c r="BV295" s="97"/>
      <c r="BW295" s="97"/>
      <c r="BX295" s="97"/>
      <c r="BY295" s="97"/>
      <c r="BZ295" s="97"/>
      <c r="CA295" s="97"/>
      <c r="CB295" s="97"/>
      <c r="CC295" s="97"/>
      <c r="CD295" s="97"/>
      <c r="CE295" s="97"/>
      <c r="CF295" s="97"/>
      <c r="CG295" s="98"/>
      <c r="CH295" s="104"/>
      <c r="CI295" s="97"/>
      <c r="CJ295" s="97"/>
      <c r="CK295" s="97"/>
      <c r="CL295" s="97"/>
      <c r="CM295" s="97"/>
      <c r="CN295" s="97"/>
      <c r="CO295" s="97"/>
      <c r="CP295" s="97"/>
      <c r="CQ295" s="97"/>
      <c r="CR295" s="97"/>
      <c r="CS295" s="97"/>
      <c r="CT295" s="97"/>
      <c r="CU295" s="97"/>
      <c r="CV295" s="97"/>
      <c r="CW295" s="97"/>
      <c r="CX295" s="98"/>
      <c r="CY295" s="104"/>
      <c r="CZ295" s="97"/>
      <c r="DA295" s="97"/>
      <c r="DB295" s="97"/>
      <c r="DC295" s="97"/>
      <c r="DD295" s="97"/>
      <c r="DE295" s="97"/>
      <c r="DF295" s="97"/>
      <c r="DG295" s="97"/>
      <c r="DH295" s="97"/>
      <c r="DI295" s="97"/>
      <c r="DJ295" s="97"/>
      <c r="DK295" s="97"/>
      <c r="DL295" s="97"/>
      <c r="DM295" s="97"/>
      <c r="DN295" s="97"/>
      <c r="DO295" s="98"/>
      <c r="DP295" s="104"/>
      <c r="DQ295" s="97"/>
      <c r="DR295" s="97"/>
      <c r="DS295" s="97"/>
      <c r="DT295" s="97"/>
      <c r="DU295" s="97"/>
      <c r="DV295" s="97"/>
      <c r="DW295" s="97"/>
      <c r="DX295" s="97"/>
      <c r="DY295" s="97"/>
      <c r="DZ295" s="97"/>
      <c r="EA295" s="97"/>
      <c r="EB295" s="97"/>
      <c r="EC295" s="97"/>
      <c r="ED295" s="97"/>
      <c r="EE295" s="97"/>
      <c r="EF295" s="98"/>
      <c r="EG295" s="104"/>
      <c r="EH295" s="97"/>
      <c r="EI295" s="97"/>
      <c r="EJ295" s="97"/>
      <c r="EK295" s="97"/>
      <c r="EL295" s="97"/>
      <c r="EM295" s="97"/>
      <c r="EN295" s="97"/>
      <c r="EO295" s="97"/>
      <c r="EP295" s="97"/>
      <c r="EQ295" s="97"/>
      <c r="ER295" s="97"/>
      <c r="ES295" s="97"/>
      <c r="ET295" s="97"/>
      <c r="EU295" s="97"/>
      <c r="EV295" s="97"/>
      <c r="EW295" s="98"/>
      <c r="EX295" s="104"/>
      <c r="EY295" s="97"/>
      <c r="EZ295" s="97"/>
      <c r="FA295" s="97"/>
      <c r="FB295" s="97"/>
      <c r="FC295" s="97"/>
      <c r="FD295" s="97"/>
      <c r="FE295" s="97"/>
      <c r="FF295" s="97"/>
      <c r="FG295" s="97"/>
      <c r="FH295" s="97"/>
      <c r="FI295" s="97"/>
      <c r="FJ295" s="97"/>
      <c r="FK295" s="97"/>
      <c r="FL295" s="97"/>
      <c r="FM295" s="97"/>
      <c r="FN295" s="98"/>
      <c r="FO295" s="104"/>
      <c r="FP295" s="97"/>
      <c r="FQ295" s="97"/>
      <c r="FR295" s="97"/>
      <c r="FS295" s="97"/>
      <c r="FT295" s="97"/>
      <c r="FU295" s="97"/>
      <c r="FV295" s="97"/>
      <c r="FW295" s="97"/>
      <c r="FX295" s="97"/>
      <c r="FY295" s="97"/>
      <c r="FZ295" s="97"/>
      <c r="GA295" s="97"/>
      <c r="GB295" s="97"/>
      <c r="GC295" s="97"/>
      <c r="GD295" s="97"/>
      <c r="GE295" s="98"/>
      <c r="GF295" s="104"/>
      <c r="GG295" s="97"/>
      <c r="GH295" s="97"/>
      <c r="GI295" s="97"/>
      <c r="GJ295" s="97"/>
      <c r="GK295" s="97"/>
      <c r="GL295" s="97"/>
      <c r="GM295" s="97"/>
      <c r="GN295" s="97"/>
      <c r="GO295" s="97"/>
      <c r="GP295" s="97"/>
      <c r="GQ295" s="97"/>
      <c r="GR295" s="97"/>
      <c r="GS295" s="97"/>
      <c r="GT295" s="97"/>
      <c r="GU295" s="97"/>
      <c r="GV295" s="98"/>
      <c r="GW295" s="104"/>
      <c r="GX295" s="97"/>
      <c r="GY295" s="97"/>
      <c r="GZ295" s="97"/>
      <c r="HA295" s="97"/>
      <c r="HB295" s="97"/>
      <c r="HC295" s="97"/>
      <c r="HD295" s="97"/>
      <c r="HE295" s="97"/>
      <c r="HF295" s="97"/>
      <c r="HG295" s="97"/>
      <c r="HH295" s="97"/>
      <c r="HI295" s="97"/>
      <c r="HJ295" s="97"/>
      <c r="HK295" s="97"/>
      <c r="HL295" s="97"/>
      <c r="HM295" s="98"/>
      <c r="HN295" s="104"/>
      <c r="HO295" s="97"/>
      <c r="HP295" s="97"/>
      <c r="HQ295" s="97"/>
      <c r="HR295" s="97"/>
      <c r="HS295" s="97"/>
      <c r="HT295" s="97"/>
      <c r="HU295" s="97"/>
      <c r="HV295" s="97"/>
      <c r="HW295" s="97"/>
      <c r="HX295" s="97"/>
      <c r="HY295" s="97"/>
      <c r="HZ295" s="97"/>
      <c r="IA295" s="97"/>
      <c r="IB295" s="97"/>
      <c r="IC295" s="97"/>
      <c r="ID295" s="98"/>
      <c r="IE295" s="104"/>
      <c r="IF295" s="97"/>
      <c r="IG295" s="97"/>
      <c r="IH295" s="97"/>
      <c r="II295" s="97"/>
      <c r="IJ295" s="97"/>
      <c r="IK295" s="97"/>
      <c r="IL295" s="97"/>
      <c r="IM295" s="97"/>
      <c r="IN295" s="97"/>
      <c r="IO295" s="97"/>
      <c r="IP295" s="97"/>
      <c r="IQ295" s="97"/>
      <c r="IR295" s="97"/>
      <c r="IS295" s="97"/>
      <c r="IT295" s="97"/>
      <c r="IU295" s="98"/>
      <c r="IV295" s="104"/>
      <c r="IW295" s="97"/>
      <c r="IX295" s="97"/>
      <c r="IY295" s="97"/>
      <c r="IZ295" s="97"/>
      <c r="JA295" s="97"/>
      <c r="JB295" s="97"/>
      <c r="JC295" s="97"/>
      <c r="JD295" s="97"/>
      <c r="JE295" s="97"/>
      <c r="JF295" s="97"/>
      <c r="JG295" s="97"/>
      <c r="JH295" s="97"/>
      <c r="JI295" s="97"/>
      <c r="JJ295" s="97"/>
      <c r="JK295" s="97"/>
      <c r="JL295" s="98"/>
      <c r="JM295" s="104"/>
      <c r="JN295" s="97"/>
      <c r="JO295" s="97"/>
      <c r="JP295" s="97"/>
      <c r="JQ295" s="97"/>
      <c r="JR295" s="97"/>
      <c r="JS295" s="97"/>
      <c r="JT295" s="97"/>
      <c r="JU295" s="97"/>
      <c r="JV295" s="97"/>
      <c r="JW295" s="97"/>
      <c r="JX295" s="97"/>
      <c r="JY295" s="97"/>
      <c r="JZ295" s="97"/>
      <c r="KA295" s="97"/>
      <c r="KB295" s="97"/>
      <c r="KC295" s="98"/>
      <c r="KD295" s="104"/>
      <c r="KE295" s="97"/>
      <c r="KF295" s="97"/>
      <c r="KG295" s="97"/>
      <c r="KH295" s="97"/>
      <c r="KI295" s="97"/>
      <c r="KJ295" s="97"/>
      <c r="KK295" s="97"/>
      <c r="KL295" s="97"/>
      <c r="KM295" s="97"/>
      <c r="KN295" s="97"/>
      <c r="KO295" s="97"/>
      <c r="KP295" s="97"/>
      <c r="KQ295" s="97"/>
      <c r="KR295" s="97"/>
      <c r="KS295" s="97"/>
    </row>
    <row r="296" ht="15.0" customHeight="1">
      <c r="A296" s="104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8"/>
      <c r="R296" s="104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8"/>
      <c r="AI296" s="104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  <c r="AT296" s="97"/>
      <c r="AU296" s="97"/>
      <c r="AV296" s="97"/>
      <c r="AW296" s="97"/>
      <c r="AX296" s="97"/>
      <c r="AY296" s="98"/>
      <c r="AZ296" s="104"/>
      <c r="BA296" s="97"/>
      <c r="BB296" s="97"/>
      <c r="BC296" s="97"/>
      <c r="BD296" s="97"/>
      <c r="BE296" s="97"/>
      <c r="BF296" s="97"/>
      <c r="BG296" s="97"/>
      <c r="BH296" s="97"/>
      <c r="BI296" s="97"/>
      <c r="BJ296" s="97"/>
      <c r="BK296" s="97"/>
      <c r="BL296" s="97"/>
      <c r="BM296" s="97"/>
      <c r="BN296" s="97"/>
      <c r="BO296" s="97"/>
      <c r="BP296" s="98"/>
      <c r="BQ296" s="104"/>
      <c r="BR296" s="97"/>
      <c r="BS296" s="97"/>
      <c r="BT296" s="97"/>
      <c r="BU296" s="97"/>
      <c r="BV296" s="97"/>
      <c r="BW296" s="97"/>
      <c r="BX296" s="97"/>
      <c r="BY296" s="97"/>
      <c r="BZ296" s="97"/>
      <c r="CA296" s="97"/>
      <c r="CB296" s="97"/>
      <c r="CC296" s="97"/>
      <c r="CD296" s="97"/>
      <c r="CE296" s="97"/>
      <c r="CF296" s="97"/>
      <c r="CG296" s="98"/>
      <c r="CH296" s="104"/>
      <c r="CI296" s="97"/>
      <c r="CJ296" s="97"/>
      <c r="CK296" s="97"/>
      <c r="CL296" s="97"/>
      <c r="CM296" s="97"/>
      <c r="CN296" s="97"/>
      <c r="CO296" s="97"/>
      <c r="CP296" s="97"/>
      <c r="CQ296" s="97"/>
      <c r="CR296" s="97"/>
      <c r="CS296" s="97"/>
      <c r="CT296" s="97"/>
      <c r="CU296" s="97"/>
      <c r="CV296" s="97"/>
      <c r="CW296" s="97"/>
      <c r="CX296" s="98"/>
      <c r="CY296" s="104"/>
      <c r="CZ296" s="97"/>
      <c r="DA296" s="97"/>
      <c r="DB296" s="97"/>
      <c r="DC296" s="97"/>
      <c r="DD296" s="97"/>
      <c r="DE296" s="97"/>
      <c r="DF296" s="97"/>
      <c r="DG296" s="97"/>
      <c r="DH296" s="97"/>
      <c r="DI296" s="97"/>
      <c r="DJ296" s="97"/>
      <c r="DK296" s="97"/>
      <c r="DL296" s="97"/>
      <c r="DM296" s="97"/>
      <c r="DN296" s="97"/>
      <c r="DO296" s="98"/>
      <c r="DP296" s="104"/>
      <c r="DQ296" s="97"/>
      <c r="DR296" s="97"/>
      <c r="DS296" s="97"/>
      <c r="DT296" s="97"/>
      <c r="DU296" s="97"/>
      <c r="DV296" s="97"/>
      <c r="DW296" s="97"/>
      <c r="DX296" s="97"/>
      <c r="DY296" s="97"/>
      <c r="DZ296" s="97"/>
      <c r="EA296" s="97"/>
      <c r="EB296" s="97"/>
      <c r="EC296" s="97"/>
      <c r="ED296" s="97"/>
      <c r="EE296" s="97"/>
      <c r="EF296" s="98"/>
      <c r="EG296" s="104"/>
      <c r="EH296" s="97"/>
      <c r="EI296" s="97"/>
      <c r="EJ296" s="97"/>
      <c r="EK296" s="97"/>
      <c r="EL296" s="97"/>
      <c r="EM296" s="97"/>
      <c r="EN296" s="97"/>
      <c r="EO296" s="97"/>
      <c r="EP296" s="97"/>
      <c r="EQ296" s="97"/>
      <c r="ER296" s="97"/>
      <c r="ES296" s="97"/>
      <c r="ET296" s="97"/>
      <c r="EU296" s="97"/>
      <c r="EV296" s="97"/>
      <c r="EW296" s="98"/>
      <c r="EX296" s="104"/>
      <c r="EY296" s="97"/>
      <c r="EZ296" s="97"/>
      <c r="FA296" s="97"/>
      <c r="FB296" s="97"/>
      <c r="FC296" s="97"/>
      <c r="FD296" s="97"/>
      <c r="FE296" s="97"/>
      <c r="FF296" s="97"/>
      <c r="FG296" s="97"/>
      <c r="FH296" s="97"/>
      <c r="FI296" s="97"/>
      <c r="FJ296" s="97"/>
      <c r="FK296" s="97"/>
      <c r="FL296" s="97"/>
      <c r="FM296" s="97"/>
      <c r="FN296" s="98"/>
      <c r="FO296" s="104"/>
      <c r="FP296" s="97"/>
      <c r="FQ296" s="97"/>
      <c r="FR296" s="97"/>
      <c r="FS296" s="97"/>
      <c r="FT296" s="97"/>
      <c r="FU296" s="97"/>
      <c r="FV296" s="97"/>
      <c r="FW296" s="97"/>
      <c r="FX296" s="97"/>
      <c r="FY296" s="97"/>
      <c r="FZ296" s="97"/>
      <c r="GA296" s="97"/>
      <c r="GB296" s="97"/>
      <c r="GC296" s="97"/>
      <c r="GD296" s="97"/>
      <c r="GE296" s="98"/>
      <c r="GF296" s="104"/>
      <c r="GG296" s="97"/>
      <c r="GH296" s="97"/>
      <c r="GI296" s="97"/>
      <c r="GJ296" s="97"/>
      <c r="GK296" s="97"/>
      <c r="GL296" s="97"/>
      <c r="GM296" s="97"/>
      <c r="GN296" s="97"/>
      <c r="GO296" s="97"/>
      <c r="GP296" s="97"/>
      <c r="GQ296" s="97"/>
      <c r="GR296" s="97"/>
      <c r="GS296" s="97"/>
      <c r="GT296" s="97"/>
      <c r="GU296" s="97"/>
      <c r="GV296" s="98"/>
      <c r="GW296" s="104"/>
      <c r="GX296" s="97"/>
      <c r="GY296" s="97"/>
      <c r="GZ296" s="97"/>
      <c r="HA296" s="97"/>
      <c r="HB296" s="97"/>
      <c r="HC296" s="97"/>
      <c r="HD296" s="97"/>
      <c r="HE296" s="97"/>
      <c r="HF296" s="97"/>
      <c r="HG296" s="97"/>
      <c r="HH296" s="97"/>
      <c r="HI296" s="97"/>
      <c r="HJ296" s="97"/>
      <c r="HK296" s="97"/>
      <c r="HL296" s="97"/>
      <c r="HM296" s="98"/>
      <c r="HN296" s="104"/>
      <c r="HO296" s="97"/>
      <c r="HP296" s="97"/>
      <c r="HQ296" s="97"/>
      <c r="HR296" s="97"/>
      <c r="HS296" s="97"/>
      <c r="HT296" s="97"/>
      <c r="HU296" s="97"/>
      <c r="HV296" s="97"/>
      <c r="HW296" s="97"/>
      <c r="HX296" s="97"/>
      <c r="HY296" s="97"/>
      <c r="HZ296" s="97"/>
      <c r="IA296" s="97"/>
      <c r="IB296" s="97"/>
      <c r="IC296" s="97"/>
      <c r="ID296" s="98"/>
      <c r="IE296" s="104"/>
      <c r="IF296" s="97"/>
      <c r="IG296" s="97"/>
      <c r="IH296" s="97"/>
      <c r="II296" s="97"/>
      <c r="IJ296" s="97"/>
      <c r="IK296" s="97"/>
      <c r="IL296" s="97"/>
      <c r="IM296" s="97"/>
      <c r="IN296" s="97"/>
      <c r="IO296" s="97"/>
      <c r="IP296" s="97"/>
      <c r="IQ296" s="97"/>
      <c r="IR296" s="97"/>
      <c r="IS296" s="97"/>
      <c r="IT296" s="97"/>
      <c r="IU296" s="98"/>
      <c r="IV296" s="104"/>
      <c r="IW296" s="97"/>
      <c r="IX296" s="97"/>
      <c r="IY296" s="97"/>
      <c r="IZ296" s="97"/>
      <c r="JA296" s="97"/>
      <c r="JB296" s="97"/>
      <c r="JC296" s="97"/>
      <c r="JD296" s="97"/>
      <c r="JE296" s="97"/>
      <c r="JF296" s="97"/>
      <c r="JG296" s="97"/>
      <c r="JH296" s="97"/>
      <c r="JI296" s="97"/>
      <c r="JJ296" s="97"/>
      <c r="JK296" s="97"/>
      <c r="JL296" s="98"/>
      <c r="JM296" s="104"/>
      <c r="JN296" s="97"/>
      <c r="JO296" s="97"/>
      <c r="JP296" s="97"/>
      <c r="JQ296" s="97"/>
      <c r="JR296" s="97"/>
      <c r="JS296" s="97"/>
      <c r="JT296" s="97"/>
      <c r="JU296" s="97"/>
      <c r="JV296" s="97"/>
      <c r="JW296" s="97"/>
      <c r="JX296" s="97"/>
      <c r="JY296" s="97"/>
      <c r="JZ296" s="97"/>
      <c r="KA296" s="97"/>
      <c r="KB296" s="97"/>
      <c r="KC296" s="98"/>
      <c r="KD296" s="104"/>
      <c r="KE296" s="97"/>
      <c r="KF296" s="97"/>
      <c r="KG296" s="97"/>
      <c r="KH296" s="97"/>
      <c r="KI296" s="97"/>
      <c r="KJ296" s="97"/>
      <c r="KK296" s="97"/>
      <c r="KL296" s="97"/>
      <c r="KM296" s="97"/>
      <c r="KN296" s="97"/>
      <c r="KO296" s="97"/>
      <c r="KP296" s="97"/>
      <c r="KQ296" s="97"/>
      <c r="KR296" s="97"/>
      <c r="KS296" s="97"/>
    </row>
    <row r="297" ht="15.0" customHeight="1">
      <c r="A297" s="104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8"/>
      <c r="R297" s="104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8"/>
      <c r="AI297" s="104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  <c r="AT297" s="97"/>
      <c r="AU297" s="97"/>
      <c r="AV297" s="97"/>
      <c r="AW297" s="97"/>
      <c r="AX297" s="97"/>
      <c r="AY297" s="98"/>
      <c r="AZ297" s="104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8"/>
      <c r="BQ297" s="104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8"/>
      <c r="CH297" s="104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8"/>
      <c r="CY297" s="104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8"/>
      <c r="DP297" s="104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8"/>
      <c r="EG297" s="104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8"/>
      <c r="EX297" s="104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8"/>
      <c r="FO297" s="104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8"/>
      <c r="GF297" s="104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8"/>
      <c r="GW297" s="104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8"/>
      <c r="HN297" s="104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8"/>
      <c r="IE297" s="104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8"/>
      <c r="IV297" s="104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8"/>
      <c r="JM297" s="104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8"/>
      <c r="KD297" s="104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</row>
    <row r="298" ht="15.0" customHeight="1">
      <c r="A298" s="104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8"/>
      <c r="R298" s="104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8"/>
      <c r="AI298" s="104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  <c r="AT298" s="97"/>
      <c r="AU298" s="97"/>
      <c r="AV298" s="97"/>
      <c r="AW298" s="97"/>
      <c r="AX298" s="97"/>
      <c r="AY298" s="98"/>
      <c r="AZ298" s="104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8"/>
      <c r="BQ298" s="104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8"/>
      <c r="CH298" s="104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8"/>
      <c r="CY298" s="104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8"/>
      <c r="DP298" s="104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8"/>
      <c r="EG298" s="104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8"/>
      <c r="EX298" s="104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8"/>
      <c r="FO298" s="104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8"/>
      <c r="GF298" s="104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8"/>
      <c r="GW298" s="104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8"/>
      <c r="HN298" s="104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8"/>
      <c r="IE298" s="104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8"/>
      <c r="IV298" s="104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8"/>
      <c r="JM298" s="104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8"/>
      <c r="KD298" s="104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</row>
    <row r="299" ht="15.0" customHeight="1">
      <c r="A299" s="104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8"/>
      <c r="R299" s="104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8"/>
      <c r="AI299" s="104"/>
      <c r="AJ299" s="97"/>
      <c r="AK299" s="97"/>
      <c r="AL299" s="97"/>
      <c r="AM299" s="97"/>
      <c r="AN299" s="97"/>
      <c r="AO299" s="97"/>
      <c r="AP299" s="97"/>
      <c r="AQ299" s="97"/>
      <c r="AR299" s="97"/>
      <c r="AS299" s="97"/>
      <c r="AT299" s="97"/>
      <c r="AU299" s="97"/>
      <c r="AV299" s="97"/>
      <c r="AW299" s="97"/>
      <c r="AX299" s="97"/>
      <c r="AY299" s="98"/>
      <c r="AZ299" s="104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8"/>
      <c r="BQ299" s="104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8"/>
      <c r="CH299" s="104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8"/>
      <c r="CY299" s="104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8"/>
      <c r="DP299" s="104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8"/>
      <c r="EG299" s="104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8"/>
      <c r="EX299" s="104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8"/>
      <c r="FO299" s="104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8"/>
      <c r="GF299" s="104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8"/>
      <c r="GW299" s="104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8"/>
      <c r="HN299" s="104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8"/>
      <c r="IE299" s="104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8"/>
      <c r="IV299" s="104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8"/>
      <c r="JM299" s="104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8"/>
      <c r="KD299" s="104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</row>
    <row r="300" ht="15.0" customHeight="1">
      <c r="A300" s="104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8"/>
      <c r="R300" s="104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8"/>
      <c r="AI300" s="104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  <c r="AT300" s="97"/>
      <c r="AU300" s="97"/>
      <c r="AV300" s="97"/>
      <c r="AW300" s="97"/>
      <c r="AX300" s="97"/>
      <c r="AY300" s="98"/>
      <c r="AZ300" s="104"/>
      <c r="BA300" s="97"/>
      <c r="BB300" s="97"/>
      <c r="BC300" s="97"/>
      <c r="BD300" s="97"/>
      <c r="BE300" s="97"/>
      <c r="BF300" s="97"/>
      <c r="BG300" s="97"/>
      <c r="BH300" s="97"/>
      <c r="BI300" s="97"/>
      <c r="BJ300" s="97"/>
      <c r="BK300" s="97"/>
      <c r="BL300" s="97"/>
      <c r="BM300" s="97"/>
      <c r="BN300" s="97"/>
      <c r="BO300" s="97"/>
      <c r="BP300" s="98"/>
      <c r="BQ300" s="104"/>
      <c r="BR300" s="97"/>
      <c r="BS300" s="97"/>
      <c r="BT300" s="97"/>
      <c r="BU300" s="97"/>
      <c r="BV300" s="97"/>
      <c r="BW300" s="97"/>
      <c r="BX300" s="97"/>
      <c r="BY300" s="97"/>
      <c r="BZ300" s="97"/>
      <c r="CA300" s="97"/>
      <c r="CB300" s="97"/>
      <c r="CC300" s="97"/>
      <c r="CD300" s="97"/>
      <c r="CE300" s="97"/>
      <c r="CF300" s="97"/>
      <c r="CG300" s="98"/>
      <c r="CH300" s="104"/>
      <c r="CI300" s="97"/>
      <c r="CJ300" s="97"/>
      <c r="CK300" s="97"/>
      <c r="CL300" s="97"/>
      <c r="CM300" s="97"/>
      <c r="CN300" s="97"/>
      <c r="CO300" s="97"/>
      <c r="CP300" s="97"/>
      <c r="CQ300" s="97"/>
      <c r="CR300" s="97"/>
      <c r="CS300" s="97"/>
      <c r="CT300" s="97"/>
      <c r="CU300" s="97"/>
      <c r="CV300" s="97"/>
      <c r="CW300" s="97"/>
      <c r="CX300" s="98"/>
      <c r="CY300" s="104"/>
      <c r="CZ300" s="97"/>
      <c r="DA300" s="97"/>
      <c r="DB300" s="97"/>
      <c r="DC300" s="97"/>
      <c r="DD300" s="97"/>
      <c r="DE300" s="97"/>
      <c r="DF300" s="97"/>
      <c r="DG300" s="97"/>
      <c r="DH300" s="97"/>
      <c r="DI300" s="97"/>
      <c r="DJ300" s="97"/>
      <c r="DK300" s="97"/>
      <c r="DL300" s="97"/>
      <c r="DM300" s="97"/>
      <c r="DN300" s="97"/>
      <c r="DO300" s="98"/>
      <c r="DP300" s="104"/>
      <c r="DQ300" s="97"/>
      <c r="DR300" s="97"/>
      <c r="DS300" s="97"/>
      <c r="DT300" s="97"/>
      <c r="DU300" s="97"/>
      <c r="DV300" s="97"/>
      <c r="DW300" s="97"/>
      <c r="DX300" s="97"/>
      <c r="DY300" s="97"/>
      <c r="DZ300" s="97"/>
      <c r="EA300" s="97"/>
      <c r="EB300" s="97"/>
      <c r="EC300" s="97"/>
      <c r="ED300" s="97"/>
      <c r="EE300" s="97"/>
      <c r="EF300" s="98"/>
      <c r="EG300" s="104"/>
      <c r="EH300" s="97"/>
      <c r="EI300" s="97"/>
      <c r="EJ300" s="97"/>
      <c r="EK300" s="97"/>
      <c r="EL300" s="97"/>
      <c r="EM300" s="97"/>
      <c r="EN300" s="97"/>
      <c r="EO300" s="97"/>
      <c r="EP300" s="97"/>
      <c r="EQ300" s="97"/>
      <c r="ER300" s="97"/>
      <c r="ES300" s="97"/>
      <c r="ET300" s="97"/>
      <c r="EU300" s="97"/>
      <c r="EV300" s="97"/>
      <c r="EW300" s="98"/>
      <c r="EX300" s="104"/>
      <c r="EY300" s="97"/>
      <c r="EZ300" s="97"/>
      <c r="FA300" s="97"/>
      <c r="FB300" s="97"/>
      <c r="FC300" s="97"/>
      <c r="FD300" s="97"/>
      <c r="FE300" s="97"/>
      <c r="FF300" s="97"/>
      <c r="FG300" s="97"/>
      <c r="FH300" s="97"/>
      <c r="FI300" s="97"/>
      <c r="FJ300" s="97"/>
      <c r="FK300" s="97"/>
      <c r="FL300" s="97"/>
      <c r="FM300" s="97"/>
      <c r="FN300" s="98"/>
      <c r="FO300" s="104"/>
      <c r="FP300" s="97"/>
      <c r="FQ300" s="97"/>
      <c r="FR300" s="97"/>
      <c r="FS300" s="97"/>
      <c r="FT300" s="97"/>
      <c r="FU300" s="97"/>
      <c r="FV300" s="97"/>
      <c r="FW300" s="97"/>
      <c r="FX300" s="97"/>
      <c r="FY300" s="97"/>
      <c r="FZ300" s="97"/>
      <c r="GA300" s="97"/>
      <c r="GB300" s="97"/>
      <c r="GC300" s="97"/>
      <c r="GD300" s="97"/>
      <c r="GE300" s="98"/>
      <c r="GF300" s="104"/>
      <c r="GG300" s="97"/>
      <c r="GH300" s="97"/>
      <c r="GI300" s="97"/>
      <c r="GJ300" s="97"/>
      <c r="GK300" s="97"/>
      <c r="GL300" s="97"/>
      <c r="GM300" s="97"/>
      <c r="GN300" s="97"/>
      <c r="GO300" s="97"/>
      <c r="GP300" s="97"/>
      <c r="GQ300" s="97"/>
      <c r="GR300" s="97"/>
      <c r="GS300" s="97"/>
      <c r="GT300" s="97"/>
      <c r="GU300" s="97"/>
      <c r="GV300" s="98"/>
      <c r="GW300" s="104"/>
      <c r="GX300" s="97"/>
      <c r="GY300" s="97"/>
      <c r="GZ300" s="97"/>
      <c r="HA300" s="97"/>
      <c r="HB300" s="97"/>
      <c r="HC300" s="97"/>
      <c r="HD300" s="97"/>
      <c r="HE300" s="97"/>
      <c r="HF300" s="97"/>
      <c r="HG300" s="97"/>
      <c r="HH300" s="97"/>
      <c r="HI300" s="97"/>
      <c r="HJ300" s="97"/>
      <c r="HK300" s="97"/>
      <c r="HL300" s="97"/>
      <c r="HM300" s="98"/>
      <c r="HN300" s="104"/>
      <c r="HO300" s="97"/>
      <c r="HP300" s="97"/>
      <c r="HQ300" s="97"/>
      <c r="HR300" s="97"/>
      <c r="HS300" s="97"/>
      <c r="HT300" s="97"/>
      <c r="HU300" s="97"/>
      <c r="HV300" s="97"/>
      <c r="HW300" s="97"/>
      <c r="HX300" s="97"/>
      <c r="HY300" s="97"/>
      <c r="HZ300" s="97"/>
      <c r="IA300" s="97"/>
      <c r="IB300" s="97"/>
      <c r="IC300" s="97"/>
      <c r="ID300" s="98"/>
      <c r="IE300" s="104"/>
      <c r="IF300" s="97"/>
      <c r="IG300" s="97"/>
      <c r="IH300" s="97"/>
      <c r="II300" s="97"/>
      <c r="IJ300" s="97"/>
      <c r="IK300" s="97"/>
      <c r="IL300" s="97"/>
      <c r="IM300" s="97"/>
      <c r="IN300" s="97"/>
      <c r="IO300" s="97"/>
      <c r="IP300" s="97"/>
      <c r="IQ300" s="97"/>
      <c r="IR300" s="97"/>
      <c r="IS300" s="97"/>
      <c r="IT300" s="97"/>
      <c r="IU300" s="98"/>
      <c r="IV300" s="104"/>
      <c r="IW300" s="97"/>
      <c r="IX300" s="97"/>
      <c r="IY300" s="97"/>
      <c r="IZ300" s="97"/>
      <c r="JA300" s="97"/>
      <c r="JB300" s="97"/>
      <c r="JC300" s="97"/>
      <c r="JD300" s="97"/>
      <c r="JE300" s="97"/>
      <c r="JF300" s="97"/>
      <c r="JG300" s="97"/>
      <c r="JH300" s="97"/>
      <c r="JI300" s="97"/>
      <c r="JJ300" s="97"/>
      <c r="JK300" s="97"/>
      <c r="JL300" s="98"/>
      <c r="JM300" s="104"/>
      <c r="JN300" s="97"/>
      <c r="JO300" s="97"/>
      <c r="JP300" s="97"/>
      <c r="JQ300" s="97"/>
      <c r="JR300" s="97"/>
      <c r="JS300" s="97"/>
      <c r="JT300" s="97"/>
      <c r="JU300" s="97"/>
      <c r="JV300" s="97"/>
      <c r="JW300" s="97"/>
      <c r="JX300" s="97"/>
      <c r="JY300" s="97"/>
      <c r="JZ300" s="97"/>
      <c r="KA300" s="97"/>
      <c r="KB300" s="97"/>
      <c r="KC300" s="98"/>
      <c r="KD300" s="104"/>
      <c r="KE300" s="97"/>
      <c r="KF300" s="97"/>
      <c r="KG300" s="97"/>
      <c r="KH300" s="97"/>
      <c r="KI300" s="97"/>
      <c r="KJ300" s="97"/>
      <c r="KK300" s="97"/>
      <c r="KL300" s="97"/>
      <c r="KM300" s="97"/>
      <c r="KN300" s="97"/>
      <c r="KO300" s="97"/>
      <c r="KP300" s="97"/>
      <c r="KQ300" s="97"/>
      <c r="KR300" s="97"/>
      <c r="KS300" s="97"/>
    </row>
    <row r="301" ht="15.0" customHeight="1">
      <c r="A301" s="104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8"/>
      <c r="R301" s="104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8"/>
      <c r="AI301" s="104"/>
      <c r="AJ301" s="97"/>
      <c r="AK301" s="97"/>
      <c r="AL301" s="97"/>
      <c r="AM301" s="97"/>
      <c r="AN301" s="97"/>
      <c r="AO301" s="97"/>
      <c r="AP301" s="97"/>
      <c r="AQ301" s="97"/>
      <c r="AR301" s="97"/>
      <c r="AS301" s="97"/>
      <c r="AT301" s="97"/>
      <c r="AU301" s="97"/>
      <c r="AV301" s="97"/>
      <c r="AW301" s="97"/>
      <c r="AX301" s="97"/>
      <c r="AY301" s="98"/>
      <c r="AZ301" s="104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8"/>
      <c r="BQ301" s="104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8"/>
      <c r="CH301" s="104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8"/>
      <c r="CY301" s="104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8"/>
      <c r="DP301" s="104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8"/>
      <c r="EG301" s="104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8"/>
      <c r="EX301" s="104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8"/>
      <c r="FO301" s="104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8"/>
      <c r="GF301" s="104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8"/>
      <c r="GW301" s="104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8"/>
      <c r="HN301" s="104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8"/>
      <c r="IE301" s="104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8"/>
      <c r="IV301" s="104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8"/>
      <c r="JM301" s="104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8"/>
      <c r="KD301" s="104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</row>
    <row r="302" ht="15.0" customHeight="1">
      <c r="A302" s="104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8"/>
      <c r="R302" s="104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8"/>
      <c r="AI302" s="104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7"/>
      <c r="AV302" s="97"/>
      <c r="AW302" s="97"/>
      <c r="AX302" s="97"/>
      <c r="AY302" s="98"/>
      <c r="AZ302" s="104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8"/>
      <c r="BQ302" s="104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8"/>
      <c r="CH302" s="104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8"/>
      <c r="CY302" s="104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8"/>
      <c r="DP302" s="104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8"/>
      <c r="EG302" s="104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8"/>
      <c r="EX302" s="104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8"/>
      <c r="FO302" s="104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8"/>
      <c r="GF302" s="104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8"/>
      <c r="GW302" s="104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8"/>
      <c r="HN302" s="104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8"/>
      <c r="IE302" s="104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8"/>
      <c r="IV302" s="104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8"/>
      <c r="JM302" s="104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8"/>
      <c r="KD302" s="104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</row>
    <row r="303" ht="15.0" customHeight="1">
      <c r="A303" s="104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8"/>
      <c r="R303" s="104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8"/>
      <c r="AI303" s="104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  <c r="AT303" s="97"/>
      <c r="AU303" s="97"/>
      <c r="AV303" s="97"/>
      <c r="AW303" s="97"/>
      <c r="AX303" s="97"/>
      <c r="AY303" s="98"/>
      <c r="AZ303" s="104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8"/>
      <c r="BQ303" s="104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8"/>
      <c r="CH303" s="104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8"/>
      <c r="CY303" s="104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8"/>
      <c r="DP303" s="104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8"/>
      <c r="EG303" s="104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8"/>
      <c r="EX303" s="104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8"/>
      <c r="FO303" s="104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8"/>
      <c r="GF303" s="104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8"/>
      <c r="GW303" s="104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8"/>
      <c r="HN303" s="104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8"/>
      <c r="IE303" s="104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8"/>
      <c r="IV303" s="104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8"/>
      <c r="JM303" s="104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8"/>
      <c r="KD303" s="104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</row>
    <row r="304" ht="15.0" customHeight="1">
      <c r="A304" s="104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8"/>
      <c r="R304" s="104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8"/>
      <c r="AI304" s="104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7"/>
      <c r="AV304" s="97"/>
      <c r="AW304" s="97"/>
      <c r="AX304" s="97"/>
      <c r="AY304" s="98"/>
      <c r="AZ304" s="104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8"/>
      <c r="BQ304" s="104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8"/>
      <c r="CH304" s="104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8"/>
      <c r="CY304" s="104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8"/>
      <c r="DP304" s="104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8"/>
      <c r="EG304" s="104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8"/>
      <c r="EX304" s="104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8"/>
      <c r="FO304" s="104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8"/>
      <c r="GF304" s="104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8"/>
      <c r="GW304" s="104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8"/>
      <c r="HN304" s="104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8"/>
      <c r="IE304" s="104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8"/>
      <c r="IV304" s="104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8"/>
      <c r="JM304" s="104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8"/>
      <c r="KD304" s="104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</row>
    <row r="305" ht="15.0" customHeight="1">
      <c r="A305" s="104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8"/>
      <c r="R305" s="104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8"/>
      <c r="AI305" s="104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  <c r="AT305" s="97"/>
      <c r="AU305" s="97"/>
      <c r="AV305" s="97"/>
      <c r="AW305" s="97"/>
      <c r="AX305" s="97"/>
      <c r="AY305" s="98"/>
      <c r="AZ305" s="104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8"/>
      <c r="BQ305" s="104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8"/>
      <c r="CH305" s="104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8"/>
      <c r="CY305" s="104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8"/>
      <c r="DP305" s="104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8"/>
      <c r="EG305" s="104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8"/>
      <c r="EX305" s="104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8"/>
      <c r="FO305" s="104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8"/>
      <c r="GF305" s="104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8"/>
      <c r="GW305" s="104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8"/>
      <c r="HN305" s="104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8"/>
      <c r="IE305" s="104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8"/>
      <c r="IV305" s="104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8"/>
      <c r="JM305" s="104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8"/>
      <c r="KD305" s="104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</row>
    <row r="306" ht="15.0" customHeight="1">
      <c r="A306" s="104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8"/>
      <c r="R306" s="104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8"/>
      <c r="AI306" s="104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/>
      <c r="AT306" s="97"/>
      <c r="AU306" s="97"/>
      <c r="AV306" s="97"/>
      <c r="AW306" s="97"/>
      <c r="AX306" s="97"/>
      <c r="AY306" s="98"/>
      <c r="AZ306" s="104"/>
      <c r="BA306" s="97"/>
      <c r="BB306" s="97"/>
      <c r="BC306" s="97"/>
      <c r="BD306" s="97"/>
      <c r="BE306" s="97"/>
      <c r="BF306" s="97"/>
      <c r="BG306" s="97"/>
      <c r="BH306" s="97"/>
      <c r="BI306" s="97"/>
      <c r="BJ306" s="97"/>
      <c r="BK306" s="97"/>
      <c r="BL306" s="97"/>
      <c r="BM306" s="97"/>
      <c r="BN306" s="97"/>
      <c r="BO306" s="97"/>
      <c r="BP306" s="98"/>
      <c r="BQ306" s="104"/>
      <c r="BR306" s="97"/>
      <c r="BS306" s="97"/>
      <c r="BT306" s="97"/>
      <c r="BU306" s="97"/>
      <c r="BV306" s="97"/>
      <c r="BW306" s="97"/>
      <c r="BX306" s="97"/>
      <c r="BY306" s="97"/>
      <c r="BZ306" s="97"/>
      <c r="CA306" s="97"/>
      <c r="CB306" s="97"/>
      <c r="CC306" s="97"/>
      <c r="CD306" s="97"/>
      <c r="CE306" s="97"/>
      <c r="CF306" s="97"/>
      <c r="CG306" s="98"/>
      <c r="CH306" s="104"/>
      <c r="CI306" s="97"/>
      <c r="CJ306" s="97"/>
      <c r="CK306" s="97"/>
      <c r="CL306" s="97"/>
      <c r="CM306" s="97"/>
      <c r="CN306" s="97"/>
      <c r="CO306" s="97"/>
      <c r="CP306" s="97"/>
      <c r="CQ306" s="97"/>
      <c r="CR306" s="97"/>
      <c r="CS306" s="97"/>
      <c r="CT306" s="97"/>
      <c r="CU306" s="97"/>
      <c r="CV306" s="97"/>
      <c r="CW306" s="97"/>
      <c r="CX306" s="98"/>
      <c r="CY306" s="104"/>
      <c r="CZ306" s="97"/>
      <c r="DA306" s="97"/>
      <c r="DB306" s="97"/>
      <c r="DC306" s="97"/>
      <c r="DD306" s="97"/>
      <c r="DE306" s="97"/>
      <c r="DF306" s="97"/>
      <c r="DG306" s="97"/>
      <c r="DH306" s="97"/>
      <c r="DI306" s="97"/>
      <c r="DJ306" s="97"/>
      <c r="DK306" s="97"/>
      <c r="DL306" s="97"/>
      <c r="DM306" s="97"/>
      <c r="DN306" s="97"/>
      <c r="DO306" s="98"/>
      <c r="DP306" s="104"/>
      <c r="DQ306" s="97"/>
      <c r="DR306" s="97"/>
      <c r="DS306" s="97"/>
      <c r="DT306" s="97"/>
      <c r="DU306" s="97"/>
      <c r="DV306" s="97"/>
      <c r="DW306" s="97"/>
      <c r="DX306" s="97"/>
      <c r="DY306" s="97"/>
      <c r="DZ306" s="97"/>
      <c r="EA306" s="97"/>
      <c r="EB306" s="97"/>
      <c r="EC306" s="97"/>
      <c r="ED306" s="97"/>
      <c r="EE306" s="97"/>
      <c r="EF306" s="98"/>
      <c r="EG306" s="104"/>
      <c r="EH306" s="97"/>
      <c r="EI306" s="97"/>
      <c r="EJ306" s="97"/>
      <c r="EK306" s="97"/>
      <c r="EL306" s="97"/>
      <c r="EM306" s="97"/>
      <c r="EN306" s="97"/>
      <c r="EO306" s="97"/>
      <c r="EP306" s="97"/>
      <c r="EQ306" s="97"/>
      <c r="ER306" s="97"/>
      <c r="ES306" s="97"/>
      <c r="ET306" s="97"/>
      <c r="EU306" s="97"/>
      <c r="EV306" s="97"/>
      <c r="EW306" s="98"/>
      <c r="EX306" s="104"/>
      <c r="EY306" s="97"/>
      <c r="EZ306" s="97"/>
      <c r="FA306" s="97"/>
      <c r="FB306" s="97"/>
      <c r="FC306" s="97"/>
      <c r="FD306" s="97"/>
      <c r="FE306" s="97"/>
      <c r="FF306" s="97"/>
      <c r="FG306" s="97"/>
      <c r="FH306" s="97"/>
      <c r="FI306" s="97"/>
      <c r="FJ306" s="97"/>
      <c r="FK306" s="97"/>
      <c r="FL306" s="97"/>
      <c r="FM306" s="97"/>
      <c r="FN306" s="98"/>
      <c r="FO306" s="104"/>
      <c r="FP306" s="97"/>
      <c r="FQ306" s="97"/>
      <c r="FR306" s="97"/>
      <c r="FS306" s="97"/>
      <c r="FT306" s="97"/>
      <c r="FU306" s="97"/>
      <c r="FV306" s="97"/>
      <c r="FW306" s="97"/>
      <c r="FX306" s="97"/>
      <c r="FY306" s="97"/>
      <c r="FZ306" s="97"/>
      <c r="GA306" s="97"/>
      <c r="GB306" s="97"/>
      <c r="GC306" s="97"/>
      <c r="GD306" s="97"/>
      <c r="GE306" s="98"/>
      <c r="GF306" s="104"/>
      <c r="GG306" s="97"/>
      <c r="GH306" s="97"/>
      <c r="GI306" s="97"/>
      <c r="GJ306" s="97"/>
      <c r="GK306" s="97"/>
      <c r="GL306" s="97"/>
      <c r="GM306" s="97"/>
      <c r="GN306" s="97"/>
      <c r="GO306" s="97"/>
      <c r="GP306" s="97"/>
      <c r="GQ306" s="97"/>
      <c r="GR306" s="97"/>
      <c r="GS306" s="97"/>
      <c r="GT306" s="97"/>
      <c r="GU306" s="97"/>
      <c r="GV306" s="98"/>
      <c r="GW306" s="104"/>
      <c r="GX306" s="97"/>
      <c r="GY306" s="97"/>
      <c r="GZ306" s="97"/>
      <c r="HA306" s="97"/>
      <c r="HB306" s="97"/>
      <c r="HC306" s="97"/>
      <c r="HD306" s="97"/>
      <c r="HE306" s="97"/>
      <c r="HF306" s="97"/>
      <c r="HG306" s="97"/>
      <c r="HH306" s="97"/>
      <c r="HI306" s="97"/>
      <c r="HJ306" s="97"/>
      <c r="HK306" s="97"/>
      <c r="HL306" s="97"/>
      <c r="HM306" s="98"/>
      <c r="HN306" s="104"/>
      <c r="HO306" s="97"/>
      <c r="HP306" s="97"/>
      <c r="HQ306" s="97"/>
      <c r="HR306" s="97"/>
      <c r="HS306" s="97"/>
      <c r="HT306" s="97"/>
      <c r="HU306" s="97"/>
      <c r="HV306" s="97"/>
      <c r="HW306" s="97"/>
      <c r="HX306" s="97"/>
      <c r="HY306" s="97"/>
      <c r="HZ306" s="97"/>
      <c r="IA306" s="97"/>
      <c r="IB306" s="97"/>
      <c r="IC306" s="97"/>
      <c r="ID306" s="98"/>
      <c r="IE306" s="104"/>
      <c r="IF306" s="97"/>
      <c r="IG306" s="97"/>
      <c r="IH306" s="97"/>
      <c r="II306" s="97"/>
      <c r="IJ306" s="97"/>
      <c r="IK306" s="97"/>
      <c r="IL306" s="97"/>
      <c r="IM306" s="97"/>
      <c r="IN306" s="97"/>
      <c r="IO306" s="97"/>
      <c r="IP306" s="97"/>
      <c r="IQ306" s="97"/>
      <c r="IR306" s="97"/>
      <c r="IS306" s="97"/>
      <c r="IT306" s="97"/>
      <c r="IU306" s="98"/>
      <c r="IV306" s="104"/>
      <c r="IW306" s="97"/>
      <c r="IX306" s="97"/>
      <c r="IY306" s="97"/>
      <c r="IZ306" s="97"/>
      <c r="JA306" s="97"/>
      <c r="JB306" s="97"/>
      <c r="JC306" s="97"/>
      <c r="JD306" s="97"/>
      <c r="JE306" s="97"/>
      <c r="JF306" s="97"/>
      <c r="JG306" s="97"/>
      <c r="JH306" s="97"/>
      <c r="JI306" s="97"/>
      <c r="JJ306" s="97"/>
      <c r="JK306" s="97"/>
      <c r="JL306" s="98"/>
      <c r="JM306" s="104"/>
      <c r="JN306" s="97"/>
      <c r="JO306" s="97"/>
      <c r="JP306" s="97"/>
      <c r="JQ306" s="97"/>
      <c r="JR306" s="97"/>
      <c r="JS306" s="97"/>
      <c r="JT306" s="97"/>
      <c r="JU306" s="97"/>
      <c r="JV306" s="97"/>
      <c r="JW306" s="97"/>
      <c r="JX306" s="97"/>
      <c r="JY306" s="97"/>
      <c r="JZ306" s="97"/>
      <c r="KA306" s="97"/>
      <c r="KB306" s="97"/>
      <c r="KC306" s="98"/>
      <c r="KD306" s="104"/>
      <c r="KE306" s="97"/>
      <c r="KF306" s="97"/>
      <c r="KG306" s="97"/>
      <c r="KH306" s="97"/>
      <c r="KI306" s="97"/>
      <c r="KJ306" s="97"/>
      <c r="KK306" s="97"/>
      <c r="KL306" s="97"/>
      <c r="KM306" s="97"/>
      <c r="KN306" s="97"/>
      <c r="KO306" s="97"/>
      <c r="KP306" s="97"/>
      <c r="KQ306" s="97"/>
      <c r="KR306" s="97"/>
      <c r="KS306" s="97"/>
    </row>
    <row r="307" ht="15.0" customHeight="1">
      <c r="A307" s="104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8"/>
      <c r="R307" s="104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8"/>
      <c r="AI307" s="104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8"/>
      <c r="AZ307" s="104"/>
      <c r="BA307" s="97"/>
      <c r="BB307" s="97"/>
      <c r="BC307" s="97"/>
      <c r="BD307" s="97"/>
      <c r="BE307" s="97"/>
      <c r="BF307" s="97"/>
      <c r="BG307" s="97"/>
      <c r="BH307" s="97"/>
      <c r="BI307" s="97"/>
      <c r="BJ307" s="97"/>
      <c r="BK307" s="97"/>
      <c r="BL307" s="97"/>
      <c r="BM307" s="97"/>
      <c r="BN307" s="97"/>
      <c r="BO307" s="97"/>
      <c r="BP307" s="98"/>
      <c r="BQ307" s="104"/>
      <c r="BR307" s="97"/>
      <c r="BS307" s="97"/>
      <c r="BT307" s="97"/>
      <c r="BU307" s="97"/>
      <c r="BV307" s="97"/>
      <c r="BW307" s="97"/>
      <c r="BX307" s="97"/>
      <c r="BY307" s="97"/>
      <c r="BZ307" s="97"/>
      <c r="CA307" s="97"/>
      <c r="CB307" s="97"/>
      <c r="CC307" s="97"/>
      <c r="CD307" s="97"/>
      <c r="CE307" s="97"/>
      <c r="CF307" s="97"/>
      <c r="CG307" s="98"/>
      <c r="CH307" s="104"/>
      <c r="CI307" s="97"/>
      <c r="CJ307" s="97"/>
      <c r="CK307" s="97"/>
      <c r="CL307" s="97"/>
      <c r="CM307" s="97"/>
      <c r="CN307" s="97"/>
      <c r="CO307" s="97"/>
      <c r="CP307" s="97"/>
      <c r="CQ307" s="97"/>
      <c r="CR307" s="97"/>
      <c r="CS307" s="97"/>
      <c r="CT307" s="97"/>
      <c r="CU307" s="97"/>
      <c r="CV307" s="97"/>
      <c r="CW307" s="97"/>
      <c r="CX307" s="98"/>
      <c r="CY307" s="104"/>
      <c r="CZ307" s="97"/>
      <c r="DA307" s="97"/>
      <c r="DB307" s="97"/>
      <c r="DC307" s="97"/>
      <c r="DD307" s="97"/>
      <c r="DE307" s="97"/>
      <c r="DF307" s="97"/>
      <c r="DG307" s="97"/>
      <c r="DH307" s="97"/>
      <c r="DI307" s="97"/>
      <c r="DJ307" s="97"/>
      <c r="DK307" s="97"/>
      <c r="DL307" s="97"/>
      <c r="DM307" s="97"/>
      <c r="DN307" s="97"/>
      <c r="DO307" s="98"/>
      <c r="DP307" s="104"/>
      <c r="DQ307" s="97"/>
      <c r="DR307" s="97"/>
      <c r="DS307" s="97"/>
      <c r="DT307" s="97"/>
      <c r="DU307" s="97"/>
      <c r="DV307" s="97"/>
      <c r="DW307" s="97"/>
      <c r="DX307" s="97"/>
      <c r="DY307" s="97"/>
      <c r="DZ307" s="97"/>
      <c r="EA307" s="97"/>
      <c r="EB307" s="97"/>
      <c r="EC307" s="97"/>
      <c r="ED307" s="97"/>
      <c r="EE307" s="97"/>
      <c r="EF307" s="98"/>
      <c r="EG307" s="104"/>
      <c r="EH307" s="97"/>
      <c r="EI307" s="97"/>
      <c r="EJ307" s="97"/>
      <c r="EK307" s="97"/>
      <c r="EL307" s="97"/>
      <c r="EM307" s="97"/>
      <c r="EN307" s="97"/>
      <c r="EO307" s="97"/>
      <c r="EP307" s="97"/>
      <c r="EQ307" s="97"/>
      <c r="ER307" s="97"/>
      <c r="ES307" s="97"/>
      <c r="ET307" s="97"/>
      <c r="EU307" s="97"/>
      <c r="EV307" s="97"/>
      <c r="EW307" s="98"/>
      <c r="EX307" s="104"/>
      <c r="EY307" s="97"/>
      <c r="EZ307" s="97"/>
      <c r="FA307" s="97"/>
      <c r="FB307" s="97"/>
      <c r="FC307" s="97"/>
      <c r="FD307" s="97"/>
      <c r="FE307" s="97"/>
      <c r="FF307" s="97"/>
      <c r="FG307" s="97"/>
      <c r="FH307" s="97"/>
      <c r="FI307" s="97"/>
      <c r="FJ307" s="97"/>
      <c r="FK307" s="97"/>
      <c r="FL307" s="97"/>
      <c r="FM307" s="97"/>
      <c r="FN307" s="98"/>
      <c r="FO307" s="104"/>
      <c r="FP307" s="97"/>
      <c r="FQ307" s="97"/>
      <c r="FR307" s="97"/>
      <c r="FS307" s="97"/>
      <c r="FT307" s="97"/>
      <c r="FU307" s="97"/>
      <c r="FV307" s="97"/>
      <c r="FW307" s="97"/>
      <c r="FX307" s="97"/>
      <c r="FY307" s="97"/>
      <c r="FZ307" s="97"/>
      <c r="GA307" s="97"/>
      <c r="GB307" s="97"/>
      <c r="GC307" s="97"/>
      <c r="GD307" s="97"/>
      <c r="GE307" s="98"/>
      <c r="GF307" s="104"/>
      <c r="GG307" s="97"/>
      <c r="GH307" s="97"/>
      <c r="GI307" s="97"/>
      <c r="GJ307" s="97"/>
      <c r="GK307" s="97"/>
      <c r="GL307" s="97"/>
      <c r="GM307" s="97"/>
      <c r="GN307" s="97"/>
      <c r="GO307" s="97"/>
      <c r="GP307" s="97"/>
      <c r="GQ307" s="97"/>
      <c r="GR307" s="97"/>
      <c r="GS307" s="97"/>
      <c r="GT307" s="97"/>
      <c r="GU307" s="97"/>
      <c r="GV307" s="98"/>
      <c r="GW307" s="104"/>
      <c r="GX307" s="97"/>
      <c r="GY307" s="97"/>
      <c r="GZ307" s="97"/>
      <c r="HA307" s="97"/>
      <c r="HB307" s="97"/>
      <c r="HC307" s="97"/>
      <c r="HD307" s="97"/>
      <c r="HE307" s="97"/>
      <c r="HF307" s="97"/>
      <c r="HG307" s="97"/>
      <c r="HH307" s="97"/>
      <c r="HI307" s="97"/>
      <c r="HJ307" s="97"/>
      <c r="HK307" s="97"/>
      <c r="HL307" s="97"/>
      <c r="HM307" s="98"/>
      <c r="HN307" s="104"/>
      <c r="HO307" s="97"/>
      <c r="HP307" s="97"/>
      <c r="HQ307" s="97"/>
      <c r="HR307" s="97"/>
      <c r="HS307" s="97"/>
      <c r="HT307" s="97"/>
      <c r="HU307" s="97"/>
      <c r="HV307" s="97"/>
      <c r="HW307" s="97"/>
      <c r="HX307" s="97"/>
      <c r="HY307" s="97"/>
      <c r="HZ307" s="97"/>
      <c r="IA307" s="97"/>
      <c r="IB307" s="97"/>
      <c r="IC307" s="97"/>
      <c r="ID307" s="98"/>
      <c r="IE307" s="104"/>
      <c r="IF307" s="97"/>
      <c r="IG307" s="97"/>
      <c r="IH307" s="97"/>
      <c r="II307" s="97"/>
      <c r="IJ307" s="97"/>
      <c r="IK307" s="97"/>
      <c r="IL307" s="97"/>
      <c r="IM307" s="97"/>
      <c r="IN307" s="97"/>
      <c r="IO307" s="97"/>
      <c r="IP307" s="97"/>
      <c r="IQ307" s="97"/>
      <c r="IR307" s="97"/>
      <c r="IS307" s="97"/>
      <c r="IT307" s="97"/>
      <c r="IU307" s="98"/>
      <c r="IV307" s="104"/>
      <c r="IW307" s="97"/>
      <c r="IX307" s="97"/>
      <c r="IY307" s="97"/>
      <c r="IZ307" s="97"/>
      <c r="JA307" s="97"/>
      <c r="JB307" s="97"/>
      <c r="JC307" s="97"/>
      <c r="JD307" s="97"/>
      <c r="JE307" s="97"/>
      <c r="JF307" s="97"/>
      <c r="JG307" s="97"/>
      <c r="JH307" s="97"/>
      <c r="JI307" s="97"/>
      <c r="JJ307" s="97"/>
      <c r="JK307" s="97"/>
      <c r="JL307" s="98"/>
      <c r="JM307" s="104"/>
      <c r="JN307" s="97"/>
      <c r="JO307" s="97"/>
      <c r="JP307" s="97"/>
      <c r="JQ307" s="97"/>
      <c r="JR307" s="97"/>
      <c r="JS307" s="97"/>
      <c r="JT307" s="97"/>
      <c r="JU307" s="97"/>
      <c r="JV307" s="97"/>
      <c r="JW307" s="97"/>
      <c r="JX307" s="97"/>
      <c r="JY307" s="97"/>
      <c r="JZ307" s="97"/>
      <c r="KA307" s="97"/>
      <c r="KB307" s="97"/>
      <c r="KC307" s="98"/>
      <c r="KD307" s="104"/>
      <c r="KE307" s="97"/>
      <c r="KF307" s="97"/>
      <c r="KG307" s="97"/>
      <c r="KH307" s="97"/>
      <c r="KI307" s="97"/>
      <c r="KJ307" s="97"/>
      <c r="KK307" s="97"/>
      <c r="KL307" s="97"/>
      <c r="KM307" s="97"/>
      <c r="KN307" s="97"/>
      <c r="KO307" s="97"/>
      <c r="KP307" s="97"/>
      <c r="KQ307" s="97"/>
      <c r="KR307" s="97"/>
      <c r="KS307" s="97"/>
    </row>
    <row r="308" ht="15.0" customHeight="1">
      <c r="A308" s="104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8"/>
      <c r="R308" s="104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8"/>
      <c r="AI308" s="104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7"/>
      <c r="AV308" s="97"/>
      <c r="AW308" s="97"/>
      <c r="AX308" s="97"/>
      <c r="AY308" s="98"/>
      <c r="AZ308" s="104"/>
      <c r="BA308" s="97"/>
      <c r="BB308" s="97"/>
      <c r="BC308" s="97"/>
      <c r="BD308" s="97"/>
      <c r="BE308" s="97"/>
      <c r="BF308" s="97"/>
      <c r="BG308" s="97"/>
      <c r="BH308" s="97"/>
      <c r="BI308" s="97"/>
      <c r="BJ308" s="97"/>
      <c r="BK308" s="97"/>
      <c r="BL308" s="97"/>
      <c r="BM308" s="97"/>
      <c r="BN308" s="97"/>
      <c r="BO308" s="97"/>
      <c r="BP308" s="98"/>
      <c r="BQ308" s="104"/>
      <c r="BR308" s="97"/>
      <c r="BS308" s="97"/>
      <c r="BT308" s="97"/>
      <c r="BU308" s="97"/>
      <c r="BV308" s="97"/>
      <c r="BW308" s="97"/>
      <c r="BX308" s="97"/>
      <c r="BY308" s="97"/>
      <c r="BZ308" s="97"/>
      <c r="CA308" s="97"/>
      <c r="CB308" s="97"/>
      <c r="CC308" s="97"/>
      <c r="CD308" s="97"/>
      <c r="CE308" s="97"/>
      <c r="CF308" s="97"/>
      <c r="CG308" s="98"/>
      <c r="CH308" s="104"/>
      <c r="CI308" s="97"/>
      <c r="CJ308" s="97"/>
      <c r="CK308" s="97"/>
      <c r="CL308" s="97"/>
      <c r="CM308" s="97"/>
      <c r="CN308" s="97"/>
      <c r="CO308" s="97"/>
      <c r="CP308" s="97"/>
      <c r="CQ308" s="97"/>
      <c r="CR308" s="97"/>
      <c r="CS308" s="97"/>
      <c r="CT308" s="97"/>
      <c r="CU308" s="97"/>
      <c r="CV308" s="97"/>
      <c r="CW308" s="97"/>
      <c r="CX308" s="98"/>
      <c r="CY308" s="104"/>
      <c r="CZ308" s="97"/>
      <c r="DA308" s="97"/>
      <c r="DB308" s="97"/>
      <c r="DC308" s="97"/>
      <c r="DD308" s="97"/>
      <c r="DE308" s="97"/>
      <c r="DF308" s="97"/>
      <c r="DG308" s="97"/>
      <c r="DH308" s="97"/>
      <c r="DI308" s="97"/>
      <c r="DJ308" s="97"/>
      <c r="DK308" s="97"/>
      <c r="DL308" s="97"/>
      <c r="DM308" s="97"/>
      <c r="DN308" s="97"/>
      <c r="DO308" s="98"/>
      <c r="DP308" s="104"/>
      <c r="DQ308" s="97"/>
      <c r="DR308" s="97"/>
      <c r="DS308" s="97"/>
      <c r="DT308" s="97"/>
      <c r="DU308" s="97"/>
      <c r="DV308" s="97"/>
      <c r="DW308" s="97"/>
      <c r="DX308" s="97"/>
      <c r="DY308" s="97"/>
      <c r="DZ308" s="97"/>
      <c r="EA308" s="97"/>
      <c r="EB308" s="97"/>
      <c r="EC308" s="97"/>
      <c r="ED308" s="97"/>
      <c r="EE308" s="97"/>
      <c r="EF308" s="98"/>
      <c r="EG308" s="104"/>
      <c r="EH308" s="97"/>
      <c r="EI308" s="97"/>
      <c r="EJ308" s="97"/>
      <c r="EK308" s="97"/>
      <c r="EL308" s="97"/>
      <c r="EM308" s="97"/>
      <c r="EN308" s="97"/>
      <c r="EO308" s="97"/>
      <c r="EP308" s="97"/>
      <c r="EQ308" s="97"/>
      <c r="ER308" s="97"/>
      <c r="ES308" s="97"/>
      <c r="ET308" s="97"/>
      <c r="EU308" s="97"/>
      <c r="EV308" s="97"/>
      <c r="EW308" s="98"/>
      <c r="EX308" s="104"/>
      <c r="EY308" s="97"/>
      <c r="EZ308" s="97"/>
      <c r="FA308" s="97"/>
      <c r="FB308" s="97"/>
      <c r="FC308" s="97"/>
      <c r="FD308" s="97"/>
      <c r="FE308" s="97"/>
      <c r="FF308" s="97"/>
      <c r="FG308" s="97"/>
      <c r="FH308" s="97"/>
      <c r="FI308" s="97"/>
      <c r="FJ308" s="97"/>
      <c r="FK308" s="97"/>
      <c r="FL308" s="97"/>
      <c r="FM308" s="97"/>
      <c r="FN308" s="98"/>
      <c r="FO308" s="104"/>
      <c r="FP308" s="97"/>
      <c r="FQ308" s="97"/>
      <c r="FR308" s="97"/>
      <c r="FS308" s="97"/>
      <c r="FT308" s="97"/>
      <c r="FU308" s="97"/>
      <c r="FV308" s="97"/>
      <c r="FW308" s="97"/>
      <c r="FX308" s="97"/>
      <c r="FY308" s="97"/>
      <c r="FZ308" s="97"/>
      <c r="GA308" s="97"/>
      <c r="GB308" s="97"/>
      <c r="GC308" s="97"/>
      <c r="GD308" s="97"/>
      <c r="GE308" s="98"/>
      <c r="GF308" s="104"/>
      <c r="GG308" s="97"/>
      <c r="GH308" s="97"/>
      <c r="GI308" s="97"/>
      <c r="GJ308" s="97"/>
      <c r="GK308" s="97"/>
      <c r="GL308" s="97"/>
      <c r="GM308" s="97"/>
      <c r="GN308" s="97"/>
      <c r="GO308" s="97"/>
      <c r="GP308" s="97"/>
      <c r="GQ308" s="97"/>
      <c r="GR308" s="97"/>
      <c r="GS308" s="97"/>
      <c r="GT308" s="97"/>
      <c r="GU308" s="97"/>
      <c r="GV308" s="98"/>
      <c r="GW308" s="104"/>
      <c r="GX308" s="97"/>
      <c r="GY308" s="97"/>
      <c r="GZ308" s="97"/>
      <c r="HA308" s="97"/>
      <c r="HB308" s="97"/>
      <c r="HC308" s="97"/>
      <c r="HD308" s="97"/>
      <c r="HE308" s="97"/>
      <c r="HF308" s="97"/>
      <c r="HG308" s="97"/>
      <c r="HH308" s="97"/>
      <c r="HI308" s="97"/>
      <c r="HJ308" s="97"/>
      <c r="HK308" s="97"/>
      <c r="HL308" s="97"/>
      <c r="HM308" s="98"/>
      <c r="HN308" s="104"/>
      <c r="HO308" s="97"/>
      <c r="HP308" s="97"/>
      <c r="HQ308" s="97"/>
      <c r="HR308" s="97"/>
      <c r="HS308" s="97"/>
      <c r="HT308" s="97"/>
      <c r="HU308" s="97"/>
      <c r="HV308" s="97"/>
      <c r="HW308" s="97"/>
      <c r="HX308" s="97"/>
      <c r="HY308" s="97"/>
      <c r="HZ308" s="97"/>
      <c r="IA308" s="97"/>
      <c r="IB308" s="97"/>
      <c r="IC308" s="97"/>
      <c r="ID308" s="98"/>
      <c r="IE308" s="104"/>
      <c r="IF308" s="97"/>
      <c r="IG308" s="97"/>
      <c r="IH308" s="97"/>
      <c r="II308" s="97"/>
      <c r="IJ308" s="97"/>
      <c r="IK308" s="97"/>
      <c r="IL308" s="97"/>
      <c r="IM308" s="97"/>
      <c r="IN308" s="97"/>
      <c r="IO308" s="97"/>
      <c r="IP308" s="97"/>
      <c r="IQ308" s="97"/>
      <c r="IR308" s="97"/>
      <c r="IS308" s="97"/>
      <c r="IT308" s="97"/>
      <c r="IU308" s="98"/>
      <c r="IV308" s="104"/>
      <c r="IW308" s="97"/>
      <c r="IX308" s="97"/>
      <c r="IY308" s="97"/>
      <c r="IZ308" s="97"/>
      <c r="JA308" s="97"/>
      <c r="JB308" s="97"/>
      <c r="JC308" s="97"/>
      <c r="JD308" s="97"/>
      <c r="JE308" s="97"/>
      <c r="JF308" s="97"/>
      <c r="JG308" s="97"/>
      <c r="JH308" s="97"/>
      <c r="JI308" s="97"/>
      <c r="JJ308" s="97"/>
      <c r="JK308" s="97"/>
      <c r="JL308" s="98"/>
      <c r="JM308" s="104"/>
      <c r="JN308" s="97"/>
      <c r="JO308" s="97"/>
      <c r="JP308" s="97"/>
      <c r="JQ308" s="97"/>
      <c r="JR308" s="97"/>
      <c r="JS308" s="97"/>
      <c r="JT308" s="97"/>
      <c r="JU308" s="97"/>
      <c r="JV308" s="97"/>
      <c r="JW308" s="97"/>
      <c r="JX308" s="97"/>
      <c r="JY308" s="97"/>
      <c r="JZ308" s="97"/>
      <c r="KA308" s="97"/>
      <c r="KB308" s="97"/>
      <c r="KC308" s="98"/>
      <c r="KD308" s="104"/>
      <c r="KE308" s="97"/>
      <c r="KF308" s="97"/>
      <c r="KG308" s="97"/>
      <c r="KH308" s="97"/>
      <c r="KI308" s="97"/>
      <c r="KJ308" s="97"/>
      <c r="KK308" s="97"/>
      <c r="KL308" s="97"/>
      <c r="KM308" s="97"/>
      <c r="KN308" s="97"/>
      <c r="KO308" s="97"/>
      <c r="KP308" s="97"/>
      <c r="KQ308" s="97"/>
      <c r="KR308" s="97"/>
      <c r="KS308" s="97"/>
    </row>
    <row r="309" ht="15.0" customHeight="1">
      <c r="A309" s="104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8"/>
      <c r="R309" s="104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8"/>
      <c r="AI309" s="104"/>
      <c r="AJ309" s="97"/>
      <c r="AK309" s="97"/>
      <c r="AL309" s="97"/>
      <c r="AM309" s="97"/>
      <c r="AN309" s="97"/>
      <c r="AO309" s="97"/>
      <c r="AP309" s="97"/>
      <c r="AQ309" s="97"/>
      <c r="AR309" s="97"/>
      <c r="AS309" s="97"/>
      <c r="AT309" s="97"/>
      <c r="AU309" s="97"/>
      <c r="AV309" s="97"/>
      <c r="AW309" s="97"/>
      <c r="AX309" s="97"/>
      <c r="AY309" s="98"/>
      <c r="AZ309" s="104"/>
      <c r="BA309" s="97"/>
      <c r="BB309" s="97"/>
      <c r="BC309" s="97"/>
      <c r="BD309" s="97"/>
      <c r="BE309" s="97"/>
      <c r="BF309" s="97"/>
      <c r="BG309" s="97"/>
      <c r="BH309" s="97"/>
      <c r="BI309" s="97"/>
      <c r="BJ309" s="97"/>
      <c r="BK309" s="97"/>
      <c r="BL309" s="97"/>
      <c r="BM309" s="97"/>
      <c r="BN309" s="97"/>
      <c r="BO309" s="97"/>
      <c r="BP309" s="98"/>
      <c r="BQ309" s="104"/>
      <c r="BR309" s="97"/>
      <c r="BS309" s="97"/>
      <c r="BT309" s="97"/>
      <c r="BU309" s="97"/>
      <c r="BV309" s="97"/>
      <c r="BW309" s="97"/>
      <c r="BX309" s="97"/>
      <c r="BY309" s="97"/>
      <c r="BZ309" s="97"/>
      <c r="CA309" s="97"/>
      <c r="CB309" s="97"/>
      <c r="CC309" s="97"/>
      <c r="CD309" s="97"/>
      <c r="CE309" s="97"/>
      <c r="CF309" s="97"/>
      <c r="CG309" s="98"/>
      <c r="CH309" s="104"/>
      <c r="CI309" s="97"/>
      <c r="CJ309" s="97"/>
      <c r="CK309" s="97"/>
      <c r="CL309" s="97"/>
      <c r="CM309" s="97"/>
      <c r="CN309" s="97"/>
      <c r="CO309" s="97"/>
      <c r="CP309" s="97"/>
      <c r="CQ309" s="97"/>
      <c r="CR309" s="97"/>
      <c r="CS309" s="97"/>
      <c r="CT309" s="97"/>
      <c r="CU309" s="97"/>
      <c r="CV309" s="97"/>
      <c r="CW309" s="97"/>
      <c r="CX309" s="98"/>
      <c r="CY309" s="104"/>
      <c r="CZ309" s="97"/>
      <c r="DA309" s="97"/>
      <c r="DB309" s="97"/>
      <c r="DC309" s="97"/>
      <c r="DD309" s="97"/>
      <c r="DE309" s="97"/>
      <c r="DF309" s="97"/>
      <c r="DG309" s="97"/>
      <c r="DH309" s="97"/>
      <c r="DI309" s="97"/>
      <c r="DJ309" s="97"/>
      <c r="DK309" s="97"/>
      <c r="DL309" s="97"/>
      <c r="DM309" s="97"/>
      <c r="DN309" s="97"/>
      <c r="DO309" s="98"/>
      <c r="DP309" s="104"/>
      <c r="DQ309" s="97"/>
      <c r="DR309" s="97"/>
      <c r="DS309" s="97"/>
      <c r="DT309" s="97"/>
      <c r="DU309" s="97"/>
      <c r="DV309" s="97"/>
      <c r="DW309" s="97"/>
      <c r="DX309" s="97"/>
      <c r="DY309" s="97"/>
      <c r="DZ309" s="97"/>
      <c r="EA309" s="97"/>
      <c r="EB309" s="97"/>
      <c r="EC309" s="97"/>
      <c r="ED309" s="97"/>
      <c r="EE309" s="97"/>
      <c r="EF309" s="98"/>
      <c r="EG309" s="104"/>
      <c r="EH309" s="97"/>
      <c r="EI309" s="97"/>
      <c r="EJ309" s="97"/>
      <c r="EK309" s="97"/>
      <c r="EL309" s="97"/>
      <c r="EM309" s="97"/>
      <c r="EN309" s="97"/>
      <c r="EO309" s="97"/>
      <c r="EP309" s="97"/>
      <c r="EQ309" s="97"/>
      <c r="ER309" s="97"/>
      <c r="ES309" s="97"/>
      <c r="ET309" s="97"/>
      <c r="EU309" s="97"/>
      <c r="EV309" s="97"/>
      <c r="EW309" s="98"/>
      <c r="EX309" s="104"/>
      <c r="EY309" s="97"/>
      <c r="EZ309" s="97"/>
      <c r="FA309" s="97"/>
      <c r="FB309" s="97"/>
      <c r="FC309" s="97"/>
      <c r="FD309" s="97"/>
      <c r="FE309" s="97"/>
      <c r="FF309" s="97"/>
      <c r="FG309" s="97"/>
      <c r="FH309" s="97"/>
      <c r="FI309" s="97"/>
      <c r="FJ309" s="97"/>
      <c r="FK309" s="97"/>
      <c r="FL309" s="97"/>
      <c r="FM309" s="97"/>
      <c r="FN309" s="98"/>
      <c r="FO309" s="104"/>
      <c r="FP309" s="97"/>
      <c r="FQ309" s="97"/>
      <c r="FR309" s="97"/>
      <c r="FS309" s="97"/>
      <c r="FT309" s="97"/>
      <c r="FU309" s="97"/>
      <c r="FV309" s="97"/>
      <c r="FW309" s="97"/>
      <c r="FX309" s="97"/>
      <c r="FY309" s="97"/>
      <c r="FZ309" s="97"/>
      <c r="GA309" s="97"/>
      <c r="GB309" s="97"/>
      <c r="GC309" s="97"/>
      <c r="GD309" s="97"/>
      <c r="GE309" s="98"/>
      <c r="GF309" s="104"/>
      <c r="GG309" s="97"/>
      <c r="GH309" s="97"/>
      <c r="GI309" s="97"/>
      <c r="GJ309" s="97"/>
      <c r="GK309" s="97"/>
      <c r="GL309" s="97"/>
      <c r="GM309" s="97"/>
      <c r="GN309" s="97"/>
      <c r="GO309" s="97"/>
      <c r="GP309" s="97"/>
      <c r="GQ309" s="97"/>
      <c r="GR309" s="97"/>
      <c r="GS309" s="97"/>
      <c r="GT309" s="97"/>
      <c r="GU309" s="97"/>
      <c r="GV309" s="98"/>
      <c r="GW309" s="104"/>
      <c r="GX309" s="97"/>
      <c r="GY309" s="97"/>
      <c r="GZ309" s="97"/>
      <c r="HA309" s="97"/>
      <c r="HB309" s="97"/>
      <c r="HC309" s="97"/>
      <c r="HD309" s="97"/>
      <c r="HE309" s="97"/>
      <c r="HF309" s="97"/>
      <c r="HG309" s="97"/>
      <c r="HH309" s="97"/>
      <c r="HI309" s="97"/>
      <c r="HJ309" s="97"/>
      <c r="HK309" s="97"/>
      <c r="HL309" s="97"/>
      <c r="HM309" s="98"/>
      <c r="HN309" s="104"/>
      <c r="HO309" s="97"/>
      <c r="HP309" s="97"/>
      <c r="HQ309" s="97"/>
      <c r="HR309" s="97"/>
      <c r="HS309" s="97"/>
      <c r="HT309" s="97"/>
      <c r="HU309" s="97"/>
      <c r="HV309" s="97"/>
      <c r="HW309" s="97"/>
      <c r="HX309" s="97"/>
      <c r="HY309" s="97"/>
      <c r="HZ309" s="97"/>
      <c r="IA309" s="97"/>
      <c r="IB309" s="97"/>
      <c r="IC309" s="97"/>
      <c r="ID309" s="98"/>
      <c r="IE309" s="104"/>
      <c r="IF309" s="97"/>
      <c r="IG309" s="97"/>
      <c r="IH309" s="97"/>
      <c r="II309" s="97"/>
      <c r="IJ309" s="97"/>
      <c r="IK309" s="97"/>
      <c r="IL309" s="97"/>
      <c r="IM309" s="97"/>
      <c r="IN309" s="97"/>
      <c r="IO309" s="97"/>
      <c r="IP309" s="97"/>
      <c r="IQ309" s="97"/>
      <c r="IR309" s="97"/>
      <c r="IS309" s="97"/>
      <c r="IT309" s="97"/>
      <c r="IU309" s="98"/>
      <c r="IV309" s="104"/>
      <c r="IW309" s="97"/>
      <c r="IX309" s="97"/>
      <c r="IY309" s="97"/>
      <c r="IZ309" s="97"/>
      <c r="JA309" s="97"/>
      <c r="JB309" s="97"/>
      <c r="JC309" s="97"/>
      <c r="JD309" s="97"/>
      <c r="JE309" s="97"/>
      <c r="JF309" s="97"/>
      <c r="JG309" s="97"/>
      <c r="JH309" s="97"/>
      <c r="JI309" s="97"/>
      <c r="JJ309" s="97"/>
      <c r="JK309" s="97"/>
      <c r="JL309" s="98"/>
      <c r="JM309" s="104"/>
      <c r="JN309" s="97"/>
      <c r="JO309" s="97"/>
      <c r="JP309" s="97"/>
      <c r="JQ309" s="97"/>
      <c r="JR309" s="97"/>
      <c r="JS309" s="97"/>
      <c r="JT309" s="97"/>
      <c r="JU309" s="97"/>
      <c r="JV309" s="97"/>
      <c r="JW309" s="97"/>
      <c r="JX309" s="97"/>
      <c r="JY309" s="97"/>
      <c r="JZ309" s="97"/>
      <c r="KA309" s="97"/>
      <c r="KB309" s="97"/>
      <c r="KC309" s="98"/>
      <c r="KD309" s="104"/>
      <c r="KE309" s="97"/>
      <c r="KF309" s="97"/>
      <c r="KG309" s="97"/>
      <c r="KH309" s="97"/>
      <c r="KI309" s="97"/>
      <c r="KJ309" s="97"/>
      <c r="KK309" s="97"/>
      <c r="KL309" s="97"/>
      <c r="KM309" s="97"/>
      <c r="KN309" s="97"/>
      <c r="KO309" s="97"/>
      <c r="KP309" s="97"/>
      <c r="KQ309" s="97"/>
      <c r="KR309" s="97"/>
      <c r="KS309" s="97"/>
    </row>
    <row r="310" ht="15.0" customHeight="1">
      <c r="A310" s="104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8"/>
      <c r="R310" s="104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8"/>
      <c r="AI310" s="104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/>
      <c r="AU310" s="97"/>
      <c r="AV310" s="97"/>
      <c r="AW310" s="97"/>
      <c r="AX310" s="97"/>
      <c r="AY310" s="98"/>
      <c r="AZ310" s="104"/>
      <c r="BA310" s="97"/>
      <c r="BB310" s="97"/>
      <c r="BC310" s="97"/>
      <c r="BD310" s="97"/>
      <c r="BE310" s="97"/>
      <c r="BF310" s="97"/>
      <c r="BG310" s="97"/>
      <c r="BH310" s="97"/>
      <c r="BI310" s="97"/>
      <c r="BJ310" s="97"/>
      <c r="BK310" s="97"/>
      <c r="BL310" s="97"/>
      <c r="BM310" s="97"/>
      <c r="BN310" s="97"/>
      <c r="BO310" s="97"/>
      <c r="BP310" s="98"/>
      <c r="BQ310" s="104"/>
      <c r="BR310" s="97"/>
      <c r="BS310" s="97"/>
      <c r="BT310" s="97"/>
      <c r="BU310" s="97"/>
      <c r="BV310" s="97"/>
      <c r="BW310" s="97"/>
      <c r="BX310" s="97"/>
      <c r="BY310" s="97"/>
      <c r="BZ310" s="97"/>
      <c r="CA310" s="97"/>
      <c r="CB310" s="97"/>
      <c r="CC310" s="97"/>
      <c r="CD310" s="97"/>
      <c r="CE310" s="97"/>
      <c r="CF310" s="97"/>
      <c r="CG310" s="98"/>
      <c r="CH310" s="104"/>
      <c r="CI310" s="97"/>
      <c r="CJ310" s="97"/>
      <c r="CK310" s="97"/>
      <c r="CL310" s="97"/>
      <c r="CM310" s="97"/>
      <c r="CN310" s="97"/>
      <c r="CO310" s="97"/>
      <c r="CP310" s="97"/>
      <c r="CQ310" s="97"/>
      <c r="CR310" s="97"/>
      <c r="CS310" s="97"/>
      <c r="CT310" s="97"/>
      <c r="CU310" s="97"/>
      <c r="CV310" s="97"/>
      <c r="CW310" s="97"/>
      <c r="CX310" s="98"/>
      <c r="CY310" s="104"/>
      <c r="CZ310" s="97"/>
      <c r="DA310" s="97"/>
      <c r="DB310" s="97"/>
      <c r="DC310" s="97"/>
      <c r="DD310" s="97"/>
      <c r="DE310" s="97"/>
      <c r="DF310" s="97"/>
      <c r="DG310" s="97"/>
      <c r="DH310" s="97"/>
      <c r="DI310" s="97"/>
      <c r="DJ310" s="97"/>
      <c r="DK310" s="97"/>
      <c r="DL310" s="97"/>
      <c r="DM310" s="97"/>
      <c r="DN310" s="97"/>
      <c r="DO310" s="98"/>
      <c r="DP310" s="104"/>
      <c r="DQ310" s="97"/>
      <c r="DR310" s="97"/>
      <c r="DS310" s="97"/>
      <c r="DT310" s="97"/>
      <c r="DU310" s="97"/>
      <c r="DV310" s="97"/>
      <c r="DW310" s="97"/>
      <c r="DX310" s="97"/>
      <c r="DY310" s="97"/>
      <c r="DZ310" s="97"/>
      <c r="EA310" s="97"/>
      <c r="EB310" s="97"/>
      <c r="EC310" s="97"/>
      <c r="ED310" s="97"/>
      <c r="EE310" s="97"/>
      <c r="EF310" s="98"/>
      <c r="EG310" s="104"/>
      <c r="EH310" s="97"/>
      <c r="EI310" s="97"/>
      <c r="EJ310" s="97"/>
      <c r="EK310" s="97"/>
      <c r="EL310" s="97"/>
      <c r="EM310" s="97"/>
      <c r="EN310" s="97"/>
      <c r="EO310" s="97"/>
      <c r="EP310" s="97"/>
      <c r="EQ310" s="97"/>
      <c r="ER310" s="97"/>
      <c r="ES310" s="97"/>
      <c r="ET310" s="97"/>
      <c r="EU310" s="97"/>
      <c r="EV310" s="97"/>
      <c r="EW310" s="98"/>
      <c r="EX310" s="104"/>
      <c r="EY310" s="97"/>
      <c r="EZ310" s="97"/>
      <c r="FA310" s="97"/>
      <c r="FB310" s="97"/>
      <c r="FC310" s="97"/>
      <c r="FD310" s="97"/>
      <c r="FE310" s="97"/>
      <c r="FF310" s="97"/>
      <c r="FG310" s="97"/>
      <c r="FH310" s="97"/>
      <c r="FI310" s="97"/>
      <c r="FJ310" s="97"/>
      <c r="FK310" s="97"/>
      <c r="FL310" s="97"/>
      <c r="FM310" s="97"/>
      <c r="FN310" s="98"/>
      <c r="FO310" s="104"/>
      <c r="FP310" s="97"/>
      <c r="FQ310" s="97"/>
      <c r="FR310" s="97"/>
      <c r="FS310" s="97"/>
      <c r="FT310" s="97"/>
      <c r="FU310" s="97"/>
      <c r="FV310" s="97"/>
      <c r="FW310" s="97"/>
      <c r="FX310" s="97"/>
      <c r="FY310" s="97"/>
      <c r="FZ310" s="97"/>
      <c r="GA310" s="97"/>
      <c r="GB310" s="97"/>
      <c r="GC310" s="97"/>
      <c r="GD310" s="97"/>
      <c r="GE310" s="98"/>
      <c r="GF310" s="104"/>
      <c r="GG310" s="97"/>
      <c r="GH310" s="97"/>
      <c r="GI310" s="97"/>
      <c r="GJ310" s="97"/>
      <c r="GK310" s="97"/>
      <c r="GL310" s="97"/>
      <c r="GM310" s="97"/>
      <c r="GN310" s="97"/>
      <c r="GO310" s="97"/>
      <c r="GP310" s="97"/>
      <c r="GQ310" s="97"/>
      <c r="GR310" s="97"/>
      <c r="GS310" s="97"/>
      <c r="GT310" s="97"/>
      <c r="GU310" s="97"/>
      <c r="GV310" s="98"/>
      <c r="GW310" s="104"/>
      <c r="GX310" s="97"/>
      <c r="GY310" s="97"/>
      <c r="GZ310" s="97"/>
      <c r="HA310" s="97"/>
      <c r="HB310" s="97"/>
      <c r="HC310" s="97"/>
      <c r="HD310" s="97"/>
      <c r="HE310" s="97"/>
      <c r="HF310" s="97"/>
      <c r="HG310" s="97"/>
      <c r="HH310" s="97"/>
      <c r="HI310" s="97"/>
      <c r="HJ310" s="97"/>
      <c r="HK310" s="97"/>
      <c r="HL310" s="97"/>
      <c r="HM310" s="98"/>
      <c r="HN310" s="104"/>
      <c r="HO310" s="97"/>
      <c r="HP310" s="97"/>
      <c r="HQ310" s="97"/>
      <c r="HR310" s="97"/>
      <c r="HS310" s="97"/>
      <c r="HT310" s="97"/>
      <c r="HU310" s="97"/>
      <c r="HV310" s="97"/>
      <c r="HW310" s="97"/>
      <c r="HX310" s="97"/>
      <c r="HY310" s="97"/>
      <c r="HZ310" s="97"/>
      <c r="IA310" s="97"/>
      <c r="IB310" s="97"/>
      <c r="IC310" s="97"/>
      <c r="ID310" s="98"/>
      <c r="IE310" s="104"/>
      <c r="IF310" s="97"/>
      <c r="IG310" s="97"/>
      <c r="IH310" s="97"/>
      <c r="II310" s="97"/>
      <c r="IJ310" s="97"/>
      <c r="IK310" s="97"/>
      <c r="IL310" s="97"/>
      <c r="IM310" s="97"/>
      <c r="IN310" s="97"/>
      <c r="IO310" s="97"/>
      <c r="IP310" s="97"/>
      <c r="IQ310" s="97"/>
      <c r="IR310" s="97"/>
      <c r="IS310" s="97"/>
      <c r="IT310" s="97"/>
      <c r="IU310" s="98"/>
      <c r="IV310" s="104"/>
      <c r="IW310" s="97"/>
      <c r="IX310" s="97"/>
      <c r="IY310" s="97"/>
      <c r="IZ310" s="97"/>
      <c r="JA310" s="97"/>
      <c r="JB310" s="97"/>
      <c r="JC310" s="97"/>
      <c r="JD310" s="97"/>
      <c r="JE310" s="97"/>
      <c r="JF310" s="97"/>
      <c r="JG310" s="97"/>
      <c r="JH310" s="97"/>
      <c r="JI310" s="97"/>
      <c r="JJ310" s="97"/>
      <c r="JK310" s="97"/>
      <c r="JL310" s="98"/>
      <c r="JM310" s="104"/>
      <c r="JN310" s="97"/>
      <c r="JO310" s="97"/>
      <c r="JP310" s="97"/>
      <c r="JQ310" s="97"/>
      <c r="JR310" s="97"/>
      <c r="JS310" s="97"/>
      <c r="JT310" s="97"/>
      <c r="JU310" s="97"/>
      <c r="JV310" s="97"/>
      <c r="JW310" s="97"/>
      <c r="JX310" s="97"/>
      <c r="JY310" s="97"/>
      <c r="JZ310" s="97"/>
      <c r="KA310" s="97"/>
      <c r="KB310" s="97"/>
      <c r="KC310" s="98"/>
      <c r="KD310" s="104"/>
      <c r="KE310" s="97"/>
      <c r="KF310" s="97"/>
      <c r="KG310" s="97"/>
      <c r="KH310" s="97"/>
      <c r="KI310" s="97"/>
      <c r="KJ310" s="97"/>
      <c r="KK310" s="97"/>
      <c r="KL310" s="97"/>
      <c r="KM310" s="97"/>
      <c r="KN310" s="97"/>
      <c r="KO310" s="97"/>
      <c r="KP310" s="97"/>
      <c r="KQ310" s="97"/>
      <c r="KR310" s="97"/>
      <c r="KS310" s="97"/>
    </row>
    <row r="311" ht="15.0" customHeight="1">
      <c r="A311" s="104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8"/>
      <c r="R311" s="104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8"/>
      <c r="AI311" s="104"/>
      <c r="AJ311" s="97"/>
      <c r="AK311" s="97"/>
      <c r="AL311" s="97"/>
      <c r="AM311" s="97"/>
      <c r="AN311" s="97"/>
      <c r="AO311" s="97"/>
      <c r="AP311" s="97"/>
      <c r="AQ311" s="97"/>
      <c r="AR311" s="97"/>
      <c r="AS311" s="97"/>
      <c r="AT311" s="97"/>
      <c r="AU311" s="97"/>
      <c r="AV311" s="97"/>
      <c r="AW311" s="97"/>
      <c r="AX311" s="97"/>
      <c r="AY311" s="98"/>
      <c r="AZ311" s="104"/>
      <c r="BA311" s="97"/>
      <c r="BB311" s="97"/>
      <c r="BC311" s="97"/>
      <c r="BD311" s="97"/>
      <c r="BE311" s="97"/>
      <c r="BF311" s="97"/>
      <c r="BG311" s="97"/>
      <c r="BH311" s="97"/>
      <c r="BI311" s="97"/>
      <c r="BJ311" s="97"/>
      <c r="BK311" s="97"/>
      <c r="BL311" s="97"/>
      <c r="BM311" s="97"/>
      <c r="BN311" s="97"/>
      <c r="BO311" s="97"/>
      <c r="BP311" s="98"/>
      <c r="BQ311" s="104"/>
      <c r="BR311" s="97"/>
      <c r="BS311" s="97"/>
      <c r="BT311" s="97"/>
      <c r="BU311" s="97"/>
      <c r="BV311" s="97"/>
      <c r="BW311" s="97"/>
      <c r="BX311" s="97"/>
      <c r="BY311" s="97"/>
      <c r="BZ311" s="97"/>
      <c r="CA311" s="97"/>
      <c r="CB311" s="97"/>
      <c r="CC311" s="97"/>
      <c r="CD311" s="97"/>
      <c r="CE311" s="97"/>
      <c r="CF311" s="97"/>
      <c r="CG311" s="98"/>
      <c r="CH311" s="104"/>
      <c r="CI311" s="97"/>
      <c r="CJ311" s="97"/>
      <c r="CK311" s="97"/>
      <c r="CL311" s="97"/>
      <c r="CM311" s="97"/>
      <c r="CN311" s="97"/>
      <c r="CO311" s="97"/>
      <c r="CP311" s="97"/>
      <c r="CQ311" s="97"/>
      <c r="CR311" s="97"/>
      <c r="CS311" s="97"/>
      <c r="CT311" s="97"/>
      <c r="CU311" s="97"/>
      <c r="CV311" s="97"/>
      <c r="CW311" s="97"/>
      <c r="CX311" s="98"/>
      <c r="CY311" s="104"/>
      <c r="CZ311" s="97"/>
      <c r="DA311" s="97"/>
      <c r="DB311" s="97"/>
      <c r="DC311" s="97"/>
      <c r="DD311" s="97"/>
      <c r="DE311" s="97"/>
      <c r="DF311" s="97"/>
      <c r="DG311" s="97"/>
      <c r="DH311" s="97"/>
      <c r="DI311" s="97"/>
      <c r="DJ311" s="97"/>
      <c r="DK311" s="97"/>
      <c r="DL311" s="97"/>
      <c r="DM311" s="97"/>
      <c r="DN311" s="97"/>
      <c r="DO311" s="98"/>
      <c r="DP311" s="104"/>
      <c r="DQ311" s="97"/>
      <c r="DR311" s="97"/>
      <c r="DS311" s="97"/>
      <c r="DT311" s="97"/>
      <c r="DU311" s="97"/>
      <c r="DV311" s="97"/>
      <c r="DW311" s="97"/>
      <c r="DX311" s="97"/>
      <c r="DY311" s="97"/>
      <c r="DZ311" s="97"/>
      <c r="EA311" s="97"/>
      <c r="EB311" s="97"/>
      <c r="EC311" s="97"/>
      <c r="ED311" s="97"/>
      <c r="EE311" s="97"/>
      <c r="EF311" s="98"/>
      <c r="EG311" s="104"/>
      <c r="EH311" s="97"/>
      <c r="EI311" s="97"/>
      <c r="EJ311" s="97"/>
      <c r="EK311" s="97"/>
      <c r="EL311" s="97"/>
      <c r="EM311" s="97"/>
      <c r="EN311" s="97"/>
      <c r="EO311" s="97"/>
      <c r="EP311" s="97"/>
      <c r="EQ311" s="97"/>
      <c r="ER311" s="97"/>
      <c r="ES311" s="97"/>
      <c r="ET311" s="97"/>
      <c r="EU311" s="97"/>
      <c r="EV311" s="97"/>
      <c r="EW311" s="98"/>
      <c r="EX311" s="104"/>
      <c r="EY311" s="97"/>
      <c r="EZ311" s="97"/>
      <c r="FA311" s="97"/>
      <c r="FB311" s="97"/>
      <c r="FC311" s="97"/>
      <c r="FD311" s="97"/>
      <c r="FE311" s="97"/>
      <c r="FF311" s="97"/>
      <c r="FG311" s="97"/>
      <c r="FH311" s="97"/>
      <c r="FI311" s="97"/>
      <c r="FJ311" s="97"/>
      <c r="FK311" s="97"/>
      <c r="FL311" s="97"/>
      <c r="FM311" s="97"/>
      <c r="FN311" s="98"/>
      <c r="FO311" s="104"/>
      <c r="FP311" s="97"/>
      <c r="FQ311" s="97"/>
      <c r="FR311" s="97"/>
      <c r="FS311" s="97"/>
      <c r="FT311" s="97"/>
      <c r="FU311" s="97"/>
      <c r="FV311" s="97"/>
      <c r="FW311" s="97"/>
      <c r="FX311" s="97"/>
      <c r="FY311" s="97"/>
      <c r="FZ311" s="97"/>
      <c r="GA311" s="97"/>
      <c r="GB311" s="97"/>
      <c r="GC311" s="97"/>
      <c r="GD311" s="97"/>
      <c r="GE311" s="98"/>
      <c r="GF311" s="104"/>
      <c r="GG311" s="97"/>
      <c r="GH311" s="97"/>
      <c r="GI311" s="97"/>
      <c r="GJ311" s="97"/>
      <c r="GK311" s="97"/>
      <c r="GL311" s="97"/>
      <c r="GM311" s="97"/>
      <c r="GN311" s="97"/>
      <c r="GO311" s="97"/>
      <c r="GP311" s="97"/>
      <c r="GQ311" s="97"/>
      <c r="GR311" s="97"/>
      <c r="GS311" s="97"/>
      <c r="GT311" s="97"/>
      <c r="GU311" s="97"/>
      <c r="GV311" s="98"/>
      <c r="GW311" s="104"/>
      <c r="GX311" s="97"/>
      <c r="GY311" s="97"/>
      <c r="GZ311" s="97"/>
      <c r="HA311" s="97"/>
      <c r="HB311" s="97"/>
      <c r="HC311" s="97"/>
      <c r="HD311" s="97"/>
      <c r="HE311" s="97"/>
      <c r="HF311" s="97"/>
      <c r="HG311" s="97"/>
      <c r="HH311" s="97"/>
      <c r="HI311" s="97"/>
      <c r="HJ311" s="97"/>
      <c r="HK311" s="97"/>
      <c r="HL311" s="97"/>
      <c r="HM311" s="98"/>
      <c r="HN311" s="104"/>
      <c r="HO311" s="97"/>
      <c r="HP311" s="97"/>
      <c r="HQ311" s="97"/>
      <c r="HR311" s="97"/>
      <c r="HS311" s="97"/>
      <c r="HT311" s="97"/>
      <c r="HU311" s="97"/>
      <c r="HV311" s="97"/>
      <c r="HW311" s="97"/>
      <c r="HX311" s="97"/>
      <c r="HY311" s="97"/>
      <c r="HZ311" s="97"/>
      <c r="IA311" s="97"/>
      <c r="IB311" s="97"/>
      <c r="IC311" s="97"/>
      <c r="ID311" s="98"/>
      <c r="IE311" s="104"/>
      <c r="IF311" s="97"/>
      <c r="IG311" s="97"/>
      <c r="IH311" s="97"/>
      <c r="II311" s="97"/>
      <c r="IJ311" s="97"/>
      <c r="IK311" s="97"/>
      <c r="IL311" s="97"/>
      <c r="IM311" s="97"/>
      <c r="IN311" s="97"/>
      <c r="IO311" s="97"/>
      <c r="IP311" s="97"/>
      <c r="IQ311" s="97"/>
      <c r="IR311" s="97"/>
      <c r="IS311" s="97"/>
      <c r="IT311" s="97"/>
      <c r="IU311" s="98"/>
      <c r="IV311" s="104"/>
      <c r="IW311" s="97"/>
      <c r="IX311" s="97"/>
      <c r="IY311" s="97"/>
      <c r="IZ311" s="97"/>
      <c r="JA311" s="97"/>
      <c r="JB311" s="97"/>
      <c r="JC311" s="97"/>
      <c r="JD311" s="97"/>
      <c r="JE311" s="97"/>
      <c r="JF311" s="97"/>
      <c r="JG311" s="97"/>
      <c r="JH311" s="97"/>
      <c r="JI311" s="97"/>
      <c r="JJ311" s="97"/>
      <c r="JK311" s="97"/>
      <c r="JL311" s="98"/>
      <c r="JM311" s="104"/>
      <c r="JN311" s="97"/>
      <c r="JO311" s="97"/>
      <c r="JP311" s="97"/>
      <c r="JQ311" s="97"/>
      <c r="JR311" s="97"/>
      <c r="JS311" s="97"/>
      <c r="JT311" s="97"/>
      <c r="JU311" s="97"/>
      <c r="JV311" s="97"/>
      <c r="JW311" s="97"/>
      <c r="JX311" s="97"/>
      <c r="JY311" s="97"/>
      <c r="JZ311" s="97"/>
      <c r="KA311" s="97"/>
      <c r="KB311" s="97"/>
      <c r="KC311" s="98"/>
      <c r="KD311" s="104"/>
      <c r="KE311" s="97"/>
      <c r="KF311" s="97"/>
      <c r="KG311" s="97"/>
      <c r="KH311" s="97"/>
      <c r="KI311" s="97"/>
      <c r="KJ311" s="97"/>
      <c r="KK311" s="97"/>
      <c r="KL311" s="97"/>
      <c r="KM311" s="97"/>
      <c r="KN311" s="97"/>
      <c r="KO311" s="97"/>
      <c r="KP311" s="97"/>
      <c r="KQ311" s="97"/>
      <c r="KR311" s="97"/>
      <c r="KS311" s="97"/>
    </row>
    <row r="312" ht="15.0" customHeight="1">
      <c r="A312" s="104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8"/>
      <c r="R312" s="104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8"/>
      <c r="AI312" s="104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7"/>
      <c r="AV312" s="97"/>
      <c r="AW312" s="97"/>
      <c r="AX312" s="97"/>
      <c r="AY312" s="98"/>
      <c r="AZ312" s="104"/>
      <c r="BA312" s="97"/>
      <c r="BB312" s="97"/>
      <c r="BC312" s="97"/>
      <c r="BD312" s="97"/>
      <c r="BE312" s="97"/>
      <c r="BF312" s="97"/>
      <c r="BG312" s="97"/>
      <c r="BH312" s="97"/>
      <c r="BI312" s="97"/>
      <c r="BJ312" s="97"/>
      <c r="BK312" s="97"/>
      <c r="BL312" s="97"/>
      <c r="BM312" s="97"/>
      <c r="BN312" s="97"/>
      <c r="BO312" s="97"/>
      <c r="BP312" s="98"/>
      <c r="BQ312" s="104"/>
      <c r="BR312" s="97"/>
      <c r="BS312" s="97"/>
      <c r="BT312" s="97"/>
      <c r="BU312" s="97"/>
      <c r="BV312" s="97"/>
      <c r="BW312" s="97"/>
      <c r="BX312" s="97"/>
      <c r="BY312" s="97"/>
      <c r="BZ312" s="97"/>
      <c r="CA312" s="97"/>
      <c r="CB312" s="97"/>
      <c r="CC312" s="97"/>
      <c r="CD312" s="97"/>
      <c r="CE312" s="97"/>
      <c r="CF312" s="97"/>
      <c r="CG312" s="98"/>
      <c r="CH312" s="104"/>
      <c r="CI312" s="97"/>
      <c r="CJ312" s="97"/>
      <c r="CK312" s="97"/>
      <c r="CL312" s="97"/>
      <c r="CM312" s="97"/>
      <c r="CN312" s="97"/>
      <c r="CO312" s="97"/>
      <c r="CP312" s="97"/>
      <c r="CQ312" s="97"/>
      <c r="CR312" s="97"/>
      <c r="CS312" s="97"/>
      <c r="CT312" s="97"/>
      <c r="CU312" s="97"/>
      <c r="CV312" s="97"/>
      <c r="CW312" s="97"/>
      <c r="CX312" s="98"/>
      <c r="CY312" s="104"/>
      <c r="CZ312" s="97"/>
      <c r="DA312" s="97"/>
      <c r="DB312" s="97"/>
      <c r="DC312" s="97"/>
      <c r="DD312" s="97"/>
      <c r="DE312" s="97"/>
      <c r="DF312" s="97"/>
      <c r="DG312" s="97"/>
      <c r="DH312" s="97"/>
      <c r="DI312" s="97"/>
      <c r="DJ312" s="97"/>
      <c r="DK312" s="97"/>
      <c r="DL312" s="97"/>
      <c r="DM312" s="97"/>
      <c r="DN312" s="97"/>
      <c r="DO312" s="98"/>
      <c r="DP312" s="104"/>
      <c r="DQ312" s="97"/>
      <c r="DR312" s="97"/>
      <c r="DS312" s="97"/>
      <c r="DT312" s="97"/>
      <c r="DU312" s="97"/>
      <c r="DV312" s="97"/>
      <c r="DW312" s="97"/>
      <c r="DX312" s="97"/>
      <c r="DY312" s="97"/>
      <c r="DZ312" s="97"/>
      <c r="EA312" s="97"/>
      <c r="EB312" s="97"/>
      <c r="EC312" s="97"/>
      <c r="ED312" s="97"/>
      <c r="EE312" s="97"/>
      <c r="EF312" s="98"/>
      <c r="EG312" s="104"/>
      <c r="EH312" s="97"/>
      <c r="EI312" s="97"/>
      <c r="EJ312" s="97"/>
      <c r="EK312" s="97"/>
      <c r="EL312" s="97"/>
      <c r="EM312" s="97"/>
      <c r="EN312" s="97"/>
      <c r="EO312" s="97"/>
      <c r="EP312" s="97"/>
      <c r="EQ312" s="97"/>
      <c r="ER312" s="97"/>
      <c r="ES312" s="97"/>
      <c r="ET312" s="97"/>
      <c r="EU312" s="97"/>
      <c r="EV312" s="97"/>
      <c r="EW312" s="98"/>
      <c r="EX312" s="104"/>
      <c r="EY312" s="97"/>
      <c r="EZ312" s="97"/>
      <c r="FA312" s="97"/>
      <c r="FB312" s="97"/>
      <c r="FC312" s="97"/>
      <c r="FD312" s="97"/>
      <c r="FE312" s="97"/>
      <c r="FF312" s="97"/>
      <c r="FG312" s="97"/>
      <c r="FH312" s="97"/>
      <c r="FI312" s="97"/>
      <c r="FJ312" s="97"/>
      <c r="FK312" s="97"/>
      <c r="FL312" s="97"/>
      <c r="FM312" s="97"/>
      <c r="FN312" s="98"/>
      <c r="FO312" s="104"/>
      <c r="FP312" s="97"/>
      <c r="FQ312" s="97"/>
      <c r="FR312" s="97"/>
      <c r="FS312" s="97"/>
      <c r="FT312" s="97"/>
      <c r="FU312" s="97"/>
      <c r="FV312" s="97"/>
      <c r="FW312" s="97"/>
      <c r="FX312" s="97"/>
      <c r="FY312" s="97"/>
      <c r="FZ312" s="97"/>
      <c r="GA312" s="97"/>
      <c r="GB312" s="97"/>
      <c r="GC312" s="97"/>
      <c r="GD312" s="97"/>
      <c r="GE312" s="98"/>
      <c r="GF312" s="104"/>
      <c r="GG312" s="97"/>
      <c r="GH312" s="97"/>
      <c r="GI312" s="97"/>
      <c r="GJ312" s="97"/>
      <c r="GK312" s="97"/>
      <c r="GL312" s="97"/>
      <c r="GM312" s="97"/>
      <c r="GN312" s="97"/>
      <c r="GO312" s="97"/>
      <c r="GP312" s="97"/>
      <c r="GQ312" s="97"/>
      <c r="GR312" s="97"/>
      <c r="GS312" s="97"/>
      <c r="GT312" s="97"/>
      <c r="GU312" s="97"/>
      <c r="GV312" s="98"/>
      <c r="GW312" s="104"/>
      <c r="GX312" s="97"/>
      <c r="GY312" s="97"/>
      <c r="GZ312" s="97"/>
      <c r="HA312" s="97"/>
      <c r="HB312" s="97"/>
      <c r="HC312" s="97"/>
      <c r="HD312" s="97"/>
      <c r="HE312" s="97"/>
      <c r="HF312" s="97"/>
      <c r="HG312" s="97"/>
      <c r="HH312" s="97"/>
      <c r="HI312" s="97"/>
      <c r="HJ312" s="97"/>
      <c r="HK312" s="97"/>
      <c r="HL312" s="97"/>
      <c r="HM312" s="98"/>
      <c r="HN312" s="104"/>
      <c r="HO312" s="97"/>
      <c r="HP312" s="97"/>
      <c r="HQ312" s="97"/>
      <c r="HR312" s="97"/>
      <c r="HS312" s="97"/>
      <c r="HT312" s="97"/>
      <c r="HU312" s="97"/>
      <c r="HV312" s="97"/>
      <c r="HW312" s="97"/>
      <c r="HX312" s="97"/>
      <c r="HY312" s="97"/>
      <c r="HZ312" s="97"/>
      <c r="IA312" s="97"/>
      <c r="IB312" s="97"/>
      <c r="IC312" s="97"/>
      <c r="ID312" s="98"/>
      <c r="IE312" s="104"/>
      <c r="IF312" s="97"/>
      <c r="IG312" s="97"/>
      <c r="IH312" s="97"/>
      <c r="II312" s="97"/>
      <c r="IJ312" s="97"/>
      <c r="IK312" s="97"/>
      <c r="IL312" s="97"/>
      <c r="IM312" s="97"/>
      <c r="IN312" s="97"/>
      <c r="IO312" s="97"/>
      <c r="IP312" s="97"/>
      <c r="IQ312" s="97"/>
      <c r="IR312" s="97"/>
      <c r="IS312" s="97"/>
      <c r="IT312" s="97"/>
      <c r="IU312" s="98"/>
      <c r="IV312" s="104"/>
      <c r="IW312" s="97"/>
      <c r="IX312" s="97"/>
      <c r="IY312" s="97"/>
      <c r="IZ312" s="97"/>
      <c r="JA312" s="97"/>
      <c r="JB312" s="97"/>
      <c r="JC312" s="97"/>
      <c r="JD312" s="97"/>
      <c r="JE312" s="97"/>
      <c r="JF312" s="97"/>
      <c r="JG312" s="97"/>
      <c r="JH312" s="97"/>
      <c r="JI312" s="97"/>
      <c r="JJ312" s="97"/>
      <c r="JK312" s="97"/>
      <c r="JL312" s="98"/>
      <c r="JM312" s="104"/>
      <c r="JN312" s="97"/>
      <c r="JO312" s="97"/>
      <c r="JP312" s="97"/>
      <c r="JQ312" s="97"/>
      <c r="JR312" s="97"/>
      <c r="JS312" s="97"/>
      <c r="JT312" s="97"/>
      <c r="JU312" s="97"/>
      <c r="JV312" s="97"/>
      <c r="JW312" s="97"/>
      <c r="JX312" s="97"/>
      <c r="JY312" s="97"/>
      <c r="JZ312" s="97"/>
      <c r="KA312" s="97"/>
      <c r="KB312" s="97"/>
      <c r="KC312" s="98"/>
      <c r="KD312" s="104"/>
      <c r="KE312" s="97"/>
      <c r="KF312" s="97"/>
      <c r="KG312" s="97"/>
      <c r="KH312" s="97"/>
      <c r="KI312" s="97"/>
      <c r="KJ312" s="97"/>
      <c r="KK312" s="97"/>
      <c r="KL312" s="97"/>
      <c r="KM312" s="97"/>
      <c r="KN312" s="97"/>
      <c r="KO312" s="97"/>
      <c r="KP312" s="97"/>
      <c r="KQ312" s="97"/>
      <c r="KR312" s="97"/>
      <c r="KS312" s="97"/>
    </row>
    <row r="313" ht="15.0" customHeight="1">
      <c r="A313" s="104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8"/>
      <c r="R313" s="104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  <c r="AF313" s="97"/>
      <c r="AG313" s="97"/>
      <c r="AH313" s="98"/>
      <c r="AI313" s="104"/>
      <c r="AJ313" s="97"/>
      <c r="AK313" s="97"/>
      <c r="AL313" s="97"/>
      <c r="AM313" s="97"/>
      <c r="AN313" s="97"/>
      <c r="AO313" s="97"/>
      <c r="AP313" s="97"/>
      <c r="AQ313" s="97"/>
      <c r="AR313" s="97"/>
      <c r="AS313" s="97"/>
      <c r="AT313" s="97"/>
      <c r="AU313" s="97"/>
      <c r="AV313" s="97"/>
      <c r="AW313" s="97"/>
      <c r="AX313" s="97"/>
      <c r="AY313" s="98"/>
      <c r="AZ313" s="104"/>
      <c r="BA313" s="97"/>
      <c r="BB313" s="97"/>
      <c r="BC313" s="97"/>
      <c r="BD313" s="97"/>
      <c r="BE313" s="97"/>
      <c r="BF313" s="97"/>
      <c r="BG313" s="97"/>
      <c r="BH313" s="97"/>
      <c r="BI313" s="97"/>
      <c r="BJ313" s="97"/>
      <c r="BK313" s="97"/>
      <c r="BL313" s="97"/>
      <c r="BM313" s="97"/>
      <c r="BN313" s="97"/>
      <c r="BO313" s="97"/>
      <c r="BP313" s="98"/>
      <c r="BQ313" s="104"/>
      <c r="BR313" s="97"/>
      <c r="BS313" s="97"/>
      <c r="BT313" s="97"/>
      <c r="BU313" s="97"/>
      <c r="BV313" s="97"/>
      <c r="BW313" s="97"/>
      <c r="BX313" s="97"/>
      <c r="BY313" s="97"/>
      <c r="BZ313" s="97"/>
      <c r="CA313" s="97"/>
      <c r="CB313" s="97"/>
      <c r="CC313" s="97"/>
      <c r="CD313" s="97"/>
      <c r="CE313" s="97"/>
      <c r="CF313" s="97"/>
      <c r="CG313" s="98"/>
      <c r="CH313" s="104"/>
      <c r="CI313" s="97"/>
      <c r="CJ313" s="97"/>
      <c r="CK313" s="97"/>
      <c r="CL313" s="97"/>
      <c r="CM313" s="97"/>
      <c r="CN313" s="97"/>
      <c r="CO313" s="97"/>
      <c r="CP313" s="97"/>
      <c r="CQ313" s="97"/>
      <c r="CR313" s="97"/>
      <c r="CS313" s="97"/>
      <c r="CT313" s="97"/>
      <c r="CU313" s="97"/>
      <c r="CV313" s="97"/>
      <c r="CW313" s="97"/>
      <c r="CX313" s="98"/>
      <c r="CY313" s="104"/>
      <c r="CZ313" s="97"/>
      <c r="DA313" s="97"/>
      <c r="DB313" s="97"/>
      <c r="DC313" s="97"/>
      <c r="DD313" s="97"/>
      <c r="DE313" s="97"/>
      <c r="DF313" s="97"/>
      <c r="DG313" s="97"/>
      <c r="DH313" s="97"/>
      <c r="DI313" s="97"/>
      <c r="DJ313" s="97"/>
      <c r="DK313" s="97"/>
      <c r="DL313" s="97"/>
      <c r="DM313" s="97"/>
      <c r="DN313" s="97"/>
      <c r="DO313" s="98"/>
      <c r="DP313" s="104"/>
      <c r="DQ313" s="97"/>
      <c r="DR313" s="97"/>
      <c r="DS313" s="97"/>
      <c r="DT313" s="97"/>
      <c r="DU313" s="97"/>
      <c r="DV313" s="97"/>
      <c r="DW313" s="97"/>
      <c r="DX313" s="97"/>
      <c r="DY313" s="97"/>
      <c r="DZ313" s="97"/>
      <c r="EA313" s="97"/>
      <c r="EB313" s="97"/>
      <c r="EC313" s="97"/>
      <c r="ED313" s="97"/>
      <c r="EE313" s="97"/>
      <c r="EF313" s="98"/>
      <c r="EG313" s="104"/>
      <c r="EH313" s="97"/>
      <c r="EI313" s="97"/>
      <c r="EJ313" s="97"/>
      <c r="EK313" s="97"/>
      <c r="EL313" s="97"/>
      <c r="EM313" s="97"/>
      <c r="EN313" s="97"/>
      <c r="EO313" s="97"/>
      <c r="EP313" s="97"/>
      <c r="EQ313" s="97"/>
      <c r="ER313" s="97"/>
      <c r="ES313" s="97"/>
      <c r="ET313" s="97"/>
      <c r="EU313" s="97"/>
      <c r="EV313" s="97"/>
      <c r="EW313" s="98"/>
      <c r="EX313" s="104"/>
      <c r="EY313" s="97"/>
      <c r="EZ313" s="97"/>
      <c r="FA313" s="97"/>
      <c r="FB313" s="97"/>
      <c r="FC313" s="97"/>
      <c r="FD313" s="97"/>
      <c r="FE313" s="97"/>
      <c r="FF313" s="97"/>
      <c r="FG313" s="97"/>
      <c r="FH313" s="97"/>
      <c r="FI313" s="97"/>
      <c r="FJ313" s="97"/>
      <c r="FK313" s="97"/>
      <c r="FL313" s="97"/>
      <c r="FM313" s="97"/>
      <c r="FN313" s="98"/>
      <c r="FO313" s="104"/>
      <c r="FP313" s="97"/>
      <c r="FQ313" s="97"/>
      <c r="FR313" s="97"/>
      <c r="FS313" s="97"/>
      <c r="FT313" s="97"/>
      <c r="FU313" s="97"/>
      <c r="FV313" s="97"/>
      <c r="FW313" s="97"/>
      <c r="FX313" s="97"/>
      <c r="FY313" s="97"/>
      <c r="FZ313" s="97"/>
      <c r="GA313" s="97"/>
      <c r="GB313" s="97"/>
      <c r="GC313" s="97"/>
      <c r="GD313" s="97"/>
      <c r="GE313" s="98"/>
      <c r="GF313" s="104"/>
      <c r="GG313" s="97"/>
      <c r="GH313" s="97"/>
      <c r="GI313" s="97"/>
      <c r="GJ313" s="97"/>
      <c r="GK313" s="97"/>
      <c r="GL313" s="97"/>
      <c r="GM313" s="97"/>
      <c r="GN313" s="97"/>
      <c r="GO313" s="97"/>
      <c r="GP313" s="97"/>
      <c r="GQ313" s="97"/>
      <c r="GR313" s="97"/>
      <c r="GS313" s="97"/>
      <c r="GT313" s="97"/>
      <c r="GU313" s="97"/>
      <c r="GV313" s="98"/>
      <c r="GW313" s="104"/>
      <c r="GX313" s="97"/>
      <c r="GY313" s="97"/>
      <c r="GZ313" s="97"/>
      <c r="HA313" s="97"/>
      <c r="HB313" s="97"/>
      <c r="HC313" s="97"/>
      <c r="HD313" s="97"/>
      <c r="HE313" s="97"/>
      <c r="HF313" s="97"/>
      <c r="HG313" s="97"/>
      <c r="HH313" s="97"/>
      <c r="HI313" s="97"/>
      <c r="HJ313" s="97"/>
      <c r="HK313" s="97"/>
      <c r="HL313" s="97"/>
      <c r="HM313" s="98"/>
      <c r="HN313" s="104"/>
      <c r="HO313" s="97"/>
      <c r="HP313" s="97"/>
      <c r="HQ313" s="97"/>
      <c r="HR313" s="97"/>
      <c r="HS313" s="97"/>
      <c r="HT313" s="97"/>
      <c r="HU313" s="97"/>
      <c r="HV313" s="97"/>
      <c r="HW313" s="97"/>
      <c r="HX313" s="97"/>
      <c r="HY313" s="97"/>
      <c r="HZ313" s="97"/>
      <c r="IA313" s="97"/>
      <c r="IB313" s="97"/>
      <c r="IC313" s="97"/>
      <c r="ID313" s="98"/>
      <c r="IE313" s="104"/>
      <c r="IF313" s="97"/>
      <c r="IG313" s="97"/>
      <c r="IH313" s="97"/>
      <c r="II313" s="97"/>
      <c r="IJ313" s="97"/>
      <c r="IK313" s="97"/>
      <c r="IL313" s="97"/>
      <c r="IM313" s="97"/>
      <c r="IN313" s="97"/>
      <c r="IO313" s="97"/>
      <c r="IP313" s="97"/>
      <c r="IQ313" s="97"/>
      <c r="IR313" s="97"/>
      <c r="IS313" s="97"/>
      <c r="IT313" s="97"/>
      <c r="IU313" s="98"/>
      <c r="IV313" s="104"/>
      <c r="IW313" s="97"/>
      <c r="IX313" s="97"/>
      <c r="IY313" s="97"/>
      <c r="IZ313" s="97"/>
      <c r="JA313" s="97"/>
      <c r="JB313" s="97"/>
      <c r="JC313" s="97"/>
      <c r="JD313" s="97"/>
      <c r="JE313" s="97"/>
      <c r="JF313" s="97"/>
      <c r="JG313" s="97"/>
      <c r="JH313" s="97"/>
      <c r="JI313" s="97"/>
      <c r="JJ313" s="97"/>
      <c r="JK313" s="97"/>
      <c r="JL313" s="98"/>
      <c r="JM313" s="104"/>
      <c r="JN313" s="97"/>
      <c r="JO313" s="97"/>
      <c r="JP313" s="97"/>
      <c r="JQ313" s="97"/>
      <c r="JR313" s="97"/>
      <c r="JS313" s="97"/>
      <c r="JT313" s="97"/>
      <c r="JU313" s="97"/>
      <c r="JV313" s="97"/>
      <c r="JW313" s="97"/>
      <c r="JX313" s="97"/>
      <c r="JY313" s="97"/>
      <c r="JZ313" s="97"/>
      <c r="KA313" s="97"/>
      <c r="KB313" s="97"/>
      <c r="KC313" s="98"/>
      <c r="KD313" s="104"/>
      <c r="KE313" s="97"/>
      <c r="KF313" s="97"/>
      <c r="KG313" s="97"/>
      <c r="KH313" s="97"/>
      <c r="KI313" s="97"/>
      <c r="KJ313" s="97"/>
      <c r="KK313" s="97"/>
      <c r="KL313" s="97"/>
      <c r="KM313" s="97"/>
      <c r="KN313" s="97"/>
      <c r="KO313" s="97"/>
      <c r="KP313" s="97"/>
      <c r="KQ313" s="97"/>
      <c r="KR313" s="97"/>
      <c r="KS313" s="97"/>
    </row>
    <row r="314" ht="15.0" customHeight="1">
      <c r="A314" s="104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8"/>
      <c r="R314" s="104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8"/>
      <c r="AI314" s="104"/>
      <c r="AJ314" s="97"/>
      <c r="AK314" s="97"/>
      <c r="AL314" s="97"/>
      <c r="AM314" s="97"/>
      <c r="AN314" s="97"/>
      <c r="AO314" s="97"/>
      <c r="AP314" s="97"/>
      <c r="AQ314" s="97"/>
      <c r="AR314" s="97"/>
      <c r="AS314" s="97"/>
      <c r="AT314" s="97"/>
      <c r="AU314" s="97"/>
      <c r="AV314" s="97"/>
      <c r="AW314" s="97"/>
      <c r="AX314" s="97"/>
      <c r="AY314" s="98"/>
      <c r="AZ314" s="104"/>
      <c r="BA314" s="97"/>
      <c r="BB314" s="97"/>
      <c r="BC314" s="97"/>
      <c r="BD314" s="97"/>
      <c r="BE314" s="97"/>
      <c r="BF314" s="97"/>
      <c r="BG314" s="97"/>
      <c r="BH314" s="97"/>
      <c r="BI314" s="97"/>
      <c r="BJ314" s="97"/>
      <c r="BK314" s="97"/>
      <c r="BL314" s="97"/>
      <c r="BM314" s="97"/>
      <c r="BN314" s="97"/>
      <c r="BO314" s="97"/>
      <c r="BP314" s="98"/>
      <c r="BQ314" s="104"/>
      <c r="BR314" s="97"/>
      <c r="BS314" s="97"/>
      <c r="BT314" s="97"/>
      <c r="BU314" s="97"/>
      <c r="BV314" s="97"/>
      <c r="BW314" s="97"/>
      <c r="BX314" s="97"/>
      <c r="BY314" s="97"/>
      <c r="BZ314" s="97"/>
      <c r="CA314" s="97"/>
      <c r="CB314" s="97"/>
      <c r="CC314" s="97"/>
      <c r="CD314" s="97"/>
      <c r="CE314" s="97"/>
      <c r="CF314" s="97"/>
      <c r="CG314" s="98"/>
      <c r="CH314" s="104"/>
      <c r="CI314" s="97"/>
      <c r="CJ314" s="97"/>
      <c r="CK314" s="97"/>
      <c r="CL314" s="97"/>
      <c r="CM314" s="97"/>
      <c r="CN314" s="97"/>
      <c r="CO314" s="97"/>
      <c r="CP314" s="97"/>
      <c r="CQ314" s="97"/>
      <c r="CR314" s="97"/>
      <c r="CS314" s="97"/>
      <c r="CT314" s="97"/>
      <c r="CU314" s="97"/>
      <c r="CV314" s="97"/>
      <c r="CW314" s="97"/>
      <c r="CX314" s="98"/>
      <c r="CY314" s="104"/>
      <c r="CZ314" s="97"/>
      <c r="DA314" s="97"/>
      <c r="DB314" s="97"/>
      <c r="DC314" s="97"/>
      <c r="DD314" s="97"/>
      <c r="DE314" s="97"/>
      <c r="DF314" s="97"/>
      <c r="DG314" s="97"/>
      <c r="DH314" s="97"/>
      <c r="DI314" s="97"/>
      <c r="DJ314" s="97"/>
      <c r="DK314" s="97"/>
      <c r="DL314" s="97"/>
      <c r="DM314" s="97"/>
      <c r="DN314" s="97"/>
      <c r="DO314" s="98"/>
      <c r="DP314" s="104"/>
      <c r="DQ314" s="97"/>
      <c r="DR314" s="97"/>
      <c r="DS314" s="97"/>
      <c r="DT314" s="97"/>
      <c r="DU314" s="97"/>
      <c r="DV314" s="97"/>
      <c r="DW314" s="97"/>
      <c r="DX314" s="97"/>
      <c r="DY314" s="97"/>
      <c r="DZ314" s="97"/>
      <c r="EA314" s="97"/>
      <c r="EB314" s="97"/>
      <c r="EC314" s="97"/>
      <c r="ED314" s="97"/>
      <c r="EE314" s="97"/>
      <c r="EF314" s="98"/>
      <c r="EG314" s="104"/>
      <c r="EH314" s="97"/>
      <c r="EI314" s="97"/>
      <c r="EJ314" s="97"/>
      <c r="EK314" s="97"/>
      <c r="EL314" s="97"/>
      <c r="EM314" s="97"/>
      <c r="EN314" s="97"/>
      <c r="EO314" s="97"/>
      <c r="EP314" s="97"/>
      <c r="EQ314" s="97"/>
      <c r="ER314" s="97"/>
      <c r="ES314" s="97"/>
      <c r="ET314" s="97"/>
      <c r="EU314" s="97"/>
      <c r="EV314" s="97"/>
      <c r="EW314" s="98"/>
      <c r="EX314" s="104"/>
      <c r="EY314" s="97"/>
      <c r="EZ314" s="97"/>
      <c r="FA314" s="97"/>
      <c r="FB314" s="97"/>
      <c r="FC314" s="97"/>
      <c r="FD314" s="97"/>
      <c r="FE314" s="97"/>
      <c r="FF314" s="97"/>
      <c r="FG314" s="97"/>
      <c r="FH314" s="97"/>
      <c r="FI314" s="97"/>
      <c r="FJ314" s="97"/>
      <c r="FK314" s="97"/>
      <c r="FL314" s="97"/>
      <c r="FM314" s="97"/>
      <c r="FN314" s="98"/>
      <c r="FO314" s="104"/>
      <c r="FP314" s="97"/>
      <c r="FQ314" s="97"/>
      <c r="FR314" s="97"/>
      <c r="FS314" s="97"/>
      <c r="FT314" s="97"/>
      <c r="FU314" s="97"/>
      <c r="FV314" s="97"/>
      <c r="FW314" s="97"/>
      <c r="FX314" s="97"/>
      <c r="FY314" s="97"/>
      <c r="FZ314" s="97"/>
      <c r="GA314" s="97"/>
      <c r="GB314" s="97"/>
      <c r="GC314" s="97"/>
      <c r="GD314" s="97"/>
      <c r="GE314" s="98"/>
      <c r="GF314" s="104"/>
      <c r="GG314" s="97"/>
      <c r="GH314" s="97"/>
      <c r="GI314" s="97"/>
      <c r="GJ314" s="97"/>
      <c r="GK314" s="97"/>
      <c r="GL314" s="97"/>
      <c r="GM314" s="97"/>
      <c r="GN314" s="97"/>
      <c r="GO314" s="97"/>
      <c r="GP314" s="97"/>
      <c r="GQ314" s="97"/>
      <c r="GR314" s="97"/>
      <c r="GS314" s="97"/>
      <c r="GT314" s="97"/>
      <c r="GU314" s="97"/>
      <c r="GV314" s="98"/>
      <c r="GW314" s="104"/>
      <c r="GX314" s="97"/>
      <c r="GY314" s="97"/>
      <c r="GZ314" s="97"/>
      <c r="HA314" s="97"/>
      <c r="HB314" s="97"/>
      <c r="HC314" s="97"/>
      <c r="HD314" s="97"/>
      <c r="HE314" s="97"/>
      <c r="HF314" s="97"/>
      <c r="HG314" s="97"/>
      <c r="HH314" s="97"/>
      <c r="HI314" s="97"/>
      <c r="HJ314" s="97"/>
      <c r="HK314" s="97"/>
      <c r="HL314" s="97"/>
      <c r="HM314" s="98"/>
      <c r="HN314" s="104"/>
      <c r="HO314" s="97"/>
      <c r="HP314" s="97"/>
      <c r="HQ314" s="97"/>
      <c r="HR314" s="97"/>
      <c r="HS314" s="97"/>
      <c r="HT314" s="97"/>
      <c r="HU314" s="97"/>
      <c r="HV314" s="97"/>
      <c r="HW314" s="97"/>
      <c r="HX314" s="97"/>
      <c r="HY314" s="97"/>
      <c r="HZ314" s="97"/>
      <c r="IA314" s="97"/>
      <c r="IB314" s="97"/>
      <c r="IC314" s="97"/>
      <c r="ID314" s="98"/>
      <c r="IE314" s="104"/>
      <c r="IF314" s="97"/>
      <c r="IG314" s="97"/>
      <c r="IH314" s="97"/>
      <c r="II314" s="97"/>
      <c r="IJ314" s="97"/>
      <c r="IK314" s="97"/>
      <c r="IL314" s="97"/>
      <c r="IM314" s="97"/>
      <c r="IN314" s="97"/>
      <c r="IO314" s="97"/>
      <c r="IP314" s="97"/>
      <c r="IQ314" s="97"/>
      <c r="IR314" s="97"/>
      <c r="IS314" s="97"/>
      <c r="IT314" s="97"/>
      <c r="IU314" s="98"/>
      <c r="IV314" s="104"/>
      <c r="IW314" s="97"/>
      <c r="IX314" s="97"/>
      <c r="IY314" s="97"/>
      <c r="IZ314" s="97"/>
      <c r="JA314" s="97"/>
      <c r="JB314" s="97"/>
      <c r="JC314" s="97"/>
      <c r="JD314" s="97"/>
      <c r="JE314" s="97"/>
      <c r="JF314" s="97"/>
      <c r="JG314" s="97"/>
      <c r="JH314" s="97"/>
      <c r="JI314" s="97"/>
      <c r="JJ314" s="97"/>
      <c r="JK314" s="97"/>
      <c r="JL314" s="98"/>
      <c r="JM314" s="104"/>
      <c r="JN314" s="97"/>
      <c r="JO314" s="97"/>
      <c r="JP314" s="97"/>
      <c r="JQ314" s="97"/>
      <c r="JR314" s="97"/>
      <c r="JS314" s="97"/>
      <c r="JT314" s="97"/>
      <c r="JU314" s="97"/>
      <c r="JV314" s="97"/>
      <c r="JW314" s="97"/>
      <c r="JX314" s="97"/>
      <c r="JY314" s="97"/>
      <c r="JZ314" s="97"/>
      <c r="KA314" s="97"/>
      <c r="KB314" s="97"/>
      <c r="KC314" s="98"/>
      <c r="KD314" s="104"/>
      <c r="KE314" s="97"/>
      <c r="KF314" s="97"/>
      <c r="KG314" s="97"/>
      <c r="KH314" s="97"/>
      <c r="KI314" s="97"/>
      <c r="KJ314" s="97"/>
      <c r="KK314" s="97"/>
      <c r="KL314" s="97"/>
      <c r="KM314" s="97"/>
      <c r="KN314" s="97"/>
      <c r="KO314" s="97"/>
      <c r="KP314" s="97"/>
      <c r="KQ314" s="97"/>
      <c r="KR314" s="97"/>
      <c r="KS314" s="97"/>
    </row>
    <row r="315" ht="15.0" customHeight="1">
      <c r="A315" s="104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8"/>
      <c r="R315" s="104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  <c r="AF315" s="97"/>
      <c r="AG315" s="97"/>
      <c r="AH315" s="98"/>
      <c r="AI315" s="104"/>
      <c r="AJ315" s="97"/>
      <c r="AK315" s="97"/>
      <c r="AL315" s="97"/>
      <c r="AM315" s="97"/>
      <c r="AN315" s="97"/>
      <c r="AO315" s="97"/>
      <c r="AP315" s="97"/>
      <c r="AQ315" s="97"/>
      <c r="AR315" s="97"/>
      <c r="AS315" s="97"/>
      <c r="AT315" s="97"/>
      <c r="AU315" s="97"/>
      <c r="AV315" s="97"/>
      <c r="AW315" s="97"/>
      <c r="AX315" s="97"/>
      <c r="AY315" s="98"/>
      <c r="AZ315" s="104"/>
      <c r="BA315" s="97"/>
      <c r="BB315" s="97"/>
      <c r="BC315" s="97"/>
      <c r="BD315" s="97"/>
      <c r="BE315" s="97"/>
      <c r="BF315" s="97"/>
      <c r="BG315" s="97"/>
      <c r="BH315" s="97"/>
      <c r="BI315" s="97"/>
      <c r="BJ315" s="97"/>
      <c r="BK315" s="97"/>
      <c r="BL315" s="97"/>
      <c r="BM315" s="97"/>
      <c r="BN315" s="97"/>
      <c r="BO315" s="97"/>
      <c r="BP315" s="98"/>
      <c r="BQ315" s="104"/>
      <c r="BR315" s="97"/>
      <c r="BS315" s="97"/>
      <c r="BT315" s="97"/>
      <c r="BU315" s="97"/>
      <c r="BV315" s="97"/>
      <c r="BW315" s="97"/>
      <c r="BX315" s="97"/>
      <c r="BY315" s="97"/>
      <c r="BZ315" s="97"/>
      <c r="CA315" s="97"/>
      <c r="CB315" s="97"/>
      <c r="CC315" s="97"/>
      <c r="CD315" s="97"/>
      <c r="CE315" s="97"/>
      <c r="CF315" s="97"/>
      <c r="CG315" s="98"/>
      <c r="CH315" s="104"/>
      <c r="CI315" s="97"/>
      <c r="CJ315" s="97"/>
      <c r="CK315" s="97"/>
      <c r="CL315" s="97"/>
      <c r="CM315" s="97"/>
      <c r="CN315" s="97"/>
      <c r="CO315" s="97"/>
      <c r="CP315" s="97"/>
      <c r="CQ315" s="97"/>
      <c r="CR315" s="97"/>
      <c r="CS315" s="97"/>
      <c r="CT315" s="97"/>
      <c r="CU315" s="97"/>
      <c r="CV315" s="97"/>
      <c r="CW315" s="97"/>
      <c r="CX315" s="98"/>
      <c r="CY315" s="104"/>
      <c r="CZ315" s="97"/>
      <c r="DA315" s="97"/>
      <c r="DB315" s="97"/>
      <c r="DC315" s="97"/>
      <c r="DD315" s="97"/>
      <c r="DE315" s="97"/>
      <c r="DF315" s="97"/>
      <c r="DG315" s="97"/>
      <c r="DH315" s="97"/>
      <c r="DI315" s="97"/>
      <c r="DJ315" s="97"/>
      <c r="DK315" s="97"/>
      <c r="DL315" s="97"/>
      <c r="DM315" s="97"/>
      <c r="DN315" s="97"/>
      <c r="DO315" s="98"/>
      <c r="DP315" s="104"/>
      <c r="DQ315" s="97"/>
      <c r="DR315" s="97"/>
      <c r="DS315" s="97"/>
      <c r="DT315" s="97"/>
      <c r="DU315" s="97"/>
      <c r="DV315" s="97"/>
      <c r="DW315" s="97"/>
      <c r="DX315" s="97"/>
      <c r="DY315" s="97"/>
      <c r="DZ315" s="97"/>
      <c r="EA315" s="97"/>
      <c r="EB315" s="97"/>
      <c r="EC315" s="97"/>
      <c r="ED315" s="97"/>
      <c r="EE315" s="97"/>
      <c r="EF315" s="98"/>
      <c r="EG315" s="104"/>
      <c r="EH315" s="97"/>
      <c r="EI315" s="97"/>
      <c r="EJ315" s="97"/>
      <c r="EK315" s="97"/>
      <c r="EL315" s="97"/>
      <c r="EM315" s="97"/>
      <c r="EN315" s="97"/>
      <c r="EO315" s="97"/>
      <c r="EP315" s="97"/>
      <c r="EQ315" s="97"/>
      <c r="ER315" s="97"/>
      <c r="ES315" s="97"/>
      <c r="ET315" s="97"/>
      <c r="EU315" s="97"/>
      <c r="EV315" s="97"/>
      <c r="EW315" s="98"/>
      <c r="EX315" s="104"/>
      <c r="EY315" s="97"/>
      <c r="EZ315" s="97"/>
      <c r="FA315" s="97"/>
      <c r="FB315" s="97"/>
      <c r="FC315" s="97"/>
      <c r="FD315" s="97"/>
      <c r="FE315" s="97"/>
      <c r="FF315" s="97"/>
      <c r="FG315" s="97"/>
      <c r="FH315" s="97"/>
      <c r="FI315" s="97"/>
      <c r="FJ315" s="97"/>
      <c r="FK315" s="97"/>
      <c r="FL315" s="97"/>
      <c r="FM315" s="97"/>
      <c r="FN315" s="98"/>
      <c r="FO315" s="104"/>
      <c r="FP315" s="97"/>
      <c r="FQ315" s="97"/>
      <c r="FR315" s="97"/>
      <c r="FS315" s="97"/>
      <c r="FT315" s="97"/>
      <c r="FU315" s="97"/>
      <c r="FV315" s="97"/>
      <c r="FW315" s="97"/>
      <c r="FX315" s="97"/>
      <c r="FY315" s="97"/>
      <c r="FZ315" s="97"/>
      <c r="GA315" s="97"/>
      <c r="GB315" s="97"/>
      <c r="GC315" s="97"/>
      <c r="GD315" s="97"/>
      <c r="GE315" s="98"/>
      <c r="GF315" s="104"/>
      <c r="GG315" s="97"/>
      <c r="GH315" s="97"/>
      <c r="GI315" s="97"/>
      <c r="GJ315" s="97"/>
      <c r="GK315" s="97"/>
      <c r="GL315" s="97"/>
      <c r="GM315" s="97"/>
      <c r="GN315" s="97"/>
      <c r="GO315" s="97"/>
      <c r="GP315" s="97"/>
      <c r="GQ315" s="97"/>
      <c r="GR315" s="97"/>
      <c r="GS315" s="97"/>
      <c r="GT315" s="97"/>
      <c r="GU315" s="97"/>
      <c r="GV315" s="98"/>
      <c r="GW315" s="104"/>
      <c r="GX315" s="97"/>
      <c r="GY315" s="97"/>
      <c r="GZ315" s="97"/>
      <c r="HA315" s="97"/>
      <c r="HB315" s="97"/>
      <c r="HC315" s="97"/>
      <c r="HD315" s="97"/>
      <c r="HE315" s="97"/>
      <c r="HF315" s="97"/>
      <c r="HG315" s="97"/>
      <c r="HH315" s="97"/>
      <c r="HI315" s="97"/>
      <c r="HJ315" s="97"/>
      <c r="HK315" s="97"/>
      <c r="HL315" s="97"/>
      <c r="HM315" s="98"/>
      <c r="HN315" s="104"/>
      <c r="HO315" s="97"/>
      <c r="HP315" s="97"/>
      <c r="HQ315" s="97"/>
      <c r="HR315" s="97"/>
      <c r="HS315" s="97"/>
      <c r="HT315" s="97"/>
      <c r="HU315" s="97"/>
      <c r="HV315" s="97"/>
      <c r="HW315" s="97"/>
      <c r="HX315" s="97"/>
      <c r="HY315" s="97"/>
      <c r="HZ315" s="97"/>
      <c r="IA315" s="97"/>
      <c r="IB315" s="97"/>
      <c r="IC315" s="97"/>
      <c r="ID315" s="98"/>
      <c r="IE315" s="104"/>
      <c r="IF315" s="97"/>
      <c r="IG315" s="97"/>
      <c r="IH315" s="97"/>
      <c r="II315" s="97"/>
      <c r="IJ315" s="97"/>
      <c r="IK315" s="97"/>
      <c r="IL315" s="97"/>
      <c r="IM315" s="97"/>
      <c r="IN315" s="97"/>
      <c r="IO315" s="97"/>
      <c r="IP315" s="97"/>
      <c r="IQ315" s="97"/>
      <c r="IR315" s="97"/>
      <c r="IS315" s="97"/>
      <c r="IT315" s="97"/>
      <c r="IU315" s="98"/>
      <c r="IV315" s="104"/>
      <c r="IW315" s="97"/>
      <c r="IX315" s="97"/>
      <c r="IY315" s="97"/>
      <c r="IZ315" s="97"/>
      <c r="JA315" s="97"/>
      <c r="JB315" s="97"/>
      <c r="JC315" s="97"/>
      <c r="JD315" s="97"/>
      <c r="JE315" s="97"/>
      <c r="JF315" s="97"/>
      <c r="JG315" s="97"/>
      <c r="JH315" s="97"/>
      <c r="JI315" s="97"/>
      <c r="JJ315" s="97"/>
      <c r="JK315" s="97"/>
      <c r="JL315" s="98"/>
      <c r="JM315" s="104"/>
      <c r="JN315" s="97"/>
      <c r="JO315" s="97"/>
      <c r="JP315" s="97"/>
      <c r="JQ315" s="97"/>
      <c r="JR315" s="97"/>
      <c r="JS315" s="97"/>
      <c r="JT315" s="97"/>
      <c r="JU315" s="97"/>
      <c r="JV315" s="97"/>
      <c r="JW315" s="97"/>
      <c r="JX315" s="97"/>
      <c r="JY315" s="97"/>
      <c r="JZ315" s="97"/>
      <c r="KA315" s="97"/>
      <c r="KB315" s="97"/>
      <c r="KC315" s="98"/>
      <c r="KD315" s="104"/>
      <c r="KE315" s="97"/>
      <c r="KF315" s="97"/>
      <c r="KG315" s="97"/>
      <c r="KH315" s="97"/>
      <c r="KI315" s="97"/>
      <c r="KJ315" s="97"/>
      <c r="KK315" s="97"/>
      <c r="KL315" s="97"/>
      <c r="KM315" s="97"/>
      <c r="KN315" s="97"/>
      <c r="KO315" s="97"/>
      <c r="KP315" s="97"/>
      <c r="KQ315" s="97"/>
      <c r="KR315" s="97"/>
      <c r="KS315" s="97"/>
    </row>
    <row r="316" ht="15.0" customHeight="1">
      <c r="A316" s="104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8"/>
      <c r="R316" s="104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8"/>
      <c r="AI316" s="104"/>
      <c r="AJ316" s="97"/>
      <c r="AK316" s="97"/>
      <c r="AL316" s="97"/>
      <c r="AM316" s="97"/>
      <c r="AN316" s="97"/>
      <c r="AO316" s="97"/>
      <c r="AP316" s="97"/>
      <c r="AQ316" s="97"/>
      <c r="AR316" s="97"/>
      <c r="AS316" s="97"/>
      <c r="AT316" s="97"/>
      <c r="AU316" s="97"/>
      <c r="AV316" s="97"/>
      <c r="AW316" s="97"/>
      <c r="AX316" s="97"/>
      <c r="AY316" s="98"/>
      <c r="AZ316" s="104"/>
      <c r="BA316" s="97"/>
      <c r="BB316" s="97"/>
      <c r="BC316" s="97"/>
      <c r="BD316" s="97"/>
      <c r="BE316" s="97"/>
      <c r="BF316" s="97"/>
      <c r="BG316" s="97"/>
      <c r="BH316" s="97"/>
      <c r="BI316" s="97"/>
      <c r="BJ316" s="97"/>
      <c r="BK316" s="97"/>
      <c r="BL316" s="97"/>
      <c r="BM316" s="97"/>
      <c r="BN316" s="97"/>
      <c r="BO316" s="97"/>
      <c r="BP316" s="98"/>
      <c r="BQ316" s="104"/>
      <c r="BR316" s="97"/>
      <c r="BS316" s="97"/>
      <c r="BT316" s="97"/>
      <c r="BU316" s="97"/>
      <c r="BV316" s="97"/>
      <c r="BW316" s="97"/>
      <c r="BX316" s="97"/>
      <c r="BY316" s="97"/>
      <c r="BZ316" s="97"/>
      <c r="CA316" s="97"/>
      <c r="CB316" s="97"/>
      <c r="CC316" s="97"/>
      <c r="CD316" s="97"/>
      <c r="CE316" s="97"/>
      <c r="CF316" s="97"/>
      <c r="CG316" s="98"/>
      <c r="CH316" s="104"/>
      <c r="CI316" s="97"/>
      <c r="CJ316" s="97"/>
      <c r="CK316" s="97"/>
      <c r="CL316" s="97"/>
      <c r="CM316" s="97"/>
      <c r="CN316" s="97"/>
      <c r="CO316" s="97"/>
      <c r="CP316" s="97"/>
      <c r="CQ316" s="97"/>
      <c r="CR316" s="97"/>
      <c r="CS316" s="97"/>
      <c r="CT316" s="97"/>
      <c r="CU316" s="97"/>
      <c r="CV316" s="97"/>
      <c r="CW316" s="97"/>
      <c r="CX316" s="98"/>
      <c r="CY316" s="104"/>
      <c r="CZ316" s="97"/>
      <c r="DA316" s="97"/>
      <c r="DB316" s="97"/>
      <c r="DC316" s="97"/>
      <c r="DD316" s="97"/>
      <c r="DE316" s="97"/>
      <c r="DF316" s="97"/>
      <c r="DG316" s="97"/>
      <c r="DH316" s="97"/>
      <c r="DI316" s="97"/>
      <c r="DJ316" s="97"/>
      <c r="DK316" s="97"/>
      <c r="DL316" s="97"/>
      <c r="DM316" s="97"/>
      <c r="DN316" s="97"/>
      <c r="DO316" s="98"/>
      <c r="DP316" s="104"/>
      <c r="DQ316" s="97"/>
      <c r="DR316" s="97"/>
      <c r="DS316" s="97"/>
      <c r="DT316" s="97"/>
      <c r="DU316" s="97"/>
      <c r="DV316" s="97"/>
      <c r="DW316" s="97"/>
      <c r="DX316" s="97"/>
      <c r="DY316" s="97"/>
      <c r="DZ316" s="97"/>
      <c r="EA316" s="97"/>
      <c r="EB316" s="97"/>
      <c r="EC316" s="97"/>
      <c r="ED316" s="97"/>
      <c r="EE316" s="97"/>
      <c r="EF316" s="98"/>
      <c r="EG316" s="104"/>
      <c r="EH316" s="97"/>
      <c r="EI316" s="97"/>
      <c r="EJ316" s="97"/>
      <c r="EK316" s="97"/>
      <c r="EL316" s="97"/>
      <c r="EM316" s="97"/>
      <c r="EN316" s="97"/>
      <c r="EO316" s="97"/>
      <c r="EP316" s="97"/>
      <c r="EQ316" s="97"/>
      <c r="ER316" s="97"/>
      <c r="ES316" s="97"/>
      <c r="ET316" s="97"/>
      <c r="EU316" s="97"/>
      <c r="EV316" s="97"/>
      <c r="EW316" s="98"/>
      <c r="EX316" s="104"/>
      <c r="EY316" s="97"/>
      <c r="EZ316" s="97"/>
      <c r="FA316" s="97"/>
      <c r="FB316" s="97"/>
      <c r="FC316" s="97"/>
      <c r="FD316" s="97"/>
      <c r="FE316" s="97"/>
      <c r="FF316" s="97"/>
      <c r="FG316" s="97"/>
      <c r="FH316" s="97"/>
      <c r="FI316" s="97"/>
      <c r="FJ316" s="97"/>
      <c r="FK316" s="97"/>
      <c r="FL316" s="97"/>
      <c r="FM316" s="97"/>
      <c r="FN316" s="98"/>
      <c r="FO316" s="104"/>
      <c r="FP316" s="97"/>
      <c r="FQ316" s="97"/>
      <c r="FR316" s="97"/>
      <c r="FS316" s="97"/>
      <c r="FT316" s="97"/>
      <c r="FU316" s="97"/>
      <c r="FV316" s="97"/>
      <c r="FW316" s="97"/>
      <c r="FX316" s="97"/>
      <c r="FY316" s="97"/>
      <c r="FZ316" s="97"/>
      <c r="GA316" s="97"/>
      <c r="GB316" s="97"/>
      <c r="GC316" s="97"/>
      <c r="GD316" s="97"/>
      <c r="GE316" s="98"/>
      <c r="GF316" s="104"/>
      <c r="GG316" s="97"/>
      <c r="GH316" s="97"/>
      <c r="GI316" s="97"/>
      <c r="GJ316" s="97"/>
      <c r="GK316" s="97"/>
      <c r="GL316" s="97"/>
      <c r="GM316" s="97"/>
      <c r="GN316" s="97"/>
      <c r="GO316" s="97"/>
      <c r="GP316" s="97"/>
      <c r="GQ316" s="97"/>
      <c r="GR316" s="97"/>
      <c r="GS316" s="97"/>
      <c r="GT316" s="97"/>
      <c r="GU316" s="97"/>
      <c r="GV316" s="98"/>
      <c r="GW316" s="104"/>
      <c r="GX316" s="97"/>
      <c r="GY316" s="97"/>
      <c r="GZ316" s="97"/>
      <c r="HA316" s="97"/>
      <c r="HB316" s="97"/>
      <c r="HC316" s="97"/>
      <c r="HD316" s="97"/>
      <c r="HE316" s="97"/>
      <c r="HF316" s="97"/>
      <c r="HG316" s="97"/>
      <c r="HH316" s="97"/>
      <c r="HI316" s="97"/>
      <c r="HJ316" s="97"/>
      <c r="HK316" s="97"/>
      <c r="HL316" s="97"/>
      <c r="HM316" s="98"/>
      <c r="HN316" s="104"/>
      <c r="HO316" s="97"/>
      <c r="HP316" s="97"/>
      <c r="HQ316" s="97"/>
      <c r="HR316" s="97"/>
      <c r="HS316" s="97"/>
      <c r="HT316" s="97"/>
      <c r="HU316" s="97"/>
      <c r="HV316" s="97"/>
      <c r="HW316" s="97"/>
      <c r="HX316" s="97"/>
      <c r="HY316" s="97"/>
      <c r="HZ316" s="97"/>
      <c r="IA316" s="97"/>
      <c r="IB316" s="97"/>
      <c r="IC316" s="97"/>
      <c r="ID316" s="98"/>
      <c r="IE316" s="104"/>
      <c r="IF316" s="97"/>
      <c r="IG316" s="97"/>
      <c r="IH316" s="97"/>
      <c r="II316" s="97"/>
      <c r="IJ316" s="97"/>
      <c r="IK316" s="97"/>
      <c r="IL316" s="97"/>
      <c r="IM316" s="97"/>
      <c r="IN316" s="97"/>
      <c r="IO316" s="97"/>
      <c r="IP316" s="97"/>
      <c r="IQ316" s="97"/>
      <c r="IR316" s="97"/>
      <c r="IS316" s="97"/>
      <c r="IT316" s="97"/>
      <c r="IU316" s="98"/>
      <c r="IV316" s="104"/>
      <c r="IW316" s="97"/>
      <c r="IX316" s="97"/>
      <c r="IY316" s="97"/>
      <c r="IZ316" s="97"/>
      <c r="JA316" s="97"/>
      <c r="JB316" s="97"/>
      <c r="JC316" s="97"/>
      <c r="JD316" s="97"/>
      <c r="JE316" s="97"/>
      <c r="JF316" s="97"/>
      <c r="JG316" s="97"/>
      <c r="JH316" s="97"/>
      <c r="JI316" s="97"/>
      <c r="JJ316" s="97"/>
      <c r="JK316" s="97"/>
      <c r="JL316" s="98"/>
      <c r="JM316" s="104"/>
      <c r="JN316" s="97"/>
      <c r="JO316" s="97"/>
      <c r="JP316" s="97"/>
      <c r="JQ316" s="97"/>
      <c r="JR316" s="97"/>
      <c r="JS316" s="97"/>
      <c r="JT316" s="97"/>
      <c r="JU316" s="97"/>
      <c r="JV316" s="97"/>
      <c r="JW316" s="97"/>
      <c r="JX316" s="97"/>
      <c r="JY316" s="97"/>
      <c r="JZ316" s="97"/>
      <c r="KA316" s="97"/>
      <c r="KB316" s="97"/>
      <c r="KC316" s="98"/>
      <c r="KD316" s="104"/>
      <c r="KE316" s="97"/>
      <c r="KF316" s="97"/>
      <c r="KG316" s="97"/>
      <c r="KH316" s="97"/>
      <c r="KI316" s="97"/>
      <c r="KJ316" s="97"/>
      <c r="KK316" s="97"/>
      <c r="KL316" s="97"/>
      <c r="KM316" s="97"/>
      <c r="KN316" s="97"/>
      <c r="KO316" s="97"/>
      <c r="KP316" s="97"/>
      <c r="KQ316" s="97"/>
      <c r="KR316" s="97"/>
      <c r="KS316" s="97"/>
    </row>
    <row r="317" ht="15.0" customHeight="1">
      <c r="A317" s="104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8"/>
      <c r="R317" s="104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8"/>
      <c r="AI317" s="104"/>
      <c r="AJ317" s="97"/>
      <c r="AK317" s="97"/>
      <c r="AL317" s="97"/>
      <c r="AM317" s="97"/>
      <c r="AN317" s="97"/>
      <c r="AO317" s="97"/>
      <c r="AP317" s="97"/>
      <c r="AQ317" s="97"/>
      <c r="AR317" s="97"/>
      <c r="AS317" s="97"/>
      <c r="AT317" s="97"/>
      <c r="AU317" s="97"/>
      <c r="AV317" s="97"/>
      <c r="AW317" s="97"/>
      <c r="AX317" s="97"/>
      <c r="AY317" s="98"/>
      <c r="AZ317" s="104"/>
      <c r="BA317" s="97"/>
      <c r="BB317" s="97"/>
      <c r="BC317" s="97"/>
      <c r="BD317" s="97"/>
      <c r="BE317" s="97"/>
      <c r="BF317" s="97"/>
      <c r="BG317" s="97"/>
      <c r="BH317" s="97"/>
      <c r="BI317" s="97"/>
      <c r="BJ317" s="97"/>
      <c r="BK317" s="97"/>
      <c r="BL317" s="97"/>
      <c r="BM317" s="97"/>
      <c r="BN317" s="97"/>
      <c r="BO317" s="97"/>
      <c r="BP317" s="98"/>
      <c r="BQ317" s="104"/>
      <c r="BR317" s="97"/>
      <c r="BS317" s="97"/>
      <c r="BT317" s="97"/>
      <c r="BU317" s="97"/>
      <c r="BV317" s="97"/>
      <c r="BW317" s="97"/>
      <c r="BX317" s="97"/>
      <c r="BY317" s="97"/>
      <c r="BZ317" s="97"/>
      <c r="CA317" s="97"/>
      <c r="CB317" s="97"/>
      <c r="CC317" s="97"/>
      <c r="CD317" s="97"/>
      <c r="CE317" s="97"/>
      <c r="CF317" s="97"/>
      <c r="CG317" s="98"/>
      <c r="CH317" s="104"/>
      <c r="CI317" s="97"/>
      <c r="CJ317" s="97"/>
      <c r="CK317" s="97"/>
      <c r="CL317" s="97"/>
      <c r="CM317" s="97"/>
      <c r="CN317" s="97"/>
      <c r="CO317" s="97"/>
      <c r="CP317" s="97"/>
      <c r="CQ317" s="97"/>
      <c r="CR317" s="97"/>
      <c r="CS317" s="97"/>
      <c r="CT317" s="97"/>
      <c r="CU317" s="97"/>
      <c r="CV317" s="97"/>
      <c r="CW317" s="97"/>
      <c r="CX317" s="98"/>
      <c r="CY317" s="104"/>
      <c r="CZ317" s="97"/>
      <c r="DA317" s="97"/>
      <c r="DB317" s="97"/>
      <c r="DC317" s="97"/>
      <c r="DD317" s="97"/>
      <c r="DE317" s="97"/>
      <c r="DF317" s="97"/>
      <c r="DG317" s="97"/>
      <c r="DH317" s="97"/>
      <c r="DI317" s="97"/>
      <c r="DJ317" s="97"/>
      <c r="DK317" s="97"/>
      <c r="DL317" s="97"/>
      <c r="DM317" s="97"/>
      <c r="DN317" s="97"/>
      <c r="DO317" s="98"/>
      <c r="DP317" s="104"/>
      <c r="DQ317" s="97"/>
      <c r="DR317" s="97"/>
      <c r="DS317" s="97"/>
      <c r="DT317" s="97"/>
      <c r="DU317" s="97"/>
      <c r="DV317" s="97"/>
      <c r="DW317" s="97"/>
      <c r="DX317" s="97"/>
      <c r="DY317" s="97"/>
      <c r="DZ317" s="97"/>
      <c r="EA317" s="97"/>
      <c r="EB317" s="97"/>
      <c r="EC317" s="97"/>
      <c r="ED317" s="97"/>
      <c r="EE317" s="97"/>
      <c r="EF317" s="98"/>
      <c r="EG317" s="104"/>
      <c r="EH317" s="97"/>
      <c r="EI317" s="97"/>
      <c r="EJ317" s="97"/>
      <c r="EK317" s="97"/>
      <c r="EL317" s="97"/>
      <c r="EM317" s="97"/>
      <c r="EN317" s="97"/>
      <c r="EO317" s="97"/>
      <c r="EP317" s="97"/>
      <c r="EQ317" s="97"/>
      <c r="ER317" s="97"/>
      <c r="ES317" s="97"/>
      <c r="ET317" s="97"/>
      <c r="EU317" s="97"/>
      <c r="EV317" s="97"/>
      <c r="EW317" s="98"/>
      <c r="EX317" s="104"/>
      <c r="EY317" s="97"/>
      <c r="EZ317" s="97"/>
      <c r="FA317" s="97"/>
      <c r="FB317" s="97"/>
      <c r="FC317" s="97"/>
      <c r="FD317" s="97"/>
      <c r="FE317" s="97"/>
      <c r="FF317" s="97"/>
      <c r="FG317" s="97"/>
      <c r="FH317" s="97"/>
      <c r="FI317" s="97"/>
      <c r="FJ317" s="97"/>
      <c r="FK317" s="97"/>
      <c r="FL317" s="97"/>
      <c r="FM317" s="97"/>
      <c r="FN317" s="98"/>
      <c r="FO317" s="104"/>
      <c r="FP317" s="97"/>
      <c r="FQ317" s="97"/>
      <c r="FR317" s="97"/>
      <c r="FS317" s="97"/>
      <c r="FT317" s="97"/>
      <c r="FU317" s="97"/>
      <c r="FV317" s="97"/>
      <c r="FW317" s="97"/>
      <c r="FX317" s="97"/>
      <c r="FY317" s="97"/>
      <c r="FZ317" s="97"/>
      <c r="GA317" s="97"/>
      <c r="GB317" s="97"/>
      <c r="GC317" s="97"/>
      <c r="GD317" s="97"/>
      <c r="GE317" s="98"/>
      <c r="GF317" s="104"/>
      <c r="GG317" s="97"/>
      <c r="GH317" s="97"/>
      <c r="GI317" s="97"/>
      <c r="GJ317" s="97"/>
      <c r="GK317" s="97"/>
      <c r="GL317" s="97"/>
      <c r="GM317" s="97"/>
      <c r="GN317" s="97"/>
      <c r="GO317" s="97"/>
      <c r="GP317" s="97"/>
      <c r="GQ317" s="97"/>
      <c r="GR317" s="97"/>
      <c r="GS317" s="97"/>
      <c r="GT317" s="97"/>
      <c r="GU317" s="97"/>
      <c r="GV317" s="98"/>
      <c r="GW317" s="104"/>
      <c r="GX317" s="97"/>
      <c r="GY317" s="97"/>
      <c r="GZ317" s="97"/>
      <c r="HA317" s="97"/>
      <c r="HB317" s="97"/>
      <c r="HC317" s="97"/>
      <c r="HD317" s="97"/>
      <c r="HE317" s="97"/>
      <c r="HF317" s="97"/>
      <c r="HG317" s="97"/>
      <c r="HH317" s="97"/>
      <c r="HI317" s="97"/>
      <c r="HJ317" s="97"/>
      <c r="HK317" s="97"/>
      <c r="HL317" s="97"/>
      <c r="HM317" s="98"/>
      <c r="HN317" s="104"/>
      <c r="HO317" s="97"/>
      <c r="HP317" s="97"/>
      <c r="HQ317" s="97"/>
      <c r="HR317" s="97"/>
      <c r="HS317" s="97"/>
      <c r="HT317" s="97"/>
      <c r="HU317" s="97"/>
      <c r="HV317" s="97"/>
      <c r="HW317" s="97"/>
      <c r="HX317" s="97"/>
      <c r="HY317" s="97"/>
      <c r="HZ317" s="97"/>
      <c r="IA317" s="97"/>
      <c r="IB317" s="97"/>
      <c r="IC317" s="97"/>
      <c r="ID317" s="98"/>
      <c r="IE317" s="104"/>
      <c r="IF317" s="97"/>
      <c r="IG317" s="97"/>
      <c r="IH317" s="97"/>
      <c r="II317" s="97"/>
      <c r="IJ317" s="97"/>
      <c r="IK317" s="97"/>
      <c r="IL317" s="97"/>
      <c r="IM317" s="97"/>
      <c r="IN317" s="97"/>
      <c r="IO317" s="97"/>
      <c r="IP317" s="97"/>
      <c r="IQ317" s="97"/>
      <c r="IR317" s="97"/>
      <c r="IS317" s="97"/>
      <c r="IT317" s="97"/>
      <c r="IU317" s="98"/>
      <c r="IV317" s="104"/>
      <c r="IW317" s="97"/>
      <c r="IX317" s="97"/>
      <c r="IY317" s="97"/>
      <c r="IZ317" s="97"/>
      <c r="JA317" s="97"/>
      <c r="JB317" s="97"/>
      <c r="JC317" s="97"/>
      <c r="JD317" s="97"/>
      <c r="JE317" s="97"/>
      <c r="JF317" s="97"/>
      <c r="JG317" s="97"/>
      <c r="JH317" s="97"/>
      <c r="JI317" s="97"/>
      <c r="JJ317" s="97"/>
      <c r="JK317" s="97"/>
      <c r="JL317" s="98"/>
      <c r="JM317" s="104"/>
      <c r="JN317" s="97"/>
      <c r="JO317" s="97"/>
      <c r="JP317" s="97"/>
      <c r="JQ317" s="97"/>
      <c r="JR317" s="97"/>
      <c r="JS317" s="97"/>
      <c r="JT317" s="97"/>
      <c r="JU317" s="97"/>
      <c r="JV317" s="97"/>
      <c r="JW317" s="97"/>
      <c r="JX317" s="97"/>
      <c r="JY317" s="97"/>
      <c r="JZ317" s="97"/>
      <c r="KA317" s="97"/>
      <c r="KB317" s="97"/>
      <c r="KC317" s="98"/>
      <c r="KD317" s="104"/>
      <c r="KE317" s="97"/>
      <c r="KF317" s="97"/>
      <c r="KG317" s="97"/>
      <c r="KH317" s="97"/>
      <c r="KI317" s="97"/>
      <c r="KJ317" s="97"/>
      <c r="KK317" s="97"/>
      <c r="KL317" s="97"/>
      <c r="KM317" s="97"/>
      <c r="KN317" s="97"/>
      <c r="KO317" s="97"/>
      <c r="KP317" s="97"/>
      <c r="KQ317" s="97"/>
      <c r="KR317" s="97"/>
      <c r="KS317" s="97"/>
    </row>
    <row r="318" ht="15.0" customHeight="1">
      <c r="A318" s="104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8"/>
      <c r="R318" s="104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8"/>
      <c r="AI318" s="104"/>
      <c r="AJ318" s="97"/>
      <c r="AK318" s="97"/>
      <c r="AL318" s="97"/>
      <c r="AM318" s="97"/>
      <c r="AN318" s="97"/>
      <c r="AO318" s="97"/>
      <c r="AP318" s="97"/>
      <c r="AQ318" s="97"/>
      <c r="AR318" s="97"/>
      <c r="AS318" s="97"/>
      <c r="AT318" s="97"/>
      <c r="AU318" s="97"/>
      <c r="AV318" s="97"/>
      <c r="AW318" s="97"/>
      <c r="AX318" s="97"/>
      <c r="AY318" s="98"/>
      <c r="AZ318" s="104"/>
      <c r="BA318" s="97"/>
      <c r="BB318" s="97"/>
      <c r="BC318" s="97"/>
      <c r="BD318" s="97"/>
      <c r="BE318" s="97"/>
      <c r="BF318" s="97"/>
      <c r="BG318" s="97"/>
      <c r="BH318" s="97"/>
      <c r="BI318" s="97"/>
      <c r="BJ318" s="97"/>
      <c r="BK318" s="97"/>
      <c r="BL318" s="97"/>
      <c r="BM318" s="97"/>
      <c r="BN318" s="97"/>
      <c r="BO318" s="97"/>
      <c r="BP318" s="98"/>
      <c r="BQ318" s="104"/>
      <c r="BR318" s="97"/>
      <c r="BS318" s="97"/>
      <c r="BT318" s="97"/>
      <c r="BU318" s="97"/>
      <c r="BV318" s="97"/>
      <c r="BW318" s="97"/>
      <c r="BX318" s="97"/>
      <c r="BY318" s="97"/>
      <c r="BZ318" s="97"/>
      <c r="CA318" s="97"/>
      <c r="CB318" s="97"/>
      <c r="CC318" s="97"/>
      <c r="CD318" s="97"/>
      <c r="CE318" s="97"/>
      <c r="CF318" s="97"/>
      <c r="CG318" s="98"/>
      <c r="CH318" s="104"/>
      <c r="CI318" s="97"/>
      <c r="CJ318" s="97"/>
      <c r="CK318" s="97"/>
      <c r="CL318" s="97"/>
      <c r="CM318" s="97"/>
      <c r="CN318" s="97"/>
      <c r="CO318" s="97"/>
      <c r="CP318" s="97"/>
      <c r="CQ318" s="97"/>
      <c r="CR318" s="97"/>
      <c r="CS318" s="97"/>
      <c r="CT318" s="97"/>
      <c r="CU318" s="97"/>
      <c r="CV318" s="97"/>
      <c r="CW318" s="97"/>
      <c r="CX318" s="98"/>
      <c r="CY318" s="104"/>
      <c r="CZ318" s="97"/>
      <c r="DA318" s="97"/>
      <c r="DB318" s="97"/>
      <c r="DC318" s="97"/>
      <c r="DD318" s="97"/>
      <c r="DE318" s="97"/>
      <c r="DF318" s="97"/>
      <c r="DG318" s="97"/>
      <c r="DH318" s="97"/>
      <c r="DI318" s="97"/>
      <c r="DJ318" s="97"/>
      <c r="DK318" s="97"/>
      <c r="DL318" s="97"/>
      <c r="DM318" s="97"/>
      <c r="DN318" s="97"/>
      <c r="DO318" s="98"/>
      <c r="DP318" s="104"/>
      <c r="DQ318" s="97"/>
      <c r="DR318" s="97"/>
      <c r="DS318" s="97"/>
      <c r="DT318" s="97"/>
      <c r="DU318" s="97"/>
      <c r="DV318" s="97"/>
      <c r="DW318" s="97"/>
      <c r="DX318" s="97"/>
      <c r="DY318" s="97"/>
      <c r="DZ318" s="97"/>
      <c r="EA318" s="97"/>
      <c r="EB318" s="97"/>
      <c r="EC318" s="97"/>
      <c r="ED318" s="97"/>
      <c r="EE318" s="97"/>
      <c r="EF318" s="98"/>
      <c r="EG318" s="104"/>
      <c r="EH318" s="97"/>
      <c r="EI318" s="97"/>
      <c r="EJ318" s="97"/>
      <c r="EK318" s="97"/>
      <c r="EL318" s="97"/>
      <c r="EM318" s="97"/>
      <c r="EN318" s="97"/>
      <c r="EO318" s="97"/>
      <c r="EP318" s="97"/>
      <c r="EQ318" s="97"/>
      <c r="ER318" s="97"/>
      <c r="ES318" s="97"/>
      <c r="ET318" s="97"/>
      <c r="EU318" s="97"/>
      <c r="EV318" s="97"/>
      <c r="EW318" s="98"/>
      <c r="EX318" s="104"/>
      <c r="EY318" s="97"/>
      <c r="EZ318" s="97"/>
      <c r="FA318" s="97"/>
      <c r="FB318" s="97"/>
      <c r="FC318" s="97"/>
      <c r="FD318" s="97"/>
      <c r="FE318" s="97"/>
      <c r="FF318" s="97"/>
      <c r="FG318" s="97"/>
      <c r="FH318" s="97"/>
      <c r="FI318" s="97"/>
      <c r="FJ318" s="97"/>
      <c r="FK318" s="97"/>
      <c r="FL318" s="97"/>
      <c r="FM318" s="97"/>
      <c r="FN318" s="98"/>
      <c r="FO318" s="104"/>
      <c r="FP318" s="97"/>
      <c r="FQ318" s="97"/>
      <c r="FR318" s="97"/>
      <c r="FS318" s="97"/>
      <c r="FT318" s="97"/>
      <c r="FU318" s="97"/>
      <c r="FV318" s="97"/>
      <c r="FW318" s="97"/>
      <c r="FX318" s="97"/>
      <c r="FY318" s="97"/>
      <c r="FZ318" s="97"/>
      <c r="GA318" s="97"/>
      <c r="GB318" s="97"/>
      <c r="GC318" s="97"/>
      <c r="GD318" s="97"/>
      <c r="GE318" s="98"/>
      <c r="GF318" s="104"/>
      <c r="GG318" s="97"/>
      <c r="GH318" s="97"/>
      <c r="GI318" s="97"/>
      <c r="GJ318" s="97"/>
      <c r="GK318" s="97"/>
      <c r="GL318" s="97"/>
      <c r="GM318" s="97"/>
      <c r="GN318" s="97"/>
      <c r="GO318" s="97"/>
      <c r="GP318" s="97"/>
      <c r="GQ318" s="97"/>
      <c r="GR318" s="97"/>
      <c r="GS318" s="97"/>
      <c r="GT318" s="97"/>
      <c r="GU318" s="97"/>
      <c r="GV318" s="98"/>
      <c r="GW318" s="104"/>
      <c r="GX318" s="97"/>
      <c r="GY318" s="97"/>
      <c r="GZ318" s="97"/>
      <c r="HA318" s="97"/>
      <c r="HB318" s="97"/>
      <c r="HC318" s="97"/>
      <c r="HD318" s="97"/>
      <c r="HE318" s="97"/>
      <c r="HF318" s="97"/>
      <c r="HG318" s="97"/>
      <c r="HH318" s="97"/>
      <c r="HI318" s="97"/>
      <c r="HJ318" s="97"/>
      <c r="HK318" s="97"/>
      <c r="HL318" s="97"/>
      <c r="HM318" s="98"/>
      <c r="HN318" s="104"/>
      <c r="HO318" s="97"/>
      <c r="HP318" s="97"/>
      <c r="HQ318" s="97"/>
      <c r="HR318" s="97"/>
      <c r="HS318" s="97"/>
      <c r="HT318" s="97"/>
      <c r="HU318" s="97"/>
      <c r="HV318" s="97"/>
      <c r="HW318" s="97"/>
      <c r="HX318" s="97"/>
      <c r="HY318" s="97"/>
      <c r="HZ318" s="97"/>
      <c r="IA318" s="97"/>
      <c r="IB318" s="97"/>
      <c r="IC318" s="97"/>
      <c r="ID318" s="98"/>
      <c r="IE318" s="104"/>
      <c r="IF318" s="97"/>
      <c r="IG318" s="97"/>
      <c r="IH318" s="97"/>
      <c r="II318" s="97"/>
      <c r="IJ318" s="97"/>
      <c r="IK318" s="97"/>
      <c r="IL318" s="97"/>
      <c r="IM318" s="97"/>
      <c r="IN318" s="97"/>
      <c r="IO318" s="97"/>
      <c r="IP318" s="97"/>
      <c r="IQ318" s="97"/>
      <c r="IR318" s="97"/>
      <c r="IS318" s="97"/>
      <c r="IT318" s="97"/>
      <c r="IU318" s="98"/>
      <c r="IV318" s="104"/>
      <c r="IW318" s="97"/>
      <c r="IX318" s="97"/>
      <c r="IY318" s="97"/>
      <c r="IZ318" s="97"/>
      <c r="JA318" s="97"/>
      <c r="JB318" s="97"/>
      <c r="JC318" s="97"/>
      <c r="JD318" s="97"/>
      <c r="JE318" s="97"/>
      <c r="JF318" s="97"/>
      <c r="JG318" s="97"/>
      <c r="JH318" s="97"/>
      <c r="JI318" s="97"/>
      <c r="JJ318" s="97"/>
      <c r="JK318" s="97"/>
      <c r="JL318" s="98"/>
      <c r="JM318" s="104"/>
      <c r="JN318" s="97"/>
      <c r="JO318" s="97"/>
      <c r="JP318" s="97"/>
      <c r="JQ318" s="97"/>
      <c r="JR318" s="97"/>
      <c r="JS318" s="97"/>
      <c r="JT318" s="97"/>
      <c r="JU318" s="97"/>
      <c r="JV318" s="97"/>
      <c r="JW318" s="97"/>
      <c r="JX318" s="97"/>
      <c r="JY318" s="97"/>
      <c r="JZ318" s="97"/>
      <c r="KA318" s="97"/>
      <c r="KB318" s="97"/>
      <c r="KC318" s="98"/>
      <c r="KD318" s="104"/>
      <c r="KE318" s="97"/>
      <c r="KF318" s="97"/>
      <c r="KG318" s="97"/>
      <c r="KH318" s="97"/>
      <c r="KI318" s="97"/>
      <c r="KJ318" s="97"/>
      <c r="KK318" s="97"/>
      <c r="KL318" s="97"/>
      <c r="KM318" s="97"/>
      <c r="KN318" s="97"/>
      <c r="KO318" s="97"/>
      <c r="KP318" s="97"/>
      <c r="KQ318" s="97"/>
      <c r="KR318" s="97"/>
      <c r="KS318" s="97"/>
    </row>
    <row r="319" ht="15.0" customHeight="1">
      <c r="A319" s="104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8"/>
      <c r="R319" s="104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8"/>
      <c r="AI319" s="104"/>
      <c r="AJ319" s="97"/>
      <c r="AK319" s="97"/>
      <c r="AL319" s="97"/>
      <c r="AM319" s="97"/>
      <c r="AN319" s="97"/>
      <c r="AO319" s="97"/>
      <c r="AP319" s="97"/>
      <c r="AQ319" s="97"/>
      <c r="AR319" s="97"/>
      <c r="AS319" s="97"/>
      <c r="AT319" s="97"/>
      <c r="AU319" s="97"/>
      <c r="AV319" s="97"/>
      <c r="AW319" s="97"/>
      <c r="AX319" s="97"/>
      <c r="AY319" s="98"/>
      <c r="AZ319" s="104"/>
      <c r="BA319" s="97"/>
      <c r="BB319" s="97"/>
      <c r="BC319" s="97"/>
      <c r="BD319" s="97"/>
      <c r="BE319" s="97"/>
      <c r="BF319" s="97"/>
      <c r="BG319" s="97"/>
      <c r="BH319" s="97"/>
      <c r="BI319" s="97"/>
      <c r="BJ319" s="97"/>
      <c r="BK319" s="97"/>
      <c r="BL319" s="97"/>
      <c r="BM319" s="97"/>
      <c r="BN319" s="97"/>
      <c r="BO319" s="97"/>
      <c r="BP319" s="98"/>
      <c r="BQ319" s="104"/>
      <c r="BR319" s="97"/>
      <c r="BS319" s="97"/>
      <c r="BT319" s="97"/>
      <c r="BU319" s="97"/>
      <c r="BV319" s="97"/>
      <c r="BW319" s="97"/>
      <c r="BX319" s="97"/>
      <c r="BY319" s="97"/>
      <c r="BZ319" s="97"/>
      <c r="CA319" s="97"/>
      <c r="CB319" s="97"/>
      <c r="CC319" s="97"/>
      <c r="CD319" s="97"/>
      <c r="CE319" s="97"/>
      <c r="CF319" s="97"/>
      <c r="CG319" s="98"/>
      <c r="CH319" s="104"/>
      <c r="CI319" s="97"/>
      <c r="CJ319" s="97"/>
      <c r="CK319" s="97"/>
      <c r="CL319" s="97"/>
      <c r="CM319" s="97"/>
      <c r="CN319" s="97"/>
      <c r="CO319" s="97"/>
      <c r="CP319" s="97"/>
      <c r="CQ319" s="97"/>
      <c r="CR319" s="97"/>
      <c r="CS319" s="97"/>
      <c r="CT319" s="97"/>
      <c r="CU319" s="97"/>
      <c r="CV319" s="97"/>
      <c r="CW319" s="97"/>
      <c r="CX319" s="98"/>
      <c r="CY319" s="104"/>
      <c r="CZ319" s="97"/>
      <c r="DA319" s="97"/>
      <c r="DB319" s="97"/>
      <c r="DC319" s="97"/>
      <c r="DD319" s="97"/>
      <c r="DE319" s="97"/>
      <c r="DF319" s="97"/>
      <c r="DG319" s="97"/>
      <c r="DH319" s="97"/>
      <c r="DI319" s="97"/>
      <c r="DJ319" s="97"/>
      <c r="DK319" s="97"/>
      <c r="DL319" s="97"/>
      <c r="DM319" s="97"/>
      <c r="DN319" s="97"/>
      <c r="DO319" s="98"/>
      <c r="DP319" s="104"/>
      <c r="DQ319" s="97"/>
      <c r="DR319" s="97"/>
      <c r="DS319" s="97"/>
      <c r="DT319" s="97"/>
      <c r="DU319" s="97"/>
      <c r="DV319" s="97"/>
      <c r="DW319" s="97"/>
      <c r="DX319" s="97"/>
      <c r="DY319" s="97"/>
      <c r="DZ319" s="97"/>
      <c r="EA319" s="97"/>
      <c r="EB319" s="97"/>
      <c r="EC319" s="97"/>
      <c r="ED319" s="97"/>
      <c r="EE319" s="97"/>
      <c r="EF319" s="98"/>
      <c r="EG319" s="104"/>
      <c r="EH319" s="97"/>
      <c r="EI319" s="97"/>
      <c r="EJ319" s="97"/>
      <c r="EK319" s="97"/>
      <c r="EL319" s="97"/>
      <c r="EM319" s="97"/>
      <c r="EN319" s="97"/>
      <c r="EO319" s="97"/>
      <c r="EP319" s="97"/>
      <c r="EQ319" s="97"/>
      <c r="ER319" s="97"/>
      <c r="ES319" s="97"/>
      <c r="ET319" s="97"/>
      <c r="EU319" s="97"/>
      <c r="EV319" s="97"/>
      <c r="EW319" s="98"/>
      <c r="EX319" s="104"/>
      <c r="EY319" s="97"/>
      <c r="EZ319" s="97"/>
      <c r="FA319" s="97"/>
      <c r="FB319" s="97"/>
      <c r="FC319" s="97"/>
      <c r="FD319" s="97"/>
      <c r="FE319" s="97"/>
      <c r="FF319" s="97"/>
      <c r="FG319" s="97"/>
      <c r="FH319" s="97"/>
      <c r="FI319" s="97"/>
      <c r="FJ319" s="97"/>
      <c r="FK319" s="97"/>
      <c r="FL319" s="97"/>
      <c r="FM319" s="97"/>
      <c r="FN319" s="98"/>
      <c r="FO319" s="104"/>
      <c r="FP319" s="97"/>
      <c r="FQ319" s="97"/>
      <c r="FR319" s="97"/>
      <c r="FS319" s="97"/>
      <c r="FT319" s="97"/>
      <c r="FU319" s="97"/>
      <c r="FV319" s="97"/>
      <c r="FW319" s="97"/>
      <c r="FX319" s="97"/>
      <c r="FY319" s="97"/>
      <c r="FZ319" s="97"/>
      <c r="GA319" s="97"/>
      <c r="GB319" s="97"/>
      <c r="GC319" s="97"/>
      <c r="GD319" s="97"/>
      <c r="GE319" s="98"/>
      <c r="GF319" s="104"/>
      <c r="GG319" s="97"/>
      <c r="GH319" s="97"/>
      <c r="GI319" s="97"/>
      <c r="GJ319" s="97"/>
      <c r="GK319" s="97"/>
      <c r="GL319" s="97"/>
      <c r="GM319" s="97"/>
      <c r="GN319" s="97"/>
      <c r="GO319" s="97"/>
      <c r="GP319" s="97"/>
      <c r="GQ319" s="97"/>
      <c r="GR319" s="97"/>
      <c r="GS319" s="97"/>
      <c r="GT319" s="97"/>
      <c r="GU319" s="97"/>
      <c r="GV319" s="98"/>
      <c r="GW319" s="104"/>
      <c r="GX319" s="97"/>
      <c r="GY319" s="97"/>
      <c r="GZ319" s="97"/>
      <c r="HA319" s="97"/>
      <c r="HB319" s="97"/>
      <c r="HC319" s="97"/>
      <c r="HD319" s="97"/>
      <c r="HE319" s="97"/>
      <c r="HF319" s="97"/>
      <c r="HG319" s="97"/>
      <c r="HH319" s="97"/>
      <c r="HI319" s="97"/>
      <c r="HJ319" s="97"/>
      <c r="HK319" s="97"/>
      <c r="HL319" s="97"/>
      <c r="HM319" s="98"/>
      <c r="HN319" s="104"/>
      <c r="HO319" s="97"/>
      <c r="HP319" s="97"/>
      <c r="HQ319" s="97"/>
      <c r="HR319" s="97"/>
      <c r="HS319" s="97"/>
      <c r="HT319" s="97"/>
      <c r="HU319" s="97"/>
      <c r="HV319" s="97"/>
      <c r="HW319" s="97"/>
      <c r="HX319" s="97"/>
      <c r="HY319" s="97"/>
      <c r="HZ319" s="97"/>
      <c r="IA319" s="97"/>
      <c r="IB319" s="97"/>
      <c r="IC319" s="97"/>
      <c r="ID319" s="98"/>
      <c r="IE319" s="104"/>
      <c r="IF319" s="97"/>
      <c r="IG319" s="97"/>
      <c r="IH319" s="97"/>
      <c r="II319" s="97"/>
      <c r="IJ319" s="97"/>
      <c r="IK319" s="97"/>
      <c r="IL319" s="97"/>
      <c r="IM319" s="97"/>
      <c r="IN319" s="97"/>
      <c r="IO319" s="97"/>
      <c r="IP319" s="97"/>
      <c r="IQ319" s="97"/>
      <c r="IR319" s="97"/>
      <c r="IS319" s="97"/>
      <c r="IT319" s="97"/>
      <c r="IU319" s="98"/>
      <c r="IV319" s="104"/>
      <c r="IW319" s="97"/>
      <c r="IX319" s="97"/>
      <c r="IY319" s="97"/>
      <c r="IZ319" s="97"/>
      <c r="JA319" s="97"/>
      <c r="JB319" s="97"/>
      <c r="JC319" s="97"/>
      <c r="JD319" s="97"/>
      <c r="JE319" s="97"/>
      <c r="JF319" s="97"/>
      <c r="JG319" s="97"/>
      <c r="JH319" s="97"/>
      <c r="JI319" s="97"/>
      <c r="JJ319" s="97"/>
      <c r="JK319" s="97"/>
      <c r="JL319" s="98"/>
      <c r="JM319" s="104"/>
      <c r="JN319" s="97"/>
      <c r="JO319" s="97"/>
      <c r="JP319" s="97"/>
      <c r="JQ319" s="97"/>
      <c r="JR319" s="97"/>
      <c r="JS319" s="97"/>
      <c r="JT319" s="97"/>
      <c r="JU319" s="97"/>
      <c r="JV319" s="97"/>
      <c r="JW319" s="97"/>
      <c r="JX319" s="97"/>
      <c r="JY319" s="97"/>
      <c r="JZ319" s="97"/>
      <c r="KA319" s="97"/>
      <c r="KB319" s="97"/>
      <c r="KC319" s="98"/>
      <c r="KD319" s="104"/>
      <c r="KE319" s="97"/>
      <c r="KF319" s="97"/>
      <c r="KG319" s="97"/>
      <c r="KH319" s="97"/>
      <c r="KI319" s="97"/>
      <c r="KJ319" s="97"/>
      <c r="KK319" s="97"/>
      <c r="KL319" s="97"/>
      <c r="KM319" s="97"/>
      <c r="KN319" s="97"/>
      <c r="KO319" s="97"/>
      <c r="KP319" s="97"/>
      <c r="KQ319" s="97"/>
      <c r="KR319" s="97"/>
      <c r="KS319" s="97"/>
    </row>
    <row r="320" ht="15.0" customHeight="1">
      <c r="A320" s="104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8"/>
      <c r="R320" s="104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8"/>
      <c r="AI320" s="104"/>
      <c r="AJ320" s="97"/>
      <c r="AK320" s="97"/>
      <c r="AL320" s="97"/>
      <c r="AM320" s="97"/>
      <c r="AN320" s="97"/>
      <c r="AO320" s="97"/>
      <c r="AP320" s="97"/>
      <c r="AQ320" s="97"/>
      <c r="AR320" s="97"/>
      <c r="AS320" s="97"/>
      <c r="AT320" s="97"/>
      <c r="AU320" s="97"/>
      <c r="AV320" s="97"/>
      <c r="AW320" s="97"/>
      <c r="AX320" s="97"/>
      <c r="AY320" s="98"/>
      <c r="AZ320" s="104"/>
      <c r="BA320" s="97"/>
      <c r="BB320" s="97"/>
      <c r="BC320" s="97"/>
      <c r="BD320" s="97"/>
      <c r="BE320" s="97"/>
      <c r="BF320" s="97"/>
      <c r="BG320" s="97"/>
      <c r="BH320" s="97"/>
      <c r="BI320" s="97"/>
      <c r="BJ320" s="97"/>
      <c r="BK320" s="97"/>
      <c r="BL320" s="97"/>
      <c r="BM320" s="97"/>
      <c r="BN320" s="97"/>
      <c r="BO320" s="97"/>
      <c r="BP320" s="98"/>
      <c r="BQ320" s="104"/>
      <c r="BR320" s="97"/>
      <c r="BS320" s="97"/>
      <c r="BT320" s="97"/>
      <c r="BU320" s="97"/>
      <c r="BV320" s="97"/>
      <c r="BW320" s="97"/>
      <c r="BX320" s="97"/>
      <c r="BY320" s="97"/>
      <c r="BZ320" s="97"/>
      <c r="CA320" s="97"/>
      <c r="CB320" s="97"/>
      <c r="CC320" s="97"/>
      <c r="CD320" s="97"/>
      <c r="CE320" s="97"/>
      <c r="CF320" s="97"/>
      <c r="CG320" s="98"/>
      <c r="CH320" s="104"/>
      <c r="CI320" s="97"/>
      <c r="CJ320" s="97"/>
      <c r="CK320" s="97"/>
      <c r="CL320" s="97"/>
      <c r="CM320" s="97"/>
      <c r="CN320" s="97"/>
      <c r="CO320" s="97"/>
      <c r="CP320" s="97"/>
      <c r="CQ320" s="97"/>
      <c r="CR320" s="97"/>
      <c r="CS320" s="97"/>
      <c r="CT320" s="97"/>
      <c r="CU320" s="97"/>
      <c r="CV320" s="97"/>
      <c r="CW320" s="97"/>
      <c r="CX320" s="98"/>
      <c r="CY320" s="104"/>
      <c r="CZ320" s="97"/>
      <c r="DA320" s="97"/>
      <c r="DB320" s="97"/>
      <c r="DC320" s="97"/>
      <c r="DD320" s="97"/>
      <c r="DE320" s="97"/>
      <c r="DF320" s="97"/>
      <c r="DG320" s="97"/>
      <c r="DH320" s="97"/>
      <c r="DI320" s="97"/>
      <c r="DJ320" s="97"/>
      <c r="DK320" s="97"/>
      <c r="DL320" s="97"/>
      <c r="DM320" s="97"/>
      <c r="DN320" s="97"/>
      <c r="DO320" s="98"/>
      <c r="DP320" s="104"/>
      <c r="DQ320" s="97"/>
      <c r="DR320" s="97"/>
      <c r="DS320" s="97"/>
      <c r="DT320" s="97"/>
      <c r="DU320" s="97"/>
      <c r="DV320" s="97"/>
      <c r="DW320" s="97"/>
      <c r="DX320" s="97"/>
      <c r="DY320" s="97"/>
      <c r="DZ320" s="97"/>
      <c r="EA320" s="97"/>
      <c r="EB320" s="97"/>
      <c r="EC320" s="97"/>
      <c r="ED320" s="97"/>
      <c r="EE320" s="97"/>
      <c r="EF320" s="98"/>
      <c r="EG320" s="104"/>
      <c r="EH320" s="97"/>
      <c r="EI320" s="97"/>
      <c r="EJ320" s="97"/>
      <c r="EK320" s="97"/>
      <c r="EL320" s="97"/>
      <c r="EM320" s="97"/>
      <c r="EN320" s="97"/>
      <c r="EO320" s="97"/>
      <c r="EP320" s="97"/>
      <c r="EQ320" s="97"/>
      <c r="ER320" s="97"/>
      <c r="ES320" s="97"/>
      <c r="ET320" s="97"/>
      <c r="EU320" s="97"/>
      <c r="EV320" s="97"/>
      <c r="EW320" s="98"/>
      <c r="EX320" s="104"/>
      <c r="EY320" s="97"/>
      <c r="EZ320" s="97"/>
      <c r="FA320" s="97"/>
      <c r="FB320" s="97"/>
      <c r="FC320" s="97"/>
      <c r="FD320" s="97"/>
      <c r="FE320" s="97"/>
      <c r="FF320" s="97"/>
      <c r="FG320" s="97"/>
      <c r="FH320" s="97"/>
      <c r="FI320" s="97"/>
      <c r="FJ320" s="97"/>
      <c r="FK320" s="97"/>
      <c r="FL320" s="97"/>
      <c r="FM320" s="97"/>
      <c r="FN320" s="98"/>
      <c r="FO320" s="104"/>
      <c r="FP320" s="97"/>
      <c r="FQ320" s="97"/>
      <c r="FR320" s="97"/>
      <c r="FS320" s="97"/>
      <c r="FT320" s="97"/>
      <c r="FU320" s="97"/>
      <c r="FV320" s="97"/>
      <c r="FW320" s="97"/>
      <c r="FX320" s="97"/>
      <c r="FY320" s="97"/>
      <c r="FZ320" s="97"/>
      <c r="GA320" s="97"/>
      <c r="GB320" s="97"/>
      <c r="GC320" s="97"/>
      <c r="GD320" s="97"/>
      <c r="GE320" s="98"/>
      <c r="GF320" s="104"/>
      <c r="GG320" s="97"/>
      <c r="GH320" s="97"/>
      <c r="GI320" s="97"/>
      <c r="GJ320" s="97"/>
      <c r="GK320" s="97"/>
      <c r="GL320" s="97"/>
      <c r="GM320" s="97"/>
      <c r="GN320" s="97"/>
      <c r="GO320" s="97"/>
      <c r="GP320" s="97"/>
      <c r="GQ320" s="97"/>
      <c r="GR320" s="97"/>
      <c r="GS320" s="97"/>
      <c r="GT320" s="97"/>
      <c r="GU320" s="97"/>
      <c r="GV320" s="98"/>
      <c r="GW320" s="104"/>
      <c r="GX320" s="97"/>
      <c r="GY320" s="97"/>
      <c r="GZ320" s="97"/>
      <c r="HA320" s="97"/>
      <c r="HB320" s="97"/>
      <c r="HC320" s="97"/>
      <c r="HD320" s="97"/>
      <c r="HE320" s="97"/>
      <c r="HF320" s="97"/>
      <c r="HG320" s="97"/>
      <c r="HH320" s="97"/>
      <c r="HI320" s="97"/>
      <c r="HJ320" s="97"/>
      <c r="HK320" s="97"/>
      <c r="HL320" s="97"/>
      <c r="HM320" s="98"/>
      <c r="HN320" s="104"/>
      <c r="HO320" s="97"/>
      <c r="HP320" s="97"/>
      <c r="HQ320" s="97"/>
      <c r="HR320" s="97"/>
      <c r="HS320" s="97"/>
      <c r="HT320" s="97"/>
      <c r="HU320" s="97"/>
      <c r="HV320" s="97"/>
      <c r="HW320" s="97"/>
      <c r="HX320" s="97"/>
      <c r="HY320" s="97"/>
      <c r="HZ320" s="97"/>
      <c r="IA320" s="97"/>
      <c r="IB320" s="97"/>
      <c r="IC320" s="97"/>
      <c r="ID320" s="98"/>
      <c r="IE320" s="104"/>
      <c r="IF320" s="97"/>
      <c r="IG320" s="97"/>
      <c r="IH320" s="97"/>
      <c r="II320" s="97"/>
      <c r="IJ320" s="97"/>
      <c r="IK320" s="97"/>
      <c r="IL320" s="97"/>
      <c r="IM320" s="97"/>
      <c r="IN320" s="97"/>
      <c r="IO320" s="97"/>
      <c r="IP320" s="97"/>
      <c r="IQ320" s="97"/>
      <c r="IR320" s="97"/>
      <c r="IS320" s="97"/>
      <c r="IT320" s="97"/>
      <c r="IU320" s="98"/>
      <c r="IV320" s="104"/>
      <c r="IW320" s="97"/>
      <c r="IX320" s="97"/>
      <c r="IY320" s="97"/>
      <c r="IZ320" s="97"/>
      <c r="JA320" s="97"/>
      <c r="JB320" s="97"/>
      <c r="JC320" s="97"/>
      <c r="JD320" s="97"/>
      <c r="JE320" s="97"/>
      <c r="JF320" s="97"/>
      <c r="JG320" s="97"/>
      <c r="JH320" s="97"/>
      <c r="JI320" s="97"/>
      <c r="JJ320" s="97"/>
      <c r="JK320" s="97"/>
      <c r="JL320" s="98"/>
      <c r="JM320" s="104"/>
      <c r="JN320" s="97"/>
      <c r="JO320" s="97"/>
      <c r="JP320" s="97"/>
      <c r="JQ320" s="97"/>
      <c r="JR320" s="97"/>
      <c r="JS320" s="97"/>
      <c r="JT320" s="97"/>
      <c r="JU320" s="97"/>
      <c r="JV320" s="97"/>
      <c r="JW320" s="97"/>
      <c r="JX320" s="97"/>
      <c r="JY320" s="97"/>
      <c r="JZ320" s="97"/>
      <c r="KA320" s="97"/>
      <c r="KB320" s="97"/>
      <c r="KC320" s="98"/>
      <c r="KD320" s="104"/>
      <c r="KE320" s="97"/>
      <c r="KF320" s="97"/>
      <c r="KG320" s="97"/>
      <c r="KH320" s="97"/>
      <c r="KI320" s="97"/>
      <c r="KJ320" s="97"/>
      <c r="KK320" s="97"/>
      <c r="KL320" s="97"/>
      <c r="KM320" s="97"/>
      <c r="KN320" s="97"/>
      <c r="KO320" s="97"/>
      <c r="KP320" s="97"/>
      <c r="KQ320" s="97"/>
      <c r="KR320" s="97"/>
      <c r="KS320" s="97"/>
    </row>
    <row r="321" ht="15.0" customHeight="1">
      <c r="A321" s="104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8"/>
      <c r="R321" s="104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8"/>
      <c r="AI321" s="104"/>
      <c r="AJ321" s="97"/>
      <c r="AK321" s="97"/>
      <c r="AL321" s="97"/>
      <c r="AM321" s="97"/>
      <c r="AN321" s="97"/>
      <c r="AO321" s="97"/>
      <c r="AP321" s="97"/>
      <c r="AQ321" s="97"/>
      <c r="AR321" s="97"/>
      <c r="AS321" s="97"/>
      <c r="AT321" s="97"/>
      <c r="AU321" s="97"/>
      <c r="AV321" s="97"/>
      <c r="AW321" s="97"/>
      <c r="AX321" s="97"/>
      <c r="AY321" s="98"/>
      <c r="AZ321" s="104"/>
      <c r="BA321" s="97"/>
      <c r="BB321" s="97"/>
      <c r="BC321" s="97"/>
      <c r="BD321" s="97"/>
      <c r="BE321" s="97"/>
      <c r="BF321" s="97"/>
      <c r="BG321" s="97"/>
      <c r="BH321" s="97"/>
      <c r="BI321" s="97"/>
      <c r="BJ321" s="97"/>
      <c r="BK321" s="97"/>
      <c r="BL321" s="97"/>
      <c r="BM321" s="97"/>
      <c r="BN321" s="97"/>
      <c r="BO321" s="97"/>
      <c r="BP321" s="98"/>
      <c r="BQ321" s="104"/>
      <c r="BR321" s="97"/>
      <c r="BS321" s="97"/>
      <c r="BT321" s="97"/>
      <c r="BU321" s="97"/>
      <c r="BV321" s="97"/>
      <c r="BW321" s="97"/>
      <c r="BX321" s="97"/>
      <c r="BY321" s="97"/>
      <c r="BZ321" s="97"/>
      <c r="CA321" s="97"/>
      <c r="CB321" s="97"/>
      <c r="CC321" s="97"/>
      <c r="CD321" s="97"/>
      <c r="CE321" s="97"/>
      <c r="CF321" s="97"/>
      <c r="CG321" s="98"/>
      <c r="CH321" s="104"/>
      <c r="CI321" s="97"/>
      <c r="CJ321" s="97"/>
      <c r="CK321" s="97"/>
      <c r="CL321" s="97"/>
      <c r="CM321" s="97"/>
      <c r="CN321" s="97"/>
      <c r="CO321" s="97"/>
      <c r="CP321" s="97"/>
      <c r="CQ321" s="97"/>
      <c r="CR321" s="97"/>
      <c r="CS321" s="97"/>
      <c r="CT321" s="97"/>
      <c r="CU321" s="97"/>
      <c r="CV321" s="97"/>
      <c r="CW321" s="97"/>
      <c r="CX321" s="98"/>
      <c r="CY321" s="104"/>
      <c r="CZ321" s="97"/>
      <c r="DA321" s="97"/>
      <c r="DB321" s="97"/>
      <c r="DC321" s="97"/>
      <c r="DD321" s="97"/>
      <c r="DE321" s="97"/>
      <c r="DF321" s="97"/>
      <c r="DG321" s="97"/>
      <c r="DH321" s="97"/>
      <c r="DI321" s="97"/>
      <c r="DJ321" s="97"/>
      <c r="DK321" s="97"/>
      <c r="DL321" s="97"/>
      <c r="DM321" s="97"/>
      <c r="DN321" s="97"/>
      <c r="DO321" s="98"/>
      <c r="DP321" s="104"/>
      <c r="DQ321" s="97"/>
      <c r="DR321" s="97"/>
      <c r="DS321" s="97"/>
      <c r="DT321" s="97"/>
      <c r="DU321" s="97"/>
      <c r="DV321" s="97"/>
      <c r="DW321" s="97"/>
      <c r="DX321" s="97"/>
      <c r="DY321" s="97"/>
      <c r="DZ321" s="97"/>
      <c r="EA321" s="97"/>
      <c r="EB321" s="97"/>
      <c r="EC321" s="97"/>
      <c r="ED321" s="97"/>
      <c r="EE321" s="97"/>
      <c r="EF321" s="98"/>
      <c r="EG321" s="104"/>
      <c r="EH321" s="97"/>
      <c r="EI321" s="97"/>
      <c r="EJ321" s="97"/>
      <c r="EK321" s="97"/>
      <c r="EL321" s="97"/>
      <c r="EM321" s="97"/>
      <c r="EN321" s="97"/>
      <c r="EO321" s="97"/>
      <c r="EP321" s="97"/>
      <c r="EQ321" s="97"/>
      <c r="ER321" s="97"/>
      <c r="ES321" s="97"/>
      <c r="ET321" s="97"/>
      <c r="EU321" s="97"/>
      <c r="EV321" s="97"/>
      <c r="EW321" s="98"/>
      <c r="EX321" s="104"/>
      <c r="EY321" s="97"/>
      <c r="EZ321" s="97"/>
      <c r="FA321" s="97"/>
      <c r="FB321" s="97"/>
      <c r="FC321" s="97"/>
      <c r="FD321" s="97"/>
      <c r="FE321" s="97"/>
      <c r="FF321" s="97"/>
      <c r="FG321" s="97"/>
      <c r="FH321" s="97"/>
      <c r="FI321" s="97"/>
      <c r="FJ321" s="97"/>
      <c r="FK321" s="97"/>
      <c r="FL321" s="97"/>
      <c r="FM321" s="97"/>
      <c r="FN321" s="98"/>
      <c r="FO321" s="104"/>
      <c r="FP321" s="97"/>
      <c r="FQ321" s="97"/>
      <c r="FR321" s="97"/>
      <c r="FS321" s="97"/>
      <c r="FT321" s="97"/>
      <c r="FU321" s="97"/>
      <c r="FV321" s="97"/>
      <c r="FW321" s="97"/>
      <c r="FX321" s="97"/>
      <c r="FY321" s="97"/>
      <c r="FZ321" s="97"/>
      <c r="GA321" s="97"/>
      <c r="GB321" s="97"/>
      <c r="GC321" s="97"/>
      <c r="GD321" s="97"/>
      <c r="GE321" s="98"/>
      <c r="GF321" s="104"/>
      <c r="GG321" s="97"/>
      <c r="GH321" s="97"/>
      <c r="GI321" s="97"/>
      <c r="GJ321" s="97"/>
      <c r="GK321" s="97"/>
      <c r="GL321" s="97"/>
      <c r="GM321" s="97"/>
      <c r="GN321" s="97"/>
      <c r="GO321" s="97"/>
      <c r="GP321" s="97"/>
      <c r="GQ321" s="97"/>
      <c r="GR321" s="97"/>
      <c r="GS321" s="97"/>
      <c r="GT321" s="97"/>
      <c r="GU321" s="97"/>
      <c r="GV321" s="98"/>
      <c r="GW321" s="104"/>
      <c r="GX321" s="97"/>
      <c r="GY321" s="97"/>
      <c r="GZ321" s="97"/>
      <c r="HA321" s="97"/>
      <c r="HB321" s="97"/>
      <c r="HC321" s="97"/>
      <c r="HD321" s="97"/>
      <c r="HE321" s="97"/>
      <c r="HF321" s="97"/>
      <c r="HG321" s="97"/>
      <c r="HH321" s="97"/>
      <c r="HI321" s="97"/>
      <c r="HJ321" s="97"/>
      <c r="HK321" s="97"/>
      <c r="HL321" s="97"/>
      <c r="HM321" s="98"/>
      <c r="HN321" s="104"/>
      <c r="HO321" s="97"/>
      <c r="HP321" s="97"/>
      <c r="HQ321" s="97"/>
      <c r="HR321" s="97"/>
      <c r="HS321" s="97"/>
      <c r="HT321" s="97"/>
      <c r="HU321" s="97"/>
      <c r="HV321" s="97"/>
      <c r="HW321" s="97"/>
      <c r="HX321" s="97"/>
      <c r="HY321" s="97"/>
      <c r="HZ321" s="97"/>
      <c r="IA321" s="97"/>
      <c r="IB321" s="97"/>
      <c r="IC321" s="97"/>
      <c r="ID321" s="98"/>
      <c r="IE321" s="104"/>
      <c r="IF321" s="97"/>
      <c r="IG321" s="97"/>
      <c r="IH321" s="97"/>
      <c r="II321" s="97"/>
      <c r="IJ321" s="97"/>
      <c r="IK321" s="97"/>
      <c r="IL321" s="97"/>
      <c r="IM321" s="97"/>
      <c r="IN321" s="97"/>
      <c r="IO321" s="97"/>
      <c r="IP321" s="97"/>
      <c r="IQ321" s="97"/>
      <c r="IR321" s="97"/>
      <c r="IS321" s="97"/>
      <c r="IT321" s="97"/>
      <c r="IU321" s="98"/>
      <c r="IV321" s="104"/>
      <c r="IW321" s="97"/>
      <c r="IX321" s="97"/>
      <c r="IY321" s="97"/>
      <c r="IZ321" s="97"/>
      <c r="JA321" s="97"/>
      <c r="JB321" s="97"/>
      <c r="JC321" s="97"/>
      <c r="JD321" s="97"/>
      <c r="JE321" s="97"/>
      <c r="JF321" s="97"/>
      <c r="JG321" s="97"/>
      <c r="JH321" s="97"/>
      <c r="JI321" s="97"/>
      <c r="JJ321" s="97"/>
      <c r="JK321" s="97"/>
      <c r="JL321" s="98"/>
      <c r="JM321" s="104"/>
      <c r="JN321" s="97"/>
      <c r="JO321" s="97"/>
      <c r="JP321" s="97"/>
      <c r="JQ321" s="97"/>
      <c r="JR321" s="97"/>
      <c r="JS321" s="97"/>
      <c r="JT321" s="97"/>
      <c r="JU321" s="97"/>
      <c r="JV321" s="97"/>
      <c r="JW321" s="97"/>
      <c r="JX321" s="97"/>
      <c r="JY321" s="97"/>
      <c r="JZ321" s="97"/>
      <c r="KA321" s="97"/>
      <c r="KB321" s="97"/>
      <c r="KC321" s="98"/>
      <c r="KD321" s="104"/>
      <c r="KE321" s="97"/>
      <c r="KF321" s="97"/>
      <c r="KG321" s="97"/>
      <c r="KH321" s="97"/>
      <c r="KI321" s="97"/>
      <c r="KJ321" s="97"/>
      <c r="KK321" s="97"/>
      <c r="KL321" s="97"/>
      <c r="KM321" s="97"/>
      <c r="KN321" s="97"/>
      <c r="KO321" s="97"/>
      <c r="KP321" s="97"/>
      <c r="KQ321" s="97"/>
      <c r="KR321" s="97"/>
      <c r="KS321" s="97"/>
    </row>
    <row r="322" ht="15.0" customHeight="1">
      <c r="A322" s="104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8"/>
      <c r="R322" s="104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8"/>
      <c r="AI322" s="104"/>
      <c r="AJ322" s="97"/>
      <c r="AK322" s="97"/>
      <c r="AL322" s="97"/>
      <c r="AM322" s="97"/>
      <c r="AN322" s="97"/>
      <c r="AO322" s="97"/>
      <c r="AP322" s="97"/>
      <c r="AQ322" s="97"/>
      <c r="AR322" s="97"/>
      <c r="AS322" s="97"/>
      <c r="AT322" s="97"/>
      <c r="AU322" s="97"/>
      <c r="AV322" s="97"/>
      <c r="AW322" s="97"/>
      <c r="AX322" s="97"/>
      <c r="AY322" s="98"/>
      <c r="AZ322" s="104"/>
      <c r="BA322" s="97"/>
      <c r="BB322" s="97"/>
      <c r="BC322" s="97"/>
      <c r="BD322" s="97"/>
      <c r="BE322" s="97"/>
      <c r="BF322" s="97"/>
      <c r="BG322" s="97"/>
      <c r="BH322" s="97"/>
      <c r="BI322" s="97"/>
      <c r="BJ322" s="97"/>
      <c r="BK322" s="97"/>
      <c r="BL322" s="97"/>
      <c r="BM322" s="97"/>
      <c r="BN322" s="97"/>
      <c r="BO322" s="97"/>
      <c r="BP322" s="98"/>
      <c r="BQ322" s="104"/>
      <c r="BR322" s="97"/>
      <c r="BS322" s="97"/>
      <c r="BT322" s="97"/>
      <c r="BU322" s="97"/>
      <c r="BV322" s="97"/>
      <c r="BW322" s="97"/>
      <c r="BX322" s="97"/>
      <c r="BY322" s="97"/>
      <c r="BZ322" s="97"/>
      <c r="CA322" s="97"/>
      <c r="CB322" s="97"/>
      <c r="CC322" s="97"/>
      <c r="CD322" s="97"/>
      <c r="CE322" s="97"/>
      <c r="CF322" s="97"/>
      <c r="CG322" s="98"/>
      <c r="CH322" s="104"/>
      <c r="CI322" s="97"/>
      <c r="CJ322" s="97"/>
      <c r="CK322" s="97"/>
      <c r="CL322" s="97"/>
      <c r="CM322" s="97"/>
      <c r="CN322" s="97"/>
      <c r="CO322" s="97"/>
      <c r="CP322" s="97"/>
      <c r="CQ322" s="97"/>
      <c r="CR322" s="97"/>
      <c r="CS322" s="97"/>
      <c r="CT322" s="97"/>
      <c r="CU322" s="97"/>
      <c r="CV322" s="97"/>
      <c r="CW322" s="97"/>
      <c r="CX322" s="98"/>
      <c r="CY322" s="104"/>
      <c r="CZ322" s="97"/>
      <c r="DA322" s="97"/>
      <c r="DB322" s="97"/>
      <c r="DC322" s="97"/>
      <c r="DD322" s="97"/>
      <c r="DE322" s="97"/>
      <c r="DF322" s="97"/>
      <c r="DG322" s="97"/>
      <c r="DH322" s="97"/>
      <c r="DI322" s="97"/>
      <c r="DJ322" s="97"/>
      <c r="DK322" s="97"/>
      <c r="DL322" s="97"/>
      <c r="DM322" s="97"/>
      <c r="DN322" s="97"/>
      <c r="DO322" s="98"/>
      <c r="DP322" s="104"/>
      <c r="DQ322" s="97"/>
      <c r="DR322" s="97"/>
      <c r="DS322" s="97"/>
      <c r="DT322" s="97"/>
      <c r="DU322" s="97"/>
      <c r="DV322" s="97"/>
      <c r="DW322" s="97"/>
      <c r="DX322" s="97"/>
      <c r="DY322" s="97"/>
      <c r="DZ322" s="97"/>
      <c r="EA322" s="97"/>
      <c r="EB322" s="97"/>
      <c r="EC322" s="97"/>
      <c r="ED322" s="97"/>
      <c r="EE322" s="97"/>
      <c r="EF322" s="98"/>
      <c r="EG322" s="104"/>
      <c r="EH322" s="97"/>
      <c r="EI322" s="97"/>
      <c r="EJ322" s="97"/>
      <c r="EK322" s="97"/>
      <c r="EL322" s="97"/>
      <c r="EM322" s="97"/>
      <c r="EN322" s="97"/>
      <c r="EO322" s="97"/>
      <c r="EP322" s="97"/>
      <c r="EQ322" s="97"/>
      <c r="ER322" s="97"/>
      <c r="ES322" s="97"/>
      <c r="ET322" s="97"/>
      <c r="EU322" s="97"/>
      <c r="EV322" s="97"/>
      <c r="EW322" s="98"/>
      <c r="EX322" s="104"/>
      <c r="EY322" s="97"/>
      <c r="EZ322" s="97"/>
      <c r="FA322" s="97"/>
      <c r="FB322" s="97"/>
      <c r="FC322" s="97"/>
      <c r="FD322" s="97"/>
      <c r="FE322" s="97"/>
      <c r="FF322" s="97"/>
      <c r="FG322" s="97"/>
      <c r="FH322" s="97"/>
      <c r="FI322" s="97"/>
      <c r="FJ322" s="97"/>
      <c r="FK322" s="97"/>
      <c r="FL322" s="97"/>
      <c r="FM322" s="97"/>
      <c r="FN322" s="98"/>
      <c r="FO322" s="104"/>
      <c r="FP322" s="97"/>
      <c r="FQ322" s="97"/>
      <c r="FR322" s="97"/>
      <c r="FS322" s="97"/>
      <c r="FT322" s="97"/>
      <c r="FU322" s="97"/>
      <c r="FV322" s="97"/>
      <c r="FW322" s="97"/>
      <c r="FX322" s="97"/>
      <c r="FY322" s="97"/>
      <c r="FZ322" s="97"/>
      <c r="GA322" s="97"/>
      <c r="GB322" s="97"/>
      <c r="GC322" s="97"/>
      <c r="GD322" s="97"/>
      <c r="GE322" s="98"/>
      <c r="GF322" s="104"/>
      <c r="GG322" s="97"/>
      <c r="GH322" s="97"/>
      <c r="GI322" s="97"/>
      <c r="GJ322" s="97"/>
      <c r="GK322" s="97"/>
      <c r="GL322" s="97"/>
      <c r="GM322" s="97"/>
      <c r="GN322" s="97"/>
      <c r="GO322" s="97"/>
      <c r="GP322" s="97"/>
      <c r="GQ322" s="97"/>
      <c r="GR322" s="97"/>
      <c r="GS322" s="97"/>
      <c r="GT322" s="97"/>
      <c r="GU322" s="97"/>
      <c r="GV322" s="98"/>
      <c r="GW322" s="104"/>
      <c r="GX322" s="97"/>
      <c r="GY322" s="97"/>
      <c r="GZ322" s="97"/>
      <c r="HA322" s="97"/>
      <c r="HB322" s="97"/>
      <c r="HC322" s="97"/>
      <c r="HD322" s="97"/>
      <c r="HE322" s="97"/>
      <c r="HF322" s="97"/>
      <c r="HG322" s="97"/>
      <c r="HH322" s="97"/>
      <c r="HI322" s="97"/>
      <c r="HJ322" s="97"/>
      <c r="HK322" s="97"/>
      <c r="HL322" s="97"/>
      <c r="HM322" s="98"/>
      <c r="HN322" s="104"/>
      <c r="HO322" s="97"/>
      <c r="HP322" s="97"/>
      <c r="HQ322" s="97"/>
      <c r="HR322" s="97"/>
      <c r="HS322" s="97"/>
      <c r="HT322" s="97"/>
      <c r="HU322" s="97"/>
      <c r="HV322" s="97"/>
      <c r="HW322" s="97"/>
      <c r="HX322" s="97"/>
      <c r="HY322" s="97"/>
      <c r="HZ322" s="97"/>
      <c r="IA322" s="97"/>
      <c r="IB322" s="97"/>
      <c r="IC322" s="97"/>
      <c r="ID322" s="98"/>
      <c r="IE322" s="104"/>
      <c r="IF322" s="97"/>
      <c r="IG322" s="97"/>
      <c r="IH322" s="97"/>
      <c r="II322" s="97"/>
      <c r="IJ322" s="97"/>
      <c r="IK322" s="97"/>
      <c r="IL322" s="97"/>
      <c r="IM322" s="97"/>
      <c r="IN322" s="97"/>
      <c r="IO322" s="97"/>
      <c r="IP322" s="97"/>
      <c r="IQ322" s="97"/>
      <c r="IR322" s="97"/>
      <c r="IS322" s="97"/>
      <c r="IT322" s="97"/>
      <c r="IU322" s="98"/>
      <c r="IV322" s="104"/>
      <c r="IW322" s="97"/>
      <c r="IX322" s="97"/>
      <c r="IY322" s="97"/>
      <c r="IZ322" s="97"/>
      <c r="JA322" s="97"/>
      <c r="JB322" s="97"/>
      <c r="JC322" s="97"/>
      <c r="JD322" s="97"/>
      <c r="JE322" s="97"/>
      <c r="JF322" s="97"/>
      <c r="JG322" s="97"/>
      <c r="JH322" s="97"/>
      <c r="JI322" s="97"/>
      <c r="JJ322" s="97"/>
      <c r="JK322" s="97"/>
      <c r="JL322" s="98"/>
      <c r="JM322" s="104"/>
      <c r="JN322" s="97"/>
      <c r="JO322" s="97"/>
      <c r="JP322" s="97"/>
      <c r="JQ322" s="97"/>
      <c r="JR322" s="97"/>
      <c r="JS322" s="97"/>
      <c r="JT322" s="97"/>
      <c r="JU322" s="97"/>
      <c r="JV322" s="97"/>
      <c r="JW322" s="97"/>
      <c r="JX322" s="97"/>
      <c r="JY322" s="97"/>
      <c r="JZ322" s="97"/>
      <c r="KA322" s="97"/>
      <c r="KB322" s="97"/>
      <c r="KC322" s="98"/>
      <c r="KD322" s="104"/>
      <c r="KE322" s="97"/>
      <c r="KF322" s="97"/>
      <c r="KG322" s="97"/>
      <c r="KH322" s="97"/>
      <c r="KI322" s="97"/>
      <c r="KJ322" s="97"/>
      <c r="KK322" s="97"/>
      <c r="KL322" s="97"/>
      <c r="KM322" s="97"/>
      <c r="KN322" s="97"/>
      <c r="KO322" s="97"/>
      <c r="KP322" s="97"/>
      <c r="KQ322" s="97"/>
      <c r="KR322" s="97"/>
      <c r="KS322" s="97"/>
    </row>
    <row r="323" ht="15.0" customHeight="1">
      <c r="A323" s="104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8"/>
      <c r="R323" s="104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8"/>
      <c r="AI323" s="104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7"/>
      <c r="AV323" s="97"/>
      <c r="AW323" s="97"/>
      <c r="AX323" s="97"/>
      <c r="AY323" s="98"/>
      <c r="AZ323" s="104"/>
      <c r="BA323" s="97"/>
      <c r="BB323" s="97"/>
      <c r="BC323" s="97"/>
      <c r="BD323" s="97"/>
      <c r="BE323" s="97"/>
      <c r="BF323" s="97"/>
      <c r="BG323" s="97"/>
      <c r="BH323" s="97"/>
      <c r="BI323" s="97"/>
      <c r="BJ323" s="97"/>
      <c r="BK323" s="97"/>
      <c r="BL323" s="97"/>
      <c r="BM323" s="97"/>
      <c r="BN323" s="97"/>
      <c r="BO323" s="97"/>
      <c r="BP323" s="98"/>
      <c r="BQ323" s="104"/>
      <c r="BR323" s="97"/>
      <c r="BS323" s="97"/>
      <c r="BT323" s="97"/>
      <c r="BU323" s="97"/>
      <c r="BV323" s="97"/>
      <c r="BW323" s="97"/>
      <c r="BX323" s="97"/>
      <c r="BY323" s="97"/>
      <c r="BZ323" s="97"/>
      <c r="CA323" s="97"/>
      <c r="CB323" s="97"/>
      <c r="CC323" s="97"/>
      <c r="CD323" s="97"/>
      <c r="CE323" s="97"/>
      <c r="CF323" s="97"/>
      <c r="CG323" s="98"/>
      <c r="CH323" s="104"/>
      <c r="CI323" s="97"/>
      <c r="CJ323" s="97"/>
      <c r="CK323" s="97"/>
      <c r="CL323" s="97"/>
      <c r="CM323" s="97"/>
      <c r="CN323" s="97"/>
      <c r="CO323" s="97"/>
      <c r="CP323" s="97"/>
      <c r="CQ323" s="97"/>
      <c r="CR323" s="97"/>
      <c r="CS323" s="97"/>
      <c r="CT323" s="97"/>
      <c r="CU323" s="97"/>
      <c r="CV323" s="97"/>
      <c r="CW323" s="97"/>
      <c r="CX323" s="98"/>
      <c r="CY323" s="104"/>
      <c r="CZ323" s="97"/>
      <c r="DA323" s="97"/>
      <c r="DB323" s="97"/>
      <c r="DC323" s="97"/>
      <c r="DD323" s="97"/>
      <c r="DE323" s="97"/>
      <c r="DF323" s="97"/>
      <c r="DG323" s="97"/>
      <c r="DH323" s="97"/>
      <c r="DI323" s="97"/>
      <c r="DJ323" s="97"/>
      <c r="DK323" s="97"/>
      <c r="DL323" s="97"/>
      <c r="DM323" s="97"/>
      <c r="DN323" s="97"/>
      <c r="DO323" s="98"/>
      <c r="DP323" s="104"/>
      <c r="DQ323" s="97"/>
      <c r="DR323" s="97"/>
      <c r="DS323" s="97"/>
      <c r="DT323" s="97"/>
      <c r="DU323" s="97"/>
      <c r="DV323" s="97"/>
      <c r="DW323" s="97"/>
      <c r="DX323" s="97"/>
      <c r="DY323" s="97"/>
      <c r="DZ323" s="97"/>
      <c r="EA323" s="97"/>
      <c r="EB323" s="97"/>
      <c r="EC323" s="97"/>
      <c r="ED323" s="97"/>
      <c r="EE323" s="97"/>
      <c r="EF323" s="98"/>
      <c r="EG323" s="104"/>
      <c r="EH323" s="97"/>
      <c r="EI323" s="97"/>
      <c r="EJ323" s="97"/>
      <c r="EK323" s="97"/>
      <c r="EL323" s="97"/>
      <c r="EM323" s="97"/>
      <c r="EN323" s="97"/>
      <c r="EO323" s="97"/>
      <c r="EP323" s="97"/>
      <c r="EQ323" s="97"/>
      <c r="ER323" s="97"/>
      <c r="ES323" s="97"/>
      <c r="ET323" s="97"/>
      <c r="EU323" s="97"/>
      <c r="EV323" s="97"/>
      <c r="EW323" s="98"/>
      <c r="EX323" s="104"/>
      <c r="EY323" s="97"/>
      <c r="EZ323" s="97"/>
      <c r="FA323" s="97"/>
      <c r="FB323" s="97"/>
      <c r="FC323" s="97"/>
      <c r="FD323" s="97"/>
      <c r="FE323" s="97"/>
      <c r="FF323" s="97"/>
      <c r="FG323" s="97"/>
      <c r="FH323" s="97"/>
      <c r="FI323" s="97"/>
      <c r="FJ323" s="97"/>
      <c r="FK323" s="97"/>
      <c r="FL323" s="97"/>
      <c r="FM323" s="97"/>
      <c r="FN323" s="98"/>
      <c r="FO323" s="104"/>
      <c r="FP323" s="97"/>
      <c r="FQ323" s="97"/>
      <c r="FR323" s="97"/>
      <c r="FS323" s="97"/>
      <c r="FT323" s="97"/>
      <c r="FU323" s="97"/>
      <c r="FV323" s="97"/>
      <c r="FW323" s="97"/>
      <c r="FX323" s="97"/>
      <c r="FY323" s="97"/>
      <c r="FZ323" s="97"/>
      <c r="GA323" s="97"/>
      <c r="GB323" s="97"/>
      <c r="GC323" s="97"/>
      <c r="GD323" s="97"/>
      <c r="GE323" s="98"/>
      <c r="GF323" s="104"/>
      <c r="GG323" s="97"/>
      <c r="GH323" s="97"/>
      <c r="GI323" s="97"/>
      <c r="GJ323" s="97"/>
      <c r="GK323" s="97"/>
      <c r="GL323" s="97"/>
      <c r="GM323" s="97"/>
      <c r="GN323" s="97"/>
      <c r="GO323" s="97"/>
      <c r="GP323" s="97"/>
      <c r="GQ323" s="97"/>
      <c r="GR323" s="97"/>
      <c r="GS323" s="97"/>
      <c r="GT323" s="97"/>
      <c r="GU323" s="97"/>
      <c r="GV323" s="98"/>
      <c r="GW323" s="104"/>
      <c r="GX323" s="97"/>
      <c r="GY323" s="97"/>
      <c r="GZ323" s="97"/>
      <c r="HA323" s="97"/>
      <c r="HB323" s="97"/>
      <c r="HC323" s="97"/>
      <c r="HD323" s="97"/>
      <c r="HE323" s="97"/>
      <c r="HF323" s="97"/>
      <c r="HG323" s="97"/>
      <c r="HH323" s="97"/>
      <c r="HI323" s="97"/>
      <c r="HJ323" s="97"/>
      <c r="HK323" s="97"/>
      <c r="HL323" s="97"/>
      <c r="HM323" s="98"/>
      <c r="HN323" s="104"/>
      <c r="HO323" s="97"/>
      <c r="HP323" s="97"/>
      <c r="HQ323" s="97"/>
      <c r="HR323" s="97"/>
      <c r="HS323" s="97"/>
      <c r="HT323" s="97"/>
      <c r="HU323" s="97"/>
      <c r="HV323" s="97"/>
      <c r="HW323" s="97"/>
      <c r="HX323" s="97"/>
      <c r="HY323" s="97"/>
      <c r="HZ323" s="97"/>
      <c r="IA323" s="97"/>
      <c r="IB323" s="97"/>
      <c r="IC323" s="97"/>
      <c r="ID323" s="98"/>
      <c r="IE323" s="104"/>
      <c r="IF323" s="97"/>
      <c r="IG323" s="97"/>
      <c r="IH323" s="97"/>
      <c r="II323" s="97"/>
      <c r="IJ323" s="97"/>
      <c r="IK323" s="97"/>
      <c r="IL323" s="97"/>
      <c r="IM323" s="97"/>
      <c r="IN323" s="97"/>
      <c r="IO323" s="97"/>
      <c r="IP323" s="97"/>
      <c r="IQ323" s="97"/>
      <c r="IR323" s="97"/>
      <c r="IS323" s="97"/>
      <c r="IT323" s="97"/>
      <c r="IU323" s="98"/>
      <c r="IV323" s="104"/>
      <c r="IW323" s="97"/>
      <c r="IX323" s="97"/>
      <c r="IY323" s="97"/>
      <c r="IZ323" s="97"/>
      <c r="JA323" s="97"/>
      <c r="JB323" s="97"/>
      <c r="JC323" s="97"/>
      <c r="JD323" s="97"/>
      <c r="JE323" s="97"/>
      <c r="JF323" s="97"/>
      <c r="JG323" s="97"/>
      <c r="JH323" s="97"/>
      <c r="JI323" s="97"/>
      <c r="JJ323" s="97"/>
      <c r="JK323" s="97"/>
      <c r="JL323" s="98"/>
      <c r="JM323" s="104"/>
      <c r="JN323" s="97"/>
      <c r="JO323" s="97"/>
      <c r="JP323" s="97"/>
      <c r="JQ323" s="97"/>
      <c r="JR323" s="97"/>
      <c r="JS323" s="97"/>
      <c r="JT323" s="97"/>
      <c r="JU323" s="97"/>
      <c r="JV323" s="97"/>
      <c r="JW323" s="97"/>
      <c r="JX323" s="97"/>
      <c r="JY323" s="97"/>
      <c r="JZ323" s="97"/>
      <c r="KA323" s="97"/>
      <c r="KB323" s="97"/>
      <c r="KC323" s="98"/>
      <c r="KD323" s="104"/>
      <c r="KE323" s="97"/>
      <c r="KF323" s="97"/>
      <c r="KG323" s="97"/>
      <c r="KH323" s="97"/>
      <c r="KI323" s="97"/>
      <c r="KJ323" s="97"/>
      <c r="KK323" s="97"/>
      <c r="KL323" s="97"/>
      <c r="KM323" s="97"/>
      <c r="KN323" s="97"/>
      <c r="KO323" s="97"/>
      <c r="KP323" s="97"/>
      <c r="KQ323" s="97"/>
      <c r="KR323" s="97"/>
      <c r="KS323" s="97"/>
    </row>
    <row r="324" ht="15.0" customHeight="1">
      <c r="A324" s="104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8"/>
      <c r="R324" s="104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8"/>
      <c r="AI324" s="104"/>
      <c r="AJ324" s="97"/>
      <c r="AK324" s="97"/>
      <c r="AL324" s="97"/>
      <c r="AM324" s="97"/>
      <c r="AN324" s="97"/>
      <c r="AO324" s="97"/>
      <c r="AP324" s="97"/>
      <c r="AQ324" s="97"/>
      <c r="AR324" s="97"/>
      <c r="AS324" s="97"/>
      <c r="AT324" s="97"/>
      <c r="AU324" s="97"/>
      <c r="AV324" s="97"/>
      <c r="AW324" s="97"/>
      <c r="AX324" s="97"/>
      <c r="AY324" s="98"/>
      <c r="AZ324" s="104"/>
      <c r="BA324" s="97"/>
      <c r="BB324" s="97"/>
      <c r="BC324" s="97"/>
      <c r="BD324" s="97"/>
      <c r="BE324" s="97"/>
      <c r="BF324" s="97"/>
      <c r="BG324" s="97"/>
      <c r="BH324" s="97"/>
      <c r="BI324" s="97"/>
      <c r="BJ324" s="97"/>
      <c r="BK324" s="97"/>
      <c r="BL324" s="97"/>
      <c r="BM324" s="97"/>
      <c r="BN324" s="97"/>
      <c r="BO324" s="97"/>
      <c r="BP324" s="98"/>
      <c r="BQ324" s="104"/>
      <c r="BR324" s="97"/>
      <c r="BS324" s="97"/>
      <c r="BT324" s="97"/>
      <c r="BU324" s="97"/>
      <c r="BV324" s="97"/>
      <c r="BW324" s="97"/>
      <c r="BX324" s="97"/>
      <c r="BY324" s="97"/>
      <c r="BZ324" s="97"/>
      <c r="CA324" s="97"/>
      <c r="CB324" s="97"/>
      <c r="CC324" s="97"/>
      <c r="CD324" s="97"/>
      <c r="CE324" s="97"/>
      <c r="CF324" s="97"/>
      <c r="CG324" s="98"/>
      <c r="CH324" s="104"/>
      <c r="CI324" s="97"/>
      <c r="CJ324" s="97"/>
      <c r="CK324" s="97"/>
      <c r="CL324" s="97"/>
      <c r="CM324" s="97"/>
      <c r="CN324" s="97"/>
      <c r="CO324" s="97"/>
      <c r="CP324" s="97"/>
      <c r="CQ324" s="97"/>
      <c r="CR324" s="97"/>
      <c r="CS324" s="97"/>
      <c r="CT324" s="97"/>
      <c r="CU324" s="97"/>
      <c r="CV324" s="97"/>
      <c r="CW324" s="97"/>
      <c r="CX324" s="98"/>
      <c r="CY324" s="104"/>
      <c r="CZ324" s="97"/>
      <c r="DA324" s="97"/>
      <c r="DB324" s="97"/>
      <c r="DC324" s="97"/>
      <c r="DD324" s="97"/>
      <c r="DE324" s="97"/>
      <c r="DF324" s="97"/>
      <c r="DG324" s="97"/>
      <c r="DH324" s="97"/>
      <c r="DI324" s="97"/>
      <c r="DJ324" s="97"/>
      <c r="DK324" s="97"/>
      <c r="DL324" s="97"/>
      <c r="DM324" s="97"/>
      <c r="DN324" s="97"/>
      <c r="DO324" s="98"/>
      <c r="DP324" s="104"/>
      <c r="DQ324" s="97"/>
      <c r="DR324" s="97"/>
      <c r="DS324" s="97"/>
      <c r="DT324" s="97"/>
      <c r="DU324" s="97"/>
      <c r="DV324" s="97"/>
      <c r="DW324" s="97"/>
      <c r="DX324" s="97"/>
      <c r="DY324" s="97"/>
      <c r="DZ324" s="97"/>
      <c r="EA324" s="97"/>
      <c r="EB324" s="97"/>
      <c r="EC324" s="97"/>
      <c r="ED324" s="97"/>
      <c r="EE324" s="97"/>
      <c r="EF324" s="98"/>
      <c r="EG324" s="104"/>
      <c r="EH324" s="97"/>
      <c r="EI324" s="97"/>
      <c r="EJ324" s="97"/>
      <c r="EK324" s="97"/>
      <c r="EL324" s="97"/>
      <c r="EM324" s="97"/>
      <c r="EN324" s="97"/>
      <c r="EO324" s="97"/>
      <c r="EP324" s="97"/>
      <c r="EQ324" s="97"/>
      <c r="ER324" s="97"/>
      <c r="ES324" s="97"/>
      <c r="ET324" s="97"/>
      <c r="EU324" s="97"/>
      <c r="EV324" s="97"/>
      <c r="EW324" s="98"/>
      <c r="EX324" s="104"/>
      <c r="EY324" s="97"/>
      <c r="EZ324" s="97"/>
      <c r="FA324" s="97"/>
      <c r="FB324" s="97"/>
      <c r="FC324" s="97"/>
      <c r="FD324" s="97"/>
      <c r="FE324" s="97"/>
      <c r="FF324" s="97"/>
      <c r="FG324" s="97"/>
      <c r="FH324" s="97"/>
      <c r="FI324" s="97"/>
      <c r="FJ324" s="97"/>
      <c r="FK324" s="97"/>
      <c r="FL324" s="97"/>
      <c r="FM324" s="97"/>
      <c r="FN324" s="98"/>
      <c r="FO324" s="104"/>
      <c r="FP324" s="97"/>
      <c r="FQ324" s="97"/>
      <c r="FR324" s="97"/>
      <c r="FS324" s="97"/>
      <c r="FT324" s="97"/>
      <c r="FU324" s="97"/>
      <c r="FV324" s="97"/>
      <c r="FW324" s="97"/>
      <c r="FX324" s="97"/>
      <c r="FY324" s="97"/>
      <c r="FZ324" s="97"/>
      <c r="GA324" s="97"/>
      <c r="GB324" s="97"/>
      <c r="GC324" s="97"/>
      <c r="GD324" s="97"/>
      <c r="GE324" s="98"/>
      <c r="GF324" s="104"/>
      <c r="GG324" s="97"/>
      <c r="GH324" s="97"/>
      <c r="GI324" s="97"/>
      <c r="GJ324" s="97"/>
      <c r="GK324" s="97"/>
      <c r="GL324" s="97"/>
      <c r="GM324" s="97"/>
      <c r="GN324" s="97"/>
      <c r="GO324" s="97"/>
      <c r="GP324" s="97"/>
      <c r="GQ324" s="97"/>
      <c r="GR324" s="97"/>
      <c r="GS324" s="97"/>
      <c r="GT324" s="97"/>
      <c r="GU324" s="97"/>
      <c r="GV324" s="98"/>
      <c r="GW324" s="104"/>
      <c r="GX324" s="97"/>
      <c r="GY324" s="97"/>
      <c r="GZ324" s="97"/>
      <c r="HA324" s="97"/>
      <c r="HB324" s="97"/>
      <c r="HC324" s="97"/>
      <c r="HD324" s="97"/>
      <c r="HE324" s="97"/>
      <c r="HF324" s="97"/>
      <c r="HG324" s="97"/>
      <c r="HH324" s="97"/>
      <c r="HI324" s="97"/>
      <c r="HJ324" s="97"/>
      <c r="HK324" s="97"/>
      <c r="HL324" s="97"/>
      <c r="HM324" s="98"/>
      <c r="HN324" s="104"/>
      <c r="HO324" s="97"/>
      <c r="HP324" s="97"/>
      <c r="HQ324" s="97"/>
      <c r="HR324" s="97"/>
      <c r="HS324" s="97"/>
      <c r="HT324" s="97"/>
      <c r="HU324" s="97"/>
      <c r="HV324" s="97"/>
      <c r="HW324" s="97"/>
      <c r="HX324" s="97"/>
      <c r="HY324" s="97"/>
      <c r="HZ324" s="97"/>
      <c r="IA324" s="97"/>
      <c r="IB324" s="97"/>
      <c r="IC324" s="97"/>
      <c r="ID324" s="98"/>
      <c r="IE324" s="104"/>
      <c r="IF324" s="97"/>
      <c r="IG324" s="97"/>
      <c r="IH324" s="97"/>
      <c r="II324" s="97"/>
      <c r="IJ324" s="97"/>
      <c r="IK324" s="97"/>
      <c r="IL324" s="97"/>
      <c r="IM324" s="97"/>
      <c r="IN324" s="97"/>
      <c r="IO324" s="97"/>
      <c r="IP324" s="97"/>
      <c r="IQ324" s="97"/>
      <c r="IR324" s="97"/>
      <c r="IS324" s="97"/>
      <c r="IT324" s="97"/>
      <c r="IU324" s="98"/>
      <c r="IV324" s="104"/>
      <c r="IW324" s="97"/>
      <c r="IX324" s="97"/>
      <c r="IY324" s="97"/>
      <c r="IZ324" s="97"/>
      <c r="JA324" s="97"/>
      <c r="JB324" s="97"/>
      <c r="JC324" s="97"/>
      <c r="JD324" s="97"/>
      <c r="JE324" s="97"/>
      <c r="JF324" s="97"/>
      <c r="JG324" s="97"/>
      <c r="JH324" s="97"/>
      <c r="JI324" s="97"/>
      <c r="JJ324" s="97"/>
      <c r="JK324" s="97"/>
      <c r="JL324" s="98"/>
      <c r="JM324" s="104"/>
      <c r="JN324" s="97"/>
      <c r="JO324" s="97"/>
      <c r="JP324" s="97"/>
      <c r="JQ324" s="97"/>
      <c r="JR324" s="97"/>
      <c r="JS324" s="97"/>
      <c r="JT324" s="97"/>
      <c r="JU324" s="97"/>
      <c r="JV324" s="97"/>
      <c r="JW324" s="97"/>
      <c r="JX324" s="97"/>
      <c r="JY324" s="97"/>
      <c r="JZ324" s="97"/>
      <c r="KA324" s="97"/>
      <c r="KB324" s="97"/>
      <c r="KC324" s="98"/>
      <c r="KD324" s="104"/>
      <c r="KE324" s="97"/>
      <c r="KF324" s="97"/>
      <c r="KG324" s="97"/>
      <c r="KH324" s="97"/>
      <c r="KI324" s="97"/>
      <c r="KJ324" s="97"/>
      <c r="KK324" s="97"/>
      <c r="KL324" s="97"/>
      <c r="KM324" s="97"/>
      <c r="KN324" s="97"/>
      <c r="KO324" s="97"/>
      <c r="KP324" s="97"/>
      <c r="KQ324" s="97"/>
      <c r="KR324" s="97"/>
      <c r="KS324" s="97"/>
    </row>
    <row r="325" ht="15.0" customHeight="1">
      <c r="A325" s="104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8"/>
      <c r="R325" s="104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8"/>
      <c r="AI325" s="104"/>
      <c r="AJ325" s="97"/>
      <c r="AK325" s="97"/>
      <c r="AL325" s="97"/>
      <c r="AM325" s="97"/>
      <c r="AN325" s="97"/>
      <c r="AO325" s="97"/>
      <c r="AP325" s="97"/>
      <c r="AQ325" s="97"/>
      <c r="AR325" s="97"/>
      <c r="AS325" s="97"/>
      <c r="AT325" s="97"/>
      <c r="AU325" s="97"/>
      <c r="AV325" s="97"/>
      <c r="AW325" s="97"/>
      <c r="AX325" s="97"/>
      <c r="AY325" s="98"/>
      <c r="AZ325" s="104"/>
      <c r="BA325" s="97"/>
      <c r="BB325" s="97"/>
      <c r="BC325" s="97"/>
      <c r="BD325" s="97"/>
      <c r="BE325" s="97"/>
      <c r="BF325" s="97"/>
      <c r="BG325" s="97"/>
      <c r="BH325" s="97"/>
      <c r="BI325" s="97"/>
      <c r="BJ325" s="97"/>
      <c r="BK325" s="97"/>
      <c r="BL325" s="97"/>
      <c r="BM325" s="97"/>
      <c r="BN325" s="97"/>
      <c r="BO325" s="97"/>
      <c r="BP325" s="98"/>
      <c r="BQ325" s="104"/>
      <c r="BR325" s="97"/>
      <c r="BS325" s="97"/>
      <c r="BT325" s="97"/>
      <c r="BU325" s="97"/>
      <c r="BV325" s="97"/>
      <c r="BW325" s="97"/>
      <c r="BX325" s="97"/>
      <c r="BY325" s="97"/>
      <c r="BZ325" s="97"/>
      <c r="CA325" s="97"/>
      <c r="CB325" s="97"/>
      <c r="CC325" s="97"/>
      <c r="CD325" s="97"/>
      <c r="CE325" s="97"/>
      <c r="CF325" s="97"/>
      <c r="CG325" s="98"/>
      <c r="CH325" s="104"/>
      <c r="CI325" s="97"/>
      <c r="CJ325" s="97"/>
      <c r="CK325" s="97"/>
      <c r="CL325" s="97"/>
      <c r="CM325" s="97"/>
      <c r="CN325" s="97"/>
      <c r="CO325" s="97"/>
      <c r="CP325" s="97"/>
      <c r="CQ325" s="97"/>
      <c r="CR325" s="97"/>
      <c r="CS325" s="97"/>
      <c r="CT325" s="97"/>
      <c r="CU325" s="97"/>
      <c r="CV325" s="97"/>
      <c r="CW325" s="97"/>
      <c r="CX325" s="98"/>
      <c r="CY325" s="104"/>
      <c r="CZ325" s="97"/>
      <c r="DA325" s="97"/>
      <c r="DB325" s="97"/>
      <c r="DC325" s="97"/>
      <c r="DD325" s="97"/>
      <c r="DE325" s="97"/>
      <c r="DF325" s="97"/>
      <c r="DG325" s="97"/>
      <c r="DH325" s="97"/>
      <c r="DI325" s="97"/>
      <c r="DJ325" s="97"/>
      <c r="DK325" s="97"/>
      <c r="DL325" s="97"/>
      <c r="DM325" s="97"/>
      <c r="DN325" s="97"/>
      <c r="DO325" s="98"/>
      <c r="DP325" s="104"/>
      <c r="DQ325" s="97"/>
      <c r="DR325" s="97"/>
      <c r="DS325" s="97"/>
      <c r="DT325" s="97"/>
      <c r="DU325" s="97"/>
      <c r="DV325" s="97"/>
      <c r="DW325" s="97"/>
      <c r="DX325" s="97"/>
      <c r="DY325" s="97"/>
      <c r="DZ325" s="97"/>
      <c r="EA325" s="97"/>
      <c r="EB325" s="97"/>
      <c r="EC325" s="97"/>
      <c r="ED325" s="97"/>
      <c r="EE325" s="97"/>
      <c r="EF325" s="98"/>
      <c r="EG325" s="104"/>
      <c r="EH325" s="97"/>
      <c r="EI325" s="97"/>
      <c r="EJ325" s="97"/>
      <c r="EK325" s="97"/>
      <c r="EL325" s="97"/>
      <c r="EM325" s="97"/>
      <c r="EN325" s="97"/>
      <c r="EO325" s="97"/>
      <c r="EP325" s="97"/>
      <c r="EQ325" s="97"/>
      <c r="ER325" s="97"/>
      <c r="ES325" s="97"/>
      <c r="ET325" s="97"/>
      <c r="EU325" s="97"/>
      <c r="EV325" s="97"/>
      <c r="EW325" s="98"/>
      <c r="EX325" s="104"/>
      <c r="EY325" s="97"/>
      <c r="EZ325" s="97"/>
      <c r="FA325" s="97"/>
      <c r="FB325" s="97"/>
      <c r="FC325" s="97"/>
      <c r="FD325" s="97"/>
      <c r="FE325" s="97"/>
      <c r="FF325" s="97"/>
      <c r="FG325" s="97"/>
      <c r="FH325" s="97"/>
      <c r="FI325" s="97"/>
      <c r="FJ325" s="97"/>
      <c r="FK325" s="97"/>
      <c r="FL325" s="97"/>
      <c r="FM325" s="97"/>
      <c r="FN325" s="98"/>
      <c r="FO325" s="104"/>
      <c r="FP325" s="97"/>
      <c r="FQ325" s="97"/>
      <c r="FR325" s="97"/>
      <c r="FS325" s="97"/>
      <c r="FT325" s="97"/>
      <c r="FU325" s="97"/>
      <c r="FV325" s="97"/>
      <c r="FW325" s="97"/>
      <c r="FX325" s="97"/>
      <c r="FY325" s="97"/>
      <c r="FZ325" s="97"/>
      <c r="GA325" s="97"/>
      <c r="GB325" s="97"/>
      <c r="GC325" s="97"/>
      <c r="GD325" s="97"/>
      <c r="GE325" s="98"/>
      <c r="GF325" s="104"/>
      <c r="GG325" s="97"/>
      <c r="GH325" s="97"/>
      <c r="GI325" s="97"/>
      <c r="GJ325" s="97"/>
      <c r="GK325" s="97"/>
      <c r="GL325" s="97"/>
      <c r="GM325" s="97"/>
      <c r="GN325" s="97"/>
      <c r="GO325" s="97"/>
      <c r="GP325" s="97"/>
      <c r="GQ325" s="97"/>
      <c r="GR325" s="97"/>
      <c r="GS325" s="97"/>
      <c r="GT325" s="97"/>
      <c r="GU325" s="97"/>
      <c r="GV325" s="98"/>
      <c r="GW325" s="104"/>
      <c r="GX325" s="97"/>
      <c r="GY325" s="97"/>
      <c r="GZ325" s="97"/>
      <c r="HA325" s="97"/>
      <c r="HB325" s="97"/>
      <c r="HC325" s="97"/>
      <c r="HD325" s="97"/>
      <c r="HE325" s="97"/>
      <c r="HF325" s="97"/>
      <c r="HG325" s="97"/>
      <c r="HH325" s="97"/>
      <c r="HI325" s="97"/>
      <c r="HJ325" s="97"/>
      <c r="HK325" s="97"/>
      <c r="HL325" s="97"/>
      <c r="HM325" s="98"/>
      <c r="HN325" s="104"/>
      <c r="HO325" s="97"/>
      <c r="HP325" s="97"/>
      <c r="HQ325" s="97"/>
      <c r="HR325" s="97"/>
      <c r="HS325" s="97"/>
      <c r="HT325" s="97"/>
      <c r="HU325" s="97"/>
      <c r="HV325" s="97"/>
      <c r="HW325" s="97"/>
      <c r="HX325" s="97"/>
      <c r="HY325" s="97"/>
      <c r="HZ325" s="97"/>
      <c r="IA325" s="97"/>
      <c r="IB325" s="97"/>
      <c r="IC325" s="97"/>
      <c r="ID325" s="98"/>
      <c r="IE325" s="104"/>
      <c r="IF325" s="97"/>
      <c r="IG325" s="97"/>
      <c r="IH325" s="97"/>
      <c r="II325" s="97"/>
      <c r="IJ325" s="97"/>
      <c r="IK325" s="97"/>
      <c r="IL325" s="97"/>
      <c r="IM325" s="97"/>
      <c r="IN325" s="97"/>
      <c r="IO325" s="97"/>
      <c r="IP325" s="97"/>
      <c r="IQ325" s="97"/>
      <c r="IR325" s="97"/>
      <c r="IS325" s="97"/>
      <c r="IT325" s="97"/>
      <c r="IU325" s="98"/>
      <c r="IV325" s="104"/>
      <c r="IW325" s="97"/>
      <c r="IX325" s="97"/>
      <c r="IY325" s="97"/>
      <c r="IZ325" s="97"/>
      <c r="JA325" s="97"/>
      <c r="JB325" s="97"/>
      <c r="JC325" s="97"/>
      <c r="JD325" s="97"/>
      <c r="JE325" s="97"/>
      <c r="JF325" s="97"/>
      <c r="JG325" s="97"/>
      <c r="JH325" s="97"/>
      <c r="JI325" s="97"/>
      <c r="JJ325" s="97"/>
      <c r="JK325" s="97"/>
      <c r="JL325" s="98"/>
      <c r="JM325" s="104"/>
      <c r="JN325" s="97"/>
      <c r="JO325" s="97"/>
      <c r="JP325" s="97"/>
      <c r="JQ325" s="97"/>
      <c r="JR325" s="97"/>
      <c r="JS325" s="97"/>
      <c r="JT325" s="97"/>
      <c r="JU325" s="97"/>
      <c r="JV325" s="97"/>
      <c r="JW325" s="97"/>
      <c r="JX325" s="97"/>
      <c r="JY325" s="97"/>
      <c r="JZ325" s="97"/>
      <c r="KA325" s="97"/>
      <c r="KB325" s="97"/>
      <c r="KC325" s="98"/>
      <c r="KD325" s="104"/>
      <c r="KE325" s="97"/>
      <c r="KF325" s="97"/>
      <c r="KG325" s="97"/>
      <c r="KH325" s="97"/>
      <c r="KI325" s="97"/>
      <c r="KJ325" s="97"/>
      <c r="KK325" s="97"/>
      <c r="KL325" s="97"/>
      <c r="KM325" s="97"/>
      <c r="KN325" s="97"/>
      <c r="KO325" s="97"/>
      <c r="KP325" s="97"/>
      <c r="KQ325" s="97"/>
      <c r="KR325" s="97"/>
      <c r="KS325" s="97"/>
    </row>
    <row r="326" ht="15.0" customHeight="1">
      <c r="A326" s="104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8"/>
      <c r="R326" s="104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8"/>
      <c r="AI326" s="104"/>
      <c r="AJ326" s="97"/>
      <c r="AK326" s="97"/>
      <c r="AL326" s="97"/>
      <c r="AM326" s="97"/>
      <c r="AN326" s="97"/>
      <c r="AO326" s="97"/>
      <c r="AP326" s="97"/>
      <c r="AQ326" s="97"/>
      <c r="AR326" s="97"/>
      <c r="AS326" s="97"/>
      <c r="AT326" s="97"/>
      <c r="AU326" s="97"/>
      <c r="AV326" s="97"/>
      <c r="AW326" s="97"/>
      <c r="AX326" s="97"/>
      <c r="AY326" s="98"/>
      <c r="AZ326" s="104"/>
      <c r="BA326" s="97"/>
      <c r="BB326" s="97"/>
      <c r="BC326" s="97"/>
      <c r="BD326" s="97"/>
      <c r="BE326" s="97"/>
      <c r="BF326" s="97"/>
      <c r="BG326" s="97"/>
      <c r="BH326" s="97"/>
      <c r="BI326" s="97"/>
      <c r="BJ326" s="97"/>
      <c r="BK326" s="97"/>
      <c r="BL326" s="97"/>
      <c r="BM326" s="97"/>
      <c r="BN326" s="97"/>
      <c r="BO326" s="97"/>
      <c r="BP326" s="98"/>
      <c r="BQ326" s="104"/>
      <c r="BR326" s="97"/>
      <c r="BS326" s="97"/>
      <c r="BT326" s="97"/>
      <c r="BU326" s="97"/>
      <c r="BV326" s="97"/>
      <c r="BW326" s="97"/>
      <c r="BX326" s="97"/>
      <c r="BY326" s="97"/>
      <c r="BZ326" s="97"/>
      <c r="CA326" s="97"/>
      <c r="CB326" s="97"/>
      <c r="CC326" s="97"/>
      <c r="CD326" s="97"/>
      <c r="CE326" s="97"/>
      <c r="CF326" s="97"/>
      <c r="CG326" s="98"/>
      <c r="CH326" s="104"/>
      <c r="CI326" s="97"/>
      <c r="CJ326" s="97"/>
      <c r="CK326" s="97"/>
      <c r="CL326" s="97"/>
      <c r="CM326" s="97"/>
      <c r="CN326" s="97"/>
      <c r="CO326" s="97"/>
      <c r="CP326" s="97"/>
      <c r="CQ326" s="97"/>
      <c r="CR326" s="97"/>
      <c r="CS326" s="97"/>
      <c r="CT326" s="97"/>
      <c r="CU326" s="97"/>
      <c r="CV326" s="97"/>
      <c r="CW326" s="97"/>
      <c r="CX326" s="98"/>
      <c r="CY326" s="104"/>
      <c r="CZ326" s="97"/>
      <c r="DA326" s="97"/>
      <c r="DB326" s="97"/>
      <c r="DC326" s="97"/>
      <c r="DD326" s="97"/>
      <c r="DE326" s="97"/>
      <c r="DF326" s="97"/>
      <c r="DG326" s="97"/>
      <c r="DH326" s="97"/>
      <c r="DI326" s="97"/>
      <c r="DJ326" s="97"/>
      <c r="DK326" s="97"/>
      <c r="DL326" s="97"/>
      <c r="DM326" s="97"/>
      <c r="DN326" s="97"/>
      <c r="DO326" s="98"/>
      <c r="DP326" s="104"/>
      <c r="DQ326" s="97"/>
      <c r="DR326" s="97"/>
      <c r="DS326" s="97"/>
      <c r="DT326" s="97"/>
      <c r="DU326" s="97"/>
      <c r="DV326" s="97"/>
      <c r="DW326" s="97"/>
      <c r="DX326" s="97"/>
      <c r="DY326" s="97"/>
      <c r="DZ326" s="97"/>
      <c r="EA326" s="97"/>
      <c r="EB326" s="97"/>
      <c r="EC326" s="97"/>
      <c r="ED326" s="97"/>
      <c r="EE326" s="97"/>
      <c r="EF326" s="98"/>
      <c r="EG326" s="104"/>
      <c r="EH326" s="97"/>
      <c r="EI326" s="97"/>
      <c r="EJ326" s="97"/>
      <c r="EK326" s="97"/>
      <c r="EL326" s="97"/>
      <c r="EM326" s="97"/>
      <c r="EN326" s="97"/>
      <c r="EO326" s="97"/>
      <c r="EP326" s="97"/>
      <c r="EQ326" s="97"/>
      <c r="ER326" s="97"/>
      <c r="ES326" s="97"/>
      <c r="ET326" s="97"/>
      <c r="EU326" s="97"/>
      <c r="EV326" s="97"/>
      <c r="EW326" s="98"/>
      <c r="EX326" s="104"/>
      <c r="EY326" s="97"/>
      <c r="EZ326" s="97"/>
      <c r="FA326" s="97"/>
      <c r="FB326" s="97"/>
      <c r="FC326" s="97"/>
      <c r="FD326" s="97"/>
      <c r="FE326" s="97"/>
      <c r="FF326" s="97"/>
      <c r="FG326" s="97"/>
      <c r="FH326" s="97"/>
      <c r="FI326" s="97"/>
      <c r="FJ326" s="97"/>
      <c r="FK326" s="97"/>
      <c r="FL326" s="97"/>
      <c r="FM326" s="97"/>
      <c r="FN326" s="98"/>
      <c r="FO326" s="104"/>
      <c r="FP326" s="97"/>
      <c r="FQ326" s="97"/>
      <c r="FR326" s="97"/>
      <c r="FS326" s="97"/>
      <c r="FT326" s="97"/>
      <c r="FU326" s="97"/>
      <c r="FV326" s="97"/>
      <c r="FW326" s="97"/>
      <c r="FX326" s="97"/>
      <c r="FY326" s="97"/>
      <c r="FZ326" s="97"/>
      <c r="GA326" s="97"/>
      <c r="GB326" s="97"/>
      <c r="GC326" s="97"/>
      <c r="GD326" s="97"/>
      <c r="GE326" s="98"/>
      <c r="GF326" s="104"/>
      <c r="GG326" s="97"/>
      <c r="GH326" s="97"/>
      <c r="GI326" s="97"/>
      <c r="GJ326" s="97"/>
      <c r="GK326" s="97"/>
      <c r="GL326" s="97"/>
      <c r="GM326" s="97"/>
      <c r="GN326" s="97"/>
      <c r="GO326" s="97"/>
      <c r="GP326" s="97"/>
      <c r="GQ326" s="97"/>
      <c r="GR326" s="97"/>
      <c r="GS326" s="97"/>
      <c r="GT326" s="97"/>
      <c r="GU326" s="97"/>
      <c r="GV326" s="98"/>
      <c r="GW326" s="104"/>
      <c r="GX326" s="97"/>
      <c r="GY326" s="97"/>
      <c r="GZ326" s="97"/>
      <c r="HA326" s="97"/>
      <c r="HB326" s="97"/>
      <c r="HC326" s="97"/>
      <c r="HD326" s="97"/>
      <c r="HE326" s="97"/>
      <c r="HF326" s="97"/>
      <c r="HG326" s="97"/>
      <c r="HH326" s="97"/>
      <c r="HI326" s="97"/>
      <c r="HJ326" s="97"/>
      <c r="HK326" s="97"/>
      <c r="HL326" s="97"/>
      <c r="HM326" s="98"/>
      <c r="HN326" s="104"/>
      <c r="HO326" s="97"/>
      <c r="HP326" s="97"/>
      <c r="HQ326" s="97"/>
      <c r="HR326" s="97"/>
      <c r="HS326" s="97"/>
      <c r="HT326" s="97"/>
      <c r="HU326" s="97"/>
      <c r="HV326" s="97"/>
      <c r="HW326" s="97"/>
      <c r="HX326" s="97"/>
      <c r="HY326" s="97"/>
      <c r="HZ326" s="97"/>
      <c r="IA326" s="97"/>
      <c r="IB326" s="97"/>
      <c r="IC326" s="97"/>
      <c r="ID326" s="98"/>
      <c r="IE326" s="104"/>
      <c r="IF326" s="97"/>
      <c r="IG326" s="97"/>
      <c r="IH326" s="97"/>
      <c r="II326" s="97"/>
      <c r="IJ326" s="97"/>
      <c r="IK326" s="97"/>
      <c r="IL326" s="97"/>
      <c r="IM326" s="97"/>
      <c r="IN326" s="97"/>
      <c r="IO326" s="97"/>
      <c r="IP326" s="97"/>
      <c r="IQ326" s="97"/>
      <c r="IR326" s="97"/>
      <c r="IS326" s="97"/>
      <c r="IT326" s="97"/>
      <c r="IU326" s="98"/>
      <c r="IV326" s="104"/>
      <c r="IW326" s="97"/>
      <c r="IX326" s="97"/>
      <c r="IY326" s="97"/>
      <c r="IZ326" s="97"/>
      <c r="JA326" s="97"/>
      <c r="JB326" s="97"/>
      <c r="JC326" s="97"/>
      <c r="JD326" s="97"/>
      <c r="JE326" s="97"/>
      <c r="JF326" s="97"/>
      <c r="JG326" s="97"/>
      <c r="JH326" s="97"/>
      <c r="JI326" s="97"/>
      <c r="JJ326" s="97"/>
      <c r="JK326" s="97"/>
      <c r="JL326" s="98"/>
      <c r="JM326" s="104"/>
      <c r="JN326" s="97"/>
      <c r="JO326" s="97"/>
      <c r="JP326" s="97"/>
      <c r="JQ326" s="97"/>
      <c r="JR326" s="97"/>
      <c r="JS326" s="97"/>
      <c r="JT326" s="97"/>
      <c r="JU326" s="97"/>
      <c r="JV326" s="97"/>
      <c r="JW326" s="97"/>
      <c r="JX326" s="97"/>
      <c r="JY326" s="97"/>
      <c r="JZ326" s="97"/>
      <c r="KA326" s="97"/>
      <c r="KB326" s="97"/>
      <c r="KC326" s="98"/>
      <c r="KD326" s="104"/>
      <c r="KE326" s="97"/>
      <c r="KF326" s="97"/>
      <c r="KG326" s="97"/>
      <c r="KH326" s="97"/>
      <c r="KI326" s="97"/>
      <c r="KJ326" s="97"/>
      <c r="KK326" s="97"/>
      <c r="KL326" s="97"/>
      <c r="KM326" s="97"/>
      <c r="KN326" s="97"/>
      <c r="KO326" s="97"/>
      <c r="KP326" s="97"/>
      <c r="KQ326" s="97"/>
      <c r="KR326" s="97"/>
      <c r="KS326" s="97"/>
    </row>
    <row r="327" ht="15.0" customHeight="1">
      <c r="A327" s="104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8"/>
      <c r="R327" s="104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8"/>
      <c r="AI327" s="104"/>
      <c r="AJ327" s="97"/>
      <c r="AK327" s="97"/>
      <c r="AL327" s="97"/>
      <c r="AM327" s="97"/>
      <c r="AN327" s="97"/>
      <c r="AO327" s="97"/>
      <c r="AP327" s="97"/>
      <c r="AQ327" s="97"/>
      <c r="AR327" s="97"/>
      <c r="AS327" s="97"/>
      <c r="AT327" s="97"/>
      <c r="AU327" s="97"/>
      <c r="AV327" s="97"/>
      <c r="AW327" s="97"/>
      <c r="AX327" s="97"/>
      <c r="AY327" s="98"/>
      <c r="AZ327" s="104"/>
      <c r="BA327" s="97"/>
      <c r="BB327" s="97"/>
      <c r="BC327" s="97"/>
      <c r="BD327" s="97"/>
      <c r="BE327" s="97"/>
      <c r="BF327" s="97"/>
      <c r="BG327" s="97"/>
      <c r="BH327" s="97"/>
      <c r="BI327" s="97"/>
      <c r="BJ327" s="97"/>
      <c r="BK327" s="97"/>
      <c r="BL327" s="97"/>
      <c r="BM327" s="97"/>
      <c r="BN327" s="97"/>
      <c r="BO327" s="97"/>
      <c r="BP327" s="98"/>
      <c r="BQ327" s="104"/>
      <c r="BR327" s="97"/>
      <c r="BS327" s="97"/>
      <c r="BT327" s="97"/>
      <c r="BU327" s="97"/>
      <c r="BV327" s="97"/>
      <c r="BW327" s="97"/>
      <c r="BX327" s="97"/>
      <c r="BY327" s="97"/>
      <c r="BZ327" s="97"/>
      <c r="CA327" s="97"/>
      <c r="CB327" s="97"/>
      <c r="CC327" s="97"/>
      <c r="CD327" s="97"/>
      <c r="CE327" s="97"/>
      <c r="CF327" s="97"/>
      <c r="CG327" s="98"/>
      <c r="CH327" s="104"/>
      <c r="CI327" s="97"/>
      <c r="CJ327" s="97"/>
      <c r="CK327" s="97"/>
      <c r="CL327" s="97"/>
      <c r="CM327" s="97"/>
      <c r="CN327" s="97"/>
      <c r="CO327" s="97"/>
      <c r="CP327" s="97"/>
      <c r="CQ327" s="97"/>
      <c r="CR327" s="97"/>
      <c r="CS327" s="97"/>
      <c r="CT327" s="97"/>
      <c r="CU327" s="97"/>
      <c r="CV327" s="97"/>
      <c r="CW327" s="97"/>
      <c r="CX327" s="98"/>
      <c r="CY327" s="104"/>
      <c r="CZ327" s="97"/>
      <c r="DA327" s="97"/>
      <c r="DB327" s="97"/>
      <c r="DC327" s="97"/>
      <c r="DD327" s="97"/>
      <c r="DE327" s="97"/>
      <c r="DF327" s="97"/>
      <c r="DG327" s="97"/>
      <c r="DH327" s="97"/>
      <c r="DI327" s="97"/>
      <c r="DJ327" s="97"/>
      <c r="DK327" s="97"/>
      <c r="DL327" s="97"/>
      <c r="DM327" s="97"/>
      <c r="DN327" s="97"/>
      <c r="DO327" s="98"/>
      <c r="DP327" s="104"/>
      <c r="DQ327" s="97"/>
      <c r="DR327" s="97"/>
      <c r="DS327" s="97"/>
      <c r="DT327" s="97"/>
      <c r="DU327" s="97"/>
      <c r="DV327" s="97"/>
      <c r="DW327" s="97"/>
      <c r="DX327" s="97"/>
      <c r="DY327" s="97"/>
      <c r="DZ327" s="97"/>
      <c r="EA327" s="97"/>
      <c r="EB327" s="97"/>
      <c r="EC327" s="97"/>
      <c r="ED327" s="97"/>
      <c r="EE327" s="97"/>
      <c r="EF327" s="98"/>
      <c r="EG327" s="104"/>
      <c r="EH327" s="97"/>
      <c r="EI327" s="97"/>
      <c r="EJ327" s="97"/>
      <c r="EK327" s="97"/>
      <c r="EL327" s="97"/>
      <c r="EM327" s="97"/>
      <c r="EN327" s="97"/>
      <c r="EO327" s="97"/>
      <c r="EP327" s="97"/>
      <c r="EQ327" s="97"/>
      <c r="ER327" s="97"/>
      <c r="ES327" s="97"/>
      <c r="ET327" s="97"/>
      <c r="EU327" s="97"/>
      <c r="EV327" s="97"/>
      <c r="EW327" s="98"/>
      <c r="EX327" s="104"/>
      <c r="EY327" s="97"/>
      <c r="EZ327" s="97"/>
      <c r="FA327" s="97"/>
      <c r="FB327" s="97"/>
      <c r="FC327" s="97"/>
      <c r="FD327" s="97"/>
      <c r="FE327" s="97"/>
      <c r="FF327" s="97"/>
      <c r="FG327" s="97"/>
      <c r="FH327" s="97"/>
      <c r="FI327" s="97"/>
      <c r="FJ327" s="97"/>
      <c r="FK327" s="97"/>
      <c r="FL327" s="97"/>
      <c r="FM327" s="97"/>
      <c r="FN327" s="98"/>
      <c r="FO327" s="104"/>
      <c r="FP327" s="97"/>
      <c r="FQ327" s="97"/>
      <c r="FR327" s="97"/>
      <c r="FS327" s="97"/>
      <c r="FT327" s="97"/>
      <c r="FU327" s="97"/>
      <c r="FV327" s="97"/>
      <c r="FW327" s="97"/>
      <c r="FX327" s="97"/>
      <c r="FY327" s="97"/>
      <c r="FZ327" s="97"/>
      <c r="GA327" s="97"/>
      <c r="GB327" s="97"/>
      <c r="GC327" s="97"/>
      <c r="GD327" s="97"/>
      <c r="GE327" s="98"/>
      <c r="GF327" s="104"/>
      <c r="GG327" s="97"/>
      <c r="GH327" s="97"/>
      <c r="GI327" s="97"/>
      <c r="GJ327" s="97"/>
      <c r="GK327" s="97"/>
      <c r="GL327" s="97"/>
      <c r="GM327" s="97"/>
      <c r="GN327" s="97"/>
      <c r="GO327" s="97"/>
      <c r="GP327" s="97"/>
      <c r="GQ327" s="97"/>
      <c r="GR327" s="97"/>
      <c r="GS327" s="97"/>
      <c r="GT327" s="97"/>
      <c r="GU327" s="97"/>
      <c r="GV327" s="98"/>
      <c r="GW327" s="104"/>
      <c r="GX327" s="97"/>
      <c r="GY327" s="97"/>
      <c r="GZ327" s="97"/>
      <c r="HA327" s="97"/>
      <c r="HB327" s="97"/>
      <c r="HC327" s="97"/>
      <c r="HD327" s="97"/>
      <c r="HE327" s="97"/>
      <c r="HF327" s="97"/>
      <c r="HG327" s="97"/>
      <c r="HH327" s="97"/>
      <c r="HI327" s="97"/>
      <c r="HJ327" s="97"/>
      <c r="HK327" s="97"/>
      <c r="HL327" s="97"/>
      <c r="HM327" s="98"/>
      <c r="HN327" s="104"/>
      <c r="HO327" s="97"/>
      <c r="HP327" s="97"/>
      <c r="HQ327" s="97"/>
      <c r="HR327" s="97"/>
      <c r="HS327" s="97"/>
      <c r="HT327" s="97"/>
      <c r="HU327" s="97"/>
      <c r="HV327" s="97"/>
      <c r="HW327" s="97"/>
      <c r="HX327" s="97"/>
      <c r="HY327" s="97"/>
      <c r="HZ327" s="97"/>
      <c r="IA327" s="97"/>
      <c r="IB327" s="97"/>
      <c r="IC327" s="97"/>
      <c r="ID327" s="98"/>
      <c r="IE327" s="104"/>
      <c r="IF327" s="97"/>
      <c r="IG327" s="97"/>
      <c r="IH327" s="97"/>
      <c r="II327" s="97"/>
      <c r="IJ327" s="97"/>
      <c r="IK327" s="97"/>
      <c r="IL327" s="97"/>
      <c r="IM327" s="97"/>
      <c r="IN327" s="97"/>
      <c r="IO327" s="97"/>
      <c r="IP327" s="97"/>
      <c r="IQ327" s="97"/>
      <c r="IR327" s="97"/>
      <c r="IS327" s="97"/>
      <c r="IT327" s="97"/>
      <c r="IU327" s="98"/>
      <c r="IV327" s="104"/>
      <c r="IW327" s="97"/>
      <c r="IX327" s="97"/>
      <c r="IY327" s="97"/>
      <c r="IZ327" s="97"/>
      <c r="JA327" s="97"/>
      <c r="JB327" s="97"/>
      <c r="JC327" s="97"/>
      <c r="JD327" s="97"/>
      <c r="JE327" s="97"/>
      <c r="JF327" s="97"/>
      <c r="JG327" s="97"/>
      <c r="JH327" s="97"/>
      <c r="JI327" s="97"/>
      <c r="JJ327" s="97"/>
      <c r="JK327" s="97"/>
      <c r="JL327" s="98"/>
      <c r="JM327" s="104"/>
      <c r="JN327" s="97"/>
      <c r="JO327" s="97"/>
      <c r="JP327" s="97"/>
      <c r="JQ327" s="97"/>
      <c r="JR327" s="97"/>
      <c r="JS327" s="97"/>
      <c r="JT327" s="97"/>
      <c r="JU327" s="97"/>
      <c r="JV327" s="97"/>
      <c r="JW327" s="97"/>
      <c r="JX327" s="97"/>
      <c r="JY327" s="97"/>
      <c r="JZ327" s="97"/>
      <c r="KA327" s="97"/>
      <c r="KB327" s="97"/>
      <c r="KC327" s="98"/>
      <c r="KD327" s="104"/>
      <c r="KE327" s="97"/>
      <c r="KF327" s="97"/>
      <c r="KG327" s="97"/>
      <c r="KH327" s="97"/>
      <c r="KI327" s="97"/>
      <c r="KJ327" s="97"/>
      <c r="KK327" s="97"/>
      <c r="KL327" s="97"/>
      <c r="KM327" s="97"/>
      <c r="KN327" s="97"/>
      <c r="KO327" s="97"/>
      <c r="KP327" s="97"/>
      <c r="KQ327" s="97"/>
      <c r="KR327" s="97"/>
      <c r="KS327" s="97"/>
    </row>
    <row r="328" ht="15.0" customHeight="1">
      <c r="A328" s="104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8"/>
      <c r="R328" s="104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8"/>
      <c r="AI328" s="104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7"/>
      <c r="AV328" s="97"/>
      <c r="AW328" s="97"/>
      <c r="AX328" s="97"/>
      <c r="AY328" s="98"/>
      <c r="AZ328" s="104"/>
      <c r="BA328" s="97"/>
      <c r="BB328" s="97"/>
      <c r="BC328" s="97"/>
      <c r="BD328" s="97"/>
      <c r="BE328" s="97"/>
      <c r="BF328" s="97"/>
      <c r="BG328" s="97"/>
      <c r="BH328" s="97"/>
      <c r="BI328" s="97"/>
      <c r="BJ328" s="97"/>
      <c r="BK328" s="97"/>
      <c r="BL328" s="97"/>
      <c r="BM328" s="97"/>
      <c r="BN328" s="97"/>
      <c r="BO328" s="97"/>
      <c r="BP328" s="98"/>
      <c r="BQ328" s="104"/>
      <c r="BR328" s="97"/>
      <c r="BS328" s="97"/>
      <c r="BT328" s="97"/>
      <c r="BU328" s="97"/>
      <c r="BV328" s="97"/>
      <c r="BW328" s="97"/>
      <c r="BX328" s="97"/>
      <c r="BY328" s="97"/>
      <c r="BZ328" s="97"/>
      <c r="CA328" s="97"/>
      <c r="CB328" s="97"/>
      <c r="CC328" s="97"/>
      <c r="CD328" s="97"/>
      <c r="CE328" s="97"/>
      <c r="CF328" s="97"/>
      <c r="CG328" s="98"/>
      <c r="CH328" s="104"/>
      <c r="CI328" s="97"/>
      <c r="CJ328" s="97"/>
      <c r="CK328" s="97"/>
      <c r="CL328" s="97"/>
      <c r="CM328" s="97"/>
      <c r="CN328" s="97"/>
      <c r="CO328" s="97"/>
      <c r="CP328" s="97"/>
      <c r="CQ328" s="97"/>
      <c r="CR328" s="97"/>
      <c r="CS328" s="97"/>
      <c r="CT328" s="97"/>
      <c r="CU328" s="97"/>
      <c r="CV328" s="97"/>
      <c r="CW328" s="97"/>
      <c r="CX328" s="98"/>
      <c r="CY328" s="104"/>
      <c r="CZ328" s="97"/>
      <c r="DA328" s="97"/>
      <c r="DB328" s="97"/>
      <c r="DC328" s="97"/>
      <c r="DD328" s="97"/>
      <c r="DE328" s="97"/>
      <c r="DF328" s="97"/>
      <c r="DG328" s="97"/>
      <c r="DH328" s="97"/>
      <c r="DI328" s="97"/>
      <c r="DJ328" s="97"/>
      <c r="DK328" s="97"/>
      <c r="DL328" s="97"/>
      <c r="DM328" s="97"/>
      <c r="DN328" s="97"/>
      <c r="DO328" s="98"/>
      <c r="DP328" s="104"/>
      <c r="DQ328" s="97"/>
      <c r="DR328" s="97"/>
      <c r="DS328" s="97"/>
      <c r="DT328" s="97"/>
      <c r="DU328" s="97"/>
      <c r="DV328" s="97"/>
      <c r="DW328" s="97"/>
      <c r="DX328" s="97"/>
      <c r="DY328" s="97"/>
      <c r="DZ328" s="97"/>
      <c r="EA328" s="97"/>
      <c r="EB328" s="97"/>
      <c r="EC328" s="97"/>
      <c r="ED328" s="97"/>
      <c r="EE328" s="97"/>
      <c r="EF328" s="98"/>
      <c r="EG328" s="104"/>
      <c r="EH328" s="97"/>
      <c r="EI328" s="97"/>
      <c r="EJ328" s="97"/>
      <c r="EK328" s="97"/>
      <c r="EL328" s="97"/>
      <c r="EM328" s="97"/>
      <c r="EN328" s="97"/>
      <c r="EO328" s="97"/>
      <c r="EP328" s="97"/>
      <c r="EQ328" s="97"/>
      <c r="ER328" s="97"/>
      <c r="ES328" s="97"/>
      <c r="ET328" s="97"/>
      <c r="EU328" s="97"/>
      <c r="EV328" s="97"/>
      <c r="EW328" s="98"/>
      <c r="EX328" s="104"/>
      <c r="EY328" s="97"/>
      <c r="EZ328" s="97"/>
      <c r="FA328" s="97"/>
      <c r="FB328" s="97"/>
      <c r="FC328" s="97"/>
      <c r="FD328" s="97"/>
      <c r="FE328" s="97"/>
      <c r="FF328" s="97"/>
      <c r="FG328" s="97"/>
      <c r="FH328" s="97"/>
      <c r="FI328" s="97"/>
      <c r="FJ328" s="97"/>
      <c r="FK328" s="97"/>
      <c r="FL328" s="97"/>
      <c r="FM328" s="97"/>
      <c r="FN328" s="98"/>
      <c r="FO328" s="104"/>
      <c r="FP328" s="97"/>
      <c r="FQ328" s="97"/>
      <c r="FR328" s="97"/>
      <c r="FS328" s="97"/>
      <c r="FT328" s="97"/>
      <c r="FU328" s="97"/>
      <c r="FV328" s="97"/>
      <c r="FW328" s="97"/>
      <c r="FX328" s="97"/>
      <c r="FY328" s="97"/>
      <c r="FZ328" s="97"/>
      <c r="GA328" s="97"/>
      <c r="GB328" s="97"/>
      <c r="GC328" s="97"/>
      <c r="GD328" s="97"/>
      <c r="GE328" s="98"/>
      <c r="GF328" s="104"/>
      <c r="GG328" s="97"/>
      <c r="GH328" s="97"/>
      <c r="GI328" s="97"/>
      <c r="GJ328" s="97"/>
      <c r="GK328" s="97"/>
      <c r="GL328" s="97"/>
      <c r="GM328" s="97"/>
      <c r="GN328" s="97"/>
      <c r="GO328" s="97"/>
      <c r="GP328" s="97"/>
      <c r="GQ328" s="97"/>
      <c r="GR328" s="97"/>
      <c r="GS328" s="97"/>
      <c r="GT328" s="97"/>
      <c r="GU328" s="97"/>
      <c r="GV328" s="98"/>
      <c r="GW328" s="104"/>
      <c r="GX328" s="97"/>
      <c r="GY328" s="97"/>
      <c r="GZ328" s="97"/>
      <c r="HA328" s="97"/>
      <c r="HB328" s="97"/>
      <c r="HC328" s="97"/>
      <c r="HD328" s="97"/>
      <c r="HE328" s="97"/>
      <c r="HF328" s="97"/>
      <c r="HG328" s="97"/>
      <c r="HH328" s="97"/>
      <c r="HI328" s="97"/>
      <c r="HJ328" s="97"/>
      <c r="HK328" s="97"/>
      <c r="HL328" s="97"/>
      <c r="HM328" s="98"/>
      <c r="HN328" s="104"/>
      <c r="HO328" s="97"/>
      <c r="HP328" s="97"/>
      <c r="HQ328" s="97"/>
      <c r="HR328" s="97"/>
      <c r="HS328" s="97"/>
      <c r="HT328" s="97"/>
      <c r="HU328" s="97"/>
      <c r="HV328" s="97"/>
      <c r="HW328" s="97"/>
      <c r="HX328" s="97"/>
      <c r="HY328" s="97"/>
      <c r="HZ328" s="97"/>
      <c r="IA328" s="97"/>
      <c r="IB328" s="97"/>
      <c r="IC328" s="97"/>
      <c r="ID328" s="98"/>
      <c r="IE328" s="104"/>
      <c r="IF328" s="97"/>
      <c r="IG328" s="97"/>
      <c r="IH328" s="97"/>
      <c r="II328" s="97"/>
      <c r="IJ328" s="97"/>
      <c r="IK328" s="97"/>
      <c r="IL328" s="97"/>
      <c r="IM328" s="97"/>
      <c r="IN328" s="97"/>
      <c r="IO328" s="97"/>
      <c r="IP328" s="97"/>
      <c r="IQ328" s="97"/>
      <c r="IR328" s="97"/>
      <c r="IS328" s="97"/>
      <c r="IT328" s="97"/>
      <c r="IU328" s="98"/>
      <c r="IV328" s="104"/>
      <c r="IW328" s="97"/>
      <c r="IX328" s="97"/>
      <c r="IY328" s="97"/>
      <c r="IZ328" s="97"/>
      <c r="JA328" s="97"/>
      <c r="JB328" s="97"/>
      <c r="JC328" s="97"/>
      <c r="JD328" s="97"/>
      <c r="JE328" s="97"/>
      <c r="JF328" s="97"/>
      <c r="JG328" s="97"/>
      <c r="JH328" s="97"/>
      <c r="JI328" s="97"/>
      <c r="JJ328" s="97"/>
      <c r="JK328" s="97"/>
      <c r="JL328" s="98"/>
      <c r="JM328" s="104"/>
      <c r="JN328" s="97"/>
      <c r="JO328" s="97"/>
      <c r="JP328" s="97"/>
      <c r="JQ328" s="97"/>
      <c r="JR328" s="97"/>
      <c r="JS328" s="97"/>
      <c r="JT328" s="97"/>
      <c r="JU328" s="97"/>
      <c r="JV328" s="97"/>
      <c r="JW328" s="97"/>
      <c r="JX328" s="97"/>
      <c r="JY328" s="97"/>
      <c r="JZ328" s="97"/>
      <c r="KA328" s="97"/>
      <c r="KB328" s="97"/>
      <c r="KC328" s="98"/>
      <c r="KD328" s="104"/>
      <c r="KE328" s="97"/>
      <c r="KF328" s="97"/>
      <c r="KG328" s="97"/>
      <c r="KH328" s="97"/>
      <c r="KI328" s="97"/>
      <c r="KJ328" s="97"/>
      <c r="KK328" s="97"/>
      <c r="KL328" s="97"/>
      <c r="KM328" s="97"/>
      <c r="KN328" s="97"/>
      <c r="KO328" s="97"/>
      <c r="KP328" s="97"/>
      <c r="KQ328" s="97"/>
      <c r="KR328" s="97"/>
      <c r="KS328" s="97"/>
    </row>
    <row r="329" ht="15.0" customHeight="1">
      <c r="A329" s="104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8"/>
      <c r="R329" s="104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8"/>
      <c r="AI329" s="104"/>
      <c r="AJ329" s="97"/>
      <c r="AK329" s="97"/>
      <c r="AL329" s="97"/>
      <c r="AM329" s="97"/>
      <c r="AN329" s="97"/>
      <c r="AO329" s="97"/>
      <c r="AP329" s="97"/>
      <c r="AQ329" s="97"/>
      <c r="AR329" s="97"/>
      <c r="AS329" s="97"/>
      <c r="AT329" s="97"/>
      <c r="AU329" s="97"/>
      <c r="AV329" s="97"/>
      <c r="AW329" s="97"/>
      <c r="AX329" s="97"/>
      <c r="AY329" s="98"/>
      <c r="AZ329" s="104"/>
      <c r="BA329" s="97"/>
      <c r="BB329" s="97"/>
      <c r="BC329" s="97"/>
      <c r="BD329" s="97"/>
      <c r="BE329" s="97"/>
      <c r="BF329" s="97"/>
      <c r="BG329" s="97"/>
      <c r="BH329" s="97"/>
      <c r="BI329" s="97"/>
      <c r="BJ329" s="97"/>
      <c r="BK329" s="97"/>
      <c r="BL329" s="97"/>
      <c r="BM329" s="97"/>
      <c r="BN329" s="97"/>
      <c r="BO329" s="97"/>
      <c r="BP329" s="98"/>
      <c r="BQ329" s="104"/>
      <c r="BR329" s="97"/>
      <c r="BS329" s="97"/>
      <c r="BT329" s="97"/>
      <c r="BU329" s="97"/>
      <c r="BV329" s="97"/>
      <c r="BW329" s="97"/>
      <c r="BX329" s="97"/>
      <c r="BY329" s="97"/>
      <c r="BZ329" s="97"/>
      <c r="CA329" s="97"/>
      <c r="CB329" s="97"/>
      <c r="CC329" s="97"/>
      <c r="CD329" s="97"/>
      <c r="CE329" s="97"/>
      <c r="CF329" s="97"/>
      <c r="CG329" s="98"/>
      <c r="CH329" s="104"/>
      <c r="CI329" s="97"/>
      <c r="CJ329" s="97"/>
      <c r="CK329" s="97"/>
      <c r="CL329" s="97"/>
      <c r="CM329" s="97"/>
      <c r="CN329" s="97"/>
      <c r="CO329" s="97"/>
      <c r="CP329" s="97"/>
      <c r="CQ329" s="97"/>
      <c r="CR329" s="97"/>
      <c r="CS329" s="97"/>
      <c r="CT329" s="97"/>
      <c r="CU329" s="97"/>
      <c r="CV329" s="97"/>
      <c r="CW329" s="97"/>
      <c r="CX329" s="98"/>
      <c r="CY329" s="104"/>
      <c r="CZ329" s="97"/>
      <c r="DA329" s="97"/>
      <c r="DB329" s="97"/>
      <c r="DC329" s="97"/>
      <c r="DD329" s="97"/>
      <c r="DE329" s="97"/>
      <c r="DF329" s="97"/>
      <c r="DG329" s="97"/>
      <c r="DH329" s="97"/>
      <c r="DI329" s="97"/>
      <c r="DJ329" s="97"/>
      <c r="DK329" s="97"/>
      <c r="DL329" s="97"/>
      <c r="DM329" s="97"/>
      <c r="DN329" s="97"/>
      <c r="DO329" s="98"/>
      <c r="DP329" s="104"/>
      <c r="DQ329" s="97"/>
      <c r="DR329" s="97"/>
      <c r="DS329" s="97"/>
      <c r="DT329" s="97"/>
      <c r="DU329" s="97"/>
      <c r="DV329" s="97"/>
      <c r="DW329" s="97"/>
      <c r="DX329" s="97"/>
      <c r="DY329" s="97"/>
      <c r="DZ329" s="97"/>
      <c r="EA329" s="97"/>
      <c r="EB329" s="97"/>
      <c r="EC329" s="97"/>
      <c r="ED329" s="97"/>
      <c r="EE329" s="97"/>
      <c r="EF329" s="98"/>
      <c r="EG329" s="104"/>
      <c r="EH329" s="97"/>
      <c r="EI329" s="97"/>
      <c r="EJ329" s="97"/>
      <c r="EK329" s="97"/>
      <c r="EL329" s="97"/>
      <c r="EM329" s="97"/>
      <c r="EN329" s="97"/>
      <c r="EO329" s="97"/>
      <c r="EP329" s="97"/>
      <c r="EQ329" s="97"/>
      <c r="ER329" s="97"/>
      <c r="ES329" s="97"/>
      <c r="ET329" s="97"/>
      <c r="EU329" s="97"/>
      <c r="EV329" s="97"/>
      <c r="EW329" s="98"/>
      <c r="EX329" s="104"/>
      <c r="EY329" s="97"/>
      <c r="EZ329" s="97"/>
      <c r="FA329" s="97"/>
      <c r="FB329" s="97"/>
      <c r="FC329" s="97"/>
      <c r="FD329" s="97"/>
      <c r="FE329" s="97"/>
      <c r="FF329" s="97"/>
      <c r="FG329" s="97"/>
      <c r="FH329" s="97"/>
      <c r="FI329" s="97"/>
      <c r="FJ329" s="97"/>
      <c r="FK329" s="97"/>
      <c r="FL329" s="97"/>
      <c r="FM329" s="97"/>
      <c r="FN329" s="98"/>
      <c r="FO329" s="104"/>
      <c r="FP329" s="97"/>
      <c r="FQ329" s="97"/>
      <c r="FR329" s="97"/>
      <c r="FS329" s="97"/>
      <c r="FT329" s="97"/>
      <c r="FU329" s="97"/>
      <c r="FV329" s="97"/>
      <c r="FW329" s="97"/>
      <c r="FX329" s="97"/>
      <c r="FY329" s="97"/>
      <c r="FZ329" s="97"/>
      <c r="GA329" s="97"/>
      <c r="GB329" s="97"/>
      <c r="GC329" s="97"/>
      <c r="GD329" s="97"/>
      <c r="GE329" s="98"/>
      <c r="GF329" s="104"/>
      <c r="GG329" s="97"/>
      <c r="GH329" s="97"/>
      <c r="GI329" s="97"/>
      <c r="GJ329" s="97"/>
      <c r="GK329" s="97"/>
      <c r="GL329" s="97"/>
      <c r="GM329" s="97"/>
      <c r="GN329" s="97"/>
      <c r="GO329" s="97"/>
      <c r="GP329" s="97"/>
      <c r="GQ329" s="97"/>
      <c r="GR329" s="97"/>
      <c r="GS329" s="97"/>
      <c r="GT329" s="97"/>
      <c r="GU329" s="97"/>
      <c r="GV329" s="98"/>
      <c r="GW329" s="104"/>
      <c r="GX329" s="97"/>
      <c r="GY329" s="97"/>
      <c r="GZ329" s="97"/>
      <c r="HA329" s="97"/>
      <c r="HB329" s="97"/>
      <c r="HC329" s="97"/>
      <c r="HD329" s="97"/>
      <c r="HE329" s="97"/>
      <c r="HF329" s="97"/>
      <c r="HG329" s="97"/>
      <c r="HH329" s="97"/>
      <c r="HI329" s="97"/>
      <c r="HJ329" s="97"/>
      <c r="HK329" s="97"/>
      <c r="HL329" s="97"/>
      <c r="HM329" s="98"/>
      <c r="HN329" s="104"/>
      <c r="HO329" s="97"/>
      <c r="HP329" s="97"/>
      <c r="HQ329" s="97"/>
      <c r="HR329" s="97"/>
      <c r="HS329" s="97"/>
      <c r="HT329" s="97"/>
      <c r="HU329" s="97"/>
      <c r="HV329" s="97"/>
      <c r="HW329" s="97"/>
      <c r="HX329" s="97"/>
      <c r="HY329" s="97"/>
      <c r="HZ329" s="97"/>
      <c r="IA329" s="97"/>
      <c r="IB329" s="97"/>
      <c r="IC329" s="97"/>
      <c r="ID329" s="98"/>
      <c r="IE329" s="104"/>
      <c r="IF329" s="97"/>
      <c r="IG329" s="97"/>
      <c r="IH329" s="97"/>
      <c r="II329" s="97"/>
      <c r="IJ329" s="97"/>
      <c r="IK329" s="97"/>
      <c r="IL329" s="97"/>
      <c r="IM329" s="97"/>
      <c r="IN329" s="97"/>
      <c r="IO329" s="97"/>
      <c r="IP329" s="97"/>
      <c r="IQ329" s="97"/>
      <c r="IR329" s="97"/>
      <c r="IS329" s="97"/>
      <c r="IT329" s="97"/>
      <c r="IU329" s="98"/>
      <c r="IV329" s="104"/>
      <c r="IW329" s="97"/>
      <c r="IX329" s="97"/>
      <c r="IY329" s="97"/>
      <c r="IZ329" s="97"/>
      <c r="JA329" s="97"/>
      <c r="JB329" s="97"/>
      <c r="JC329" s="97"/>
      <c r="JD329" s="97"/>
      <c r="JE329" s="97"/>
      <c r="JF329" s="97"/>
      <c r="JG329" s="97"/>
      <c r="JH329" s="97"/>
      <c r="JI329" s="97"/>
      <c r="JJ329" s="97"/>
      <c r="JK329" s="97"/>
      <c r="JL329" s="98"/>
      <c r="JM329" s="104"/>
      <c r="JN329" s="97"/>
      <c r="JO329" s="97"/>
      <c r="JP329" s="97"/>
      <c r="JQ329" s="97"/>
      <c r="JR329" s="97"/>
      <c r="JS329" s="97"/>
      <c r="JT329" s="97"/>
      <c r="JU329" s="97"/>
      <c r="JV329" s="97"/>
      <c r="JW329" s="97"/>
      <c r="JX329" s="97"/>
      <c r="JY329" s="97"/>
      <c r="JZ329" s="97"/>
      <c r="KA329" s="97"/>
      <c r="KB329" s="97"/>
      <c r="KC329" s="98"/>
      <c r="KD329" s="104"/>
      <c r="KE329" s="97"/>
      <c r="KF329" s="97"/>
      <c r="KG329" s="97"/>
      <c r="KH329" s="97"/>
      <c r="KI329" s="97"/>
      <c r="KJ329" s="97"/>
      <c r="KK329" s="97"/>
      <c r="KL329" s="97"/>
      <c r="KM329" s="97"/>
      <c r="KN329" s="97"/>
      <c r="KO329" s="97"/>
      <c r="KP329" s="97"/>
      <c r="KQ329" s="97"/>
      <c r="KR329" s="97"/>
      <c r="KS329" s="97"/>
    </row>
    <row r="330" ht="15.0" customHeight="1">
      <c r="A330" s="104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8"/>
      <c r="R330" s="104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8"/>
      <c r="AI330" s="104"/>
      <c r="AJ330" s="97"/>
      <c r="AK330" s="97"/>
      <c r="AL330" s="97"/>
      <c r="AM330" s="97"/>
      <c r="AN330" s="97"/>
      <c r="AO330" s="97"/>
      <c r="AP330" s="97"/>
      <c r="AQ330" s="97"/>
      <c r="AR330" s="97"/>
      <c r="AS330" s="97"/>
      <c r="AT330" s="97"/>
      <c r="AU330" s="97"/>
      <c r="AV330" s="97"/>
      <c r="AW330" s="97"/>
      <c r="AX330" s="97"/>
      <c r="AY330" s="98"/>
      <c r="AZ330" s="104"/>
      <c r="BA330" s="97"/>
      <c r="BB330" s="97"/>
      <c r="BC330" s="97"/>
      <c r="BD330" s="97"/>
      <c r="BE330" s="97"/>
      <c r="BF330" s="97"/>
      <c r="BG330" s="97"/>
      <c r="BH330" s="97"/>
      <c r="BI330" s="97"/>
      <c r="BJ330" s="97"/>
      <c r="BK330" s="97"/>
      <c r="BL330" s="97"/>
      <c r="BM330" s="97"/>
      <c r="BN330" s="97"/>
      <c r="BO330" s="97"/>
      <c r="BP330" s="98"/>
      <c r="BQ330" s="104"/>
      <c r="BR330" s="97"/>
      <c r="BS330" s="97"/>
      <c r="BT330" s="97"/>
      <c r="BU330" s="97"/>
      <c r="BV330" s="97"/>
      <c r="BW330" s="97"/>
      <c r="BX330" s="97"/>
      <c r="BY330" s="97"/>
      <c r="BZ330" s="97"/>
      <c r="CA330" s="97"/>
      <c r="CB330" s="97"/>
      <c r="CC330" s="97"/>
      <c r="CD330" s="97"/>
      <c r="CE330" s="97"/>
      <c r="CF330" s="97"/>
      <c r="CG330" s="98"/>
      <c r="CH330" s="104"/>
      <c r="CI330" s="97"/>
      <c r="CJ330" s="97"/>
      <c r="CK330" s="97"/>
      <c r="CL330" s="97"/>
      <c r="CM330" s="97"/>
      <c r="CN330" s="97"/>
      <c r="CO330" s="97"/>
      <c r="CP330" s="97"/>
      <c r="CQ330" s="97"/>
      <c r="CR330" s="97"/>
      <c r="CS330" s="97"/>
      <c r="CT330" s="97"/>
      <c r="CU330" s="97"/>
      <c r="CV330" s="97"/>
      <c r="CW330" s="97"/>
      <c r="CX330" s="98"/>
      <c r="CY330" s="104"/>
      <c r="CZ330" s="97"/>
      <c r="DA330" s="97"/>
      <c r="DB330" s="97"/>
      <c r="DC330" s="97"/>
      <c r="DD330" s="97"/>
      <c r="DE330" s="97"/>
      <c r="DF330" s="97"/>
      <c r="DG330" s="97"/>
      <c r="DH330" s="97"/>
      <c r="DI330" s="97"/>
      <c r="DJ330" s="97"/>
      <c r="DK330" s="97"/>
      <c r="DL330" s="97"/>
      <c r="DM330" s="97"/>
      <c r="DN330" s="97"/>
      <c r="DO330" s="98"/>
      <c r="DP330" s="104"/>
      <c r="DQ330" s="97"/>
      <c r="DR330" s="97"/>
      <c r="DS330" s="97"/>
      <c r="DT330" s="97"/>
      <c r="DU330" s="97"/>
      <c r="DV330" s="97"/>
      <c r="DW330" s="97"/>
      <c r="DX330" s="97"/>
      <c r="DY330" s="97"/>
      <c r="DZ330" s="97"/>
      <c r="EA330" s="97"/>
      <c r="EB330" s="97"/>
      <c r="EC330" s="97"/>
      <c r="ED330" s="97"/>
      <c r="EE330" s="97"/>
      <c r="EF330" s="98"/>
      <c r="EG330" s="104"/>
      <c r="EH330" s="97"/>
      <c r="EI330" s="97"/>
      <c r="EJ330" s="97"/>
      <c r="EK330" s="97"/>
      <c r="EL330" s="97"/>
      <c r="EM330" s="97"/>
      <c r="EN330" s="97"/>
      <c r="EO330" s="97"/>
      <c r="EP330" s="97"/>
      <c r="EQ330" s="97"/>
      <c r="ER330" s="97"/>
      <c r="ES330" s="97"/>
      <c r="ET330" s="97"/>
      <c r="EU330" s="97"/>
      <c r="EV330" s="97"/>
      <c r="EW330" s="98"/>
      <c r="EX330" s="104"/>
      <c r="EY330" s="97"/>
      <c r="EZ330" s="97"/>
      <c r="FA330" s="97"/>
      <c r="FB330" s="97"/>
      <c r="FC330" s="97"/>
      <c r="FD330" s="97"/>
      <c r="FE330" s="97"/>
      <c r="FF330" s="97"/>
      <c r="FG330" s="97"/>
      <c r="FH330" s="97"/>
      <c r="FI330" s="97"/>
      <c r="FJ330" s="97"/>
      <c r="FK330" s="97"/>
      <c r="FL330" s="97"/>
      <c r="FM330" s="97"/>
      <c r="FN330" s="98"/>
      <c r="FO330" s="104"/>
      <c r="FP330" s="97"/>
      <c r="FQ330" s="97"/>
      <c r="FR330" s="97"/>
      <c r="FS330" s="97"/>
      <c r="FT330" s="97"/>
      <c r="FU330" s="97"/>
      <c r="FV330" s="97"/>
      <c r="FW330" s="97"/>
      <c r="FX330" s="97"/>
      <c r="FY330" s="97"/>
      <c r="FZ330" s="97"/>
      <c r="GA330" s="97"/>
      <c r="GB330" s="97"/>
      <c r="GC330" s="97"/>
      <c r="GD330" s="97"/>
      <c r="GE330" s="98"/>
      <c r="GF330" s="104"/>
      <c r="GG330" s="97"/>
      <c r="GH330" s="97"/>
      <c r="GI330" s="97"/>
      <c r="GJ330" s="97"/>
      <c r="GK330" s="97"/>
      <c r="GL330" s="97"/>
      <c r="GM330" s="97"/>
      <c r="GN330" s="97"/>
      <c r="GO330" s="97"/>
      <c r="GP330" s="97"/>
      <c r="GQ330" s="97"/>
      <c r="GR330" s="97"/>
      <c r="GS330" s="97"/>
      <c r="GT330" s="97"/>
      <c r="GU330" s="97"/>
      <c r="GV330" s="98"/>
      <c r="GW330" s="104"/>
      <c r="GX330" s="97"/>
      <c r="GY330" s="97"/>
      <c r="GZ330" s="97"/>
      <c r="HA330" s="97"/>
      <c r="HB330" s="97"/>
      <c r="HC330" s="97"/>
      <c r="HD330" s="97"/>
      <c r="HE330" s="97"/>
      <c r="HF330" s="97"/>
      <c r="HG330" s="97"/>
      <c r="HH330" s="97"/>
      <c r="HI330" s="97"/>
      <c r="HJ330" s="97"/>
      <c r="HK330" s="97"/>
      <c r="HL330" s="97"/>
      <c r="HM330" s="98"/>
      <c r="HN330" s="104"/>
      <c r="HO330" s="97"/>
      <c r="HP330" s="97"/>
      <c r="HQ330" s="97"/>
      <c r="HR330" s="97"/>
      <c r="HS330" s="97"/>
      <c r="HT330" s="97"/>
      <c r="HU330" s="97"/>
      <c r="HV330" s="97"/>
      <c r="HW330" s="97"/>
      <c r="HX330" s="97"/>
      <c r="HY330" s="97"/>
      <c r="HZ330" s="97"/>
      <c r="IA330" s="97"/>
      <c r="IB330" s="97"/>
      <c r="IC330" s="97"/>
      <c r="ID330" s="98"/>
      <c r="IE330" s="104"/>
      <c r="IF330" s="97"/>
      <c r="IG330" s="97"/>
      <c r="IH330" s="97"/>
      <c r="II330" s="97"/>
      <c r="IJ330" s="97"/>
      <c r="IK330" s="97"/>
      <c r="IL330" s="97"/>
      <c r="IM330" s="97"/>
      <c r="IN330" s="97"/>
      <c r="IO330" s="97"/>
      <c r="IP330" s="97"/>
      <c r="IQ330" s="97"/>
      <c r="IR330" s="97"/>
      <c r="IS330" s="97"/>
      <c r="IT330" s="97"/>
      <c r="IU330" s="98"/>
      <c r="IV330" s="104"/>
      <c r="IW330" s="97"/>
      <c r="IX330" s="97"/>
      <c r="IY330" s="97"/>
      <c r="IZ330" s="97"/>
      <c r="JA330" s="97"/>
      <c r="JB330" s="97"/>
      <c r="JC330" s="97"/>
      <c r="JD330" s="97"/>
      <c r="JE330" s="97"/>
      <c r="JF330" s="97"/>
      <c r="JG330" s="97"/>
      <c r="JH330" s="97"/>
      <c r="JI330" s="97"/>
      <c r="JJ330" s="97"/>
      <c r="JK330" s="97"/>
      <c r="JL330" s="98"/>
      <c r="JM330" s="104"/>
      <c r="JN330" s="97"/>
      <c r="JO330" s="97"/>
      <c r="JP330" s="97"/>
      <c r="JQ330" s="97"/>
      <c r="JR330" s="97"/>
      <c r="JS330" s="97"/>
      <c r="JT330" s="97"/>
      <c r="JU330" s="97"/>
      <c r="JV330" s="97"/>
      <c r="JW330" s="97"/>
      <c r="JX330" s="97"/>
      <c r="JY330" s="97"/>
      <c r="JZ330" s="97"/>
      <c r="KA330" s="97"/>
      <c r="KB330" s="97"/>
      <c r="KC330" s="98"/>
      <c r="KD330" s="104"/>
      <c r="KE330" s="97"/>
      <c r="KF330" s="97"/>
      <c r="KG330" s="97"/>
      <c r="KH330" s="97"/>
      <c r="KI330" s="97"/>
      <c r="KJ330" s="97"/>
      <c r="KK330" s="97"/>
      <c r="KL330" s="97"/>
      <c r="KM330" s="97"/>
      <c r="KN330" s="97"/>
      <c r="KO330" s="97"/>
      <c r="KP330" s="97"/>
      <c r="KQ330" s="97"/>
      <c r="KR330" s="97"/>
      <c r="KS330" s="97"/>
    </row>
    <row r="331" ht="15.0" customHeight="1">
      <c r="A331" s="104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8"/>
      <c r="R331" s="104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8"/>
      <c r="AI331" s="104"/>
      <c r="AJ331" s="97"/>
      <c r="AK331" s="97"/>
      <c r="AL331" s="97"/>
      <c r="AM331" s="97"/>
      <c r="AN331" s="97"/>
      <c r="AO331" s="97"/>
      <c r="AP331" s="97"/>
      <c r="AQ331" s="97"/>
      <c r="AR331" s="97"/>
      <c r="AS331" s="97"/>
      <c r="AT331" s="97"/>
      <c r="AU331" s="97"/>
      <c r="AV331" s="97"/>
      <c r="AW331" s="97"/>
      <c r="AX331" s="97"/>
      <c r="AY331" s="98"/>
      <c r="AZ331" s="104"/>
      <c r="BA331" s="97"/>
      <c r="BB331" s="97"/>
      <c r="BC331" s="97"/>
      <c r="BD331" s="97"/>
      <c r="BE331" s="97"/>
      <c r="BF331" s="97"/>
      <c r="BG331" s="97"/>
      <c r="BH331" s="97"/>
      <c r="BI331" s="97"/>
      <c r="BJ331" s="97"/>
      <c r="BK331" s="97"/>
      <c r="BL331" s="97"/>
      <c r="BM331" s="97"/>
      <c r="BN331" s="97"/>
      <c r="BO331" s="97"/>
      <c r="BP331" s="98"/>
      <c r="BQ331" s="104"/>
      <c r="BR331" s="97"/>
      <c r="BS331" s="97"/>
      <c r="BT331" s="97"/>
      <c r="BU331" s="97"/>
      <c r="BV331" s="97"/>
      <c r="BW331" s="97"/>
      <c r="BX331" s="97"/>
      <c r="BY331" s="97"/>
      <c r="BZ331" s="97"/>
      <c r="CA331" s="97"/>
      <c r="CB331" s="97"/>
      <c r="CC331" s="97"/>
      <c r="CD331" s="97"/>
      <c r="CE331" s="97"/>
      <c r="CF331" s="97"/>
      <c r="CG331" s="98"/>
      <c r="CH331" s="104"/>
      <c r="CI331" s="97"/>
      <c r="CJ331" s="97"/>
      <c r="CK331" s="97"/>
      <c r="CL331" s="97"/>
      <c r="CM331" s="97"/>
      <c r="CN331" s="97"/>
      <c r="CO331" s="97"/>
      <c r="CP331" s="97"/>
      <c r="CQ331" s="97"/>
      <c r="CR331" s="97"/>
      <c r="CS331" s="97"/>
      <c r="CT331" s="97"/>
      <c r="CU331" s="97"/>
      <c r="CV331" s="97"/>
      <c r="CW331" s="97"/>
      <c r="CX331" s="98"/>
      <c r="CY331" s="104"/>
      <c r="CZ331" s="97"/>
      <c r="DA331" s="97"/>
      <c r="DB331" s="97"/>
      <c r="DC331" s="97"/>
      <c r="DD331" s="97"/>
      <c r="DE331" s="97"/>
      <c r="DF331" s="97"/>
      <c r="DG331" s="97"/>
      <c r="DH331" s="97"/>
      <c r="DI331" s="97"/>
      <c r="DJ331" s="97"/>
      <c r="DK331" s="97"/>
      <c r="DL331" s="97"/>
      <c r="DM331" s="97"/>
      <c r="DN331" s="97"/>
      <c r="DO331" s="98"/>
      <c r="DP331" s="104"/>
      <c r="DQ331" s="97"/>
      <c r="DR331" s="97"/>
      <c r="DS331" s="97"/>
      <c r="DT331" s="97"/>
      <c r="DU331" s="97"/>
      <c r="DV331" s="97"/>
      <c r="DW331" s="97"/>
      <c r="DX331" s="97"/>
      <c r="DY331" s="97"/>
      <c r="DZ331" s="97"/>
      <c r="EA331" s="97"/>
      <c r="EB331" s="97"/>
      <c r="EC331" s="97"/>
      <c r="ED331" s="97"/>
      <c r="EE331" s="97"/>
      <c r="EF331" s="98"/>
      <c r="EG331" s="104"/>
      <c r="EH331" s="97"/>
      <c r="EI331" s="97"/>
      <c r="EJ331" s="97"/>
      <c r="EK331" s="97"/>
      <c r="EL331" s="97"/>
      <c r="EM331" s="97"/>
      <c r="EN331" s="97"/>
      <c r="EO331" s="97"/>
      <c r="EP331" s="97"/>
      <c r="EQ331" s="97"/>
      <c r="ER331" s="97"/>
      <c r="ES331" s="97"/>
      <c r="ET331" s="97"/>
      <c r="EU331" s="97"/>
      <c r="EV331" s="97"/>
      <c r="EW331" s="98"/>
      <c r="EX331" s="104"/>
      <c r="EY331" s="97"/>
      <c r="EZ331" s="97"/>
      <c r="FA331" s="97"/>
      <c r="FB331" s="97"/>
      <c r="FC331" s="97"/>
      <c r="FD331" s="97"/>
      <c r="FE331" s="97"/>
      <c r="FF331" s="97"/>
      <c r="FG331" s="97"/>
      <c r="FH331" s="97"/>
      <c r="FI331" s="97"/>
      <c r="FJ331" s="97"/>
      <c r="FK331" s="97"/>
      <c r="FL331" s="97"/>
      <c r="FM331" s="97"/>
      <c r="FN331" s="98"/>
      <c r="FO331" s="104"/>
      <c r="FP331" s="97"/>
      <c r="FQ331" s="97"/>
      <c r="FR331" s="97"/>
      <c r="FS331" s="97"/>
      <c r="FT331" s="97"/>
      <c r="FU331" s="97"/>
      <c r="FV331" s="97"/>
      <c r="FW331" s="97"/>
      <c r="FX331" s="97"/>
      <c r="FY331" s="97"/>
      <c r="FZ331" s="97"/>
      <c r="GA331" s="97"/>
      <c r="GB331" s="97"/>
      <c r="GC331" s="97"/>
      <c r="GD331" s="97"/>
      <c r="GE331" s="98"/>
      <c r="GF331" s="104"/>
      <c r="GG331" s="97"/>
      <c r="GH331" s="97"/>
      <c r="GI331" s="97"/>
      <c r="GJ331" s="97"/>
      <c r="GK331" s="97"/>
      <c r="GL331" s="97"/>
      <c r="GM331" s="97"/>
      <c r="GN331" s="97"/>
      <c r="GO331" s="97"/>
      <c r="GP331" s="97"/>
      <c r="GQ331" s="97"/>
      <c r="GR331" s="97"/>
      <c r="GS331" s="97"/>
      <c r="GT331" s="97"/>
      <c r="GU331" s="97"/>
      <c r="GV331" s="98"/>
      <c r="GW331" s="104"/>
      <c r="GX331" s="97"/>
      <c r="GY331" s="97"/>
      <c r="GZ331" s="97"/>
      <c r="HA331" s="97"/>
      <c r="HB331" s="97"/>
      <c r="HC331" s="97"/>
      <c r="HD331" s="97"/>
      <c r="HE331" s="97"/>
      <c r="HF331" s="97"/>
      <c r="HG331" s="97"/>
      <c r="HH331" s="97"/>
      <c r="HI331" s="97"/>
      <c r="HJ331" s="97"/>
      <c r="HK331" s="97"/>
      <c r="HL331" s="97"/>
      <c r="HM331" s="98"/>
      <c r="HN331" s="104"/>
      <c r="HO331" s="97"/>
      <c r="HP331" s="97"/>
      <c r="HQ331" s="97"/>
      <c r="HR331" s="97"/>
      <c r="HS331" s="97"/>
      <c r="HT331" s="97"/>
      <c r="HU331" s="97"/>
      <c r="HV331" s="97"/>
      <c r="HW331" s="97"/>
      <c r="HX331" s="97"/>
      <c r="HY331" s="97"/>
      <c r="HZ331" s="97"/>
      <c r="IA331" s="97"/>
      <c r="IB331" s="97"/>
      <c r="IC331" s="97"/>
      <c r="ID331" s="98"/>
      <c r="IE331" s="104"/>
      <c r="IF331" s="97"/>
      <c r="IG331" s="97"/>
      <c r="IH331" s="97"/>
      <c r="II331" s="97"/>
      <c r="IJ331" s="97"/>
      <c r="IK331" s="97"/>
      <c r="IL331" s="97"/>
      <c r="IM331" s="97"/>
      <c r="IN331" s="97"/>
      <c r="IO331" s="97"/>
      <c r="IP331" s="97"/>
      <c r="IQ331" s="97"/>
      <c r="IR331" s="97"/>
      <c r="IS331" s="97"/>
      <c r="IT331" s="97"/>
      <c r="IU331" s="98"/>
      <c r="IV331" s="104"/>
      <c r="IW331" s="97"/>
      <c r="IX331" s="97"/>
      <c r="IY331" s="97"/>
      <c r="IZ331" s="97"/>
      <c r="JA331" s="97"/>
      <c r="JB331" s="97"/>
      <c r="JC331" s="97"/>
      <c r="JD331" s="97"/>
      <c r="JE331" s="97"/>
      <c r="JF331" s="97"/>
      <c r="JG331" s="97"/>
      <c r="JH331" s="97"/>
      <c r="JI331" s="97"/>
      <c r="JJ331" s="97"/>
      <c r="JK331" s="97"/>
      <c r="JL331" s="98"/>
      <c r="JM331" s="104"/>
      <c r="JN331" s="97"/>
      <c r="JO331" s="97"/>
      <c r="JP331" s="97"/>
      <c r="JQ331" s="97"/>
      <c r="JR331" s="97"/>
      <c r="JS331" s="97"/>
      <c r="JT331" s="97"/>
      <c r="JU331" s="97"/>
      <c r="JV331" s="97"/>
      <c r="JW331" s="97"/>
      <c r="JX331" s="97"/>
      <c r="JY331" s="97"/>
      <c r="JZ331" s="97"/>
      <c r="KA331" s="97"/>
      <c r="KB331" s="97"/>
      <c r="KC331" s="98"/>
      <c r="KD331" s="104"/>
      <c r="KE331" s="97"/>
      <c r="KF331" s="97"/>
      <c r="KG331" s="97"/>
      <c r="KH331" s="97"/>
      <c r="KI331" s="97"/>
      <c r="KJ331" s="97"/>
      <c r="KK331" s="97"/>
      <c r="KL331" s="97"/>
      <c r="KM331" s="97"/>
      <c r="KN331" s="97"/>
      <c r="KO331" s="97"/>
      <c r="KP331" s="97"/>
      <c r="KQ331" s="97"/>
      <c r="KR331" s="97"/>
      <c r="KS331" s="97"/>
    </row>
    <row r="332" ht="15.0" customHeight="1">
      <c r="A332" s="104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8"/>
      <c r="R332" s="104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8"/>
      <c r="AI332" s="104"/>
      <c r="AJ332" s="97"/>
      <c r="AK332" s="97"/>
      <c r="AL332" s="97"/>
      <c r="AM332" s="97"/>
      <c r="AN332" s="97"/>
      <c r="AO332" s="97"/>
      <c r="AP332" s="97"/>
      <c r="AQ332" s="97"/>
      <c r="AR332" s="97"/>
      <c r="AS332" s="97"/>
      <c r="AT332" s="97"/>
      <c r="AU332" s="97"/>
      <c r="AV332" s="97"/>
      <c r="AW332" s="97"/>
      <c r="AX332" s="97"/>
      <c r="AY332" s="98"/>
      <c r="AZ332" s="104"/>
      <c r="BA332" s="97"/>
      <c r="BB332" s="97"/>
      <c r="BC332" s="97"/>
      <c r="BD332" s="97"/>
      <c r="BE332" s="97"/>
      <c r="BF332" s="97"/>
      <c r="BG332" s="97"/>
      <c r="BH332" s="97"/>
      <c r="BI332" s="97"/>
      <c r="BJ332" s="97"/>
      <c r="BK332" s="97"/>
      <c r="BL332" s="97"/>
      <c r="BM332" s="97"/>
      <c r="BN332" s="97"/>
      <c r="BO332" s="97"/>
      <c r="BP332" s="98"/>
      <c r="BQ332" s="104"/>
      <c r="BR332" s="97"/>
      <c r="BS332" s="97"/>
      <c r="BT332" s="97"/>
      <c r="BU332" s="97"/>
      <c r="BV332" s="97"/>
      <c r="BW332" s="97"/>
      <c r="BX332" s="97"/>
      <c r="BY332" s="97"/>
      <c r="BZ332" s="97"/>
      <c r="CA332" s="97"/>
      <c r="CB332" s="97"/>
      <c r="CC332" s="97"/>
      <c r="CD332" s="97"/>
      <c r="CE332" s="97"/>
      <c r="CF332" s="97"/>
      <c r="CG332" s="98"/>
      <c r="CH332" s="104"/>
      <c r="CI332" s="97"/>
      <c r="CJ332" s="97"/>
      <c r="CK332" s="97"/>
      <c r="CL332" s="97"/>
      <c r="CM332" s="97"/>
      <c r="CN332" s="97"/>
      <c r="CO332" s="97"/>
      <c r="CP332" s="97"/>
      <c r="CQ332" s="97"/>
      <c r="CR332" s="97"/>
      <c r="CS332" s="97"/>
      <c r="CT332" s="97"/>
      <c r="CU332" s="97"/>
      <c r="CV332" s="97"/>
      <c r="CW332" s="97"/>
      <c r="CX332" s="98"/>
      <c r="CY332" s="104"/>
      <c r="CZ332" s="97"/>
      <c r="DA332" s="97"/>
      <c r="DB332" s="97"/>
      <c r="DC332" s="97"/>
      <c r="DD332" s="97"/>
      <c r="DE332" s="97"/>
      <c r="DF332" s="97"/>
      <c r="DG332" s="97"/>
      <c r="DH332" s="97"/>
      <c r="DI332" s="97"/>
      <c r="DJ332" s="97"/>
      <c r="DK332" s="97"/>
      <c r="DL332" s="97"/>
      <c r="DM332" s="97"/>
      <c r="DN332" s="97"/>
      <c r="DO332" s="98"/>
      <c r="DP332" s="104"/>
      <c r="DQ332" s="97"/>
      <c r="DR332" s="97"/>
      <c r="DS332" s="97"/>
      <c r="DT332" s="97"/>
      <c r="DU332" s="97"/>
      <c r="DV332" s="97"/>
      <c r="DW332" s="97"/>
      <c r="DX332" s="97"/>
      <c r="DY332" s="97"/>
      <c r="DZ332" s="97"/>
      <c r="EA332" s="97"/>
      <c r="EB332" s="97"/>
      <c r="EC332" s="97"/>
      <c r="ED332" s="97"/>
      <c r="EE332" s="97"/>
      <c r="EF332" s="98"/>
      <c r="EG332" s="104"/>
      <c r="EH332" s="97"/>
      <c r="EI332" s="97"/>
      <c r="EJ332" s="97"/>
      <c r="EK332" s="97"/>
      <c r="EL332" s="97"/>
      <c r="EM332" s="97"/>
      <c r="EN332" s="97"/>
      <c r="EO332" s="97"/>
      <c r="EP332" s="97"/>
      <c r="EQ332" s="97"/>
      <c r="ER332" s="97"/>
      <c r="ES332" s="97"/>
      <c r="ET332" s="97"/>
      <c r="EU332" s="97"/>
      <c r="EV332" s="97"/>
      <c r="EW332" s="98"/>
      <c r="EX332" s="104"/>
      <c r="EY332" s="97"/>
      <c r="EZ332" s="97"/>
      <c r="FA332" s="97"/>
      <c r="FB332" s="97"/>
      <c r="FC332" s="97"/>
      <c r="FD332" s="97"/>
      <c r="FE332" s="97"/>
      <c r="FF332" s="97"/>
      <c r="FG332" s="97"/>
      <c r="FH332" s="97"/>
      <c r="FI332" s="97"/>
      <c r="FJ332" s="97"/>
      <c r="FK332" s="97"/>
      <c r="FL332" s="97"/>
      <c r="FM332" s="97"/>
      <c r="FN332" s="98"/>
      <c r="FO332" s="104"/>
      <c r="FP332" s="97"/>
      <c r="FQ332" s="97"/>
      <c r="FR332" s="97"/>
      <c r="FS332" s="97"/>
      <c r="FT332" s="97"/>
      <c r="FU332" s="97"/>
      <c r="FV332" s="97"/>
      <c r="FW332" s="97"/>
      <c r="FX332" s="97"/>
      <c r="FY332" s="97"/>
      <c r="FZ332" s="97"/>
      <c r="GA332" s="97"/>
      <c r="GB332" s="97"/>
      <c r="GC332" s="97"/>
      <c r="GD332" s="97"/>
      <c r="GE332" s="98"/>
      <c r="GF332" s="104"/>
      <c r="GG332" s="97"/>
      <c r="GH332" s="97"/>
      <c r="GI332" s="97"/>
      <c r="GJ332" s="97"/>
      <c r="GK332" s="97"/>
      <c r="GL332" s="97"/>
      <c r="GM332" s="97"/>
      <c r="GN332" s="97"/>
      <c r="GO332" s="97"/>
      <c r="GP332" s="97"/>
      <c r="GQ332" s="97"/>
      <c r="GR332" s="97"/>
      <c r="GS332" s="97"/>
      <c r="GT332" s="97"/>
      <c r="GU332" s="97"/>
      <c r="GV332" s="98"/>
      <c r="GW332" s="104"/>
      <c r="GX332" s="97"/>
      <c r="GY332" s="97"/>
      <c r="GZ332" s="97"/>
      <c r="HA332" s="97"/>
      <c r="HB332" s="97"/>
      <c r="HC332" s="97"/>
      <c r="HD332" s="97"/>
      <c r="HE332" s="97"/>
      <c r="HF332" s="97"/>
      <c r="HG332" s="97"/>
      <c r="HH332" s="97"/>
      <c r="HI332" s="97"/>
      <c r="HJ332" s="97"/>
      <c r="HK332" s="97"/>
      <c r="HL332" s="97"/>
      <c r="HM332" s="98"/>
      <c r="HN332" s="104"/>
      <c r="HO332" s="97"/>
      <c r="HP332" s="97"/>
      <c r="HQ332" s="97"/>
      <c r="HR332" s="97"/>
      <c r="HS332" s="97"/>
      <c r="HT332" s="97"/>
      <c r="HU332" s="97"/>
      <c r="HV332" s="97"/>
      <c r="HW332" s="97"/>
      <c r="HX332" s="97"/>
      <c r="HY332" s="97"/>
      <c r="HZ332" s="97"/>
      <c r="IA332" s="97"/>
      <c r="IB332" s="97"/>
      <c r="IC332" s="97"/>
      <c r="ID332" s="98"/>
      <c r="IE332" s="104"/>
      <c r="IF332" s="97"/>
      <c r="IG332" s="97"/>
      <c r="IH332" s="97"/>
      <c r="II332" s="97"/>
      <c r="IJ332" s="97"/>
      <c r="IK332" s="97"/>
      <c r="IL332" s="97"/>
      <c r="IM332" s="97"/>
      <c r="IN332" s="97"/>
      <c r="IO332" s="97"/>
      <c r="IP332" s="97"/>
      <c r="IQ332" s="97"/>
      <c r="IR332" s="97"/>
      <c r="IS332" s="97"/>
      <c r="IT332" s="97"/>
      <c r="IU332" s="98"/>
      <c r="IV332" s="104"/>
      <c r="IW332" s="97"/>
      <c r="IX332" s="97"/>
      <c r="IY332" s="97"/>
      <c r="IZ332" s="97"/>
      <c r="JA332" s="97"/>
      <c r="JB332" s="97"/>
      <c r="JC332" s="97"/>
      <c r="JD332" s="97"/>
      <c r="JE332" s="97"/>
      <c r="JF332" s="97"/>
      <c r="JG332" s="97"/>
      <c r="JH332" s="97"/>
      <c r="JI332" s="97"/>
      <c r="JJ332" s="97"/>
      <c r="JK332" s="97"/>
      <c r="JL332" s="98"/>
      <c r="JM332" s="104"/>
      <c r="JN332" s="97"/>
      <c r="JO332" s="97"/>
      <c r="JP332" s="97"/>
      <c r="JQ332" s="97"/>
      <c r="JR332" s="97"/>
      <c r="JS332" s="97"/>
      <c r="JT332" s="97"/>
      <c r="JU332" s="97"/>
      <c r="JV332" s="97"/>
      <c r="JW332" s="97"/>
      <c r="JX332" s="97"/>
      <c r="JY332" s="97"/>
      <c r="JZ332" s="97"/>
      <c r="KA332" s="97"/>
      <c r="KB332" s="97"/>
      <c r="KC332" s="98"/>
      <c r="KD332" s="104"/>
      <c r="KE332" s="97"/>
      <c r="KF332" s="97"/>
      <c r="KG332" s="97"/>
      <c r="KH332" s="97"/>
      <c r="KI332" s="97"/>
      <c r="KJ332" s="97"/>
      <c r="KK332" s="97"/>
      <c r="KL332" s="97"/>
      <c r="KM332" s="97"/>
      <c r="KN332" s="97"/>
      <c r="KO332" s="97"/>
      <c r="KP332" s="97"/>
      <c r="KQ332" s="97"/>
      <c r="KR332" s="97"/>
      <c r="KS332" s="97"/>
    </row>
    <row r="333" ht="15.0" customHeight="1">
      <c r="A333" s="104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8"/>
      <c r="R333" s="104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8"/>
      <c r="AI333" s="104"/>
      <c r="AJ333" s="97"/>
      <c r="AK333" s="97"/>
      <c r="AL333" s="97"/>
      <c r="AM333" s="97"/>
      <c r="AN333" s="97"/>
      <c r="AO333" s="97"/>
      <c r="AP333" s="97"/>
      <c r="AQ333" s="97"/>
      <c r="AR333" s="97"/>
      <c r="AS333" s="97"/>
      <c r="AT333" s="97"/>
      <c r="AU333" s="97"/>
      <c r="AV333" s="97"/>
      <c r="AW333" s="97"/>
      <c r="AX333" s="97"/>
      <c r="AY333" s="98"/>
      <c r="AZ333" s="104"/>
      <c r="BA333" s="97"/>
      <c r="BB333" s="97"/>
      <c r="BC333" s="97"/>
      <c r="BD333" s="97"/>
      <c r="BE333" s="97"/>
      <c r="BF333" s="97"/>
      <c r="BG333" s="97"/>
      <c r="BH333" s="97"/>
      <c r="BI333" s="97"/>
      <c r="BJ333" s="97"/>
      <c r="BK333" s="97"/>
      <c r="BL333" s="97"/>
      <c r="BM333" s="97"/>
      <c r="BN333" s="97"/>
      <c r="BO333" s="97"/>
      <c r="BP333" s="98"/>
      <c r="BQ333" s="104"/>
      <c r="BR333" s="97"/>
      <c r="BS333" s="97"/>
      <c r="BT333" s="97"/>
      <c r="BU333" s="97"/>
      <c r="BV333" s="97"/>
      <c r="BW333" s="97"/>
      <c r="BX333" s="97"/>
      <c r="BY333" s="97"/>
      <c r="BZ333" s="97"/>
      <c r="CA333" s="97"/>
      <c r="CB333" s="97"/>
      <c r="CC333" s="97"/>
      <c r="CD333" s="97"/>
      <c r="CE333" s="97"/>
      <c r="CF333" s="97"/>
      <c r="CG333" s="98"/>
      <c r="CH333" s="104"/>
      <c r="CI333" s="97"/>
      <c r="CJ333" s="97"/>
      <c r="CK333" s="97"/>
      <c r="CL333" s="97"/>
      <c r="CM333" s="97"/>
      <c r="CN333" s="97"/>
      <c r="CO333" s="97"/>
      <c r="CP333" s="97"/>
      <c r="CQ333" s="97"/>
      <c r="CR333" s="97"/>
      <c r="CS333" s="97"/>
      <c r="CT333" s="97"/>
      <c r="CU333" s="97"/>
      <c r="CV333" s="97"/>
      <c r="CW333" s="97"/>
      <c r="CX333" s="98"/>
      <c r="CY333" s="104"/>
      <c r="CZ333" s="97"/>
      <c r="DA333" s="97"/>
      <c r="DB333" s="97"/>
      <c r="DC333" s="97"/>
      <c r="DD333" s="97"/>
      <c r="DE333" s="97"/>
      <c r="DF333" s="97"/>
      <c r="DG333" s="97"/>
      <c r="DH333" s="97"/>
      <c r="DI333" s="97"/>
      <c r="DJ333" s="97"/>
      <c r="DK333" s="97"/>
      <c r="DL333" s="97"/>
      <c r="DM333" s="97"/>
      <c r="DN333" s="97"/>
      <c r="DO333" s="98"/>
      <c r="DP333" s="104"/>
      <c r="DQ333" s="97"/>
      <c r="DR333" s="97"/>
      <c r="DS333" s="97"/>
      <c r="DT333" s="97"/>
      <c r="DU333" s="97"/>
      <c r="DV333" s="97"/>
      <c r="DW333" s="97"/>
      <c r="DX333" s="97"/>
      <c r="DY333" s="97"/>
      <c r="DZ333" s="97"/>
      <c r="EA333" s="97"/>
      <c r="EB333" s="97"/>
      <c r="EC333" s="97"/>
      <c r="ED333" s="97"/>
      <c r="EE333" s="97"/>
      <c r="EF333" s="98"/>
      <c r="EG333" s="104"/>
      <c r="EH333" s="97"/>
      <c r="EI333" s="97"/>
      <c r="EJ333" s="97"/>
      <c r="EK333" s="97"/>
      <c r="EL333" s="97"/>
      <c r="EM333" s="97"/>
      <c r="EN333" s="97"/>
      <c r="EO333" s="97"/>
      <c r="EP333" s="97"/>
      <c r="EQ333" s="97"/>
      <c r="ER333" s="97"/>
      <c r="ES333" s="97"/>
      <c r="ET333" s="97"/>
      <c r="EU333" s="97"/>
      <c r="EV333" s="97"/>
      <c r="EW333" s="98"/>
      <c r="EX333" s="104"/>
      <c r="EY333" s="97"/>
      <c r="EZ333" s="97"/>
      <c r="FA333" s="97"/>
      <c r="FB333" s="97"/>
      <c r="FC333" s="97"/>
      <c r="FD333" s="97"/>
      <c r="FE333" s="97"/>
      <c r="FF333" s="97"/>
      <c r="FG333" s="97"/>
      <c r="FH333" s="97"/>
      <c r="FI333" s="97"/>
      <c r="FJ333" s="97"/>
      <c r="FK333" s="97"/>
      <c r="FL333" s="97"/>
      <c r="FM333" s="97"/>
      <c r="FN333" s="98"/>
      <c r="FO333" s="104"/>
      <c r="FP333" s="97"/>
      <c r="FQ333" s="97"/>
      <c r="FR333" s="97"/>
      <c r="FS333" s="97"/>
      <c r="FT333" s="97"/>
      <c r="FU333" s="97"/>
      <c r="FV333" s="97"/>
      <c r="FW333" s="97"/>
      <c r="FX333" s="97"/>
      <c r="FY333" s="97"/>
      <c r="FZ333" s="97"/>
      <c r="GA333" s="97"/>
      <c r="GB333" s="97"/>
      <c r="GC333" s="97"/>
      <c r="GD333" s="97"/>
      <c r="GE333" s="98"/>
      <c r="GF333" s="104"/>
      <c r="GG333" s="97"/>
      <c r="GH333" s="97"/>
      <c r="GI333" s="97"/>
      <c r="GJ333" s="97"/>
      <c r="GK333" s="97"/>
      <c r="GL333" s="97"/>
      <c r="GM333" s="97"/>
      <c r="GN333" s="97"/>
      <c r="GO333" s="97"/>
      <c r="GP333" s="97"/>
      <c r="GQ333" s="97"/>
      <c r="GR333" s="97"/>
      <c r="GS333" s="97"/>
      <c r="GT333" s="97"/>
      <c r="GU333" s="97"/>
      <c r="GV333" s="98"/>
      <c r="GW333" s="104"/>
      <c r="GX333" s="97"/>
      <c r="GY333" s="97"/>
      <c r="GZ333" s="97"/>
      <c r="HA333" s="97"/>
      <c r="HB333" s="97"/>
      <c r="HC333" s="97"/>
      <c r="HD333" s="97"/>
      <c r="HE333" s="97"/>
      <c r="HF333" s="97"/>
      <c r="HG333" s="97"/>
      <c r="HH333" s="97"/>
      <c r="HI333" s="97"/>
      <c r="HJ333" s="97"/>
      <c r="HK333" s="97"/>
      <c r="HL333" s="97"/>
      <c r="HM333" s="98"/>
      <c r="HN333" s="104"/>
      <c r="HO333" s="97"/>
      <c r="HP333" s="97"/>
      <c r="HQ333" s="97"/>
      <c r="HR333" s="97"/>
      <c r="HS333" s="97"/>
      <c r="HT333" s="97"/>
      <c r="HU333" s="97"/>
      <c r="HV333" s="97"/>
      <c r="HW333" s="97"/>
      <c r="HX333" s="97"/>
      <c r="HY333" s="97"/>
      <c r="HZ333" s="97"/>
      <c r="IA333" s="97"/>
      <c r="IB333" s="97"/>
      <c r="IC333" s="97"/>
      <c r="ID333" s="98"/>
      <c r="IE333" s="104"/>
      <c r="IF333" s="97"/>
      <c r="IG333" s="97"/>
      <c r="IH333" s="97"/>
      <c r="II333" s="97"/>
      <c r="IJ333" s="97"/>
      <c r="IK333" s="97"/>
      <c r="IL333" s="97"/>
      <c r="IM333" s="97"/>
      <c r="IN333" s="97"/>
      <c r="IO333" s="97"/>
      <c r="IP333" s="97"/>
      <c r="IQ333" s="97"/>
      <c r="IR333" s="97"/>
      <c r="IS333" s="97"/>
      <c r="IT333" s="97"/>
      <c r="IU333" s="98"/>
      <c r="IV333" s="104"/>
      <c r="IW333" s="97"/>
      <c r="IX333" s="97"/>
      <c r="IY333" s="97"/>
      <c r="IZ333" s="97"/>
      <c r="JA333" s="97"/>
      <c r="JB333" s="97"/>
      <c r="JC333" s="97"/>
      <c r="JD333" s="97"/>
      <c r="JE333" s="97"/>
      <c r="JF333" s="97"/>
      <c r="JG333" s="97"/>
      <c r="JH333" s="97"/>
      <c r="JI333" s="97"/>
      <c r="JJ333" s="97"/>
      <c r="JK333" s="97"/>
      <c r="JL333" s="98"/>
      <c r="JM333" s="104"/>
      <c r="JN333" s="97"/>
      <c r="JO333" s="97"/>
      <c r="JP333" s="97"/>
      <c r="JQ333" s="97"/>
      <c r="JR333" s="97"/>
      <c r="JS333" s="97"/>
      <c r="JT333" s="97"/>
      <c r="JU333" s="97"/>
      <c r="JV333" s="97"/>
      <c r="JW333" s="97"/>
      <c r="JX333" s="97"/>
      <c r="JY333" s="97"/>
      <c r="JZ333" s="97"/>
      <c r="KA333" s="97"/>
      <c r="KB333" s="97"/>
      <c r="KC333" s="98"/>
      <c r="KD333" s="104"/>
      <c r="KE333" s="97"/>
      <c r="KF333" s="97"/>
      <c r="KG333" s="97"/>
      <c r="KH333" s="97"/>
      <c r="KI333" s="97"/>
      <c r="KJ333" s="97"/>
      <c r="KK333" s="97"/>
      <c r="KL333" s="97"/>
      <c r="KM333" s="97"/>
      <c r="KN333" s="97"/>
      <c r="KO333" s="97"/>
      <c r="KP333" s="97"/>
      <c r="KQ333" s="97"/>
      <c r="KR333" s="97"/>
      <c r="KS333" s="97"/>
    </row>
    <row r="334" ht="15.0" customHeight="1">
      <c r="A334" s="104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8"/>
      <c r="R334" s="104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  <c r="AF334" s="97"/>
      <c r="AG334" s="97"/>
      <c r="AH334" s="98"/>
      <c r="AI334" s="104"/>
      <c r="AJ334" s="97"/>
      <c r="AK334" s="97"/>
      <c r="AL334" s="97"/>
      <c r="AM334" s="97"/>
      <c r="AN334" s="97"/>
      <c r="AO334" s="97"/>
      <c r="AP334" s="97"/>
      <c r="AQ334" s="97"/>
      <c r="AR334" s="97"/>
      <c r="AS334" s="97"/>
      <c r="AT334" s="97"/>
      <c r="AU334" s="97"/>
      <c r="AV334" s="97"/>
      <c r="AW334" s="97"/>
      <c r="AX334" s="97"/>
      <c r="AY334" s="98"/>
      <c r="AZ334" s="104"/>
      <c r="BA334" s="97"/>
      <c r="BB334" s="97"/>
      <c r="BC334" s="97"/>
      <c r="BD334" s="97"/>
      <c r="BE334" s="97"/>
      <c r="BF334" s="97"/>
      <c r="BG334" s="97"/>
      <c r="BH334" s="97"/>
      <c r="BI334" s="97"/>
      <c r="BJ334" s="97"/>
      <c r="BK334" s="97"/>
      <c r="BL334" s="97"/>
      <c r="BM334" s="97"/>
      <c r="BN334" s="97"/>
      <c r="BO334" s="97"/>
      <c r="BP334" s="98"/>
      <c r="BQ334" s="104"/>
      <c r="BR334" s="97"/>
      <c r="BS334" s="97"/>
      <c r="BT334" s="97"/>
      <c r="BU334" s="97"/>
      <c r="BV334" s="97"/>
      <c r="BW334" s="97"/>
      <c r="BX334" s="97"/>
      <c r="BY334" s="97"/>
      <c r="BZ334" s="97"/>
      <c r="CA334" s="97"/>
      <c r="CB334" s="97"/>
      <c r="CC334" s="97"/>
      <c r="CD334" s="97"/>
      <c r="CE334" s="97"/>
      <c r="CF334" s="97"/>
      <c r="CG334" s="98"/>
      <c r="CH334" s="104"/>
      <c r="CI334" s="97"/>
      <c r="CJ334" s="97"/>
      <c r="CK334" s="97"/>
      <c r="CL334" s="97"/>
      <c r="CM334" s="97"/>
      <c r="CN334" s="97"/>
      <c r="CO334" s="97"/>
      <c r="CP334" s="97"/>
      <c r="CQ334" s="97"/>
      <c r="CR334" s="97"/>
      <c r="CS334" s="97"/>
      <c r="CT334" s="97"/>
      <c r="CU334" s="97"/>
      <c r="CV334" s="97"/>
      <c r="CW334" s="97"/>
      <c r="CX334" s="98"/>
      <c r="CY334" s="104"/>
      <c r="CZ334" s="97"/>
      <c r="DA334" s="97"/>
      <c r="DB334" s="97"/>
      <c r="DC334" s="97"/>
      <c r="DD334" s="97"/>
      <c r="DE334" s="97"/>
      <c r="DF334" s="97"/>
      <c r="DG334" s="97"/>
      <c r="DH334" s="97"/>
      <c r="DI334" s="97"/>
      <c r="DJ334" s="97"/>
      <c r="DK334" s="97"/>
      <c r="DL334" s="97"/>
      <c r="DM334" s="97"/>
      <c r="DN334" s="97"/>
      <c r="DO334" s="98"/>
      <c r="DP334" s="104"/>
      <c r="DQ334" s="97"/>
      <c r="DR334" s="97"/>
      <c r="DS334" s="97"/>
      <c r="DT334" s="97"/>
      <c r="DU334" s="97"/>
      <c r="DV334" s="97"/>
      <c r="DW334" s="97"/>
      <c r="DX334" s="97"/>
      <c r="DY334" s="97"/>
      <c r="DZ334" s="97"/>
      <c r="EA334" s="97"/>
      <c r="EB334" s="97"/>
      <c r="EC334" s="97"/>
      <c r="ED334" s="97"/>
      <c r="EE334" s="97"/>
      <c r="EF334" s="98"/>
      <c r="EG334" s="104"/>
      <c r="EH334" s="97"/>
      <c r="EI334" s="97"/>
      <c r="EJ334" s="97"/>
      <c r="EK334" s="97"/>
      <c r="EL334" s="97"/>
      <c r="EM334" s="97"/>
      <c r="EN334" s="97"/>
      <c r="EO334" s="97"/>
      <c r="EP334" s="97"/>
      <c r="EQ334" s="97"/>
      <c r="ER334" s="97"/>
      <c r="ES334" s="97"/>
      <c r="ET334" s="97"/>
      <c r="EU334" s="97"/>
      <c r="EV334" s="97"/>
      <c r="EW334" s="98"/>
      <c r="EX334" s="104"/>
      <c r="EY334" s="97"/>
      <c r="EZ334" s="97"/>
      <c r="FA334" s="97"/>
      <c r="FB334" s="97"/>
      <c r="FC334" s="97"/>
      <c r="FD334" s="97"/>
      <c r="FE334" s="97"/>
      <c r="FF334" s="97"/>
      <c r="FG334" s="97"/>
      <c r="FH334" s="97"/>
      <c r="FI334" s="97"/>
      <c r="FJ334" s="97"/>
      <c r="FK334" s="97"/>
      <c r="FL334" s="97"/>
      <c r="FM334" s="97"/>
      <c r="FN334" s="98"/>
      <c r="FO334" s="104"/>
      <c r="FP334" s="97"/>
      <c r="FQ334" s="97"/>
      <c r="FR334" s="97"/>
      <c r="FS334" s="97"/>
      <c r="FT334" s="97"/>
      <c r="FU334" s="97"/>
      <c r="FV334" s="97"/>
      <c r="FW334" s="97"/>
      <c r="FX334" s="97"/>
      <c r="FY334" s="97"/>
      <c r="FZ334" s="97"/>
      <c r="GA334" s="97"/>
      <c r="GB334" s="97"/>
      <c r="GC334" s="97"/>
      <c r="GD334" s="97"/>
      <c r="GE334" s="98"/>
      <c r="GF334" s="104"/>
      <c r="GG334" s="97"/>
      <c r="GH334" s="97"/>
      <c r="GI334" s="97"/>
      <c r="GJ334" s="97"/>
      <c r="GK334" s="97"/>
      <c r="GL334" s="97"/>
      <c r="GM334" s="97"/>
      <c r="GN334" s="97"/>
      <c r="GO334" s="97"/>
      <c r="GP334" s="97"/>
      <c r="GQ334" s="97"/>
      <c r="GR334" s="97"/>
      <c r="GS334" s="97"/>
      <c r="GT334" s="97"/>
      <c r="GU334" s="97"/>
      <c r="GV334" s="98"/>
      <c r="GW334" s="104"/>
      <c r="GX334" s="97"/>
      <c r="GY334" s="97"/>
      <c r="GZ334" s="97"/>
      <c r="HA334" s="97"/>
      <c r="HB334" s="97"/>
      <c r="HC334" s="97"/>
      <c r="HD334" s="97"/>
      <c r="HE334" s="97"/>
      <c r="HF334" s="97"/>
      <c r="HG334" s="97"/>
      <c r="HH334" s="97"/>
      <c r="HI334" s="97"/>
      <c r="HJ334" s="97"/>
      <c r="HK334" s="97"/>
      <c r="HL334" s="97"/>
      <c r="HM334" s="98"/>
      <c r="HN334" s="104"/>
      <c r="HO334" s="97"/>
      <c r="HP334" s="97"/>
      <c r="HQ334" s="97"/>
      <c r="HR334" s="97"/>
      <c r="HS334" s="97"/>
      <c r="HT334" s="97"/>
      <c r="HU334" s="97"/>
      <c r="HV334" s="97"/>
      <c r="HW334" s="97"/>
      <c r="HX334" s="97"/>
      <c r="HY334" s="97"/>
      <c r="HZ334" s="97"/>
      <c r="IA334" s="97"/>
      <c r="IB334" s="97"/>
      <c r="IC334" s="97"/>
      <c r="ID334" s="98"/>
      <c r="IE334" s="104"/>
      <c r="IF334" s="97"/>
      <c r="IG334" s="97"/>
      <c r="IH334" s="97"/>
      <c r="II334" s="97"/>
      <c r="IJ334" s="97"/>
      <c r="IK334" s="97"/>
      <c r="IL334" s="97"/>
      <c r="IM334" s="97"/>
      <c r="IN334" s="97"/>
      <c r="IO334" s="97"/>
      <c r="IP334" s="97"/>
      <c r="IQ334" s="97"/>
      <c r="IR334" s="97"/>
      <c r="IS334" s="97"/>
      <c r="IT334" s="97"/>
      <c r="IU334" s="98"/>
      <c r="IV334" s="104"/>
      <c r="IW334" s="97"/>
      <c r="IX334" s="97"/>
      <c r="IY334" s="97"/>
      <c r="IZ334" s="97"/>
      <c r="JA334" s="97"/>
      <c r="JB334" s="97"/>
      <c r="JC334" s="97"/>
      <c r="JD334" s="97"/>
      <c r="JE334" s="97"/>
      <c r="JF334" s="97"/>
      <c r="JG334" s="97"/>
      <c r="JH334" s="97"/>
      <c r="JI334" s="97"/>
      <c r="JJ334" s="97"/>
      <c r="JK334" s="97"/>
      <c r="JL334" s="98"/>
      <c r="JM334" s="104"/>
      <c r="JN334" s="97"/>
      <c r="JO334" s="97"/>
      <c r="JP334" s="97"/>
      <c r="JQ334" s="97"/>
      <c r="JR334" s="97"/>
      <c r="JS334" s="97"/>
      <c r="JT334" s="97"/>
      <c r="JU334" s="97"/>
      <c r="JV334" s="97"/>
      <c r="JW334" s="97"/>
      <c r="JX334" s="97"/>
      <c r="JY334" s="97"/>
      <c r="JZ334" s="97"/>
      <c r="KA334" s="97"/>
      <c r="KB334" s="97"/>
      <c r="KC334" s="98"/>
      <c r="KD334" s="104"/>
      <c r="KE334" s="97"/>
      <c r="KF334" s="97"/>
      <c r="KG334" s="97"/>
      <c r="KH334" s="97"/>
      <c r="KI334" s="97"/>
      <c r="KJ334" s="97"/>
      <c r="KK334" s="97"/>
      <c r="KL334" s="97"/>
      <c r="KM334" s="97"/>
      <c r="KN334" s="97"/>
      <c r="KO334" s="97"/>
      <c r="KP334" s="97"/>
      <c r="KQ334" s="97"/>
      <c r="KR334" s="97"/>
      <c r="KS334" s="97"/>
    </row>
    <row r="335" ht="15.0" customHeight="1">
      <c r="A335" s="104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8"/>
      <c r="R335" s="104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  <c r="AF335" s="97"/>
      <c r="AG335" s="97"/>
      <c r="AH335" s="98"/>
      <c r="AI335" s="104"/>
      <c r="AJ335" s="97"/>
      <c r="AK335" s="97"/>
      <c r="AL335" s="97"/>
      <c r="AM335" s="97"/>
      <c r="AN335" s="97"/>
      <c r="AO335" s="97"/>
      <c r="AP335" s="97"/>
      <c r="AQ335" s="97"/>
      <c r="AR335" s="97"/>
      <c r="AS335" s="97"/>
      <c r="AT335" s="97"/>
      <c r="AU335" s="97"/>
      <c r="AV335" s="97"/>
      <c r="AW335" s="97"/>
      <c r="AX335" s="97"/>
      <c r="AY335" s="98"/>
      <c r="AZ335" s="104"/>
      <c r="BA335" s="97"/>
      <c r="BB335" s="97"/>
      <c r="BC335" s="97"/>
      <c r="BD335" s="97"/>
      <c r="BE335" s="97"/>
      <c r="BF335" s="97"/>
      <c r="BG335" s="97"/>
      <c r="BH335" s="97"/>
      <c r="BI335" s="97"/>
      <c r="BJ335" s="97"/>
      <c r="BK335" s="97"/>
      <c r="BL335" s="97"/>
      <c r="BM335" s="97"/>
      <c r="BN335" s="97"/>
      <c r="BO335" s="97"/>
      <c r="BP335" s="98"/>
      <c r="BQ335" s="104"/>
      <c r="BR335" s="97"/>
      <c r="BS335" s="97"/>
      <c r="BT335" s="97"/>
      <c r="BU335" s="97"/>
      <c r="BV335" s="97"/>
      <c r="BW335" s="97"/>
      <c r="BX335" s="97"/>
      <c r="BY335" s="97"/>
      <c r="BZ335" s="97"/>
      <c r="CA335" s="97"/>
      <c r="CB335" s="97"/>
      <c r="CC335" s="97"/>
      <c r="CD335" s="97"/>
      <c r="CE335" s="97"/>
      <c r="CF335" s="97"/>
      <c r="CG335" s="98"/>
      <c r="CH335" s="104"/>
      <c r="CI335" s="97"/>
      <c r="CJ335" s="97"/>
      <c r="CK335" s="97"/>
      <c r="CL335" s="97"/>
      <c r="CM335" s="97"/>
      <c r="CN335" s="97"/>
      <c r="CO335" s="97"/>
      <c r="CP335" s="97"/>
      <c r="CQ335" s="97"/>
      <c r="CR335" s="97"/>
      <c r="CS335" s="97"/>
      <c r="CT335" s="97"/>
      <c r="CU335" s="97"/>
      <c r="CV335" s="97"/>
      <c r="CW335" s="97"/>
      <c r="CX335" s="98"/>
      <c r="CY335" s="104"/>
      <c r="CZ335" s="97"/>
      <c r="DA335" s="97"/>
      <c r="DB335" s="97"/>
      <c r="DC335" s="97"/>
      <c r="DD335" s="97"/>
      <c r="DE335" s="97"/>
      <c r="DF335" s="97"/>
      <c r="DG335" s="97"/>
      <c r="DH335" s="97"/>
      <c r="DI335" s="97"/>
      <c r="DJ335" s="97"/>
      <c r="DK335" s="97"/>
      <c r="DL335" s="97"/>
      <c r="DM335" s="97"/>
      <c r="DN335" s="97"/>
      <c r="DO335" s="98"/>
      <c r="DP335" s="104"/>
      <c r="DQ335" s="97"/>
      <c r="DR335" s="97"/>
      <c r="DS335" s="97"/>
      <c r="DT335" s="97"/>
      <c r="DU335" s="97"/>
      <c r="DV335" s="97"/>
      <c r="DW335" s="97"/>
      <c r="DX335" s="97"/>
      <c r="DY335" s="97"/>
      <c r="DZ335" s="97"/>
      <c r="EA335" s="97"/>
      <c r="EB335" s="97"/>
      <c r="EC335" s="97"/>
      <c r="ED335" s="97"/>
      <c r="EE335" s="97"/>
      <c r="EF335" s="98"/>
      <c r="EG335" s="104"/>
      <c r="EH335" s="97"/>
      <c r="EI335" s="97"/>
      <c r="EJ335" s="97"/>
      <c r="EK335" s="97"/>
      <c r="EL335" s="97"/>
      <c r="EM335" s="97"/>
      <c r="EN335" s="97"/>
      <c r="EO335" s="97"/>
      <c r="EP335" s="97"/>
      <c r="EQ335" s="97"/>
      <c r="ER335" s="97"/>
      <c r="ES335" s="97"/>
      <c r="ET335" s="97"/>
      <c r="EU335" s="97"/>
      <c r="EV335" s="97"/>
      <c r="EW335" s="98"/>
      <c r="EX335" s="104"/>
      <c r="EY335" s="97"/>
      <c r="EZ335" s="97"/>
      <c r="FA335" s="97"/>
      <c r="FB335" s="97"/>
      <c r="FC335" s="97"/>
      <c r="FD335" s="97"/>
      <c r="FE335" s="97"/>
      <c r="FF335" s="97"/>
      <c r="FG335" s="97"/>
      <c r="FH335" s="97"/>
      <c r="FI335" s="97"/>
      <c r="FJ335" s="97"/>
      <c r="FK335" s="97"/>
      <c r="FL335" s="97"/>
      <c r="FM335" s="97"/>
      <c r="FN335" s="98"/>
      <c r="FO335" s="104"/>
      <c r="FP335" s="97"/>
      <c r="FQ335" s="97"/>
      <c r="FR335" s="97"/>
      <c r="FS335" s="97"/>
      <c r="FT335" s="97"/>
      <c r="FU335" s="97"/>
      <c r="FV335" s="97"/>
      <c r="FW335" s="97"/>
      <c r="FX335" s="97"/>
      <c r="FY335" s="97"/>
      <c r="FZ335" s="97"/>
      <c r="GA335" s="97"/>
      <c r="GB335" s="97"/>
      <c r="GC335" s="97"/>
      <c r="GD335" s="97"/>
      <c r="GE335" s="98"/>
      <c r="GF335" s="104"/>
      <c r="GG335" s="97"/>
      <c r="GH335" s="97"/>
      <c r="GI335" s="97"/>
      <c r="GJ335" s="97"/>
      <c r="GK335" s="97"/>
      <c r="GL335" s="97"/>
      <c r="GM335" s="97"/>
      <c r="GN335" s="97"/>
      <c r="GO335" s="97"/>
      <c r="GP335" s="97"/>
      <c r="GQ335" s="97"/>
      <c r="GR335" s="97"/>
      <c r="GS335" s="97"/>
      <c r="GT335" s="97"/>
      <c r="GU335" s="97"/>
      <c r="GV335" s="98"/>
      <c r="GW335" s="104"/>
      <c r="GX335" s="97"/>
      <c r="GY335" s="97"/>
      <c r="GZ335" s="97"/>
      <c r="HA335" s="97"/>
      <c r="HB335" s="97"/>
      <c r="HC335" s="97"/>
      <c r="HD335" s="97"/>
      <c r="HE335" s="97"/>
      <c r="HF335" s="97"/>
      <c r="HG335" s="97"/>
      <c r="HH335" s="97"/>
      <c r="HI335" s="97"/>
      <c r="HJ335" s="97"/>
      <c r="HK335" s="97"/>
      <c r="HL335" s="97"/>
      <c r="HM335" s="98"/>
      <c r="HN335" s="104"/>
      <c r="HO335" s="97"/>
      <c r="HP335" s="97"/>
      <c r="HQ335" s="97"/>
      <c r="HR335" s="97"/>
      <c r="HS335" s="97"/>
      <c r="HT335" s="97"/>
      <c r="HU335" s="97"/>
      <c r="HV335" s="97"/>
      <c r="HW335" s="97"/>
      <c r="HX335" s="97"/>
      <c r="HY335" s="97"/>
      <c r="HZ335" s="97"/>
      <c r="IA335" s="97"/>
      <c r="IB335" s="97"/>
      <c r="IC335" s="97"/>
      <c r="ID335" s="98"/>
      <c r="IE335" s="104"/>
      <c r="IF335" s="97"/>
      <c r="IG335" s="97"/>
      <c r="IH335" s="97"/>
      <c r="II335" s="97"/>
      <c r="IJ335" s="97"/>
      <c r="IK335" s="97"/>
      <c r="IL335" s="97"/>
      <c r="IM335" s="97"/>
      <c r="IN335" s="97"/>
      <c r="IO335" s="97"/>
      <c r="IP335" s="97"/>
      <c r="IQ335" s="97"/>
      <c r="IR335" s="97"/>
      <c r="IS335" s="97"/>
      <c r="IT335" s="97"/>
      <c r="IU335" s="98"/>
      <c r="IV335" s="104"/>
      <c r="IW335" s="97"/>
      <c r="IX335" s="97"/>
      <c r="IY335" s="97"/>
      <c r="IZ335" s="97"/>
      <c r="JA335" s="97"/>
      <c r="JB335" s="97"/>
      <c r="JC335" s="97"/>
      <c r="JD335" s="97"/>
      <c r="JE335" s="97"/>
      <c r="JF335" s="97"/>
      <c r="JG335" s="97"/>
      <c r="JH335" s="97"/>
      <c r="JI335" s="97"/>
      <c r="JJ335" s="97"/>
      <c r="JK335" s="97"/>
      <c r="JL335" s="98"/>
      <c r="JM335" s="104"/>
      <c r="JN335" s="97"/>
      <c r="JO335" s="97"/>
      <c r="JP335" s="97"/>
      <c r="JQ335" s="97"/>
      <c r="JR335" s="97"/>
      <c r="JS335" s="97"/>
      <c r="JT335" s="97"/>
      <c r="JU335" s="97"/>
      <c r="JV335" s="97"/>
      <c r="JW335" s="97"/>
      <c r="JX335" s="97"/>
      <c r="JY335" s="97"/>
      <c r="JZ335" s="97"/>
      <c r="KA335" s="97"/>
      <c r="KB335" s="97"/>
      <c r="KC335" s="98"/>
      <c r="KD335" s="104"/>
      <c r="KE335" s="97"/>
      <c r="KF335" s="97"/>
      <c r="KG335" s="97"/>
      <c r="KH335" s="97"/>
      <c r="KI335" s="97"/>
      <c r="KJ335" s="97"/>
      <c r="KK335" s="97"/>
      <c r="KL335" s="97"/>
      <c r="KM335" s="97"/>
      <c r="KN335" s="97"/>
      <c r="KO335" s="97"/>
      <c r="KP335" s="97"/>
      <c r="KQ335" s="97"/>
      <c r="KR335" s="97"/>
      <c r="KS335" s="97"/>
    </row>
    <row r="336" ht="15.0" customHeight="1">
      <c r="A336" s="104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8"/>
      <c r="R336" s="104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8"/>
      <c r="AI336" s="104"/>
      <c r="AJ336" s="97"/>
      <c r="AK336" s="97"/>
      <c r="AL336" s="97"/>
      <c r="AM336" s="97"/>
      <c r="AN336" s="97"/>
      <c r="AO336" s="97"/>
      <c r="AP336" s="97"/>
      <c r="AQ336" s="97"/>
      <c r="AR336" s="97"/>
      <c r="AS336" s="97"/>
      <c r="AT336" s="97"/>
      <c r="AU336" s="97"/>
      <c r="AV336" s="97"/>
      <c r="AW336" s="97"/>
      <c r="AX336" s="97"/>
      <c r="AY336" s="98"/>
      <c r="AZ336" s="104"/>
      <c r="BA336" s="97"/>
      <c r="BB336" s="97"/>
      <c r="BC336" s="97"/>
      <c r="BD336" s="97"/>
      <c r="BE336" s="97"/>
      <c r="BF336" s="97"/>
      <c r="BG336" s="97"/>
      <c r="BH336" s="97"/>
      <c r="BI336" s="97"/>
      <c r="BJ336" s="97"/>
      <c r="BK336" s="97"/>
      <c r="BL336" s="97"/>
      <c r="BM336" s="97"/>
      <c r="BN336" s="97"/>
      <c r="BO336" s="97"/>
      <c r="BP336" s="98"/>
      <c r="BQ336" s="104"/>
      <c r="BR336" s="97"/>
      <c r="BS336" s="97"/>
      <c r="BT336" s="97"/>
      <c r="BU336" s="97"/>
      <c r="BV336" s="97"/>
      <c r="BW336" s="97"/>
      <c r="BX336" s="97"/>
      <c r="BY336" s="97"/>
      <c r="BZ336" s="97"/>
      <c r="CA336" s="97"/>
      <c r="CB336" s="97"/>
      <c r="CC336" s="97"/>
      <c r="CD336" s="97"/>
      <c r="CE336" s="97"/>
      <c r="CF336" s="97"/>
      <c r="CG336" s="98"/>
      <c r="CH336" s="104"/>
      <c r="CI336" s="97"/>
      <c r="CJ336" s="97"/>
      <c r="CK336" s="97"/>
      <c r="CL336" s="97"/>
      <c r="CM336" s="97"/>
      <c r="CN336" s="97"/>
      <c r="CO336" s="97"/>
      <c r="CP336" s="97"/>
      <c r="CQ336" s="97"/>
      <c r="CR336" s="97"/>
      <c r="CS336" s="97"/>
      <c r="CT336" s="97"/>
      <c r="CU336" s="97"/>
      <c r="CV336" s="97"/>
      <c r="CW336" s="97"/>
      <c r="CX336" s="98"/>
      <c r="CY336" s="104"/>
      <c r="CZ336" s="97"/>
      <c r="DA336" s="97"/>
      <c r="DB336" s="97"/>
      <c r="DC336" s="97"/>
      <c r="DD336" s="97"/>
      <c r="DE336" s="97"/>
      <c r="DF336" s="97"/>
      <c r="DG336" s="97"/>
      <c r="DH336" s="97"/>
      <c r="DI336" s="97"/>
      <c r="DJ336" s="97"/>
      <c r="DK336" s="97"/>
      <c r="DL336" s="97"/>
      <c r="DM336" s="97"/>
      <c r="DN336" s="97"/>
      <c r="DO336" s="98"/>
      <c r="DP336" s="104"/>
      <c r="DQ336" s="97"/>
      <c r="DR336" s="97"/>
      <c r="DS336" s="97"/>
      <c r="DT336" s="97"/>
      <c r="DU336" s="97"/>
      <c r="DV336" s="97"/>
      <c r="DW336" s="97"/>
      <c r="DX336" s="97"/>
      <c r="DY336" s="97"/>
      <c r="DZ336" s="97"/>
      <c r="EA336" s="97"/>
      <c r="EB336" s="97"/>
      <c r="EC336" s="97"/>
      <c r="ED336" s="97"/>
      <c r="EE336" s="97"/>
      <c r="EF336" s="98"/>
      <c r="EG336" s="104"/>
      <c r="EH336" s="97"/>
      <c r="EI336" s="97"/>
      <c r="EJ336" s="97"/>
      <c r="EK336" s="97"/>
      <c r="EL336" s="97"/>
      <c r="EM336" s="97"/>
      <c r="EN336" s="97"/>
      <c r="EO336" s="97"/>
      <c r="EP336" s="97"/>
      <c r="EQ336" s="97"/>
      <c r="ER336" s="97"/>
      <c r="ES336" s="97"/>
      <c r="ET336" s="97"/>
      <c r="EU336" s="97"/>
      <c r="EV336" s="97"/>
      <c r="EW336" s="98"/>
      <c r="EX336" s="104"/>
      <c r="EY336" s="97"/>
      <c r="EZ336" s="97"/>
      <c r="FA336" s="97"/>
      <c r="FB336" s="97"/>
      <c r="FC336" s="97"/>
      <c r="FD336" s="97"/>
      <c r="FE336" s="97"/>
      <c r="FF336" s="97"/>
      <c r="FG336" s="97"/>
      <c r="FH336" s="97"/>
      <c r="FI336" s="97"/>
      <c r="FJ336" s="97"/>
      <c r="FK336" s="97"/>
      <c r="FL336" s="97"/>
      <c r="FM336" s="97"/>
      <c r="FN336" s="98"/>
      <c r="FO336" s="104"/>
      <c r="FP336" s="97"/>
      <c r="FQ336" s="97"/>
      <c r="FR336" s="97"/>
      <c r="FS336" s="97"/>
      <c r="FT336" s="97"/>
      <c r="FU336" s="97"/>
      <c r="FV336" s="97"/>
      <c r="FW336" s="97"/>
      <c r="FX336" s="97"/>
      <c r="FY336" s="97"/>
      <c r="FZ336" s="97"/>
      <c r="GA336" s="97"/>
      <c r="GB336" s="97"/>
      <c r="GC336" s="97"/>
      <c r="GD336" s="97"/>
      <c r="GE336" s="98"/>
      <c r="GF336" s="104"/>
      <c r="GG336" s="97"/>
      <c r="GH336" s="97"/>
      <c r="GI336" s="97"/>
      <c r="GJ336" s="97"/>
      <c r="GK336" s="97"/>
      <c r="GL336" s="97"/>
      <c r="GM336" s="97"/>
      <c r="GN336" s="97"/>
      <c r="GO336" s="97"/>
      <c r="GP336" s="97"/>
      <c r="GQ336" s="97"/>
      <c r="GR336" s="97"/>
      <c r="GS336" s="97"/>
      <c r="GT336" s="97"/>
      <c r="GU336" s="97"/>
      <c r="GV336" s="98"/>
      <c r="GW336" s="104"/>
      <c r="GX336" s="97"/>
      <c r="GY336" s="97"/>
      <c r="GZ336" s="97"/>
      <c r="HA336" s="97"/>
      <c r="HB336" s="97"/>
      <c r="HC336" s="97"/>
      <c r="HD336" s="97"/>
      <c r="HE336" s="97"/>
      <c r="HF336" s="97"/>
      <c r="HG336" s="97"/>
      <c r="HH336" s="97"/>
      <c r="HI336" s="97"/>
      <c r="HJ336" s="97"/>
      <c r="HK336" s="97"/>
      <c r="HL336" s="97"/>
      <c r="HM336" s="98"/>
      <c r="HN336" s="104"/>
      <c r="HO336" s="97"/>
      <c r="HP336" s="97"/>
      <c r="HQ336" s="97"/>
      <c r="HR336" s="97"/>
      <c r="HS336" s="97"/>
      <c r="HT336" s="97"/>
      <c r="HU336" s="97"/>
      <c r="HV336" s="97"/>
      <c r="HW336" s="97"/>
      <c r="HX336" s="97"/>
      <c r="HY336" s="97"/>
      <c r="HZ336" s="97"/>
      <c r="IA336" s="97"/>
      <c r="IB336" s="97"/>
      <c r="IC336" s="97"/>
      <c r="ID336" s="98"/>
      <c r="IE336" s="104"/>
      <c r="IF336" s="97"/>
      <c r="IG336" s="97"/>
      <c r="IH336" s="97"/>
      <c r="II336" s="97"/>
      <c r="IJ336" s="97"/>
      <c r="IK336" s="97"/>
      <c r="IL336" s="97"/>
      <c r="IM336" s="97"/>
      <c r="IN336" s="97"/>
      <c r="IO336" s="97"/>
      <c r="IP336" s="97"/>
      <c r="IQ336" s="97"/>
      <c r="IR336" s="97"/>
      <c r="IS336" s="97"/>
      <c r="IT336" s="97"/>
      <c r="IU336" s="98"/>
      <c r="IV336" s="104"/>
      <c r="IW336" s="97"/>
      <c r="IX336" s="97"/>
      <c r="IY336" s="97"/>
      <c r="IZ336" s="97"/>
      <c r="JA336" s="97"/>
      <c r="JB336" s="97"/>
      <c r="JC336" s="97"/>
      <c r="JD336" s="97"/>
      <c r="JE336" s="97"/>
      <c r="JF336" s="97"/>
      <c r="JG336" s="97"/>
      <c r="JH336" s="97"/>
      <c r="JI336" s="97"/>
      <c r="JJ336" s="97"/>
      <c r="JK336" s="97"/>
      <c r="JL336" s="98"/>
      <c r="JM336" s="104"/>
      <c r="JN336" s="97"/>
      <c r="JO336" s="97"/>
      <c r="JP336" s="97"/>
      <c r="JQ336" s="97"/>
      <c r="JR336" s="97"/>
      <c r="JS336" s="97"/>
      <c r="JT336" s="97"/>
      <c r="JU336" s="97"/>
      <c r="JV336" s="97"/>
      <c r="JW336" s="97"/>
      <c r="JX336" s="97"/>
      <c r="JY336" s="97"/>
      <c r="JZ336" s="97"/>
      <c r="KA336" s="97"/>
      <c r="KB336" s="97"/>
      <c r="KC336" s="98"/>
      <c r="KD336" s="104"/>
      <c r="KE336" s="97"/>
      <c r="KF336" s="97"/>
      <c r="KG336" s="97"/>
      <c r="KH336" s="97"/>
      <c r="KI336" s="97"/>
      <c r="KJ336" s="97"/>
      <c r="KK336" s="97"/>
      <c r="KL336" s="97"/>
      <c r="KM336" s="97"/>
      <c r="KN336" s="97"/>
      <c r="KO336" s="97"/>
      <c r="KP336" s="97"/>
      <c r="KQ336" s="97"/>
      <c r="KR336" s="97"/>
      <c r="KS336" s="97"/>
    </row>
    <row r="337" ht="15.0" customHeight="1">
      <c r="A337" s="104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8"/>
      <c r="R337" s="104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F337" s="97"/>
      <c r="AG337" s="97"/>
      <c r="AH337" s="98"/>
      <c r="AI337" s="104"/>
      <c r="AJ337" s="97"/>
      <c r="AK337" s="97"/>
      <c r="AL337" s="97"/>
      <c r="AM337" s="97"/>
      <c r="AN337" s="97"/>
      <c r="AO337" s="97"/>
      <c r="AP337" s="97"/>
      <c r="AQ337" s="97"/>
      <c r="AR337" s="97"/>
      <c r="AS337" s="97"/>
      <c r="AT337" s="97"/>
      <c r="AU337" s="97"/>
      <c r="AV337" s="97"/>
      <c r="AW337" s="97"/>
      <c r="AX337" s="97"/>
      <c r="AY337" s="98"/>
      <c r="AZ337" s="104"/>
      <c r="BA337" s="97"/>
      <c r="BB337" s="97"/>
      <c r="BC337" s="97"/>
      <c r="BD337" s="97"/>
      <c r="BE337" s="97"/>
      <c r="BF337" s="97"/>
      <c r="BG337" s="97"/>
      <c r="BH337" s="97"/>
      <c r="BI337" s="97"/>
      <c r="BJ337" s="97"/>
      <c r="BK337" s="97"/>
      <c r="BL337" s="97"/>
      <c r="BM337" s="97"/>
      <c r="BN337" s="97"/>
      <c r="BO337" s="97"/>
      <c r="BP337" s="98"/>
      <c r="BQ337" s="104"/>
      <c r="BR337" s="97"/>
      <c r="BS337" s="97"/>
      <c r="BT337" s="97"/>
      <c r="BU337" s="97"/>
      <c r="BV337" s="97"/>
      <c r="BW337" s="97"/>
      <c r="BX337" s="97"/>
      <c r="BY337" s="97"/>
      <c r="BZ337" s="97"/>
      <c r="CA337" s="97"/>
      <c r="CB337" s="97"/>
      <c r="CC337" s="97"/>
      <c r="CD337" s="97"/>
      <c r="CE337" s="97"/>
      <c r="CF337" s="97"/>
      <c r="CG337" s="98"/>
      <c r="CH337" s="104"/>
      <c r="CI337" s="97"/>
      <c r="CJ337" s="97"/>
      <c r="CK337" s="97"/>
      <c r="CL337" s="97"/>
      <c r="CM337" s="97"/>
      <c r="CN337" s="97"/>
      <c r="CO337" s="97"/>
      <c r="CP337" s="97"/>
      <c r="CQ337" s="97"/>
      <c r="CR337" s="97"/>
      <c r="CS337" s="97"/>
      <c r="CT337" s="97"/>
      <c r="CU337" s="97"/>
      <c r="CV337" s="97"/>
      <c r="CW337" s="97"/>
      <c r="CX337" s="98"/>
      <c r="CY337" s="104"/>
      <c r="CZ337" s="97"/>
      <c r="DA337" s="97"/>
      <c r="DB337" s="97"/>
      <c r="DC337" s="97"/>
      <c r="DD337" s="97"/>
      <c r="DE337" s="97"/>
      <c r="DF337" s="97"/>
      <c r="DG337" s="97"/>
      <c r="DH337" s="97"/>
      <c r="DI337" s="97"/>
      <c r="DJ337" s="97"/>
      <c r="DK337" s="97"/>
      <c r="DL337" s="97"/>
      <c r="DM337" s="97"/>
      <c r="DN337" s="97"/>
      <c r="DO337" s="98"/>
      <c r="DP337" s="104"/>
      <c r="DQ337" s="97"/>
      <c r="DR337" s="97"/>
      <c r="DS337" s="97"/>
      <c r="DT337" s="97"/>
      <c r="DU337" s="97"/>
      <c r="DV337" s="97"/>
      <c r="DW337" s="97"/>
      <c r="DX337" s="97"/>
      <c r="DY337" s="97"/>
      <c r="DZ337" s="97"/>
      <c r="EA337" s="97"/>
      <c r="EB337" s="97"/>
      <c r="EC337" s="97"/>
      <c r="ED337" s="97"/>
      <c r="EE337" s="97"/>
      <c r="EF337" s="98"/>
      <c r="EG337" s="104"/>
      <c r="EH337" s="97"/>
      <c r="EI337" s="97"/>
      <c r="EJ337" s="97"/>
      <c r="EK337" s="97"/>
      <c r="EL337" s="97"/>
      <c r="EM337" s="97"/>
      <c r="EN337" s="97"/>
      <c r="EO337" s="97"/>
      <c r="EP337" s="97"/>
      <c r="EQ337" s="97"/>
      <c r="ER337" s="97"/>
      <c r="ES337" s="97"/>
      <c r="ET337" s="97"/>
      <c r="EU337" s="97"/>
      <c r="EV337" s="97"/>
      <c r="EW337" s="98"/>
      <c r="EX337" s="104"/>
      <c r="EY337" s="97"/>
      <c r="EZ337" s="97"/>
      <c r="FA337" s="97"/>
      <c r="FB337" s="97"/>
      <c r="FC337" s="97"/>
      <c r="FD337" s="97"/>
      <c r="FE337" s="97"/>
      <c r="FF337" s="97"/>
      <c r="FG337" s="97"/>
      <c r="FH337" s="97"/>
      <c r="FI337" s="97"/>
      <c r="FJ337" s="97"/>
      <c r="FK337" s="97"/>
      <c r="FL337" s="97"/>
      <c r="FM337" s="97"/>
      <c r="FN337" s="98"/>
      <c r="FO337" s="104"/>
      <c r="FP337" s="97"/>
      <c r="FQ337" s="97"/>
      <c r="FR337" s="97"/>
      <c r="FS337" s="97"/>
      <c r="FT337" s="97"/>
      <c r="FU337" s="97"/>
      <c r="FV337" s="97"/>
      <c r="FW337" s="97"/>
      <c r="FX337" s="97"/>
      <c r="FY337" s="97"/>
      <c r="FZ337" s="97"/>
      <c r="GA337" s="97"/>
      <c r="GB337" s="97"/>
      <c r="GC337" s="97"/>
      <c r="GD337" s="97"/>
      <c r="GE337" s="98"/>
      <c r="GF337" s="104"/>
      <c r="GG337" s="97"/>
      <c r="GH337" s="97"/>
      <c r="GI337" s="97"/>
      <c r="GJ337" s="97"/>
      <c r="GK337" s="97"/>
      <c r="GL337" s="97"/>
      <c r="GM337" s="97"/>
      <c r="GN337" s="97"/>
      <c r="GO337" s="97"/>
      <c r="GP337" s="97"/>
      <c r="GQ337" s="97"/>
      <c r="GR337" s="97"/>
      <c r="GS337" s="97"/>
      <c r="GT337" s="97"/>
      <c r="GU337" s="97"/>
      <c r="GV337" s="98"/>
      <c r="GW337" s="104"/>
      <c r="GX337" s="97"/>
      <c r="GY337" s="97"/>
      <c r="GZ337" s="97"/>
      <c r="HA337" s="97"/>
      <c r="HB337" s="97"/>
      <c r="HC337" s="97"/>
      <c r="HD337" s="97"/>
      <c r="HE337" s="97"/>
      <c r="HF337" s="97"/>
      <c r="HG337" s="97"/>
      <c r="HH337" s="97"/>
      <c r="HI337" s="97"/>
      <c r="HJ337" s="97"/>
      <c r="HK337" s="97"/>
      <c r="HL337" s="97"/>
      <c r="HM337" s="98"/>
      <c r="HN337" s="104"/>
      <c r="HO337" s="97"/>
      <c r="HP337" s="97"/>
      <c r="HQ337" s="97"/>
      <c r="HR337" s="97"/>
      <c r="HS337" s="97"/>
      <c r="HT337" s="97"/>
      <c r="HU337" s="97"/>
      <c r="HV337" s="97"/>
      <c r="HW337" s="97"/>
      <c r="HX337" s="97"/>
      <c r="HY337" s="97"/>
      <c r="HZ337" s="97"/>
      <c r="IA337" s="97"/>
      <c r="IB337" s="97"/>
      <c r="IC337" s="97"/>
      <c r="ID337" s="98"/>
      <c r="IE337" s="104"/>
      <c r="IF337" s="97"/>
      <c r="IG337" s="97"/>
      <c r="IH337" s="97"/>
      <c r="II337" s="97"/>
      <c r="IJ337" s="97"/>
      <c r="IK337" s="97"/>
      <c r="IL337" s="97"/>
      <c r="IM337" s="97"/>
      <c r="IN337" s="97"/>
      <c r="IO337" s="97"/>
      <c r="IP337" s="97"/>
      <c r="IQ337" s="97"/>
      <c r="IR337" s="97"/>
      <c r="IS337" s="97"/>
      <c r="IT337" s="97"/>
      <c r="IU337" s="98"/>
      <c r="IV337" s="104"/>
      <c r="IW337" s="97"/>
      <c r="IX337" s="97"/>
      <c r="IY337" s="97"/>
      <c r="IZ337" s="97"/>
      <c r="JA337" s="97"/>
      <c r="JB337" s="97"/>
      <c r="JC337" s="97"/>
      <c r="JD337" s="97"/>
      <c r="JE337" s="97"/>
      <c r="JF337" s="97"/>
      <c r="JG337" s="97"/>
      <c r="JH337" s="97"/>
      <c r="JI337" s="97"/>
      <c r="JJ337" s="97"/>
      <c r="JK337" s="97"/>
      <c r="JL337" s="98"/>
      <c r="JM337" s="104"/>
      <c r="JN337" s="97"/>
      <c r="JO337" s="97"/>
      <c r="JP337" s="97"/>
      <c r="JQ337" s="97"/>
      <c r="JR337" s="97"/>
      <c r="JS337" s="97"/>
      <c r="JT337" s="97"/>
      <c r="JU337" s="97"/>
      <c r="JV337" s="97"/>
      <c r="JW337" s="97"/>
      <c r="JX337" s="97"/>
      <c r="JY337" s="97"/>
      <c r="JZ337" s="97"/>
      <c r="KA337" s="97"/>
      <c r="KB337" s="97"/>
      <c r="KC337" s="98"/>
      <c r="KD337" s="104"/>
      <c r="KE337" s="97"/>
      <c r="KF337" s="97"/>
      <c r="KG337" s="97"/>
      <c r="KH337" s="97"/>
      <c r="KI337" s="97"/>
      <c r="KJ337" s="97"/>
      <c r="KK337" s="97"/>
      <c r="KL337" s="97"/>
      <c r="KM337" s="97"/>
      <c r="KN337" s="97"/>
      <c r="KO337" s="97"/>
      <c r="KP337" s="97"/>
      <c r="KQ337" s="97"/>
      <c r="KR337" s="97"/>
      <c r="KS337" s="97"/>
    </row>
    <row r="338" ht="15.0" customHeight="1">
      <c r="A338" s="104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8"/>
      <c r="R338" s="104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8"/>
      <c r="AI338" s="104"/>
      <c r="AJ338" s="97"/>
      <c r="AK338" s="97"/>
      <c r="AL338" s="97"/>
      <c r="AM338" s="97"/>
      <c r="AN338" s="97"/>
      <c r="AO338" s="97"/>
      <c r="AP338" s="97"/>
      <c r="AQ338" s="97"/>
      <c r="AR338" s="97"/>
      <c r="AS338" s="97"/>
      <c r="AT338" s="97"/>
      <c r="AU338" s="97"/>
      <c r="AV338" s="97"/>
      <c r="AW338" s="97"/>
      <c r="AX338" s="97"/>
      <c r="AY338" s="98"/>
      <c r="AZ338" s="104"/>
      <c r="BA338" s="97"/>
      <c r="BB338" s="97"/>
      <c r="BC338" s="97"/>
      <c r="BD338" s="97"/>
      <c r="BE338" s="97"/>
      <c r="BF338" s="97"/>
      <c r="BG338" s="97"/>
      <c r="BH338" s="97"/>
      <c r="BI338" s="97"/>
      <c r="BJ338" s="97"/>
      <c r="BK338" s="97"/>
      <c r="BL338" s="97"/>
      <c r="BM338" s="97"/>
      <c r="BN338" s="97"/>
      <c r="BO338" s="97"/>
      <c r="BP338" s="98"/>
      <c r="BQ338" s="104"/>
      <c r="BR338" s="97"/>
      <c r="BS338" s="97"/>
      <c r="BT338" s="97"/>
      <c r="BU338" s="97"/>
      <c r="BV338" s="97"/>
      <c r="BW338" s="97"/>
      <c r="BX338" s="97"/>
      <c r="BY338" s="97"/>
      <c r="BZ338" s="97"/>
      <c r="CA338" s="97"/>
      <c r="CB338" s="97"/>
      <c r="CC338" s="97"/>
      <c r="CD338" s="97"/>
      <c r="CE338" s="97"/>
      <c r="CF338" s="97"/>
      <c r="CG338" s="98"/>
      <c r="CH338" s="104"/>
      <c r="CI338" s="97"/>
      <c r="CJ338" s="97"/>
      <c r="CK338" s="97"/>
      <c r="CL338" s="97"/>
      <c r="CM338" s="97"/>
      <c r="CN338" s="97"/>
      <c r="CO338" s="97"/>
      <c r="CP338" s="97"/>
      <c r="CQ338" s="97"/>
      <c r="CR338" s="97"/>
      <c r="CS338" s="97"/>
      <c r="CT338" s="97"/>
      <c r="CU338" s="97"/>
      <c r="CV338" s="97"/>
      <c r="CW338" s="97"/>
      <c r="CX338" s="98"/>
      <c r="CY338" s="104"/>
      <c r="CZ338" s="97"/>
      <c r="DA338" s="97"/>
      <c r="DB338" s="97"/>
      <c r="DC338" s="97"/>
      <c r="DD338" s="97"/>
      <c r="DE338" s="97"/>
      <c r="DF338" s="97"/>
      <c r="DG338" s="97"/>
      <c r="DH338" s="97"/>
      <c r="DI338" s="97"/>
      <c r="DJ338" s="97"/>
      <c r="DK338" s="97"/>
      <c r="DL338" s="97"/>
      <c r="DM338" s="97"/>
      <c r="DN338" s="97"/>
      <c r="DO338" s="98"/>
      <c r="DP338" s="104"/>
      <c r="DQ338" s="97"/>
      <c r="DR338" s="97"/>
      <c r="DS338" s="97"/>
      <c r="DT338" s="97"/>
      <c r="DU338" s="97"/>
      <c r="DV338" s="97"/>
      <c r="DW338" s="97"/>
      <c r="DX338" s="97"/>
      <c r="DY338" s="97"/>
      <c r="DZ338" s="97"/>
      <c r="EA338" s="97"/>
      <c r="EB338" s="97"/>
      <c r="EC338" s="97"/>
      <c r="ED338" s="97"/>
      <c r="EE338" s="97"/>
      <c r="EF338" s="98"/>
      <c r="EG338" s="104"/>
      <c r="EH338" s="97"/>
      <c r="EI338" s="97"/>
      <c r="EJ338" s="97"/>
      <c r="EK338" s="97"/>
      <c r="EL338" s="97"/>
      <c r="EM338" s="97"/>
      <c r="EN338" s="97"/>
      <c r="EO338" s="97"/>
      <c r="EP338" s="97"/>
      <c r="EQ338" s="97"/>
      <c r="ER338" s="97"/>
      <c r="ES338" s="97"/>
      <c r="ET338" s="97"/>
      <c r="EU338" s="97"/>
      <c r="EV338" s="97"/>
      <c r="EW338" s="98"/>
      <c r="EX338" s="104"/>
      <c r="EY338" s="97"/>
      <c r="EZ338" s="97"/>
      <c r="FA338" s="97"/>
      <c r="FB338" s="97"/>
      <c r="FC338" s="97"/>
      <c r="FD338" s="97"/>
      <c r="FE338" s="97"/>
      <c r="FF338" s="97"/>
      <c r="FG338" s="97"/>
      <c r="FH338" s="97"/>
      <c r="FI338" s="97"/>
      <c r="FJ338" s="97"/>
      <c r="FK338" s="97"/>
      <c r="FL338" s="97"/>
      <c r="FM338" s="97"/>
      <c r="FN338" s="98"/>
      <c r="FO338" s="104"/>
      <c r="FP338" s="97"/>
      <c r="FQ338" s="97"/>
      <c r="FR338" s="97"/>
      <c r="FS338" s="97"/>
      <c r="FT338" s="97"/>
      <c r="FU338" s="97"/>
      <c r="FV338" s="97"/>
      <c r="FW338" s="97"/>
      <c r="FX338" s="97"/>
      <c r="FY338" s="97"/>
      <c r="FZ338" s="97"/>
      <c r="GA338" s="97"/>
      <c r="GB338" s="97"/>
      <c r="GC338" s="97"/>
      <c r="GD338" s="97"/>
      <c r="GE338" s="98"/>
      <c r="GF338" s="104"/>
      <c r="GG338" s="97"/>
      <c r="GH338" s="97"/>
      <c r="GI338" s="97"/>
      <c r="GJ338" s="97"/>
      <c r="GK338" s="97"/>
      <c r="GL338" s="97"/>
      <c r="GM338" s="97"/>
      <c r="GN338" s="97"/>
      <c r="GO338" s="97"/>
      <c r="GP338" s="97"/>
      <c r="GQ338" s="97"/>
      <c r="GR338" s="97"/>
      <c r="GS338" s="97"/>
      <c r="GT338" s="97"/>
      <c r="GU338" s="97"/>
      <c r="GV338" s="98"/>
      <c r="GW338" s="104"/>
      <c r="GX338" s="97"/>
      <c r="GY338" s="97"/>
      <c r="GZ338" s="97"/>
      <c r="HA338" s="97"/>
      <c r="HB338" s="97"/>
      <c r="HC338" s="97"/>
      <c r="HD338" s="97"/>
      <c r="HE338" s="97"/>
      <c r="HF338" s="97"/>
      <c r="HG338" s="97"/>
      <c r="HH338" s="97"/>
      <c r="HI338" s="97"/>
      <c r="HJ338" s="97"/>
      <c r="HK338" s="97"/>
      <c r="HL338" s="97"/>
      <c r="HM338" s="98"/>
      <c r="HN338" s="104"/>
      <c r="HO338" s="97"/>
      <c r="HP338" s="97"/>
      <c r="HQ338" s="97"/>
      <c r="HR338" s="97"/>
      <c r="HS338" s="97"/>
      <c r="HT338" s="97"/>
      <c r="HU338" s="97"/>
      <c r="HV338" s="97"/>
      <c r="HW338" s="97"/>
      <c r="HX338" s="97"/>
      <c r="HY338" s="97"/>
      <c r="HZ338" s="97"/>
      <c r="IA338" s="97"/>
      <c r="IB338" s="97"/>
      <c r="IC338" s="97"/>
      <c r="ID338" s="98"/>
      <c r="IE338" s="104"/>
      <c r="IF338" s="97"/>
      <c r="IG338" s="97"/>
      <c r="IH338" s="97"/>
      <c r="II338" s="97"/>
      <c r="IJ338" s="97"/>
      <c r="IK338" s="97"/>
      <c r="IL338" s="97"/>
      <c r="IM338" s="97"/>
      <c r="IN338" s="97"/>
      <c r="IO338" s="97"/>
      <c r="IP338" s="97"/>
      <c r="IQ338" s="97"/>
      <c r="IR338" s="97"/>
      <c r="IS338" s="97"/>
      <c r="IT338" s="97"/>
      <c r="IU338" s="98"/>
      <c r="IV338" s="104"/>
      <c r="IW338" s="97"/>
      <c r="IX338" s="97"/>
      <c r="IY338" s="97"/>
      <c r="IZ338" s="97"/>
      <c r="JA338" s="97"/>
      <c r="JB338" s="97"/>
      <c r="JC338" s="97"/>
      <c r="JD338" s="97"/>
      <c r="JE338" s="97"/>
      <c r="JF338" s="97"/>
      <c r="JG338" s="97"/>
      <c r="JH338" s="97"/>
      <c r="JI338" s="97"/>
      <c r="JJ338" s="97"/>
      <c r="JK338" s="97"/>
      <c r="JL338" s="98"/>
      <c r="JM338" s="104"/>
      <c r="JN338" s="97"/>
      <c r="JO338" s="97"/>
      <c r="JP338" s="97"/>
      <c r="JQ338" s="97"/>
      <c r="JR338" s="97"/>
      <c r="JS338" s="97"/>
      <c r="JT338" s="97"/>
      <c r="JU338" s="97"/>
      <c r="JV338" s="97"/>
      <c r="JW338" s="97"/>
      <c r="JX338" s="97"/>
      <c r="JY338" s="97"/>
      <c r="JZ338" s="97"/>
      <c r="KA338" s="97"/>
      <c r="KB338" s="97"/>
      <c r="KC338" s="98"/>
      <c r="KD338" s="104"/>
      <c r="KE338" s="97"/>
      <c r="KF338" s="97"/>
      <c r="KG338" s="97"/>
      <c r="KH338" s="97"/>
      <c r="KI338" s="97"/>
      <c r="KJ338" s="97"/>
      <c r="KK338" s="97"/>
      <c r="KL338" s="97"/>
      <c r="KM338" s="97"/>
      <c r="KN338" s="97"/>
      <c r="KO338" s="97"/>
      <c r="KP338" s="97"/>
      <c r="KQ338" s="97"/>
      <c r="KR338" s="97"/>
      <c r="KS338" s="97"/>
    </row>
    <row r="339" ht="15.0" customHeight="1">
      <c r="A339" s="104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8"/>
      <c r="R339" s="104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8"/>
      <c r="AI339" s="104"/>
      <c r="AJ339" s="97"/>
      <c r="AK339" s="97"/>
      <c r="AL339" s="97"/>
      <c r="AM339" s="97"/>
      <c r="AN339" s="97"/>
      <c r="AO339" s="97"/>
      <c r="AP339" s="97"/>
      <c r="AQ339" s="97"/>
      <c r="AR339" s="97"/>
      <c r="AS339" s="97"/>
      <c r="AT339" s="97"/>
      <c r="AU339" s="97"/>
      <c r="AV339" s="97"/>
      <c r="AW339" s="97"/>
      <c r="AX339" s="97"/>
      <c r="AY339" s="98"/>
      <c r="AZ339" s="104"/>
      <c r="BA339" s="97"/>
      <c r="BB339" s="97"/>
      <c r="BC339" s="97"/>
      <c r="BD339" s="97"/>
      <c r="BE339" s="97"/>
      <c r="BF339" s="97"/>
      <c r="BG339" s="97"/>
      <c r="BH339" s="97"/>
      <c r="BI339" s="97"/>
      <c r="BJ339" s="97"/>
      <c r="BK339" s="97"/>
      <c r="BL339" s="97"/>
      <c r="BM339" s="97"/>
      <c r="BN339" s="97"/>
      <c r="BO339" s="97"/>
      <c r="BP339" s="98"/>
      <c r="BQ339" s="104"/>
      <c r="BR339" s="97"/>
      <c r="BS339" s="97"/>
      <c r="BT339" s="97"/>
      <c r="BU339" s="97"/>
      <c r="BV339" s="97"/>
      <c r="BW339" s="97"/>
      <c r="BX339" s="97"/>
      <c r="BY339" s="97"/>
      <c r="BZ339" s="97"/>
      <c r="CA339" s="97"/>
      <c r="CB339" s="97"/>
      <c r="CC339" s="97"/>
      <c r="CD339" s="97"/>
      <c r="CE339" s="97"/>
      <c r="CF339" s="97"/>
      <c r="CG339" s="98"/>
      <c r="CH339" s="104"/>
      <c r="CI339" s="97"/>
      <c r="CJ339" s="97"/>
      <c r="CK339" s="97"/>
      <c r="CL339" s="97"/>
      <c r="CM339" s="97"/>
      <c r="CN339" s="97"/>
      <c r="CO339" s="97"/>
      <c r="CP339" s="97"/>
      <c r="CQ339" s="97"/>
      <c r="CR339" s="97"/>
      <c r="CS339" s="97"/>
      <c r="CT339" s="97"/>
      <c r="CU339" s="97"/>
      <c r="CV339" s="97"/>
      <c r="CW339" s="97"/>
      <c r="CX339" s="98"/>
      <c r="CY339" s="104"/>
      <c r="CZ339" s="97"/>
      <c r="DA339" s="97"/>
      <c r="DB339" s="97"/>
      <c r="DC339" s="97"/>
      <c r="DD339" s="97"/>
      <c r="DE339" s="97"/>
      <c r="DF339" s="97"/>
      <c r="DG339" s="97"/>
      <c r="DH339" s="97"/>
      <c r="DI339" s="97"/>
      <c r="DJ339" s="97"/>
      <c r="DK339" s="97"/>
      <c r="DL339" s="97"/>
      <c r="DM339" s="97"/>
      <c r="DN339" s="97"/>
      <c r="DO339" s="98"/>
      <c r="DP339" s="104"/>
      <c r="DQ339" s="97"/>
      <c r="DR339" s="97"/>
      <c r="DS339" s="97"/>
      <c r="DT339" s="97"/>
      <c r="DU339" s="97"/>
      <c r="DV339" s="97"/>
      <c r="DW339" s="97"/>
      <c r="DX339" s="97"/>
      <c r="DY339" s="97"/>
      <c r="DZ339" s="97"/>
      <c r="EA339" s="97"/>
      <c r="EB339" s="97"/>
      <c r="EC339" s="97"/>
      <c r="ED339" s="97"/>
      <c r="EE339" s="97"/>
      <c r="EF339" s="98"/>
      <c r="EG339" s="104"/>
      <c r="EH339" s="97"/>
      <c r="EI339" s="97"/>
      <c r="EJ339" s="97"/>
      <c r="EK339" s="97"/>
      <c r="EL339" s="97"/>
      <c r="EM339" s="97"/>
      <c r="EN339" s="97"/>
      <c r="EO339" s="97"/>
      <c r="EP339" s="97"/>
      <c r="EQ339" s="97"/>
      <c r="ER339" s="97"/>
      <c r="ES339" s="97"/>
      <c r="ET339" s="97"/>
      <c r="EU339" s="97"/>
      <c r="EV339" s="97"/>
      <c r="EW339" s="98"/>
      <c r="EX339" s="104"/>
      <c r="EY339" s="97"/>
      <c r="EZ339" s="97"/>
      <c r="FA339" s="97"/>
      <c r="FB339" s="97"/>
      <c r="FC339" s="97"/>
      <c r="FD339" s="97"/>
      <c r="FE339" s="97"/>
      <c r="FF339" s="97"/>
      <c r="FG339" s="97"/>
      <c r="FH339" s="97"/>
      <c r="FI339" s="97"/>
      <c r="FJ339" s="97"/>
      <c r="FK339" s="97"/>
      <c r="FL339" s="97"/>
      <c r="FM339" s="97"/>
      <c r="FN339" s="98"/>
      <c r="FO339" s="104"/>
      <c r="FP339" s="97"/>
      <c r="FQ339" s="97"/>
      <c r="FR339" s="97"/>
      <c r="FS339" s="97"/>
      <c r="FT339" s="97"/>
      <c r="FU339" s="97"/>
      <c r="FV339" s="97"/>
      <c r="FW339" s="97"/>
      <c r="FX339" s="97"/>
      <c r="FY339" s="97"/>
      <c r="FZ339" s="97"/>
      <c r="GA339" s="97"/>
      <c r="GB339" s="97"/>
      <c r="GC339" s="97"/>
      <c r="GD339" s="97"/>
      <c r="GE339" s="98"/>
      <c r="GF339" s="104"/>
      <c r="GG339" s="97"/>
      <c r="GH339" s="97"/>
      <c r="GI339" s="97"/>
      <c r="GJ339" s="97"/>
      <c r="GK339" s="97"/>
      <c r="GL339" s="97"/>
      <c r="GM339" s="97"/>
      <c r="GN339" s="97"/>
      <c r="GO339" s="97"/>
      <c r="GP339" s="97"/>
      <c r="GQ339" s="97"/>
      <c r="GR339" s="97"/>
      <c r="GS339" s="97"/>
      <c r="GT339" s="97"/>
      <c r="GU339" s="97"/>
      <c r="GV339" s="98"/>
      <c r="GW339" s="104"/>
      <c r="GX339" s="97"/>
      <c r="GY339" s="97"/>
      <c r="GZ339" s="97"/>
      <c r="HA339" s="97"/>
      <c r="HB339" s="97"/>
      <c r="HC339" s="97"/>
      <c r="HD339" s="97"/>
      <c r="HE339" s="97"/>
      <c r="HF339" s="97"/>
      <c r="HG339" s="97"/>
      <c r="HH339" s="97"/>
      <c r="HI339" s="97"/>
      <c r="HJ339" s="97"/>
      <c r="HK339" s="97"/>
      <c r="HL339" s="97"/>
      <c r="HM339" s="98"/>
      <c r="HN339" s="104"/>
      <c r="HO339" s="97"/>
      <c r="HP339" s="97"/>
      <c r="HQ339" s="97"/>
      <c r="HR339" s="97"/>
      <c r="HS339" s="97"/>
      <c r="HT339" s="97"/>
      <c r="HU339" s="97"/>
      <c r="HV339" s="97"/>
      <c r="HW339" s="97"/>
      <c r="HX339" s="97"/>
      <c r="HY339" s="97"/>
      <c r="HZ339" s="97"/>
      <c r="IA339" s="97"/>
      <c r="IB339" s="97"/>
      <c r="IC339" s="97"/>
      <c r="ID339" s="98"/>
      <c r="IE339" s="104"/>
      <c r="IF339" s="97"/>
      <c r="IG339" s="97"/>
      <c r="IH339" s="97"/>
      <c r="II339" s="97"/>
      <c r="IJ339" s="97"/>
      <c r="IK339" s="97"/>
      <c r="IL339" s="97"/>
      <c r="IM339" s="97"/>
      <c r="IN339" s="97"/>
      <c r="IO339" s="97"/>
      <c r="IP339" s="97"/>
      <c r="IQ339" s="97"/>
      <c r="IR339" s="97"/>
      <c r="IS339" s="97"/>
      <c r="IT339" s="97"/>
      <c r="IU339" s="98"/>
      <c r="IV339" s="104"/>
      <c r="IW339" s="97"/>
      <c r="IX339" s="97"/>
      <c r="IY339" s="97"/>
      <c r="IZ339" s="97"/>
      <c r="JA339" s="97"/>
      <c r="JB339" s="97"/>
      <c r="JC339" s="97"/>
      <c r="JD339" s="97"/>
      <c r="JE339" s="97"/>
      <c r="JF339" s="97"/>
      <c r="JG339" s="97"/>
      <c r="JH339" s="97"/>
      <c r="JI339" s="97"/>
      <c r="JJ339" s="97"/>
      <c r="JK339" s="97"/>
      <c r="JL339" s="98"/>
      <c r="JM339" s="104"/>
      <c r="JN339" s="97"/>
      <c r="JO339" s="97"/>
      <c r="JP339" s="97"/>
      <c r="JQ339" s="97"/>
      <c r="JR339" s="97"/>
      <c r="JS339" s="97"/>
      <c r="JT339" s="97"/>
      <c r="JU339" s="97"/>
      <c r="JV339" s="97"/>
      <c r="JW339" s="97"/>
      <c r="JX339" s="97"/>
      <c r="JY339" s="97"/>
      <c r="JZ339" s="97"/>
      <c r="KA339" s="97"/>
      <c r="KB339" s="97"/>
      <c r="KC339" s="98"/>
      <c r="KD339" s="104"/>
      <c r="KE339" s="97"/>
      <c r="KF339" s="97"/>
      <c r="KG339" s="97"/>
      <c r="KH339" s="97"/>
      <c r="KI339" s="97"/>
      <c r="KJ339" s="97"/>
      <c r="KK339" s="97"/>
      <c r="KL339" s="97"/>
      <c r="KM339" s="97"/>
      <c r="KN339" s="97"/>
      <c r="KO339" s="97"/>
      <c r="KP339" s="97"/>
      <c r="KQ339" s="97"/>
      <c r="KR339" s="97"/>
      <c r="KS339" s="97"/>
    </row>
    <row r="340" ht="15.0" customHeight="1">
      <c r="A340" s="104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8"/>
      <c r="R340" s="104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8"/>
      <c r="AI340" s="104"/>
      <c r="AJ340" s="97"/>
      <c r="AK340" s="97"/>
      <c r="AL340" s="97"/>
      <c r="AM340" s="97"/>
      <c r="AN340" s="97"/>
      <c r="AO340" s="97"/>
      <c r="AP340" s="97"/>
      <c r="AQ340" s="97"/>
      <c r="AR340" s="97"/>
      <c r="AS340" s="97"/>
      <c r="AT340" s="97"/>
      <c r="AU340" s="97"/>
      <c r="AV340" s="97"/>
      <c r="AW340" s="97"/>
      <c r="AX340" s="97"/>
      <c r="AY340" s="98"/>
      <c r="AZ340" s="104"/>
      <c r="BA340" s="97"/>
      <c r="BB340" s="97"/>
      <c r="BC340" s="97"/>
      <c r="BD340" s="97"/>
      <c r="BE340" s="97"/>
      <c r="BF340" s="97"/>
      <c r="BG340" s="97"/>
      <c r="BH340" s="97"/>
      <c r="BI340" s="97"/>
      <c r="BJ340" s="97"/>
      <c r="BK340" s="97"/>
      <c r="BL340" s="97"/>
      <c r="BM340" s="97"/>
      <c r="BN340" s="97"/>
      <c r="BO340" s="97"/>
      <c r="BP340" s="98"/>
      <c r="BQ340" s="104"/>
      <c r="BR340" s="97"/>
      <c r="BS340" s="97"/>
      <c r="BT340" s="97"/>
      <c r="BU340" s="97"/>
      <c r="BV340" s="97"/>
      <c r="BW340" s="97"/>
      <c r="BX340" s="97"/>
      <c r="BY340" s="97"/>
      <c r="BZ340" s="97"/>
      <c r="CA340" s="97"/>
      <c r="CB340" s="97"/>
      <c r="CC340" s="97"/>
      <c r="CD340" s="97"/>
      <c r="CE340" s="97"/>
      <c r="CF340" s="97"/>
      <c r="CG340" s="98"/>
      <c r="CH340" s="104"/>
      <c r="CI340" s="97"/>
      <c r="CJ340" s="97"/>
      <c r="CK340" s="97"/>
      <c r="CL340" s="97"/>
      <c r="CM340" s="97"/>
      <c r="CN340" s="97"/>
      <c r="CO340" s="97"/>
      <c r="CP340" s="97"/>
      <c r="CQ340" s="97"/>
      <c r="CR340" s="97"/>
      <c r="CS340" s="97"/>
      <c r="CT340" s="97"/>
      <c r="CU340" s="97"/>
      <c r="CV340" s="97"/>
      <c r="CW340" s="97"/>
      <c r="CX340" s="98"/>
      <c r="CY340" s="104"/>
      <c r="CZ340" s="97"/>
      <c r="DA340" s="97"/>
      <c r="DB340" s="97"/>
      <c r="DC340" s="97"/>
      <c r="DD340" s="97"/>
      <c r="DE340" s="97"/>
      <c r="DF340" s="97"/>
      <c r="DG340" s="97"/>
      <c r="DH340" s="97"/>
      <c r="DI340" s="97"/>
      <c r="DJ340" s="97"/>
      <c r="DK340" s="97"/>
      <c r="DL340" s="97"/>
      <c r="DM340" s="97"/>
      <c r="DN340" s="97"/>
      <c r="DO340" s="98"/>
      <c r="DP340" s="104"/>
      <c r="DQ340" s="97"/>
      <c r="DR340" s="97"/>
      <c r="DS340" s="97"/>
      <c r="DT340" s="97"/>
      <c r="DU340" s="97"/>
      <c r="DV340" s="97"/>
      <c r="DW340" s="97"/>
      <c r="DX340" s="97"/>
      <c r="DY340" s="97"/>
      <c r="DZ340" s="97"/>
      <c r="EA340" s="97"/>
      <c r="EB340" s="97"/>
      <c r="EC340" s="97"/>
      <c r="ED340" s="97"/>
      <c r="EE340" s="97"/>
      <c r="EF340" s="98"/>
      <c r="EG340" s="104"/>
      <c r="EH340" s="97"/>
      <c r="EI340" s="97"/>
      <c r="EJ340" s="97"/>
      <c r="EK340" s="97"/>
      <c r="EL340" s="97"/>
      <c r="EM340" s="97"/>
      <c r="EN340" s="97"/>
      <c r="EO340" s="97"/>
      <c r="EP340" s="97"/>
      <c r="EQ340" s="97"/>
      <c r="ER340" s="97"/>
      <c r="ES340" s="97"/>
      <c r="ET340" s="97"/>
      <c r="EU340" s="97"/>
      <c r="EV340" s="97"/>
      <c r="EW340" s="98"/>
      <c r="EX340" s="104"/>
      <c r="EY340" s="97"/>
      <c r="EZ340" s="97"/>
      <c r="FA340" s="97"/>
      <c r="FB340" s="97"/>
      <c r="FC340" s="97"/>
      <c r="FD340" s="97"/>
      <c r="FE340" s="97"/>
      <c r="FF340" s="97"/>
      <c r="FG340" s="97"/>
      <c r="FH340" s="97"/>
      <c r="FI340" s="97"/>
      <c r="FJ340" s="97"/>
      <c r="FK340" s="97"/>
      <c r="FL340" s="97"/>
      <c r="FM340" s="97"/>
      <c r="FN340" s="98"/>
      <c r="FO340" s="104"/>
      <c r="FP340" s="97"/>
      <c r="FQ340" s="97"/>
      <c r="FR340" s="97"/>
      <c r="FS340" s="97"/>
      <c r="FT340" s="97"/>
      <c r="FU340" s="97"/>
      <c r="FV340" s="97"/>
      <c r="FW340" s="97"/>
      <c r="FX340" s="97"/>
      <c r="FY340" s="97"/>
      <c r="FZ340" s="97"/>
      <c r="GA340" s="97"/>
      <c r="GB340" s="97"/>
      <c r="GC340" s="97"/>
      <c r="GD340" s="97"/>
      <c r="GE340" s="98"/>
      <c r="GF340" s="104"/>
      <c r="GG340" s="97"/>
      <c r="GH340" s="97"/>
      <c r="GI340" s="97"/>
      <c r="GJ340" s="97"/>
      <c r="GK340" s="97"/>
      <c r="GL340" s="97"/>
      <c r="GM340" s="97"/>
      <c r="GN340" s="97"/>
      <c r="GO340" s="97"/>
      <c r="GP340" s="97"/>
      <c r="GQ340" s="97"/>
      <c r="GR340" s="97"/>
      <c r="GS340" s="97"/>
      <c r="GT340" s="97"/>
      <c r="GU340" s="97"/>
      <c r="GV340" s="98"/>
      <c r="GW340" s="104"/>
      <c r="GX340" s="97"/>
      <c r="GY340" s="97"/>
      <c r="GZ340" s="97"/>
      <c r="HA340" s="97"/>
      <c r="HB340" s="97"/>
      <c r="HC340" s="97"/>
      <c r="HD340" s="97"/>
      <c r="HE340" s="97"/>
      <c r="HF340" s="97"/>
      <c r="HG340" s="97"/>
      <c r="HH340" s="97"/>
      <c r="HI340" s="97"/>
      <c r="HJ340" s="97"/>
      <c r="HK340" s="97"/>
      <c r="HL340" s="97"/>
      <c r="HM340" s="98"/>
      <c r="HN340" s="104"/>
      <c r="HO340" s="97"/>
      <c r="HP340" s="97"/>
      <c r="HQ340" s="97"/>
      <c r="HR340" s="97"/>
      <c r="HS340" s="97"/>
      <c r="HT340" s="97"/>
      <c r="HU340" s="97"/>
      <c r="HV340" s="97"/>
      <c r="HW340" s="97"/>
      <c r="HX340" s="97"/>
      <c r="HY340" s="97"/>
      <c r="HZ340" s="97"/>
      <c r="IA340" s="97"/>
      <c r="IB340" s="97"/>
      <c r="IC340" s="97"/>
      <c r="ID340" s="98"/>
      <c r="IE340" s="104"/>
      <c r="IF340" s="97"/>
      <c r="IG340" s="97"/>
      <c r="IH340" s="97"/>
      <c r="II340" s="97"/>
      <c r="IJ340" s="97"/>
      <c r="IK340" s="97"/>
      <c r="IL340" s="97"/>
      <c r="IM340" s="97"/>
      <c r="IN340" s="97"/>
      <c r="IO340" s="97"/>
      <c r="IP340" s="97"/>
      <c r="IQ340" s="97"/>
      <c r="IR340" s="97"/>
      <c r="IS340" s="97"/>
      <c r="IT340" s="97"/>
      <c r="IU340" s="98"/>
      <c r="IV340" s="104"/>
      <c r="IW340" s="97"/>
      <c r="IX340" s="97"/>
      <c r="IY340" s="97"/>
      <c r="IZ340" s="97"/>
      <c r="JA340" s="97"/>
      <c r="JB340" s="97"/>
      <c r="JC340" s="97"/>
      <c r="JD340" s="97"/>
      <c r="JE340" s="97"/>
      <c r="JF340" s="97"/>
      <c r="JG340" s="97"/>
      <c r="JH340" s="97"/>
      <c r="JI340" s="97"/>
      <c r="JJ340" s="97"/>
      <c r="JK340" s="97"/>
      <c r="JL340" s="98"/>
      <c r="JM340" s="104"/>
      <c r="JN340" s="97"/>
      <c r="JO340" s="97"/>
      <c r="JP340" s="97"/>
      <c r="JQ340" s="97"/>
      <c r="JR340" s="97"/>
      <c r="JS340" s="97"/>
      <c r="JT340" s="97"/>
      <c r="JU340" s="97"/>
      <c r="JV340" s="97"/>
      <c r="JW340" s="97"/>
      <c r="JX340" s="97"/>
      <c r="JY340" s="97"/>
      <c r="JZ340" s="97"/>
      <c r="KA340" s="97"/>
      <c r="KB340" s="97"/>
      <c r="KC340" s="98"/>
      <c r="KD340" s="104"/>
      <c r="KE340" s="97"/>
      <c r="KF340" s="97"/>
      <c r="KG340" s="97"/>
      <c r="KH340" s="97"/>
      <c r="KI340" s="97"/>
      <c r="KJ340" s="97"/>
      <c r="KK340" s="97"/>
      <c r="KL340" s="97"/>
      <c r="KM340" s="97"/>
      <c r="KN340" s="97"/>
      <c r="KO340" s="97"/>
      <c r="KP340" s="97"/>
      <c r="KQ340" s="97"/>
      <c r="KR340" s="97"/>
      <c r="KS340" s="97"/>
    </row>
    <row r="341" ht="15.0" customHeight="1">
      <c r="A341" s="104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8"/>
      <c r="R341" s="104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8"/>
      <c r="AI341" s="104"/>
      <c r="AJ341" s="97"/>
      <c r="AK341" s="97"/>
      <c r="AL341" s="97"/>
      <c r="AM341" s="97"/>
      <c r="AN341" s="97"/>
      <c r="AO341" s="97"/>
      <c r="AP341" s="97"/>
      <c r="AQ341" s="97"/>
      <c r="AR341" s="97"/>
      <c r="AS341" s="97"/>
      <c r="AT341" s="97"/>
      <c r="AU341" s="97"/>
      <c r="AV341" s="97"/>
      <c r="AW341" s="97"/>
      <c r="AX341" s="97"/>
      <c r="AY341" s="98"/>
      <c r="AZ341" s="104"/>
      <c r="BA341" s="97"/>
      <c r="BB341" s="97"/>
      <c r="BC341" s="97"/>
      <c r="BD341" s="97"/>
      <c r="BE341" s="97"/>
      <c r="BF341" s="97"/>
      <c r="BG341" s="97"/>
      <c r="BH341" s="97"/>
      <c r="BI341" s="97"/>
      <c r="BJ341" s="97"/>
      <c r="BK341" s="97"/>
      <c r="BL341" s="97"/>
      <c r="BM341" s="97"/>
      <c r="BN341" s="97"/>
      <c r="BO341" s="97"/>
      <c r="BP341" s="98"/>
      <c r="BQ341" s="104"/>
      <c r="BR341" s="97"/>
      <c r="BS341" s="97"/>
      <c r="BT341" s="97"/>
      <c r="BU341" s="97"/>
      <c r="BV341" s="97"/>
      <c r="BW341" s="97"/>
      <c r="BX341" s="97"/>
      <c r="BY341" s="97"/>
      <c r="BZ341" s="97"/>
      <c r="CA341" s="97"/>
      <c r="CB341" s="97"/>
      <c r="CC341" s="97"/>
      <c r="CD341" s="97"/>
      <c r="CE341" s="97"/>
      <c r="CF341" s="97"/>
      <c r="CG341" s="98"/>
      <c r="CH341" s="104"/>
      <c r="CI341" s="97"/>
      <c r="CJ341" s="97"/>
      <c r="CK341" s="97"/>
      <c r="CL341" s="97"/>
      <c r="CM341" s="97"/>
      <c r="CN341" s="97"/>
      <c r="CO341" s="97"/>
      <c r="CP341" s="97"/>
      <c r="CQ341" s="97"/>
      <c r="CR341" s="97"/>
      <c r="CS341" s="97"/>
      <c r="CT341" s="97"/>
      <c r="CU341" s="97"/>
      <c r="CV341" s="97"/>
      <c r="CW341" s="97"/>
      <c r="CX341" s="98"/>
      <c r="CY341" s="104"/>
      <c r="CZ341" s="97"/>
      <c r="DA341" s="97"/>
      <c r="DB341" s="97"/>
      <c r="DC341" s="97"/>
      <c r="DD341" s="97"/>
      <c r="DE341" s="97"/>
      <c r="DF341" s="97"/>
      <c r="DG341" s="97"/>
      <c r="DH341" s="97"/>
      <c r="DI341" s="97"/>
      <c r="DJ341" s="97"/>
      <c r="DK341" s="97"/>
      <c r="DL341" s="97"/>
      <c r="DM341" s="97"/>
      <c r="DN341" s="97"/>
      <c r="DO341" s="98"/>
      <c r="DP341" s="104"/>
      <c r="DQ341" s="97"/>
      <c r="DR341" s="97"/>
      <c r="DS341" s="97"/>
      <c r="DT341" s="97"/>
      <c r="DU341" s="97"/>
      <c r="DV341" s="97"/>
      <c r="DW341" s="97"/>
      <c r="DX341" s="97"/>
      <c r="DY341" s="97"/>
      <c r="DZ341" s="97"/>
      <c r="EA341" s="97"/>
      <c r="EB341" s="97"/>
      <c r="EC341" s="97"/>
      <c r="ED341" s="97"/>
      <c r="EE341" s="97"/>
      <c r="EF341" s="98"/>
      <c r="EG341" s="104"/>
      <c r="EH341" s="97"/>
      <c r="EI341" s="97"/>
      <c r="EJ341" s="97"/>
      <c r="EK341" s="97"/>
      <c r="EL341" s="97"/>
      <c r="EM341" s="97"/>
      <c r="EN341" s="97"/>
      <c r="EO341" s="97"/>
      <c r="EP341" s="97"/>
      <c r="EQ341" s="97"/>
      <c r="ER341" s="97"/>
      <c r="ES341" s="97"/>
      <c r="ET341" s="97"/>
      <c r="EU341" s="97"/>
      <c r="EV341" s="97"/>
      <c r="EW341" s="98"/>
      <c r="EX341" s="104"/>
      <c r="EY341" s="97"/>
      <c r="EZ341" s="97"/>
      <c r="FA341" s="97"/>
      <c r="FB341" s="97"/>
      <c r="FC341" s="97"/>
      <c r="FD341" s="97"/>
      <c r="FE341" s="97"/>
      <c r="FF341" s="97"/>
      <c r="FG341" s="97"/>
      <c r="FH341" s="97"/>
      <c r="FI341" s="97"/>
      <c r="FJ341" s="97"/>
      <c r="FK341" s="97"/>
      <c r="FL341" s="97"/>
      <c r="FM341" s="97"/>
      <c r="FN341" s="98"/>
      <c r="FO341" s="104"/>
      <c r="FP341" s="97"/>
      <c r="FQ341" s="97"/>
      <c r="FR341" s="97"/>
      <c r="FS341" s="97"/>
      <c r="FT341" s="97"/>
      <c r="FU341" s="97"/>
      <c r="FV341" s="97"/>
      <c r="FW341" s="97"/>
      <c r="FX341" s="97"/>
      <c r="FY341" s="97"/>
      <c r="FZ341" s="97"/>
      <c r="GA341" s="97"/>
      <c r="GB341" s="97"/>
      <c r="GC341" s="97"/>
      <c r="GD341" s="97"/>
      <c r="GE341" s="98"/>
      <c r="GF341" s="104"/>
      <c r="GG341" s="97"/>
      <c r="GH341" s="97"/>
      <c r="GI341" s="97"/>
      <c r="GJ341" s="97"/>
      <c r="GK341" s="97"/>
      <c r="GL341" s="97"/>
      <c r="GM341" s="97"/>
      <c r="GN341" s="97"/>
      <c r="GO341" s="97"/>
      <c r="GP341" s="97"/>
      <c r="GQ341" s="97"/>
      <c r="GR341" s="97"/>
      <c r="GS341" s="97"/>
      <c r="GT341" s="97"/>
      <c r="GU341" s="97"/>
      <c r="GV341" s="98"/>
      <c r="GW341" s="104"/>
      <c r="GX341" s="97"/>
      <c r="GY341" s="97"/>
      <c r="GZ341" s="97"/>
      <c r="HA341" s="97"/>
      <c r="HB341" s="97"/>
      <c r="HC341" s="97"/>
      <c r="HD341" s="97"/>
      <c r="HE341" s="97"/>
      <c r="HF341" s="97"/>
      <c r="HG341" s="97"/>
      <c r="HH341" s="97"/>
      <c r="HI341" s="97"/>
      <c r="HJ341" s="97"/>
      <c r="HK341" s="97"/>
      <c r="HL341" s="97"/>
      <c r="HM341" s="98"/>
      <c r="HN341" s="104"/>
      <c r="HO341" s="97"/>
      <c r="HP341" s="97"/>
      <c r="HQ341" s="97"/>
      <c r="HR341" s="97"/>
      <c r="HS341" s="97"/>
      <c r="HT341" s="97"/>
      <c r="HU341" s="97"/>
      <c r="HV341" s="97"/>
      <c r="HW341" s="97"/>
      <c r="HX341" s="97"/>
      <c r="HY341" s="97"/>
      <c r="HZ341" s="97"/>
      <c r="IA341" s="97"/>
      <c r="IB341" s="97"/>
      <c r="IC341" s="97"/>
      <c r="ID341" s="98"/>
      <c r="IE341" s="104"/>
      <c r="IF341" s="97"/>
      <c r="IG341" s="97"/>
      <c r="IH341" s="97"/>
      <c r="II341" s="97"/>
      <c r="IJ341" s="97"/>
      <c r="IK341" s="97"/>
      <c r="IL341" s="97"/>
      <c r="IM341" s="97"/>
      <c r="IN341" s="97"/>
      <c r="IO341" s="97"/>
      <c r="IP341" s="97"/>
      <c r="IQ341" s="97"/>
      <c r="IR341" s="97"/>
      <c r="IS341" s="97"/>
      <c r="IT341" s="97"/>
      <c r="IU341" s="98"/>
      <c r="IV341" s="104"/>
      <c r="IW341" s="97"/>
      <c r="IX341" s="97"/>
      <c r="IY341" s="97"/>
      <c r="IZ341" s="97"/>
      <c r="JA341" s="97"/>
      <c r="JB341" s="97"/>
      <c r="JC341" s="97"/>
      <c r="JD341" s="97"/>
      <c r="JE341" s="97"/>
      <c r="JF341" s="97"/>
      <c r="JG341" s="97"/>
      <c r="JH341" s="97"/>
      <c r="JI341" s="97"/>
      <c r="JJ341" s="97"/>
      <c r="JK341" s="97"/>
      <c r="JL341" s="98"/>
      <c r="JM341" s="104"/>
      <c r="JN341" s="97"/>
      <c r="JO341" s="97"/>
      <c r="JP341" s="97"/>
      <c r="JQ341" s="97"/>
      <c r="JR341" s="97"/>
      <c r="JS341" s="97"/>
      <c r="JT341" s="97"/>
      <c r="JU341" s="97"/>
      <c r="JV341" s="97"/>
      <c r="JW341" s="97"/>
      <c r="JX341" s="97"/>
      <c r="JY341" s="97"/>
      <c r="JZ341" s="97"/>
      <c r="KA341" s="97"/>
      <c r="KB341" s="97"/>
      <c r="KC341" s="98"/>
      <c r="KD341" s="104"/>
      <c r="KE341" s="97"/>
      <c r="KF341" s="97"/>
      <c r="KG341" s="97"/>
      <c r="KH341" s="97"/>
      <c r="KI341" s="97"/>
      <c r="KJ341" s="97"/>
      <c r="KK341" s="97"/>
      <c r="KL341" s="97"/>
      <c r="KM341" s="97"/>
      <c r="KN341" s="97"/>
      <c r="KO341" s="97"/>
      <c r="KP341" s="97"/>
      <c r="KQ341" s="97"/>
      <c r="KR341" s="97"/>
      <c r="KS341" s="97"/>
    </row>
    <row r="342" ht="15.0" customHeight="1">
      <c r="A342" s="104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8"/>
      <c r="R342" s="104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8"/>
      <c r="AI342" s="104"/>
      <c r="AJ342" s="97"/>
      <c r="AK342" s="97"/>
      <c r="AL342" s="97"/>
      <c r="AM342" s="97"/>
      <c r="AN342" s="97"/>
      <c r="AO342" s="97"/>
      <c r="AP342" s="97"/>
      <c r="AQ342" s="97"/>
      <c r="AR342" s="97"/>
      <c r="AS342" s="97"/>
      <c r="AT342" s="97"/>
      <c r="AU342" s="97"/>
      <c r="AV342" s="97"/>
      <c r="AW342" s="97"/>
      <c r="AX342" s="97"/>
      <c r="AY342" s="98"/>
      <c r="AZ342" s="104"/>
      <c r="BA342" s="97"/>
      <c r="BB342" s="97"/>
      <c r="BC342" s="97"/>
      <c r="BD342" s="97"/>
      <c r="BE342" s="97"/>
      <c r="BF342" s="97"/>
      <c r="BG342" s="97"/>
      <c r="BH342" s="97"/>
      <c r="BI342" s="97"/>
      <c r="BJ342" s="97"/>
      <c r="BK342" s="97"/>
      <c r="BL342" s="97"/>
      <c r="BM342" s="97"/>
      <c r="BN342" s="97"/>
      <c r="BO342" s="97"/>
      <c r="BP342" s="98"/>
      <c r="BQ342" s="104"/>
      <c r="BR342" s="97"/>
      <c r="BS342" s="97"/>
      <c r="BT342" s="97"/>
      <c r="BU342" s="97"/>
      <c r="BV342" s="97"/>
      <c r="BW342" s="97"/>
      <c r="BX342" s="97"/>
      <c r="BY342" s="97"/>
      <c r="BZ342" s="97"/>
      <c r="CA342" s="97"/>
      <c r="CB342" s="97"/>
      <c r="CC342" s="97"/>
      <c r="CD342" s="97"/>
      <c r="CE342" s="97"/>
      <c r="CF342" s="97"/>
      <c r="CG342" s="98"/>
      <c r="CH342" s="104"/>
      <c r="CI342" s="97"/>
      <c r="CJ342" s="97"/>
      <c r="CK342" s="97"/>
      <c r="CL342" s="97"/>
      <c r="CM342" s="97"/>
      <c r="CN342" s="97"/>
      <c r="CO342" s="97"/>
      <c r="CP342" s="97"/>
      <c r="CQ342" s="97"/>
      <c r="CR342" s="97"/>
      <c r="CS342" s="97"/>
      <c r="CT342" s="97"/>
      <c r="CU342" s="97"/>
      <c r="CV342" s="97"/>
      <c r="CW342" s="97"/>
      <c r="CX342" s="98"/>
      <c r="CY342" s="104"/>
      <c r="CZ342" s="97"/>
      <c r="DA342" s="97"/>
      <c r="DB342" s="97"/>
      <c r="DC342" s="97"/>
      <c r="DD342" s="97"/>
      <c r="DE342" s="97"/>
      <c r="DF342" s="97"/>
      <c r="DG342" s="97"/>
      <c r="DH342" s="97"/>
      <c r="DI342" s="97"/>
      <c r="DJ342" s="97"/>
      <c r="DK342" s="97"/>
      <c r="DL342" s="97"/>
      <c r="DM342" s="97"/>
      <c r="DN342" s="97"/>
      <c r="DO342" s="98"/>
      <c r="DP342" s="104"/>
      <c r="DQ342" s="97"/>
      <c r="DR342" s="97"/>
      <c r="DS342" s="97"/>
      <c r="DT342" s="97"/>
      <c r="DU342" s="97"/>
      <c r="DV342" s="97"/>
      <c r="DW342" s="97"/>
      <c r="DX342" s="97"/>
      <c r="DY342" s="97"/>
      <c r="DZ342" s="97"/>
      <c r="EA342" s="97"/>
      <c r="EB342" s="97"/>
      <c r="EC342" s="97"/>
      <c r="ED342" s="97"/>
      <c r="EE342" s="97"/>
      <c r="EF342" s="98"/>
      <c r="EG342" s="104"/>
      <c r="EH342" s="97"/>
      <c r="EI342" s="97"/>
      <c r="EJ342" s="97"/>
      <c r="EK342" s="97"/>
      <c r="EL342" s="97"/>
      <c r="EM342" s="97"/>
      <c r="EN342" s="97"/>
      <c r="EO342" s="97"/>
      <c r="EP342" s="97"/>
      <c r="EQ342" s="97"/>
      <c r="ER342" s="97"/>
      <c r="ES342" s="97"/>
      <c r="ET342" s="97"/>
      <c r="EU342" s="97"/>
      <c r="EV342" s="97"/>
      <c r="EW342" s="98"/>
      <c r="EX342" s="104"/>
      <c r="EY342" s="97"/>
      <c r="EZ342" s="97"/>
      <c r="FA342" s="97"/>
      <c r="FB342" s="97"/>
      <c r="FC342" s="97"/>
      <c r="FD342" s="97"/>
      <c r="FE342" s="97"/>
      <c r="FF342" s="97"/>
      <c r="FG342" s="97"/>
      <c r="FH342" s="97"/>
      <c r="FI342" s="97"/>
      <c r="FJ342" s="97"/>
      <c r="FK342" s="97"/>
      <c r="FL342" s="97"/>
      <c r="FM342" s="97"/>
      <c r="FN342" s="98"/>
      <c r="FO342" s="104"/>
      <c r="FP342" s="97"/>
      <c r="FQ342" s="97"/>
      <c r="FR342" s="97"/>
      <c r="FS342" s="97"/>
      <c r="FT342" s="97"/>
      <c r="FU342" s="97"/>
      <c r="FV342" s="97"/>
      <c r="FW342" s="97"/>
      <c r="FX342" s="97"/>
      <c r="FY342" s="97"/>
      <c r="FZ342" s="97"/>
      <c r="GA342" s="97"/>
      <c r="GB342" s="97"/>
      <c r="GC342" s="97"/>
      <c r="GD342" s="97"/>
      <c r="GE342" s="98"/>
      <c r="GF342" s="104"/>
      <c r="GG342" s="97"/>
      <c r="GH342" s="97"/>
      <c r="GI342" s="97"/>
      <c r="GJ342" s="97"/>
      <c r="GK342" s="97"/>
      <c r="GL342" s="97"/>
      <c r="GM342" s="97"/>
      <c r="GN342" s="97"/>
      <c r="GO342" s="97"/>
      <c r="GP342" s="97"/>
      <c r="GQ342" s="97"/>
      <c r="GR342" s="97"/>
      <c r="GS342" s="97"/>
      <c r="GT342" s="97"/>
      <c r="GU342" s="97"/>
      <c r="GV342" s="98"/>
      <c r="GW342" s="104"/>
      <c r="GX342" s="97"/>
      <c r="GY342" s="97"/>
      <c r="GZ342" s="97"/>
      <c r="HA342" s="97"/>
      <c r="HB342" s="97"/>
      <c r="HC342" s="97"/>
      <c r="HD342" s="97"/>
      <c r="HE342" s="97"/>
      <c r="HF342" s="97"/>
      <c r="HG342" s="97"/>
      <c r="HH342" s="97"/>
      <c r="HI342" s="97"/>
      <c r="HJ342" s="97"/>
      <c r="HK342" s="97"/>
      <c r="HL342" s="97"/>
      <c r="HM342" s="98"/>
      <c r="HN342" s="104"/>
      <c r="HO342" s="97"/>
      <c r="HP342" s="97"/>
      <c r="HQ342" s="97"/>
      <c r="HR342" s="97"/>
      <c r="HS342" s="97"/>
      <c r="HT342" s="97"/>
      <c r="HU342" s="97"/>
      <c r="HV342" s="97"/>
      <c r="HW342" s="97"/>
      <c r="HX342" s="97"/>
      <c r="HY342" s="97"/>
      <c r="HZ342" s="97"/>
      <c r="IA342" s="97"/>
      <c r="IB342" s="97"/>
      <c r="IC342" s="97"/>
      <c r="ID342" s="98"/>
      <c r="IE342" s="104"/>
      <c r="IF342" s="97"/>
      <c r="IG342" s="97"/>
      <c r="IH342" s="97"/>
      <c r="II342" s="97"/>
      <c r="IJ342" s="97"/>
      <c r="IK342" s="97"/>
      <c r="IL342" s="97"/>
      <c r="IM342" s="97"/>
      <c r="IN342" s="97"/>
      <c r="IO342" s="97"/>
      <c r="IP342" s="97"/>
      <c r="IQ342" s="97"/>
      <c r="IR342" s="97"/>
      <c r="IS342" s="97"/>
      <c r="IT342" s="97"/>
      <c r="IU342" s="98"/>
      <c r="IV342" s="104"/>
      <c r="IW342" s="97"/>
      <c r="IX342" s="97"/>
      <c r="IY342" s="97"/>
      <c r="IZ342" s="97"/>
      <c r="JA342" s="97"/>
      <c r="JB342" s="97"/>
      <c r="JC342" s="97"/>
      <c r="JD342" s="97"/>
      <c r="JE342" s="97"/>
      <c r="JF342" s="97"/>
      <c r="JG342" s="97"/>
      <c r="JH342" s="97"/>
      <c r="JI342" s="97"/>
      <c r="JJ342" s="97"/>
      <c r="JK342" s="97"/>
      <c r="JL342" s="98"/>
      <c r="JM342" s="104"/>
      <c r="JN342" s="97"/>
      <c r="JO342" s="97"/>
      <c r="JP342" s="97"/>
      <c r="JQ342" s="97"/>
      <c r="JR342" s="97"/>
      <c r="JS342" s="97"/>
      <c r="JT342" s="97"/>
      <c r="JU342" s="97"/>
      <c r="JV342" s="97"/>
      <c r="JW342" s="97"/>
      <c r="JX342" s="97"/>
      <c r="JY342" s="97"/>
      <c r="JZ342" s="97"/>
      <c r="KA342" s="97"/>
      <c r="KB342" s="97"/>
      <c r="KC342" s="98"/>
      <c r="KD342" s="104"/>
      <c r="KE342" s="97"/>
      <c r="KF342" s="97"/>
      <c r="KG342" s="97"/>
      <c r="KH342" s="97"/>
      <c r="KI342" s="97"/>
      <c r="KJ342" s="97"/>
      <c r="KK342" s="97"/>
      <c r="KL342" s="97"/>
      <c r="KM342" s="97"/>
      <c r="KN342" s="97"/>
      <c r="KO342" s="97"/>
      <c r="KP342" s="97"/>
      <c r="KQ342" s="97"/>
      <c r="KR342" s="97"/>
      <c r="KS342" s="97"/>
    </row>
    <row r="343" ht="15.0" customHeight="1">
      <c r="A343" s="104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8"/>
      <c r="R343" s="104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F343" s="97"/>
      <c r="AG343" s="97"/>
      <c r="AH343" s="98"/>
      <c r="AI343" s="104"/>
      <c r="AJ343" s="97"/>
      <c r="AK343" s="97"/>
      <c r="AL343" s="97"/>
      <c r="AM343" s="97"/>
      <c r="AN343" s="97"/>
      <c r="AO343" s="97"/>
      <c r="AP343" s="97"/>
      <c r="AQ343" s="97"/>
      <c r="AR343" s="97"/>
      <c r="AS343" s="97"/>
      <c r="AT343" s="97"/>
      <c r="AU343" s="97"/>
      <c r="AV343" s="97"/>
      <c r="AW343" s="97"/>
      <c r="AX343" s="97"/>
      <c r="AY343" s="98"/>
      <c r="AZ343" s="104"/>
      <c r="BA343" s="97"/>
      <c r="BB343" s="97"/>
      <c r="BC343" s="97"/>
      <c r="BD343" s="97"/>
      <c r="BE343" s="97"/>
      <c r="BF343" s="97"/>
      <c r="BG343" s="97"/>
      <c r="BH343" s="97"/>
      <c r="BI343" s="97"/>
      <c r="BJ343" s="97"/>
      <c r="BK343" s="97"/>
      <c r="BL343" s="97"/>
      <c r="BM343" s="97"/>
      <c r="BN343" s="97"/>
      <c r="BO343" s="97"/>
      <c r="BP343" s="98"/>
      <c r="BQ343" s="104"/>
      <c r="BR343" s="97"/>
      <c r="BS343" s="97"/>
      <c r="BT343" s="97"/>
      <c r="BU343" s="97"/>
      <c r="BV343" s="97"/>
      <c r="BW343" s="97"/>
      <c r="BX343" s="97"/>
      <c r="BY343" s="97"/>
      <c r="BZ343" s="97"/>
      <c r="CA343" s="97"/>
      <c r="CB343" s="97"/>
      <c r="CC343" s="97"/>
      <c r="CD343" s="97"/>
      <c r="CE343" s="97"/>
      <c r="CF343" s="97"/>
      <c r="CG343" s="98"/>
      <c r="CH343" s="104"/>
      <c r="CI343" s="97"/>
      <c r="CJ343" s="97"/>
      <c r="CK343" s="97"/>
      <c r="CL343" s="97"/>
      <c r="CM343" s="97"/>
      <c r="CN343" s="97"/>
      <c r="CO343" s="97"/>
      <c r="CP343" s="97"/>
      <c r="CQ343" s="97"/>
      <c r="CR343" s="97"/>
      <c r="CS343" s="97"/>
      <c r="CT343" s="97"/>
      <c r="CU343" s="97"/>
      <c r="CV343" s="97"/>
      <c r="CW343" s="97"/>
      <c r="CX343" s="98"/>
      <c r="CY343" s="104"/>
      <c r="CZ343" s="97"/>
      <c r="DA343" s="97"/>
      <c r="DB343" s="97"/>
      <c r="DC343" s="97"/>
      <c r="DD343" s="97"/>
      <c r="DE343" s="97"/>
      <c r="DF343" s="97"/>
      <c r="DG343" s="97"/>
      <c r="DH343" s="97"/>
      <c r="DI343" s="97"/>
      <c r="DJ343" s="97"/>
      <c r="DK343" s="97"/>
      <c r="DL343" s="97"/>
      <c r="DM343" s="97"/>
      <c r="DN343" s="97"/>
      <c r="DO343" s="98"/>
      <c r="DP343" s="104"/>
      <c r="DQ343" s="97"/>
      <c r="DR343" s="97"/>
      <c r="DS343" s="97"/>
      <c r="DT343" s="97"/>
      <c r="DU343" s="97"/>
      <c r="DV343" s="97"/>
      <c r="DW343" s="97"/>
      <c r="DX343" s="97"/>
      <c r="DY343" s="97"/>
      <c r="DZ343" s="97"/>
      <c r="EA343" s="97"/>
      <c r="EB343" s="97"/>
      <c r="EC343" s="97"/>
      <c r="ED343" s="97"/>
      <c r="EE343" s="97"/>
      <c r="EF343" s="98"/>
      <c r="EG343" s="104"/>
      <c r="EH343" s="97"/>
      <c r="EI343" s="97"/>
      <c r="EJ343" s="97"/>
      <c r="EK343" s="97"/>
      <c r="EL343" s="97"/>
      <c r="EM343" s="97"/>
      <c r="EN343" s="97"/>
      <c r="EO343" s="97"/>
      <c r="EP343" s="97"/>
      <c r="EQ343" s="97"/>
      <c r="ER343" s="97"/>
      <c r="ES343" s="97"/>
      <c r="ET343" s="97"/>
      <c r="EU343" s="97"/>
      <c r="EV343" s="97"/>
      <c r="EW343" s="98"/>
      <c r="EX343" s="104"/>
      <c r="EY343" s="97"/>
      <c r="EZ343" s="97"/>
      <c r="FA343" s="97"/>
      <c r="FB343" s="97"/>
      <c r="FC343" s="97"/>
      <c r="FD343" s="97"/>
      <c r="FE343" s="97"/>
      <c r="FF343" s="97"/>
      <c r="FG343" s="97"/>
      <c r="FH343" s="97"/>
      <c r="FI343" s="97"/>
      <c r="FJ343" s="97"/>
      <c r="FK343" s="97"/>
      <c r="FL343" s="97"/>
      <c r="FM343" s="97"/>
      <c r="FN343" s="98"/>
      <c r="FO343" s="104"/>
      <c r="FP343" s="97"/>
      <c r="FQ343" s="97"/>
      <c r="FR343" s="97"/>
      <c r="FS343" s="97"/>
      <c r="FT343" s="97"/>
      <c r="FU343" s="97"/>
      <c r="FV343" s="97"/>
      <c r="FW343" s="97"/>
      <c r="FX343" s="97"/>
      <c r="FY343" s="97"/>
      <c r="FZ343" s="97"/>
      <c r="GA343" s="97"/>
      <c r="GB343" s="97"/>
      <c r="GC343" s="97"/>
      <c r="GD343" s="97"/>
      <c r="GE343" s="98"/>
      <c r="GF343" s="104"/>
      <c r="GG343" s="97"/>
      <c r="GH343" s="97"/>
      <c r="GI343" s="97"/>
      <c r="GJ343" s="97"/>
      <c r="GK343" s="97"/>
      <c r="GL343" s="97"/>
      <c r="GM343" s="97"/>
      <c r="GN343" s="97"/>
      <c r="GO343" s="97"/>
      <c r="GP343" s="97"/>
      <c r="GQ343" s="97"/>
      <c r="GR343" s="97"/>
      <c r="GS343" s="97"/>
      <c r="GT343" s="97"/>
      <c r="GU343" s="97"/>
      <c r="GV343" s="98"/>
      <c r="GW343" s="104"/>
      <c r="GX343" s="97"/>
      <c r="GY343" s="97"/>
      <c r="GZ343" s="97"/>
      <c r="HA343" s="97"/>
      <c r="HB343" s="97"/>
      <c r="HC343" s="97"/>
      <c r="HD343" s="97"/>
      <c r="HE343" s="97"/>
      <c r="HF343" s="97"/>
      <c r="HG343" s="97"/>
      <c r="HH343" s="97"/>
      <c r="HI343" s="97"/>
      <c r="HJ343" s="97"/>
      <c r="HK343" s="97"/>
      <c r="HL343" s="97"/>
      <c r="HM343" s="98"/>
      <c r="HN343" s="104"/>
      <c r="HO343" s="97"/>
      <c r="HP343" s="97"/>
      <c r="HQ343" s="97"/>
      <c r="HR343" s="97"/>
      <c r="HS343" s="97"/>
      <c r="HT343" s="97"/>
      <c r="HU343" s="97"/>
      <c r="HV343" s="97"/>
      <c r="HW343" s="97"/>
      <c r="HX343" s="97"/>
      <c r="HY343" s="97"/>
      <c r="HZ343" s="97"/>
      <c r="IA343" s="97"/>
      <c r="IB343" s="97"/>
      <c r="IC343" s="97"/>
      <c r="ID343" s="98"/>
      <c r="IE343" s="104"/>
      <c r="IF343" s="97"/>
      <c r="IG343" s="97"/>
      <c r="IH343" s="97"/>
      <c r="II343" s="97"/>
      <c r="IJ343" s="97"/>
      <c r="IK343" s="97"/>
      <c r="IL343" s="97"/>
      <c r="IM343" s="97"/>
      <c r="IN343" s="97"/>
      <c r="IO343" s="97"/>
      <c r="IP343" s="97"/>
      <c r="IQ343" s="97"/>
      <c r="IR343" s="97"/>
      <c r="IS343" s="97"/>
      <c r="IT343" s="97"/>
      <c r="IU343" s="98"/>
      <c r="IV343" s="104"/>
      <c r="IW343" s="97"/>
      <c r="IX343" s="97"/>
      <c r="IY343" s="97"/>
      <c r="IZ343" s="97"/>
      <c r="JA343" s="97"/>
      <c r="JB343" s="97"/>
      <c r="JC343" s="97"/>
      <c r="JD343" s="97"/>
      <c r="JE343" s="97"/>
      <c r="JF343" s="97"/>
      <c r="JG343" s="97"/>
      <c r="JH343" s="97"/>
      <c r="JI343" s="97"/>
      <c r="JJ343" s="97"/>
      <c r="JK343" s="97"/>
      <c r="JL343" s="98"/>
      <c r="JM343" s="104"/>
      <c r="JN343" s="97"/>
      <c r="JO343" s="97"/>
      <c r="JP343" s="97"/>
      <c r="JQ343" s="97"/>
      <c r="JR343" s="97"/>
      <c r="JS343" s="97"/>
      <c r="JT343" s="97"/>
      <c r="JU343" s="97"/>
      <c r="JV343" s="97"/>
      <c r="JW343" s="97"/>
      <c r="JX343" s="97"/>
      <c r="JY343" s="97"/>
      <c r="JZ343" s="97"/>
      <c r="KA343" s="97"/>
      <c r="KB343" s="97"/>
      <c r="KC343" s="98"/>
      <c r="KD343" s="104"/>
      <c r="KE343" s="97"/>
      <c r="KF343" s="97"/>
      <c r="KG343" s="97"/>
      <c r="KH343" s="97"/>
      <c r="KI343" s="97"/>
      <c r="KJ343" s="97"/>
      <c r="KK343" s="97"/>
      <c r="KL343" s="97"/>
      <c r="KM343" s="97"/>
      <c r="KN343" s="97"/>
      <c r="KO343" s="97"/>
      <c r="KP343" s="97"/>
      <c r="KQ343" s="97"/>
      <c r="KR343" s="97"/>
      <c r="KS343" s="97"/>
    </row>
    <row r="344" ht="15.0" customHeight="1">
      <c r="A344" s="104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8"/>
      <c r="R344" s="104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8"/>
      <c r="AI344" s="104"/>
      <c r="AJ344" s="97"/>
      <c r="AK344" s="97"/>
      <c r="AL344" s="97"/>
      <c r="AM344" s="97"/>
      <c r="AN344" s="97"/>
      <c r="AO344" s="97"/>
      <c r="AP344" s="97"/>
      <c r="AQ344" s="97"/>
      <c r="AR344" s="97"/>
      <c r="AS344" s="97"/>
      <c r="AT344" s="97"/>
      <c r="AU344" s="97"/>
      <c r="AV344" s="97"/>
      <c r="AW344" s="97"/>
      <c r="AX344" s="97"/>
      <c r="AY344" s="98"/>
      <c r="AZ344" s="104"/>
      <c r="BA344" s="97"/>
      <c r="BB344" s="97"/>
      <c r="BC344" s="97"/>
      <c r="BD344" s="97"/>
      <c r="BE344" s="97"/>
      <c r="BF344" s="97"/>
      <c r="BG344" s="97"/>
      <c r="BH344" s="97"/>
      <c r="BI344" s="97"/>
      <c r="BJ344" s="97"/>
      <c r="BK344" s="97"/>
      <c r="BL344" s="97"/>
      <c r="BM344" s="97"/>
      <c r="BN344" s="97"/>
      <c r="BO344" s="97"/>
      <c r="BP344" s="98"/>
      <c r="BQ344" s="104"/>
      <c r="BR344" s="97"/>
      <c r="BS344" s="97"/>
      <c r="BT344" s="97"/>
      <c r="BU344" s="97"/>
      <c r="BV344" s="97"/>
      <c r="BW344" s="97"/>
      <c r="BX344" s="97"/>
      <c r="BY344" s="97"/>
      <c r="BZ344" s="97"/>
      <c r="CA344" s="97"/>
      <c r="CB344" s="97"/>
      <c r="CC344" s="97"/>
      <c r="CD344" s="97"/>
      <c r="CE344" s="97"/>
      <c r="CF344" s="97"/>
      <c r="CG344" s="98"/>
      <c r="CH344" s="104"/>
      <c r="CI344" s="97"/>
      <c r="CJ344" s="97"/>
      <c r="CK344" s="97"/>
      <c r="CL344" s="97"/>
      <c r="CM344" s="97"/>
      <c r="CN344" s="97"/>
      <c r="CO344" s="97"/>
      <c r="CP344" s="97"/>
      <c r="CQ344" s="97"/>
      <c r="CR344" s="97"/>
      <c r="CS344" s="97"/>
      <c r="CT344" s="97"/>
      <c r="CU344" s="97"/>
      <c r="CV344" s="97"/>
      <c r="CW344" s="97"/>
      <c r="CX344" s="98"/>
      <c r="CY344" s="104"/>
      <c r="CZ344" s="97"/>
      <c r="DA344" s="97"/>
      <c r="DB344" s="97"/>
      <c r="DC344" s="97"/>
      <c r="DD344" s="97"/>
      <c r="DE344" s="97"/>
      <c r="DF344" s="97"/>
      <c r="DG344" s="97"/>
      <c r="DH344" s="97"/>
      <c r="DI344" s="97"/>
      <c r="DJ344" s="97"/>
      <c r="DK344" s="97"/>
      <c r="DL344" s="97"/>
      <c r="DM344" s="97"/>
      <c r="DN344" s="97"/>
      <c r="DO344" s="98"/>
      <c r="DP344" s="104"/>
      <c r="DQ344" s="97"/>
      <c r="DR344" s="97"/>
      <c r="DS344" s="97"/>
      <c r="DT344" s="97"/>
      <c r="DU344" s="97"/>
      <c r="DV344" s="97"/>
      <c r="DW344" s="97"/>
      <c r="DX344" s="97"/>
      <c r="DY344" s="97"/>
      <c r="DZ344" s="97"/>
      <c r="EA344" s="97"/>
      <c r="EB344" s="97"/>
      <c r="EC344" s="97"/>
      <c r="ED344" s="97"/>
      <c r="EE344" s="97"/>
      <c r="EF344" s="98"/>
      <c r="EG344" s="104"/>
      <c r="EH344" s="97"/>
      <c r="EI344" s="97"/>
      <c r="EJ344" s="97"/>
      <c r="EK344" s="97"/>
      <c r="EL344" s="97"/>
      <c r="EM344" s="97"/>
      <c r="EN344" s="97"/>
      <c r="EO344" s="97"/>
      <c r="EP344" s="97"/>
      <c r="EQ344" s="97"/>
      <c r="ER344" s="97"/>
      <c r="ES344" s="97"/>
      <c r="ET344" s="97"/>
      <c r="EU344" s="97"/>
      <c r="EV344" s="97"/>
      <c r="EW344" s="98"/>
      <c r="EX344" s="104"/>
      <c r="EY344" s="97"/>
      <c r="EZ344" s="97"/>
      <c r="FA344" s="97"/>
      <c r="FB344" s="97"/>
      <c r="FC344" s="97"/>
      <c r="FD344" s="97"/>
      <c r="FE344" s="97"/>
      <c r="FF344" s="97"/>
      <c r="FG344" s="97"/>
      <c r="FH344" s="97"/>
      <c r="FI344" s="97"/>
      <c r="FJ344" s="97"/>
      <c r="FK344" s="97"/>
      <c r="FL344" s="97"/>
      <c r="FM344" s="97"/>
      <c r="FN344" s="98"/>
      <c r="FO344" s="104"/>
      <c r="FP344" s="97"/>
      <c r="FQ344" s="97"/>
      <c r="FR344" s="97"/>
      <c r="FS344" s="97"/>
      <c r="FT344" s="97"/>
      <c r="FU344" s="97"/>
      <c r="FV344" s="97"/>
      <c r="FW344" s="97"/>
      <c r="FX344" s="97"/>
      <c r="FY344" s="97"/>
      <c r="FZ344" s="97"/>
      <c r="GA344" s="97"/>
      <c r="GB344" s="97"/>
      <c r="GC344" s="97"/>
      <c r="GD344" s="97"/>
      <c r="GE344" s="98"/>
      <c r="GF344" s="104"/>
      <c r="GG344" s="97"/>
      <c r="GH344" s="97"/>
      <c r="GI344" s="97"/>
      <c r="GJ344" s="97"/>
      <c r="GK344" s="97"/>
      <c r="GL344" s="97"/>
      <c r="GM344" s="97"/>
      <c r="GN344" s="97"/>
      <c r="GO344" s="97"/>
      <c r="GP344" s="97"/>
      <c r="GQ344" s="97"/>
      <c r="GR344" s="97"/>
      <c r="GS344" s="97"/>
      <c r="GT344" s="97"/>
      <c r="GU344" s="97"/>
      <c r="GV344" s="98"/>
      <c r="GW344" s="104"/>
      <c r="GX344" s="97"/>
      <c r="GY344" s="97"/>
      <c r="GZ344" s="97"/>
      <c r="HA344" s="97"/>
      <c r="HB344" s="97"/>
      <c r="HC344" s="97"/>
      <c r="HD344" s="97"/>
      <c r="HE344" s="97"/>
      <c r="HF344" s="97"/>
      <c r="HG344" s="97"/>
      <c r="HH344" s="97"/>
      <c r="HI344" s="97"/>
      <c r="HJ344" s="97"/>
      <c r="HK344" s="97"/>
      <c r="HL344" s="97"/>
      <c r="HM344" s="98"/>
      <c r="HN344" s="104"/>
      <c r="HO344" s="97"/>
      <c r="HP344" s="97"/>
      <c r="HQ344" s="97"/>
      <c r="HR344" s="97"/>
      <c r="HS344" s="97"/>
      <c r="HT344" s="97"/>
      <c r="HU344" s="97"/>
      <c r="HV344" s="97"/>
      <c r="HW344" s="97"/>
      <c r="HX344" s="97"/>
      <c r="HY344" s="97"/>
      <c r="HZ344" s="97"/>
      <c r="IA344" s="97"/>
      <c r="IB344" s="97"/>
      <c r="IC344" s="97"/>
      <c r="ID344" s="98"/>
      <c r="IE344" s="104"/>
      <c r="IF344" s="97"/>
      <c r="IG344" s="97"/>
      <c r="IH344" s="97"/>
      <c r="II344" s="97"/>
      <c r="IJ344" s="97"/>
      <c r="IK344" s="97"/>
      <c r="IL344" s="97"/>
      <c r="IM344" s="97"/>
      <c r="IN344" s="97"/>
      <c r="IO344" s="97"/>
      <c r="IP344" s="97"/>
      <c r="IQ344" s="97"/>
      <c r="IR344" s="97"/>
      <c r="IS344" s="97"/>
      <c r="IT344" s="97"/>
      <c r="IU344" s="98"/>
      <c r="IV344" s="104"/>
      <c r="IW344" s="97"/>
      <c r="IX344" s="97"/>
      <c r="IY344" s="97"/>
      <c r="IZ344" s="97"/>
      <c r="JA344" s="97"/>
      <c r="JB344" s="97"/>
      <c r="JC344" s="97"/>
      <c r="JD344" s="97"/>
      <c r="JE344" s="97"/>
      <c r="JF344" s="97"/>
      <c r="JG344" s="97"/>
      <c r="JH344" s="97"/>
      <c r="JI344" s="97"/>
      <c r="JJ344" s="97"/>
      <c r="JK344" s="97"/>
      <c r="JL344" s="98"/>
      <c r="JM344" s="104"/>
      <c r="JN344" s="97"/>
      <c r="JO344" s="97"/>
      <c r="JP344" s="97"/>
      <c r="JQ344" s="97"/>
      <c r="JR344" s="97"/>
      <c r="JS344" s="97"/>
      <c r="JT344" s="97"/>
      <c r="JU344" s="97"/>
      <c r="JV344" s="97"/>
      <c r="JW344" s="97"/>
      <c r="JX344" s="97"/>
      <c r="JY344" s="97"/>
      <c r="JZ344" s="97"/>
      <c r="KA344" s="97"/>
      <c r="KB344" s="97"/>
      <c r="KC344" s="98"/>
      <c r="KD344" s="104"/>
      <c r="KE344" s="97"/>
      <c r="KF344" s="97"/>
      <c r="KG344" s="97"/>
      <c r="KH344" s="97"/>
      <c r="KI344" s="97"/>
      <c r="KJ344" s="97"/>
      <c r="KK344" s="97"/>
      <c r="KL344" s="97"/>
      <c r="KM344" s="97"/>
      <c r="KN344" s="97"/>
      <c r="KO344" s="97"/>
      <c r="KP344" s="97"/>
      <c r="KQ344" s="97"/>
      <c r="KR344" s="97"/>
      <c r="KS344" s="97"/>
    </row>
    <row r="345" ht="15.0" customHeight="1">
      <c r="A345" s="104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8"/>
      <c r="R345" s="104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8"/>
      <c r="AI345" s="104"/>
      <c r="AJ345" s="97"/>
      <c r="AK345" s="97"/>
      <c r="AL345" s="97"/>
      <c r="AM345" s="97"/>
      <c r="AN345" s="97"/>
      <c r="AO345" s="97"/>
      <c r="AP345" s="97"/>
      <c r="AQ345" s="97"/>
      <c r="AR345" s="97"/>
      <c r="AS345" s="97"/>
      <c r="AT345" s="97"/>
      <c r="AU345" s="97"/>
      <c r="AV345" s="97"/>
      <c r="AW345" s="97"/>
      <c r="AX345" s="97"/>
      <c r="AY345" s="98"/>
      <c r="AZ345" s="104"/>
      <c r="BA345" s="97"/>
      <c r="BB345" s="97"/>
      <c r="BC345" s="97"/>
      <c r="BD345" s="97"/>
      <c r="BE345" s="97"/>
      <c r="BF345" s="97"/>
      <c r="BG345" s="97"/>
      <c r="BH345" s="97"/>
      <c r="BI345" s="97"/>
      <c r="BJ345" s="97"/>
      <c r="BK345" s="97"/>
      <c r="BL345" s="97"/>
      <c r="BM345" s="97"/>
      <c r="BN345" s="97"/>
      <c r="BO345" s="97"/>
      <c r="BP345" s="98"/>
      <c r="BQ345" s="104"/>
      <c r="BR345" s="97"/>
      <c r="BS345" s="97"/>
      <c r="BT345" s="97"/>
      <c r="BU345" s="97"/>
      <c r="BV345" s="97"/>
      <c r="BW345" s="97"/>
      <c r="BX345" s="97"/>
      <c r="BY345" s="97"/>
      <c r="BZ345" s="97"/>
      <c r="CA345" s="97"/>
      <c r="CB345" s="97"/>
      <c r="CC345" s="97"/>
      <c r="CD345" s="97"/>
      <c r="CE345" s="97"/>
      <c r="CF345" s="97"/>
      <c r="CG345" s="98"/>
      <c r="CH345" s="104"/>
      <c r="CI345" s="97"/>
      <c r="CJ345" s="97"/>
      <c r="CK345" s="97"/>
      <c r="CL345" s="97"/>
      <c r="CM345" s="97"/>
      <c r="CN345" s="97"/>
      <c r="CO345" s="97"/>
      <c r="CP345" s="97"/>
      <c r="CQ345" s="97"/>
      <c r="CR345" s="97"/>
      <c r="CS345" s="97"/>
      <c r="CT345" s="97"/>
      <c r="CU345" s="97"/>
      <c r="CV345" s="97"/>
      <c r="CW345" s="97"/>
      <c r="CX345" s="98"/>
      <c r="CY345" s="104"/>
      <c r="CZ345" s="97"/>
      <c r="DA345" s="97"/>
      <c r="DB345" s="97"/>
      <c r="DC345" s="97"/>
      <c r="DD345" s="97"/>
      <c r="DE345" s="97"/>
      <c r="DF345" s="97"/>
      <c r="DG345" s="97"/>
      <c r="DH345" s="97"/>
      <c r="DI345" s="97"/>
      <c r="DJ345" s="97"/>
      <c r="DK345" s="97"/>
      <c r="DL345" s="97"/>
      <c r="DM345" s="97"/>
      <c r="DN345" s="97"/>
      <c r="DO345" s="98"/>
      <c r="DP345" s="104"/>
      <c r="DQ345" s="97"/>
      <c r="DR345" s="97"/>
      <c r="DS345" s="97"/>
      <c r="DT345" s="97"/>
      <c r="DU345" s="97"/>
      <c r="DV345" s="97"/>
      <c r="DW345" s="97"/>
      <c r="DX345" s="97"/>
      <c r="DY345" s="97"/>
      <c r="DZ345" s="97"/>
      <c r="EA345" s="97"/>
      <c r="EB345" s="97"/>
      <c r="EC345" s="97"/>
      <c r="ED345" s="97"/>
      <c r="EE345" s="97"/>
      <c r="EF345" s="98"/>
      <c r="EG345" s="104"/>
      <c r="EH345" s="97"/>
      <c r="EI345" s="97"/>
      <c r="EJ345" s="97"/>
      <c r="EK345" s="97"/>
      <c r="EL345" s="97"/>
      <c r="EM345" s="97"/>
      <c r="EN345" s="97"/>
      <c r="EO345" s="97"/>
      <c r="EP345" s="97"/>
      <c r="EQ345" s="97"/>
      <c r="ER345" s="97"/>
      <c r="ES345" s="97"/>
      <c r="ET345" s="97"/>
      <c r="EU345" s="97"/>
      <c r="EV345" s="97"/>
      <c r="EW345" s="98"/>
      <c r="EX345" s="104"/>
      <c r="EY345" s="97"/>
      <c r="EZ345" s="97"/>
      <c r="FA345" s="97"/>
      <c r="FB345" s="97"/>
      <c r="FC345" s="97"/>
      <c r="FD345" s="97"/>
      <c r="FE345" s="97"/>
      <c r="FF345" s="97"/>
      <c r="FG345" s="97"/>
      <c r="FH345" s="97"/>
      <c r="FI345" s="97"/>
      <c r="FJ345" s="97"/>
      <c r="FK345" s="97"/>
      <c r="FL345" s="97"/>
      <c r="FM345" s="97"/>
      <c r="FN345" s="98"/>
      <c r="FO345" s="104"/>
      <c r="FP345" s="97"/>
      <c r="FQ345" s="97"/>
      <c r="FR345" s="97"/>
      <c r="FS345" s="97"/>
      <c r="FT345" s="97"/>
      <c r="FU345" s="97"/>
      <c r="FV345" s="97"/>
      <c r="FW345" s="97"/>
      <c r="FX345" s="97"/>
      <c r="FY345" s="97"/>
      <c r="FZ345" s="97"/>
      <c r="GA345" s="97"/>
      <c r="GB345" s="97"/>
      <c r="GC345" s="97"/>
      <c r="GD345" s="97"/>
      <c r="GE345" s="98"/>
      <c r="GF345" s="104"/>
      <c r="GG345" s="97"/>
      <c r="GH345" s="97"/>
      <c r="GI345" s="97"/>
      <c r="GJ345" s="97"/>
      <c r="GK345" s="97"/>
      <c r="GL345" s="97"/>
      <c r="GM345" s="97"/>
      <c r="GN345" s="97"/>
      <c r="GO345" s="97"/>
      <c r="GP345" s="97"/>
      <c r="GQ345" s="97"/>
      <c r="GR345" s="97"/>
      <c r="GS345" s="97"/>
      <c r="GT345" s="97"/>
      <c r="GU345" s="97"/>
      <c r="GV345" s="98"/>
      <c r="GW345" s="104"/>
      <c r="GX345" s="97"/>
      <c r="GY345" s="97"/>
      <c r="GZ345" s="97"/>
      <c r="HA345" s="97"/>
      <c r="HB345" s="97"/>
      <c r="HC345" s="97"/>
      <c r="HD345" s="97"/>
      <c r="HE345" s="97"/>
      <c r="HF345" s="97"/>
      <c r="HG345" s="97"/>
      <c r="HH345" s="97"/>
      <c r="HI345" s="97"/>
      <c r="HJ345" s="97"/>
      <c r="HK345" s="97"/>
      <c r="HL345" s="97"/>
      <c r="HM345" s="98"/>
      <c r="HN345" s="104"/>
      <c r="HO345" s="97"/>
      <c r="HP345" s="97"/>
      <c r="HQ345" s="97"/>
      <c r="HR345" s="97"/>
      <c r="HS345" s="97"/>
      <c r="HT345" s="97"/>
      <c r="HU345" s="97"/>
      <c r="HV345" s="97"/>
      <c r="HW345" s="97"/>
      <c r="HX345" s="97"/>
      <c r="HY345" s="97"/>
      <c r="HZ345" s="97"/>
      <c r="IA345" s="97"/>
      <c r="IB345" s="97"/>
      <c r="IC345" s="97"/>
      <c r="ID345" s="98"/>
      <c r="IE345" s="104"/>
      <c r="IF345" s="97"/>
      <c r="IG345" s="97"/>
      <c r="IH345" s="97"/>
      <c r="II345" s="97"/>
      <c r="IJ345" s="97"/>
      <c r="IK345" s="97"/>
      <c r="IL345" s="97"/>
      <c r="IM345" s="97"/>
      <c r="IN345" s="97"/>
      <c r="IO345" s="97"/>
      <c r="IP345" s="97"/>
      <c r="IQ345" s="97"/>
      <c r="IR345" s="97"/>
      <c r="IS345" s="97"/>
      <c r="IT345" s="97"/>
      <c r="IU345" s="98"/>
      <c r="IV345" s="104"/>
      <c r="IW345" s="97"/>
      <c r="IX345" s="97"/>
      <c r="IY345" s="97"/>
      <c r="IZ345" s="97"/>
      <c r="JA345" s="97"/>
      <c r="JB345" s="97"/>
      <c r="JC345" s="97"/>
      <c r="JD345" s="97"/>
      <c r="JE345" s="97"/>
      <c r="JF345" s="97"/>
      <c r="JG345" s="97"/>
      <c r="JH345" s="97"/>
      <c r="JI345" s="97"/>
      <c r="JJ345" s="97"/>
      <c r="JK345" s="97"/>
      <c r="JL345" s="98"/>
      <c r="JM345" s="104"/>
      <c r="JN345" s="97"/>
      <c r="JO345" s="97"/>
      <c r="JP345" s="97"/>
      <c r="JQ345" s="97"/>
      <c r="JR345" s="97"/>
      <c r="JS345" s="97"/>
      <c r="JT345" s="97"/>
      <c r="JU345" s="97"/>
      <c r="JV345" s="97"/>
      <c r="JW345" s="97"/>
      <c r="JX345" s="97"/>
      <c r="JY345" s="97"/>
      <c r="JZ345" s="97"/>
      <c r="KA345" s="97"/>
      <c r="KB345" s="97"/>
      <c r="KC345" s="98"/>
      <c r="KD345" s="104"/>
      <c r="KE345" s="97"/>
      <c r="KF345" s="97"/>
      <c r="KG345" s="97"/>
      <c r="KH345" s="97"/>
      <c r="KI345" s="97"/>
      <c r="KJ345" s="97"/>
      <c r="KK345" s="97"/>
      <c r="KL345" s="97"/>
      <c r="KM345" s="97"/>
      <c r="KN345" s="97"/>
      <c r="KO345" s="97"/>
      <c r="KP345" s="97"/>
      <c r="KQ345" s="97"/>
      <c r="KR345" s="97"/>
      <c r="KS345" s="97"/>
    </row>
    <row r="346" ht="15.0" customHeight="1">
      <c r="A346" s="104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8"/>
      <c r="R346" s="104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8"/>
      <c r="AI346" s="104"/>
      <c r="AJ346" s="97"/>
      <c r="AK346" s="97"/>
      <c r="AL346" s="97"/>
      <c r="AM346" s="97"/>
      <c r="AN346" s="97"/>
      <c r="AO346" s="97"/>
      <c r="AP346" s="97"/>
      <c r="AQ346" s="97"/>
      <c r="AR346" s="97"/>
      <c r="AS346" s="97"/>
      <c r="AT346" s="97"/>
      <c r="AU346" s="97"/>
      <c r="AV346" s="97"/>
      <c r="AW346" s="97"/>
      <c r="AX346" s="97"/>
      <c r="AY346" s="98"/>
      <c r="AZ346" s="104"/>
      <c r="BA346" s="97"/>
      <c r="BB346" s="97"/>
      <c r="BC346" s="97"/>
      <c r="BD346" s="97"/>
      <c r="BE346" s="97"/>
      <c r="BF346" s="97"/>
      <c r="BG346" s="97"/>
      <c r="BH346" s="97"/>
      <c r="BI346" s="97"/>
      <c r="BJ346" s="97"/>
      <c r="BK346" s="97"/>
      <c r="BL346" s="97"/>
      <c r="BM346" s="97"/>
      <c r="BN346" s="97"/>
      <c r="BO346" s="97"/>
      <c r="BP346" s="98"/>
      <c r="BQ346" s="104"/>
      <c r="BR346" s="97"/>
      <c r="BS346" s="97"/>
      <c r="BT346" s="97"/>
      <c r="BU346" s="97"/>
      <c r="BV346" s="97"/>
      <c r="BW346" s="97"/>
      <c r="BX346" s="97"/>
      <c r="BY346" s="97"/>
      <c r="BZ346" s="97"/>
      <c r="CA346" s="97"/>
      <c r="CB346" s="97"/>
      <c r="CC346" s="97"/>
      <c r="CD346" s="97"/>
      <c r="CE346" s="97"/>
      <c r="CF346" s="97"/>
      <c r="CG346" s="98"/>
      <c r="CH346" s="104"/>
      <c r="CI346" s="97"/>
      <c r="CJ346" s="97"/>
      <c r="CK346" s="97"/>
      <c r="CL346" s="97"/>
      <c r="CM346" s="97"/>
      <c r="CN346" s="97"/>
      <c r="CO346" s="97"/>
      <c r="CP346" s="97"/>
      <c r="CQ346" s="97"/>
      <c r="CR346" s="97"/>
      <c r="CS346" s="97"/>
      <c r="CT346" s="97"/>
      <c r="CU346" s="97"/>
      <c r="CV346" s="97"/>
      <c r="CW346" s="97"/>
      <c r="CX346" s="98"/>
      <c r="CY346" s="104"/>
      <c r="CZ346" s="97"/>
      <c r="DA346" s="97"/>
      <c r="DB346" s="97"/>
      <c r="DC346" s="97"/>
      <c r="DD346" s="97"/>
      <c r="DE346" s="97"/>
      <c r="DF346" s="97"/>
      <c r="DG346" s="97"/>
      <c r="DH346" s="97"/>
      <c r="DI346" s="97"/>
      <c r="DJ346" s="97"/>
      <c r="DK346" s="97"/>
      <c r="DL346" s="97"/>
      <c r="DM346" s="97"/>
      <c r="DN346" s="97"/>
      <c r="DO346" s="98"/>
      <c r="DP346" s="104"/>
      <c r="DQ346" s="97"/>
      <c r="DR346" s="97"/>
      <c r="DS346" s="97"/>
      <c r="DT346" s="97"/>
      <c r="DU346" s="97"/>
      <c r="DV346" s="97"/>
      <c r="DW346" s="97"/>
      <c r="DX346" s="97"/>
      <c r="DY346" s="97"/>
      <c r="DZ346" s="97"/>
      <c r="EA346" s="97"/>
      <c r="EB346" s="97"/>
      <c r="EC346" s="97"/>
      <c r="ED346" s="97"/>
      <c r="EE346" s="97"/>
      <c r="EF346" s="98"/>
      <c r="EG346" s="104"/>
      <c r="EH346" s="97"/>
      <c r="EI346" s="97"/>
      <c r="EJ346" s="97"/>
      <c r="EK346" s="97"/>
      <c r="EL346" s="97"/>
      <c r="EM346" s="97"/>
      <c r="EN346" s="97"/>
      <c r="EO346" s="97"/>
      <c r="EP346" s="97"/>
      <c r="EQ346" s="97"/>
      <c r="ER346" s="97"/>
      <c r="ES346" s="97"/>
      <c r="ET346" s="97"/>
      <c r="EU346" s="97"/>
      <c r="EV346" s="97"/>
      <c r="EW346" s="98"/>
      <c r="EX346" s="104"/>
      <c r="EY346" s="97"/>
      <c r="EZ346" s="97"/>
      <c r="FA346" s="97"/>
      <c r="FB346" s="97"/>
      <c r="FC346" s="97"/>
      <c r="FD346" s="97"/>
      <c r="FE346" s="97"/>
      <c r="FF346" s="97"/>
      <c r="FG346" s="97"/>
      <c r="FH346" s="97"/>
      <c r="FI346" s="97"/>
      <c r="FJ346" s="97"/>
      <c r="FK346" s="97"/>
      <c r="FL346" s="97"/>
      <c r="FM346" s="97"/>
      <c r="FN346" s="98"/>
      <c r="FO346" s="104"/>
      <c r="FP346" s="97"/>
      <c r="FQ346" s="97"/>
      <c r="FR346" s="97"/>
      <c r="FS346" s="97"/>
      <c r="FT346" s="97"/>
      <c r="FU346" s="97"/>
      <c r="FV346" s="97"/>
      <c r="FW346" s="97"/>
      <c r="FX346" s="97"/>
      <c r="FY346" s="97"/>
      <c r="FZ346" s="97"/>
      <c r="GA346" s="97"/>
      <c r="GB346" s="97"/>
      <c r="GC346" s="97"/>
      <c r="GD346" s="97"/>
      <c r="GE346" s="98"/>
      <c r="GF346" s="104"/>
      <c r="GG346" s="97"/>
      <c r="GH346" s="97"/>
      <c r="GI346" s="97"/>
      <c r="GJ346" s="97"/>
      <c r="GK346" s="97"/>
      <c r="GL346" s="97"/>
      <c r="GM346" s="97"/>
      <c r="GN346" s="97"/>
      <c r="GO346" s="97"/>
      <c r="GP346" s="97"/>
      <c r="GQ346" s="97"/>
      <c r="GR346" s="97"/>
      <c r="GS346" s="97"/>
      <c r="GT346" s="97"/>
      <c r="GU346" s="97"/>
      <c r="GV346" s="98"/>
      <c r="GW346" s="104"/>
      <c r="GX346" s="97"/>
      <c r="GY346" s="97"/>
      <c r="GZ346" s="97"/>
      <c r="HA346" s="97"/>
      <c r="HB346" s="97"/>
      <c r="HC346" s="97"/>
      <c r="HD346" s="97"/>
      <c r="HE346" s="97"/>
      <c r="HF346" s="97"/>
      <c r="HG346" s="97"/>
      <c r="HH346" s="97"/>
      <c r="HI346" s="97"/>
      <c r="HJ346" s="97"/>
      <c r="HK346" s="97"/>
      <c r="HL346" s="97"/>
      <c r="HM346" s="98"/>
      <c r="HN346" s="104"/>
      <c r="HO346" s="97"/>
      <c r="HP346" s="97"/>
      <c r="HQ346" s="97"/>
      <c r="HR346" s="97"/>
      <c r="HS346" s="97"/>
      <c r="HT346" s="97"/>
      <c r="HU346" s="97"/>
      <c r="HV346" s="97"/>
      <c r="HW346" s="97"/>
      <c r="HX346" s="97"/>
      <c r="HY346" s="97"/>
      <c r="HZ346" s="97"/>
      <c r="IA346" s="97"/>
      <c r="IB346" s="97"/>
      <c r="IC346" s="97"/>
      <c r="ID346" s="98"/>
      <c r="IE346" s="104"/>
      <c r="IF346" s="97"/>
      <c r="IG346" s="97"/>
      <c r="IH346" s="97"/>
      <c r="II346" s="97"/>
      <c r="IJ346" s="97"/>
      <c r="IK346" s="97"/>
      <c r="IL346" s="97"/>
      <c r="IM346" s="97"/>
      <c r="IN346" s="97"/>
      <c r="IO346" s="97"/>
      <c r="IP346" s="97"/>
      <c r="IQ346" s="97"/>
      <c r="IR346" s="97"/>
      <c r="IS346" s="97"/>
      <c r="IT346" s="97"/>
      <c r="IU346" s="98"/>
      <c r="IV346" s="104"/>
      <c r="IW346" s="97"/>
      <c r="IX346" s="97"/>
      <c r="IY346" s="97"/>
      <c r="IZ346" s="97"/>
      <c r="JA346" s="97"/>
      <c r="JB346" s="97"/>
      <c r="JC346" s="97"/>
      <c r="JD346" s="97"/>
      <c r="JE346" s="97"/>
      <c r="JF346" s="97"/>
      <c r="JG346" s="97"/>
      <c r="JH346" s="97"/>
      <c r="JI346" s="97"/>
      <c r="JJ346" s="97"/>
      <c r="JK346" s="97"/>
      <c r="JL346" s="98"/>
      <c r="JM346" s="104"/>
      <c r="JN346" s="97"/>
      <c r="JO346" s="97"/>
      <c r="JP346" s="97"/>
      <c r="JQ346" s="97"/>
      <c r="JR346" s="97"/>
      <c r="JS346" s="97"/>
      <c r="JT346" s="97"/>
      <c r="JU346" s="97"/>
      <c r="JV346" s="97"/>
      <c r="JW346" s="97"/>
      <c r="JX346" s="97"/>
      <c r="JY346" s="97"/>
      <c r="JZ346" s="97"/>
      <c r="KA346" s="97"/>
      <c r="KB346" s="97"/>
      <c r="KC346" s="98"/>
      <c r="KD346" s="104"/>
      <c r="KE346" s="97"/>
      <c r="KF346" s="97"/>
      <c r="KG346" s="97"/>
      <c r="KH346" s="97"/>
      <c r="KI346" s="97"/>
      <c r="KJ346" s="97"/>
      <c r="KK346" s="97"/>
      <c r="KL346" s="97"/>
      <c r="KM346" s="97"/>
      <c r="KN346" s="97"/>
      <c r="KO346" s="97"/>
      <c r="KP346" s="97"/>
      <c r="KQ346" s="97"/>
      <c r="KR346" s="97"/>
      <c r="KS346" s="97"/>
    </row>
    <row r="347" ht="15.0" customHeight="1">
      <c r="A347" s="104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8"/>
      <c r="R347" s="104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8"/>
      <c r="AI347" s="104"/>
      <c r="AJ347" s="97"/>
      <c r="AK347" s="97"/>
      <c r="AL347" s="97"/>
      <c r="AM347" s="97"/>
      <c r="AN347" s="97"/>
      <c r="AO347" s="97"/>
      <c r="AP347" s="97"/>
      <c r="AQ347" s="97"/>
      <c r="AR347" s="97"/>
      <c r="AS347" s="97"/>
      <c r="AT347" s="97"/>
      <c r="AU347" s="97"/>
      <c r="AV347" s="97"/>
      <c r="AW347" s="97"/>
      <c r="AX347" s="97"/>
      <c r="AY347" s="98"/>
      <c r="AZ347" s="104"/>
      <c r="BA347" s="97"/>
      <c r="BB347" s="97"/>
      <c r="BC347" s="97"/>
      <c r="BD347" s="97"/>
      <c r="BE347" s="97"/>
      <c r="BF347" s="97"/>
      <c r="BG347" s="97"/>
      <c r="BH347" s="97"/>
      <c r="BI347" s="97"/>
      <c r="BJ347" s="97"/>
      <c r="BK347" s="97"/>
      <c r="BL347" s="97"/>
      <c r="BM347" s="97"/>
      <c r="BN347" s="97"/>
      <c r="BO347" s="97"/>
      <c r="BP347" s="98"/>
      <c r="BQ347" s="104"/>
      <c r="BR347" s="97"/>
      <c r="BS347" s="97"/>
      <c r="BT347" s="97"/>
      <c r="BU347" s="97"/>
      <c r="BV347" s="97"/>
      <c r="BW347" s="97"/>
      <c r="BX347" s="97"/>
      <c r="BY347" s="97"/>
      <c r="BZ347" s="97"/>
      <c r="CA347" s="97"/>
      <c r="CB347" s="97"/>
      <c r="CC347" s="97"/>
      <c r="CD347" s="97"/>
      <c r="CE347" s="97"/>
      <c r="CF347" s="97"/>
      <c r="CG347" s="98"/>
      <c r="CH347" s="104"/>
      <c r="CI347" s="97"/>
      <c r="CJ347" s="97"/>
      <c r="CK347" s="97"/>
      <c r="CL347" s="97"/>
      <c r="CM347" s="97"/>
      <c r="CN347" s="97"/>
      <c r="CO347" s="97"/>
      <c r="CP347" s="97"/>
      <c r="CQ347" s="97"/>
      <c r="CR347" s="97"/>
      <c r="CS347" s="97"/>
      <c r="CT347" s="97"/>
      <c r="CU347" s="97"/>
      <c r="CV347" s="97"/>
      <c r="CW347" s="97"/>
      <c r="CX347" s="98"/>
      <c r="CY347" s="104"/>
      <c r="CZ347" s="97"/>
      <c r="DA347" s="97"/>
      <c r="DB347" s="97"/>
      <c r="DC347" s="97"/>
      <c r="DD347" s="97"/>
      <c r="DE347" s="97"/>
      <c r="DF347" s="97"/>
      <c r="DG347" s="97"/>
      <c r="DH347" s="97"/>
      <c r="DI347" s="97"/>
      <c r="DJ347" s="97"/>
      <c r="DK347" s="97"/>
      <c r="DL347" s="97"/>
      <c r="DM347" s="97"/>
      <c r="DN347" s="97"/>
      <c r="DO347" s="98"/>
      <c r="DP347" s="104"/>
      <c r="DQ347" s="97"/>
      <c r="DR347" s="97"/>
      <c r="DS347" s="97"/>
      <c r="DT347" s="97"/>
      <c r="DU347" s="97"/>
      <c r="DV347" s="97"/>
      <c r="DW347" s="97"/>
      <c r="DX347" s="97"/>
      <c r="DY347" s="97"/>
      <c r="DZ347" s="97"/>
      <c r="EA347" s="97"/>
      <c r="EB347" s="97"/>
      <c r="EC347" s="97"/>
      <c r="ED347" s="97"/>
      <c r="EE347" s="97"/>
      <c r="EF347" s="98"/>
      <c r="EG347" s="104"/>
      <c r="EH347" s="97"/>
      <c r="EI347" s="97"/>
      <c r="EJ347" s="97"/>
      <c r="EK347" s="97"/>
      <c r="EL347" s="97"/>
      <c r="EM347" s="97"/>
      <c r="EN347" s="97"/>
      <c r="EO347" s="97"/>
      <c r="EP347" s="97"/>
      <c r="EQ347" s="97"/>
      <c r="ER347" s="97"/>
      <c r="ES347" s="97"/>
      <c r="ET347" s="97"/>
      <c r="EU347" s="97"/>
      <c r="EV347" s="97"/>
      <c r="EW347" s="98"/>
      <c r="EX347" s="104"/>
      <c r="EY347" s="97"/>
      <c r="EZ347" s="97"/>
      <c r="FA347" s="97"/>
      <c r="FB347" s="97"/>
      <c r="FC347" s="97"/>
      <c r="FD347" s="97"/>
      <c r="FE347" s="97"/>
      <c r="FF347" s="97"/>
      <c r="FG347" s="97"/>
      <c r="FH347" s="97"/>
      <c r="FI347" s="97"/>
      <c r="FJ347" s="97"/>
      <c r="FK347" s="97"/>
      <c r="FL347" s="97"/>
      <c r="FM347" s="97"/>
      <c r="FN347" s="98"/>
      <c r="FO347" s="104"/>
      <c r="FP347" s="97"/>
      <c r="FQ347" s="97"/>
      <c r="FR347" s="97"/>
      <c r="FS347" s="97"/>
      <c r="FT347" s="97"/>
      <c r="FU347" s="97"/>
      <c r="FV347" s="97"/>
      <c r="FW347" s="97"/>
      <c r="FX347" s="97"/>
      <c r="FY347" s="97"/>
      <c r="FZ347" s="97"/>
      <c r="GA347" s="97"/>
      <c r="GB347" s="97"/>
      <c r="GC347" s="97"/>
      <c r="GD347" s="97"/>
      <c r="GE347" s="98"/>
      <c r="GF347" s="104"/>
      <c r="GG347" s="97"/>
      <c r="GH347" s="97"/>
      <c r="GI347" s="97"/>
      <c r="GJ347" s="97"/>
      <c r="GK347" s="97"/>
      <c r="GL347" s="97"/>
      <c r="GM347" s="97"/>
      <c r="GN347" s="97"/>
      <c r="GO347" s="97"/>
      <c r="GP347" s="97"/>
      <c r="GQ347" s="97"/>
      <c r="GR347" s="97"/>
      <c r="GS347" s="97"/>
      <c r="GT347" s="97"/>
      <c r="GU347" s="97"/>
      <c r="GV347" s="98"/>
      <c r="GW347" s="104"/>
      <c r="GX347" s="97"/>
      <c r="GY347" s="97"/>
      <c r="GZ347" s="97"/>
      <c r="HA347" s="97"/>
      <c r="HB347" s="97"/>
      <c r="HC347" s="97"/>
      <c r="HD347" s="97"/>
      <c r="HE347" s="97"/>
      <c r="HF347" s="97"/>
      <c r="HG347" s="97"/>
      <c r="HH347" s="97"/>
      <c r="HI347" s="97"/>
      <c r="HJ347" s="97"/>
      <c r="HK347" s="97"/>
      <c r="HL347" s="97"/>
      <c r="HM347" s="98"/>
      <c r="HN347" s="104"/>
      <c r="HO347" s="97"/>
      <c r="HP347" s="97"/>
      <c r="HQ347" s="97"/>
      <c r="HR347" s="97"/>
      <c r="HS347" s="97"/>
      <c r="HT347" s="97"/>
      <c r="HU347" s="97"/>
      <c r="HV347" s="97"/>
      <c r="HW347" s="97"/>
      <c r="HX347" s="97"/>
      <c r="HY347" s="97"/>
      <c r="HZ347" s="97"/>
      <c r="IA347" s="97"/>
      <c r="IB347" s="97"/>
      <c r="IC347" s="97"/>
      <c r="ID347" s="98"/>
      <c r="IE347" s="104"/>
      <c r="IF347" s="97"/>
      <c r="IG347" s="97"/>
      <c r="IH347" s="97"/>
      <c r="II347" s="97"/>
      <c r="IJ347" s="97"/>
      <c r="IK347" s="97"/>
      <c r="IL347" s="97"/>
      <c r="IM347" s="97"/>
      <c r="IN347" s="97"/>
      <c r="IO347" s="97"/>
      <c r="IP347" s="97"/>
      <c r="IQ347" s="97"/>
      <c r="IR347" s="97"/>
      <c r="IS347" s="97"/>
      <c r="IT347" s="97"/>
      <c r="IU347" s="98"/>
      <c r="IV347" s="104"/>
      <c r="IW347" s="97"/>
      <c r="IX347" s="97"/>
      <c r="IY347" s="97"/>
      <c r="IZ347" s="97"/>
      <c r="JA347" s="97"/>
      <c r="JB347" s="97"/>
      <c r="JC347" s="97"/>
      <c r="JD347" s="97"/>
      <c r="JE347" s="97"/>
      <c r="JF347" s="97"/>
      <c r="JG347" s="97"/>
      <c r="JH347" s="97"/>
      <c r="JI347" s="97"/>
      <c r="JJ347" s="97"/>
      <c r="JK347" s="97"/>
      <c r="JL347" s="98"/>
      <c r="JM347" s="104"/>
      <c r="JN347" s="97"/>
      <c r="JO347" s="97"/>
      <c r="JP347" s="97"/>
      <c r="JQ347" s="97"/>
      <c r="JR347" s="97"/>
      <c r="JS347" s="97"/>
      <c r="JT347" s="97"/>
      <c r="JU347" s="97"/>
      <c r="JV347" s="97"/>
      <c r="JW347" s="97"/>
      <c r="JX347" s="97"/>
      <c r="JY347" s="97"/>
      <c r="JZ347" s="97"/>
      <c r="KA347" s="97"/>
      <c r="KB347" s="97"/>
      <c r="KC347" s="98"/>
      <c r="KD347" s="104"/>
      <c r="KE347" s="97"/>
      <c r="KF347" s="97"/>
      <c r="KG347" s="97"/>
      <c r="KH347" s="97"/>
      <c r="KI347" s="97"/>
      <c r="KJ347" s="97"/>
      <c r="KK347" s="97"/>
      <c r="KL347" s="97"/>
      <c r="KM347" s="97"/>
      <c r="KN347" s="97"/>
      <c r="KO347" s="97"/>
      <c r="KP347" s="97"/>
      <c r="KQ347" s="97"/>
      <c r="KR347" s="97"/>
      <c r="KS347" s="97"/>
    </row>
    <row r="348" ht="15.0" customHeight="1">
      <c r="A348" s="104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8"/>
      <c r="R348" s="104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8"/>
      <c r="AI348" s="104"/>
      <c r="AJ348" s="97"/>
      <c r="AK348" s="97"/>
      <c r="AL348" s="97"/>
      <c r="AM348" s="97"/>
      <c r="AN348" s="97"/>
      <c r="AO348" s="97"/>
      <c r="AP348" s="97"/>
      <c r="AQ348" s="97"/>
      <c r="AR348" s="97"/>
      <c r="AS348" s="97"/>
      <c r="AT348" s="97"/>
      <c r="AU348" s="97"/>
      <c r="AV348" s="97"/>
      <c r="AW348" s="97"/>
      <c r="AX348" s="97"/>
      <c r="AY348" s="98"/>
      <c r="AZ348" s="104"/>
      <c r="BA348" s="97"/>
      <c r="BB348" s="97"/>
      <c r="BC348" s="97"/>
      <c r="BD348" s="97"/>
      <c r="BE348" s="97"/>
      <c r="BF348" s="97"/>
      <c r="BG348" s="97"/>
      <c r="BH348" s="97"/>
      <c r="BI348" s="97"/>
      <c r="BJ348" s="97"/>
      <c r="BK348" s="97"/>
      <c r="BL348" s="97"/>
      <c r="BM348" s="97"/>
      <c r="BN348" s="97"/>
      <c r="BO348" s="97"/>
      <c r="BP348" s="98"/>
      <c r="BQ348" s="104"/>
      <c r="BR348" s="97"/>
      <c r="BS348" s="97"/>
      <c r="BT348" s="97"/>
      <c r="BU348" s="97"/>
      <c r="BV348" s="97"/>
      <c r="BW348" s="97"/>
      <c r="BX348" s="97"/>
      <c r="BY348" s="97"/>
      <c r="BZ348" s="97"/>
      <c r="CA348" s="97"/>
      <c r="CB348" s="97"/>
      <c r="CC348" s="97"/>
      <c r="CD348" s="97"/>
      <c r="CE348" s="97"/>
      <c r="CF348" s="97"/>
      <c r="CG348" s="98"/>
      <c r="CH348" s="104"/>
      <c r="CI348" s="97"/>
      <c r="CJ348" s="97"/>
      <c r="CK348" s="97"/>
      <c r="CL348" s="97"/>
      <c r="CM348" s="97"/>
      <c r="CN348" s="97"/>
      <c r="CO348" s="97"/>
      <c r="CP348" s="97"/>
      <c r="CQ348" s="97"/>
      <c r="CR348" s="97"/>
      <c r="CS348" s="97"/>
      <c r="CT348" s="97"/>
      <c r="CU348" s="97"/>
      <c r="CV348" s="97"/>
      <c r="CW348" s="97"/>
      <c r="CX348" s="98"/>
      <c r="CY348" s="104"/>
      <c r="CZ348" s="97"/>
      <c r="DA348" s="97"/>
      <c r="DB348" s="97"/>
      <c r="DC348" s="97"/>
      <c r="DD348" s="97"/>
      <c r="DE348" s="97"/>
      <c r="DF348" s="97"/>
      <c r="DG348" s="97"/>
      <c r="DH348" s="97"/>
      <c r="DI348" s="97"/>
      <c r="DJ348" s="97"/>
      <c r="DK348" s="97"/>
      <c r="DL348" s="97"/>
      <c r="DM348" s="97"/>
      <c r="DN348" s="97"/>
      <c r="DO348" s="98"/>
      <c r="DP348" s="104"/>
      <c r="DQ348" s="97"/>
      <c r="DR348" s="97"/>
      <c r="DS348" s="97"/>
      <c r="DT348" s="97"/>
      <c r="DU348" s="97"/>
      <c r="DV348" s="97"/>
      <c r="DW348" s="97"/>
      <c r="DX348" s="97"/>
      <c r="DY348" s="97"/>
      <c r="DZ348" s="97"/>
      <c r="EA348" s="97"/>
      <c r="EB348" s="97"/>
      <c r="EC348" s="97"/>
      <c r="ED348" s="97"/>
      <c r="EE348" s="97"/>
      <c r="EF348" s="98"/>
      <c r="EG348" s="104"/>
      <c r="EH348" s="97"/>
      <c r="EI348" s="97"/>
      <c r="EJ348" s="97"/>
      <c r="EK348" s="97"/>
      <c r="EL348" s="97"/>
      <c r="EM348" s="97"/>
      <c r="EN348" s="97"/>
      <c r="EO348" s="97"/>
      <c r="EP348" s="97"/>
      <c r="EQ348" s="97"/>
      <c r="ER348" s="97"/>
      <c r="ES348" s="97"/>
      <c r="ET348" s="97"/>
      <c r="EU348" s="97"/>
      <c r="EV348" s="97"/>
      <c r="EW348" s="98"/>
      <c r="EX348" s="104"/>
      <c r="EY348" s="97"/>
      <c r="EZ348" s="97"/>
      <c r="FA348" s="97"/>
      <c r="FB348" s="97"/>
      <c r="FC348" s="97"/>
      <c r="FD348" s="97"/>
      <c r="FE348" s="97"/>
      <c r="FF348" s="97"/>
      <c r="FG348" s="97"/>
      <c r="FH348" s="97"/>
      <c r="FI348" s="97"/>
      <c r="FJ348" s="97"/>
      <c r="FK348" s="97"/>
      <c r="FL348" s="97"/>
      <c r="FM348" s="97"/>
      <c r="FN348" s="98"/>
      <c r="FO348" s="104"/>
      <c r="FP348" s="97"/>
      <c r="FQ348" s="97"/>
      <c r="FR348" s="97"/>
      <c r="FS348" s="97"/>
      <c r="FT348" s="97"/>
      <c r="FU348" s="97"/>
      <c r="FV348" s="97"/>
      <c r="FW348" s="97"/>
      <c r="FX348" s="97"/>
      <c r="FY348" s="97"/>
      <c r="FZ348" s="97"/>
      <c r="GA348" s="97"/>
      <c r="GB348" s="97"/>
      <c r="GC348" s="97"/>
      <c r="GD348" s="97"/>
      <c r="GE348" s="98"/>
      <c r="GF348" s="104"/>
      <c r="GG348" s="97"/>
      <c r="GH348" s="97"/>
      <c r="GI348" s="97"/>
      <c r="GJ348" s="97"/>
      <c r="GK348" s="97"/>
      <c r="GL348" s="97"/>
      <c r="GM348" s="97"/>
      <c r="GN348" s="97"/>
      <c r="GO348" s="97"/>
      <c r="GP348" s="97"/>
      <c r="GQ348" s="97"/>
      <c r="GR348" s="97"/>
      <c r="GS348" s="97"/>
      <c r="GT348" s="97"/>
      <c r="GU348" s="97"/>
      <c r="GV348" s="98"/>
      <c r="GW348" s="104"/>
      <c r="GX348" s="97"/>
      <c r="GY348" s="97"/>
      <c r="GZ348" s="97"/>
      <c r="HA348" s="97"/>
      <c r="HB348" s="97"/>
      <c r="HC348" s="97"/>
      <c r="HD348" s="97"/>
      <c r="HE348" s="97"/>
      <c r="HF348" s="97"/>
      <c r="HG348" s="97"/>
      <c r="HH348" s="97"/>
      <c r="HI348" s="97"/>
      <c r="HJ348" s="97"/>
      <c r="HK348" s="97"/>
      <c r="HL348" s="97"/>
      <c r="HM348" s="98"/>
      <c r="HN348" s="104"/>
      <c r="HO348" s="97"/>
      <c r="HP348" s="97"/>
      <c r="HQ348" s="97"/>
      <c r="HR348" s="97"/>
      <c r="HS348" s="97"/>
      <c r="HT348" s="97"/>
      <c r="HU348" s="97"/>
      <c r="HV348" s="97"/>
      <c r="HW348" s="97"/>
      <c r="HX348" s="97"/>
      <c r="HY348" s="97"/>
      <c r="HZ348" s="97"/>
      <c r="IA348" s="97"/>
      <c r="IB348" s="97"/>
      <c r="IC348" s="97"/>
      <c r="ID348" s="98"/>
      <c r="IE348" s="104"/>
      <c r="IF348" s="97"/>
      <c r="IG348" s="97"/>
      <c r="IH348" s="97"/>
      <c r="II348" s="97"/>
      <c r="IJ348" s="97"/>
      <c r="IK348" s="97"/>
      <c r="IL348" s="97"/>
      <c r="IM348" s="97"/>
      <c r="IN348" s="97"/>
      <c r="IO348" s="97"/>
      <c r="IP348" s="97"/>
      <c r="IQ348" s="97"/>
      <c r="IR348" s="97"/>
      <c r="IS348" s="97"/>
      <c r="IT348" s="97"/>
      <c r="IU348" s="98"/>
      <c r="IV348" s="104"/>
      <c r="IW348" s="97"/>
      <c r="IX348" s="97"/>
      <c r="IY348" s="97"/>
      <c r="IZ348" s="97"/>
      <c r="JA348" s="97"/>
      <c r="JB348" s="97"/>
      <c r="JC348" s="97"/>
      <c r="JD348" s="97"/>
      <c r="JE348" s="97"/>
      <c r="JF348" s="97"/>
      <c r="JG348" s="97"/>
      <c r="JH348" s="97"/>
      <c r="JI348" s="97"/>
      <c r="JJ348" s="97"/>
      <c r="JK348" s="97"/>
      <c r="JL348" s="98"/>
      <c r="JM348" s="104"/>
      <c r="JN348" s="97"/>
      <c r="JO348" s="97"/>
      <c r="JP348" s="97"/>
      <c r="JQ348" s="97"/>
      <c r="JR348" s="97"/>
      <c r="JS348" s="97"/>
      <c r="JT348" s="97"/>
      <c r="JU348" s="97"/>
      <c r="JV348" s="97"/>
      <c r="JW348" s="97"/>
      <c r="JX348" s="97"/>
      <c r="JY348" s="97"/>
      <c r="JZ348" s="97"/>
      <c r="KA348" s="97"/>
      <c r="KB348" s="97"/>
      <c r="KC348" s="98"/>
      <c r="KD348" s="104"/>
      <c r="KE348" s="97"/>
      <c r="KF348" s="97"/>
      <c r="KG348" s="97"/>
      <c r="KH348" s="97"/>
      <c r="KI348" s="97"/>
      <c r="KJ348" s="97"/>
      <c r="KK348" s="97"/>
      <c r="KL348" s="97"/>
      <c r="KM348" s="97"/>
      <c r="KN348" s="97"/>
      <c r="KO348" s="97"/>
      <c r="KP348" s="97"/>
      <c r="KQ348" s="97"/>
      <c r="KR348" s="97"/>
      <c r="KS348" s="97"/>
    </row>
    <row r="349" ht="15.0" customHeight="1">
      <c r="A349" s="104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8"/>
      <c r="R349" s="104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7"/>
      <c r="AH349" s="98"/>
      <c r="AI349" s="104"/>
      <c r="AJ349" s="97"/>
      <c r="AK349" s="97"/>
      <c r="AL349" s="97"/>
      <c r="AM349" s="97"/>
      <c r="AN349" s="97"/>
      <c r="AO349" s="97"/>
      <c r="AP349" s="97"/>
      <c r="AQ349" s="97"/>
      <c r="AR349" s="97"/>
      <c r="AS349" s="97"/>
      <c r="AT349" s="97"/>
      <c r="AU349" s="97"/>
      <c r="AV349" s="97"/>
      <c r="AW349" s="97"/>
      <c r="AX349" s="97"/>
      <c r="AY349" s="98"/>
      <c r="AZ349" s="104"/>
      <c r="BA349" s="97"/>
      <c r="BB349" s="97"/>
      <c r="BC349" s="97"/>
      <c r="BD349" s="97"/>
      <c r="BE349" s="97"/>
      <c r="BF349" s="97"/>
      <c r="BG349" s="97"/>
      <c r="BH349" s="97"/>
      <c r="BI349" s="97"/>
      <c r="BJ349" s="97"/>
      <c r="BK349" s="97"/>
      <c r="BL349" s="97"/>
      <c r="BM349" s="97"/>
      <c r="BN349" s="97"/>
      <c r="BO349" s="97"/>
      <c r="BP349" s="98"/>
      <c r="BQ349" s="104"/>
      <c r="BR349" s="97"/>
      <c r="BS349" s="97"/>
      <c r="BT349" s="97"/>
      <c r="BU349" s="97"/>
      <c r="BV349" s="97"/>
      <c r="BW349" s="97"/>
      <c r="BX349" s="97"/>
      <c r="BY349" s="97"/>
      <c r="BZ349" s="97"/>
      <c r="CA349" s="97"/>
      <c r="CB349" s="97"/>
      <c r="CC349" s="97"/>
      <c r="CD349" s="97"/>
      <c r="CE349" s="97"/>
      <c r="CF349" s="97"/>
      <c r="CG349" s="98"/>
      <c r="CH349" s="104"/>
      <c r="CI349" s="97"/>
      <c r="CJ349" s="97"/>
      <c r="CK349" s="97"/>
      <c r="CL349" s="97"/>
      <c r="CM349" s="97"/>
      <c r="CN349" s="97"/>
      <c r="CO349" s="97"/>
      <c r="CP349" s="97"/>
      <c r="CQ349" s="97"/>
      <c r="CR349" s="97"/>
      <c r="CS349" s="97"/>
      <c r="CT349" s="97"/>
      <c r="CU349" s="97"/>
      <c r="CV349" s="97"/>
      <c r="CW349" s="97"/>
      <c r="CX349" s="98"/>
      <c r="CY349" s="104"/>
      <c r="CZ349" s="97"/>
      <c r="DA349" s="97"/>
      <c r="DB349" s="97"/>
      <c r="DC349" s="97"/>
      <c r="DD349" s="97"/>
      <c r="DE349" s="97"/>
      <c r="DF349" s="97"/>
      <c r="DG349" s="97"/>
      <c r="DH349" s="97"/>
      <c r="DI349" s="97"/>
      <c r="DJ349" s="97"/>
      <c r="DK349" s="97"/>
      <c r="DL349" s="97"/>
      <c r="DM349" s="97"/>
      <c r="DN349" s="97"/>
      <c r="DO349" s="98"/>
      <c r="DP349" s="104"/>
      <c r="DQ349" s="97"/>
      <c r="DR349" s="97"/>
      <c r="DS349" s="97"/>
      <c r="DT349" s="97"/>
      <c r="DU349" s="97"/>
      <c r="DV349" s="97"/>
      <c r="DW349" s="97"/>
      <c r="DX349" s="97"/>
      <c r="DY349" s="97"/>
      <c r="DZ349" s="97"/>
      <c r="EA349" s="97"/>
      <c r="EB349" s="97"/>
      <c r="EC349" s="97"/>
      <c r="ED349" s="97"/>
      <c r="EE349" s="97"/>
      <c r="EF349" s="98"/>
      <c r="EG349" s="104"/>
      <c r="EH349" s="97"/>
      <c r="EI349" s="97"/>
      <c r="EJ349" s="97"/>
      <c r="EK349" s="97"/>
      <c r="EL349" s="97"/>
      <c r="EM349" s="97"/>
      <c r="EN349" s="97"/>
      <c r="EO349" s="97"/>
      <c r="EP349" s="97"/>
      <c r="EQ349" s="97"/>
      <c r="ER349" s="97"/>
      <c r="ES349" s="97"/>
      <c r="ET349" s="97"/>
      <c r="EU349" s="97"/>
      <c r="EV349" s="97"/>
      <c r="EW349" s="98"/>
      <c r="EX349" s="104"/>
      <c r="EY349" s="97"/>
      <c r="EZ349" s="97"/>
      <c r="FA349" s="97"/>
      <c r="FB349" s="97"/>
      <c r="FC349" s="97"/>
      <c r="FD349" s="97"/>
      <c r="FE349" s="97"/>
      <c r="FF349" s="97"/>
      <c r="FG349" s="97"/>
      <c r="FH349" s="97"/>
      <c r="FI349" s="97"/>
      <c r="FJ349" s="97"/>
      <c r="FK349" s="97"/>
      <c r="FL349" s="97"/>
      <c r="FM349" s="97"/>
      <c r="FN349" s="98"/>
      <c r="FO349" s="104"/>
      <c r="FP349" s="97"/>
      <c r="FQ349" s="97"/>
      <c r="FR349" s="97"/>
      <c r="FS349" s="97"/>
      <c r="FT349" s="97"/>
      <c r="FU349" s="97"/>
      <c r="FV349" s="97"/>
      <c r="FW349" s="97"/>
      <c r="FX349" s="97"/>
      <c r="FY349" s="97"/>
      <c r="FZ349" s="97"/>
      <c r="GA349" s="97"/>
      <c r="GB349" s="97"/>
      <c r="GC349" s="97"/>
      <c r="GD349" s="97"/>
      <c r="GE349" s="98"/>
      <c r="GF349" s="104"/>
      <c r="GG349" s="97"/>
      <c r="GH349" s="97"/>
      <c r="GI349" s="97"/>
      <c r="GJ349" s="97"/>
      <c r="GK349" s="97"/>
      <c r="GL349" s="97"/>
      <c r="GM349" s="97"/>
      <c r="GN349" s="97"/>
      <c r="GO349" s="97"/>
      <c r="GP349" s="97"/>
      <c r="GQ349" s="97"/>
      <c r="GR349" s="97"/>
      <c r="GS349" s="97"/>
      <c r="GT349" s="97"/>
      <c r="GU349" s="97"/>
      <c r="GV349" s="98"/>
      <c r="GW349" s="104"/>
      <c r="GX349" s="97"/>
      <c r="GY349" s="97"/>
      <c r="GZ349" s="97"/>
      <c r="HA349" s="97"/>
      <c r="HB349" s="97"/>
      <c r="HC349" s="97"/>
      <c r="HD349" s="97"/>
      <c r="HE349" s="97"/>
      <c r="HF349" s="97"/>
      <c r="HG349" s="97"/>
      <c r="HH349" s="97"/>
      <c r="HI349" s="97"/>
      <c r="HJ349" s="97"/>
      <c r="HK349" s="97"/>
      <c r="HL349" s="97"/>
      <c r="HM349" s="98"/>
      <c r="HN349" s="104"/>
      <c r="HO349" s="97"/>
      <c r="HP349" s="97"/>
      <c r="HQ349" s="97"/>
      <c r="HR349" s="97"/>
      <c r="HS349" s="97"/>
      <c r="HT349" s="97"/>
      <c r="HU349" s="97"/>
      <c r="HV349" s="97"/>
      <c r="HW349" s="97"/>
      <c r="HX349" s="97"/>
      <c r="HY349" s="97"/>
      <c r="HZ349" s="97"/>
      <c r="IA349" s="97"/>
      <c r="IB349" s="97"/>
      <c r="IC349" s="97"/>
      <c r="ID349" s="98"/>
      <c r="IE349" s="104"/>
      <c r="IF349" s="97"/>
      <c r="IG349" s="97"/>
      <c r="IH349" s="97"/>
      <c r="II349" s="97"/>
      <c r="IJ349" s="97"/>
      <c r="IK349" s="97"/>
      <c r="IL349" s="97"/>
      <c r="IM349" s="97"/>
      <c r="IN349" s="97"/>
      <c r="IO349" s="97"/>
      <c r="IP349" s="97"/>
      <c r="IQ349" s="97"/>
      <c r="IR349" s="97"/>
      <c r="IS349" s="97"/>
      <c r="IT349" s="97"/>
      <c r="IU349" s="98"/>
      <c r="IV349" s="104"/>
      <c r="IW349" s="97"/>
      <c r="IX349" s="97"/>
      <c r="IY349" s="97"/>
      <c r="IZ349" s="97"/>
      <c r="JA349" s="97"/>
      <c r="JB349" s="97"/>
      <c r="JC349" s="97"/>
      <c r="JD349" s="97"/>
      <c r="JE349" s="97"/>
      <c r="JF349" s="97"/>
      <c r="JG349" s="97"/>
      <c r="JH349" s="97"/>
      <c r="JI349" s="97"/>
      <c r="JJ349" s="97"/>
      <c r="JK349" s="97"/>
      <c r="JL349" s="98"/>
      <c r="JM349" s="104"/>
      <c r="JN349" s="97"/>
      <c r="JO349" s="97"/>
      <c r="JP349" s="97"/>
      <c r="JQ349" s="97"/>
      <c r="JR349" s="97"/>
      <c r="JS349" s="97"/>
      <c r="JT349" s="97"/>
      <c r="JU349" s="97"/>
      <c r="JV349" s="97"/>
      <c r="JW349" s="97"/>
      <c r="JX349" s="97"/>
      <c r="JY349" s="97"/>
      <c r="JZ349" s="97"/>
      <c r="KA349" s="97"/>
      <c r="KB349" s="97"/>
      <c r="KC349" s="98"/>
      <c r="KD349" s="104"/>
      <c r="KE349" s="97"/>
      <c r="KF349" s="97"/>
      <c r="KG349" s="97"/>
      <c r="KH349" s="97"/>
      <c r="KI349" s="97"/>
      <c r="KJ349" s="97"/>
      <c r="KK349" s="97"/>
      <c r="KL349" s="97"/>
      <c r="KM349" s="97"/>
      <c r="KN349" s="97"/>
      <c r="KO349" s="97"/>
      <c r="KP349" s="97"/>
      <c r="KQ349" s="97"/>
      <c r="KR349" s="97"/>
      <c r="KS349" s="97"/>
    </row>
    <row r="350" ht="15.0" customHeight="1">
      <c r="A350" s="104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8"/>
      <c r="R350" s="104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8"/>
      <c r="AI350" s="104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  <c r="AT350" s="97"/>
      <c r="AU350" s="97"/>
      <c r="AV350" s="97"/>
      <c r="AW350" s="97"/>
      <c r="AX350" s="97"/>
      <c r="AY350" s="98"/>
      <c r="AZ350" s="104"/>
      <c r="BA350" s="97"/>
      <c r="BB350" s="97"/>
      <c r="BC350" s="97"/>
      <c r="BD350" s="97"/>
      <c r="BE350" s="97"/>
      <c r="BF350" s="97"/>
      <c r="BG350" s="97"/>
      <c r="BH350" s="97"/>
      <c r="BI350" s="97"/>
      <c r="BJ350" s="97"/>
      <c r="BK350" s="97"/>
      <c r="BL350" s="97"/>
      <c r="BM350" s="97"/>
      <c r="BN350" s="97"/>
      <c r="BO350" s="97"/>
      <c r="BP350" s="98"/>
      <c r="BQ350" s="104"/>
      <c r="BR350" s="97"/>
      <c r="BS350" s="97"/>
      <c r="BT350" s="97"/>
      <c r="BU350" s="97"/>
      <c r="BV350" s="97"/>
      <c r="BW350" s="97"/>
      <c r="BX350" s="97"/>
      <c r="BY350" s="97"/>
      <c r="BZ350" s="97"/>
      <c r="CA350" s="97"/>
      <c r="CB350" s="97"/>
      <c r="CC350" s="97"/>
      <c r="CD350" s="97"/>
      <c r="CE350" s="97"/>
      <c r="CF350" s="97"/>
      <c r="CG350" s="98"/>
      <c r="CH350" s="104"/>
      <c r="CI350" s="97"/>
      <c r="CJ350" s="97"/>
      <c r="CK350" s="97"/>
      <c r="CL350" s="97"/>
      <c r="CM350" s="97"/>
      <c r="CN350" s="97"/>
      <c r="CO350" s="97"/>
      <c r="CP350" s="97"/>
      <c r="CQ350" s="97"/>
      <c r="CR350" s="97"/>
      <c r="CS350" s="97"/>
      <c r="CT350" s="97"/>
      <c r="CU350" s="97"/>
      <c r="CV350" s="97"/>
      <c r="CW350" s="97"/>
      <c r="CX350" s="98"/>
      <c r="CY350" s="104"/>
      <c r="CZ350" s="97"/>
      <c r="DA350" s="97"/>
      <c r="DB350" s="97"/>
      <c r="DC350" s="97"/>
      <c r="DD350" s="97"/>
      <c r="DE350" s="97"/>
      <c r="DF350" s="97"/>
      <c r="DG350" s="97"/>
      <c r="DH350" s="97"/>
      <c r="DI350" s="97"/>
      <c r="DJ350" s="97"/>
      <c r="DK350" s="97"/>
      <c r="DL350" s="97"/>
      <c r="DM350" s="97"/>
      <c r="DN350" s="97"/>
      <c r="DO350" s="98"/>
      <c r="DP350" s="104"/>
      <c r="DQ350" s="97"/>
      <c r="DR350" s="97"/>
      <c r="DS350" s="97"/>
      <c r="DT350" s="97"/>
      <c r="DU350" s="97"/>
      <c r="DV350" s="97"/>
      <c r="DW350" s="97"/>
      <c r="DX350" s="97"/>
      <c r="DY350" s="97"/>
      <c r="DZ350" s="97"/>
      <c r="EA350" s="97"/>
      <c r="EB350" s="97"/>
      <c r="EC350" s="97"/>
      <c r="ED350" s="97"/>
      <c r="EE350" s="97"/>
      <c r="EF350" s="98"/>
      <c r="EG350" s="104"/>
      <c r="EH350" s="97"/>
      <c r="EI350" s="97"/>
      <c r="EJ350" s="97"/>
      <c r="EK350" s="97"/>
      <c r="EL350" s="97"/>
      <c r="EM350" s="97"/>
      <c r="EN350" s="97"/>
      <c r="EO350" s="97"/>
      <c r="EP350" s="97"/>
      <c r="EQ350" s="97"/>
      <c r="ER350" s="97"/>
      <c r="ES350" s="97"/>
      <c r="ET350" s="97"/>
      <c r="EU350" s="97"/>
      <c r="EV350" s="97"/>
      <c r="EW350" s="98"/>
      <c r="EX350" s="104"/>
      <c r="EY350" s="97"/>
      <c r="EZ350" s="97"/>
      <c r="FA350" s="97"/>
      <c r="FB350" s="97"/>
      <c r="FC350" s="97"/>
      <c r="FD350" s="97"/>
      <c r="FE350" s="97"/>
      <c r="FF350" s="97"/>
      <c r="FG350" s="97"/>
      <c r="FH350" s="97"/>
      <c r="FI350" s="97"/>
      <c r="FJ350" s="97"/>
      <c r="FK350" s="97"/>
      <c r="FL350" s="97"/>
      <c r="FM350" s="97"/>
      <c r="FN350" s="98"/>
      <c r="FO350" s="104"/>
      <c r="FP350" s="97"/>
      <c r="FQ350" s="97"/>
      <c r="FR350" s="97"/>
      <c r="FS350" s="97"/>
      <c r="FT350" s="97"/>
      <c r="FU350" s="97"/>
      <c r="FV350" s="97"/>
      <c r="FW350" s="97"/>
      <c r="FX350" s="97"/>
      <c r="FY350" s="97"/>
      <c r="FZ350" s="97"/>
      <c r="GA350" s="97"/>
      <c r="GB350" s="97"/>
      <c r="GC350" s="97"/>
      <c r="GD350" s="97"/>
      <c r="GE350" s="98"/>
      <c r="GF350" s="104"/>
      <c r="GG350" s="97"/>
      <c r="GH350" s="97"/>
      <c r="GI350" s="97"/>
      <c r="GJ350" s="97"/>
      <c r="GK350" s="97"/>
      <c r="GL350" s="97"/>
      <c r="GM350" s="97"/>
      <c r="GN350" s="97"/>
      <c r="GO350" s="97"/>
      <c r="GP350" s="97"/>
      <c r="GQ350" s="97"/>
      <c r="GR350" s="97"/>
      <c r="GS350" s="97"/>
      <c r="GT350" s="97"/>
      <c r="GU350" s="97"/>
      <c r="GV350" s="98"/>
      <c r="GW350" s="104"/>
      <c r="GX350" s="97"/>
      <c r="GY350" s="97"/>
      <c r="GZ350" s="97"/>
      <c r="HA350" s="97"/>
      <c r="HB350" s="97"/>
      <c r="HC350" s="97"/>
      <c r="HD350" s="97"/>
      <c r="HE350" s="97"/>
      <c r="HF350" s="97"/>
      <c r="HG350" s="97"/>
      <c r="HH350" s="97"/>
      <c r="HI350" s="97"/>
      <c r="HJ350" s="97"/>
      <c r="HK350" s="97"/>
      <c r="HL350" s="97"/>
      <c r="HM350" s="98"/>
      <c r="HN350" s="104"/>
      <c r="HO350" s="97"/>
      <c r="HP350" s="97"/>
      <c r="HQ350" s="97"/>
      <c r="HR350" s="97"/>
      <c r="HS350" s="97"/>
      <c r="HT350" s="97"/>
      <c r="HU350" s="97"/>
      <c r="HV350" s="97"/>
      <c r="HW350" s="97"/>
      <c r="HX350" s="97"/>
      <c r="HY350" s="97"/>
      <c r="HZ350" s="97"/>
      <c r="IA350" s="97"/>
      <c r="IB350" s="97"/>
      <c r="IC350" s="97"/>
      <c r="ID350" s="98"/>
      <c r="IE350" s="104"/>
      <c r="IF350" s="97"/>
      <c r="IG350" s="97"/>
      <c r="IH350" s="97"/>
      <c r="II350" s="97"/>
      <c r="IJ350" s="97"/>
      <c r="IK350" s="97"/>
      <c r="IL350" s="97"/>
      <c r="IM350" s="97"/>
      <c r="IN350" s="97"/>
      <c r="IO350" s="97"/>
      <c r="IP350" s="97"/>
      <c r="IQ350" s="97"/>
      <c r="IR350" s="97"/>
      <c r="IS350" s="97"/>
      <c r="IT350" s="97"/>
      <c r="IU350" s="98"/>
      <c r="IV350" s="104"/>
      <c r="IW350" s="97"/>
      <c r="IX350" s="97"/>
      <c r="IY350" s="97"/>
      <c r="IZ350" s="97"/>
      <c r="JA350" s="97"/>
      <c r="JB350" s="97"/>
      <c r="JC350" s="97"/>
      <c r="JD350" s="97"/>
      <c r="JE350" s="97"/>
      <c r="JF350" s="97"/>
      <c r="JG350" s="97"/>
      <c r="JH350" s="97"/>
      <c r="JI350" s="97"/>
      <c r="JJ350" s="97"/>
      <c r="JK350" s="97"/>
      <c r="JL350" s="98"/>
      <c r="JM350" s="104"/>
      <c r="JN350" s="97"/>
      <c r="JO350" s="97"/>
      <c r="JP350" s="97"/>
      <c r="JQ350" s="97"/>
      <c r="JR350" s="97"/>
      <c r="JS350" s="97"/>
      <c r="JT350" s="97"/>
      <c r="JU350" s="97"/>
      <c r="JV350" s="97"/>
      <c r="JW350" s="97"/>
      <c r="JX350" s="97"/>
      <c r="JY350" s="97"/>
      <c r="JZ350" s="97"/>
      <c r="KA350" s="97"/>
      <c r="KB350" s="97"/>
      <c r="KC350" s="98"/>
      <c r="KD350" s="104"/>
      <c r="KE350" s="97"/>
      <c r="KF350" s="97"/>
      <c r="KG350" s="97"/>
      <c r="KH350" s="97"/>
      <c r="KI350" s="97"/>
      <c r="KJ350" s="97"/>
      <c r="KK350" s="97"/>
      <c r="KL350" s="97"/>
      <c r="KM350" s="97"/>
      <c r="KN350" s="97"/>
      <c r="KO350" s="97"/>
      <c r="KP350" s="97"/>
      <c r="KQ350" s="97"/>
      <c r="KR350" s="97"/>
      <c r="KS350" s="97"/>
    </row>
    <row r="351" ht="15.0" customHeight="1">
      <c r="A351" s="104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8"/>
      <c r="R351" s="104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8"/>
      <c r="AI351" s="104"/>
      <c r="AJ351" s="97"/>
      <c r="AK351" s="97"/>
      <c r="AL351" s="97"/>
      <c r="AM351" s="97"/>
      <c r="AN351" s="97"/>
      <c r="AO351" s="97"/>
      <c r="AP351" s="97"/>
      <c r="AQ351" s="97"/>
      <c r="AR351" s="97"/>
      <c r="AS351" s="97"/>
      <c r="AT351" s="97"/>
      <c r="AU351" s="97"/>
      <c r="AV351" s="97"/>
      <c r="AW351" s="97"/>
      <c r="AX351" s="97"/>
      <c r="AY351" s="98"/>
      <c r="AZ351" s="104"/>
      <c r="BA351" s="97"/>
      <c r="BB351" s="97"/>
      <c r="BC351" s="97"/>
      <c r="BD351" s="97"/>
      <c r="BE351" s="97"/>
      <c r="BF351" s="97"/>
      <c r="BG351" s="97"/>
      <c r="BH351" s="97"/>
      <c r="BI351" s="97"/>
      <c r="BJ351" s="97"/>
      <c r="BK351" s="97"/>
      <c r="BL351" s="97"/>
      <c r="BM351" s="97"/>
      <c r="BN351" s="97"/>
      <c r="BO351" s="97"/>
      <c r="BP351" s="98"/>
      <c r="BQ351" s="104"/>
      <c r="BR351" s="97"/>
      <c r="BS351" s="97"/>
      <c r="BT351" s="97"/>
      <c r="BU351" s="97"/>
      <c r="BV351" s="97"/>
      <c r="BW351" s="97"/>
      <c r="BX351" s="97"/>
      <c r="BY351" s="97"/>
      <c r="BZ351" s="97"/>
      <c r="CA351" s="97"/>
      <c r="CB351" s="97"/>
      <c r="CC351" s="97"/>
      <c r="CD351" s="97"/>
      <c r="CE351" s="97"/>
      <c r="CF351" s="97"/>
      <c r="CG351" s="98"/>
      <c r="CH351" s="104"/>
      <c r="CI351" s="97"/>
      <c r="CJ351" s="97"/>
      <c r="CK351" s="97"/>
      <c r="CL351" s="97"/>
      <c r="CM351" s="97"/>
      <c r="CN351" s="97"/>
      <c r="CO351" s="97"/>
      <c r="CP351" s="97"/>
      <c r="CQ351" s="97"/>
      <c r="CR351" s="97"/>
      <c r="CS351" s="97"/>
      <c r="CT351" s="97"/>
      <c r="CU351" s="97"/>
      <c r="CV351" s="97"/>
      <c r="CW351" s="97"/>
      <c r="CX351" s="98"/>
      <c r="CY351" s="104"/>
      <c r="CZ351" s="97"/>
      <c r="DA351" s="97"/>
      <c r="DB351" s="97"/>
      <c r="DC351" s="97"/>
      <c r="DD351" s="97"/>
      <c r="DE351" s="97"/>
      <c r="DF351" s="97"/>
      <c r="DG351" s="97"/>
      <c r="DH351" s="97"/>
      <c r="DI351" s="97"/>
      <c r="DJ351" s="97"/>
      <c r="DK351" s="97"/>
      <c r="DL351" s="97"/>
      <c r="DM351" s="97"/>
      <c r="DN351" s="97"/>
      <c r="DO351" s="98"/>
      <c r="DP351" s="104"/>
      <c r="DQ351" s="97"/>
      <c r="DR351" s="97"/>
      <c r="DS351" s="97"/>
      <c r="DT351" s="97"/>
      <c r="DU351" s="97"/>
      <c r="DV351" s="97"/>
      <c r="DW351" s="97"/>
      <c r="DX351" s="97"/>
      <c r="DY351" s="97"/>
      <c r="DZ351" s="97"/>
      <c r="EA351" s="97"/>
      <c r="EB351" s="97"/>
      <c r="EC351" s="97"/>
      <c r="ED351" s="97"/>
      <c r="EE351" s="97"/>
      <c r="EF351" s="98"/>
      <c r="EG351" s="104"/>
      <c r="EH351" s="97"/>
      <c r="EI351" s="97"/>
      <c r="EJ351" s="97"/>
      <c r="EK351" s="97"/>
      <c r="EL351" s="97"/>
      <c r="EM351" s="97"/>
      <c r="EN351" s="97"/>
      <c r="EO351" s="97"/>
      <c r="EP351" s="97"/>
      <c r="EQ351" s="97"/>
      <c r="ER351" s="97"/>
      <c r="ES351" s="97"/>
      <c r="ET351" s="97"/>
      <c r="EU351" s="97"/>
      <c r="EV351" s="97"/>
      <c r="EW351" s="98"/>
      <c r="EX351" s="104"/>
      <c r="EY351" s="97"/>
      <c r="EZ351" s="97"/>
      <c r="FA351" s="97"/>
      <c r="FB351" s="97"/>
      <c r="FC351" s="97"/>
      <c r="FD351" s="97"/>
      <c r="FE351" s="97"/>
      <c r="FF351" s="97"/>
      <c r="FG351" s="97"/>
      <c r="FH351" s="97"/>
      <c r="FI351" s="97"/>
      <c r="FJ351" s="97"/>
      <c r="FK351" s="97"/>
      <c r="FL351" s="97"/>
      <c r="FM351" s="97"/>
      <c r="FN351" s="98"/>
      <c r="FO351" s="104"/>
      <c r="FP351" s="97"/>
      <c r="FQ351" s="97"/>
      <c r="FR351" s="97"/>
      <c r="FS351" s="97"/>
      <c r="FT351" s="97"/>
      <c r="FU351" s="97"/>
      <c r="FV351" s="97"/>
      <c r="FW351" s="97"/>
      <c r="FX351" s="97"/>
      <c r="FY351" s="97"/>
      <c r="FZ351" s="97"/>
      <c r="GA351" s="97"/>
      <c r="GB351" s="97"/>
      <c r="GC351" s="97"/>
      <c r="GD351" s="97"/>
      <c r="GE351" s="98"/>
      <c r="GF351" s="104"/>
      <c r="GG351" s="97"/>
      <c r="GH351" s="97"/>
      <c r="GI351" s="97"/>
      <c r="GJ351" s="97"/>
      <c r="GK351" s="97"/>
      <c r="GL351" s="97"/>
      <c r="GM351" s="97"/>
      <c r="GN351" s="97"/>
      <c r="GO351" s="97"/>
      <c r="GP351" s="97"/>
      <c r="GQ351" s="97"/>
      <c r="GR351" s="97"/>
      <c r="GS351" s="97"/>
      <c r="GT351" s="97"/>
      <c r="GU351" s="97"/>
      <c r="GV351" s="98"/>
      <c r="GW351" s="104"/>
      <c r="GX351" s="97"/>
      <c r="GY351" s="97"/>
      <c r="GZ351" s="97"/>
      <c r="HA351" s="97"/>
      <c r="HB351" s="97"/>
      <c r="HC351" s="97"/>
      <c r="HD351" s="97"/>
      <c r="HE351" s="97"/>
      <c r="HF351" s="97"/>
      <c r="HG351" s="97"/>
      <c r="HH351" s="97"/>
      <c r="HI351" s="97"/>
      <c r="HJ351" s="97"/>
      <c r="HK351" s="97"/>
      <c r="HL351" s="97"/>
      <c r="HM351" s="98"/>
      <c r="HN351" s="104"/>
      <c r="HO351" s="97"/>
      <c r="HP351" s="97"/>
      <c r="HQ351" s="97"/>
      <c r="HR351" s="97"/>
      <c r="HS351" s="97"/>
      <c r="HT351" s="97"/>
      <c r="HU351" s="97"/>
      <c r="HV351" s="97"/>
      <c r="HW351" s="97"/>
      <c r="HX351" s="97"/>
      <c r="HY351" s="97"/>
      <c r="HZ351" s="97"/>
      <c r="IA351" s="97"/>
      <c r="IB351" s="97"/>
      <c r="IC351" s="97"/>
      <c r="ID351" s="98"/>
      <c r="IE351" s="104"/>
      <c r="IF351" s="97"/>
      <c r="IG351" s="97"/>
      <c r="IH351" s="97"/>
      <c r="II351" s="97"/>
      <c r="IJ351" s="97"/>
      <c r="IK351" s="97"/>
      <c r="IL351" s="97"/>
      <c r="IM351" s="97"/>
      <c r="IN351" s="97"/>
      <c r="IO351" s="97"/>
      <c r="IP351" s="97"/>
      <c r="IQ351" s="97"/>
      <c r="IR351" s="97"/>
      <c r="IS351" s="97"/>
      <c r="IT351" s="97"/>
      <c r="IU351" s="98"/>
      <c r="IV351" s="104"/>
      <c r="IW351" s="97"/>
      <c r="IX351" s="97"/>
      <c r="IY351" s="97"/>
      <c r="IZ351" s="97"/>
      <c r="JA351" s="97"/>
      <c r="JB351" s="97"/>
      <c r="JC351" s="97"/>
      <c r="JD351" s="97"/>
      <c r="JE351" s="97"/>
      <c r="JF351" s="97"/>
      <c r="JG351" s="97"/>
      <c r="JH351" s="97"/>
      <c r="JI351" s="97"/>
      <c r="JJ351" s="97"/>
      <c r="JK351" s="97"/>
      <c r="JL351" s="98"/>
      <c r="JM351" s="104"/>
      <c r="JN351" s="97"/>
      <c r="JO351" s="97"/>
      <c r="JP351" s="97"/>
      <c r="JQ351" s="97"/>
      <c r="JR351" s="97"/>
      <c r="JS351" s="97"/>
      <c r="JT351" s="97"/>
      <c r="JU351" s="97"/>
      <c r="JV351" s="97"/>
      <c r="JW351" s="97"/>
      <c r="JX351" s="97"/>
      <c r="JY351" s="97"/>
      <c r="JZ351" s="97"/>
      <c r="KA351" s="97"/>
      <c r="KB351" s="97"/>
      <c r="KC351" s="98"/>
      <c r="KD351" s="104"/>
      <c r="KE351" s="97"/>
      <c r="KF351" s="97"/>
      <c r="KG351" s="97"/>
      <c r="KH351" s="97"/>
      <c r="KI351" s="97"/>
      <c r="KJ351" s="97"/>
      <c r="KK351" s="97"/>
      <c r="KL351" s="97"/>
      <c r="KM351" s="97"/>
      <c r="KN351" s="97"/>
      <c r="KO351" s="97"/>
      <c r="KP351" s="97"/>
      <c r="KQ351" s="97"/>
      <c r="KR351" s="97"/>
      <c r="KS351" s="97"/>
    </row>
    <row r="352" ht="15.0" customHeight="1">
      <c r="A352" s="104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8"/>
      <c r="R352" s="104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8"/>
      <c r="AI352" s="104"/>
      <c r="AJ352" s="97"/>
      <c r="AK352" s="97"/>
      <c r="AL352" s="97"/>
      <c r="AM352" s="97"/>
      <c r="AN352" s="97"/>
      <c r="AO352" s="97"/>
      <c r="AP352" s="97"/>
      <c r="AQ352" s="97"/>
      <c r="AR352" s="97"/>
      <c r="AS352" s="97"/>
      <c r="AT352" s="97"/>
      <c r="AU352" s="97"/>
      <c r="AV352" s="97"/>
      <c r="AW352" s="97"/>
      <c r="AX352" s="97"/>
      <c r="AY352" s="98"/>
      <c r="AZ352" s="104"/>
      <c r="BA352" s="97"/>
      <c r="BB352" s="97"/>
      <c r="BC352" s="97"/>
      <c r="BD352" s="97"/>
      <c r="BE352" s="97"/>
      <c r="BF352" s="97"/>
      <c r="BG352" s="97"/>
      <c r="BH352" s="97"/>
      <c r="BI352" s="97"/>
      <c r="BJ352" s="97"/>
      <c r="BK352" s="97"/>
      <c r="BL352" s="97"/>
      <c r="BM352" s="97"/>
      <c r="BN352" s="97"/>
      <c r="BO352" s="97"/>
      <c r="BP352" s="98"/>
      <c r="BQ352" s="104"/>
      <c r="BR352" s="97"/>
      <c r="BS352" s="97"/>
      <c r="BT352" s="97"/>
      <c r="BU352" s="97"/>
      <c r="BV352" s="97"/>
      <c r="BW352" s="97"/>
      <c r="BX352" s="97"/>
      <c r="BY352" s="97"/>
      <c r="BZ352" s="97"/>
      <c r="CA352" s="97"/>
      <c r="CB352" s="97"/>
      <c r="CC352" s="97"/>
      <c r="CD352" s="97"/>
      <c r="CE352" s="97"/>
      <c r="CF352" s="97"/>
      <c r="CG352" s="98"/>
      <c r="CH352" s="104"/>
      <c r="CI352" s="97"/>
      <c r="CJ352" s="97"/>
      <c r="CK352" s="97"/>
      <c r="CL352" s="97"/>
      <c r="CM352" s="97"/>
      <c r="CN352" s="97"/>
      <c r="CO352" s="97"/>
      <c r="CP352" s="97"/>
      <c r="CQ352" s="97"/>
      <c r="CR352" s="97"/>
      <c r="CS352" s="97"/>
      <c r="CT352" s="97"/>
      <c r="CU352" s="97"/>
      <c r="CV352" s="97"/>
      <c r="CW352" s="97"/>
      <c r="CX352" s="98"/>
      <c r="CY352" s="104"/>
      <c r="CZ352" s="97"/>
      <c r="DA352" s="97"/>
      <c r="DB352" s="97"/>
      <c r="DC352" s="97"/>
      <c r="DD352" s="97"/>
      <c r="DE352" s="97"/>
      <c r="DF352" s="97"/>
      <c r="DG352" s="97"/>
      <c r="DH352" s="97"/>
      <c r="DI352" s="97"/>
      <c r="DJ352" s="97"/>
      <c r="DK352" s="97"/>
      <c r="DL352" s="97"/>
      <c r="DM352" s="97"/>
      <c r="DN352" s="97"/>
      <c r="DO352" s="98"/>
      <c r="DP352" s="104"/>
      <c r="DQ352" s="97"/>
      <c r="DR352" s="97"/>
      <c r="DS352" s="97"/>
      <c r="DT352" s="97"/>
      <c r="DU352" s="97"/>
      <c r="DV352" s="97"/>
      <c r="DW352" s="97"/>
      <c r="DX352" s="97"/>
      <c r="DY352" s="97"/>
      <c r="DZ352" s="97"/>
      <c r="EA352" s="97"/>
      <c r="EB352" s="97"/>
      <c r="EC352" s="97"/>
      <c r="ED352" s="97"/>
      <c r="EE352" s="97"/>
      <c r="EF352" s="98"/>
      <c r="EG352" s="104"/>
      <c r="EH352" s="97"/>
      <c r="EI352" s="97"/>
      <c r="EJ352" s="97"/>
      <c r="EK352" s="97"/>
      <c r="EL352" s="97"/>
      <c r="EM352" s="97"/>
      <c r="EN352" s="97"/>
      <c r="EO352" s="97"/>
      <c r="EP352" s="97"/>
      <c r="EQ352" s="97"/>
      <c r="ER352" s="97"/>
      <c r="ES352" s="97"/>
      <c r="ET352" s="97"/>
      <c r="EU352" s="97"/>
      <c r="EV352" s="97"/>
      <c r="EW352" s="98"/>
      <c r="EX352" s="104"/>
      <c r="EY352" s="97"/>
      <c r="EZ352" s="97"/>
      <c r="FA352" s="97"/>
      <c r="FB352" s="97"/>
      <c r="FC352" s="97"/>
      <c r="FD352" s="97"/>
      <c r="FE352" s="97"/>
      <c r="FF352" s="97"/>
      <c r="FG352" s="97"/>
      <c r="FH352" s="97"/>
      <c r="FI352" s="97"/>
      <c r="FJ352" s="97"/>
      <c r="FK352" s="97"/>
      <c r="FL352" s="97"/>
      <c r="FM352" s="97"/>
      <c r="FN352" s="98"/>
      <c r="FO352" s="104"/>
      <c r="FP352" s="97"/>
      <c r="FQ352" s="97"/>
      <c r="FR352" s="97"/>
      <c r="FS352" s="97"/>
      <c r="FT352" s="97"/>
      <c r="FU352" s="97"/>
      <c r="FV352" s="97"/>
      <c r="FW352" s="97"/>
      <c r="FX352" s="97"/>
      <c r="FY352" s="97"/>
      <c r="FZ352" s="97"/>
      <c r="GA352" s="97"/>
      <c r="GB352" s="97"/>
      <c r="GC352" s="97"/>
      <c r="GD352" s="97"/>
      <c r="GE352" s="98"/>
      <c r="GF352" s="104"/>
      <c r="GG352" s="97"/>
      <c r="GH352" s="97"/>
      <c r="GI352" s="97"/>
      <c r="GJ352" s="97"/>
      <c r="GK352" s="97"/>
      <c r="GL352" s="97"/>
      <c r="GM352" s="97"/>
      <c r="GN352" s="97"/>
      <c r="GO352" s="97"/>
      <c r="GP352" s="97"/>
      <c r="GQ352" s="97"/>
      <c r="GR352" s="97"/>
      <c r="GS352" s="97"/>
      <c r="GT352" s="97"/>
      <c r="GU352" s="97"/>
      <c r="GV352" s="98"/>
      <c r="GW352" s="104"/>
      <c r="GX352" s="97"/>
      <c r="GY352" s="97"/>
      <c r="GZ352" s="97"/>
      <c r="HA352" s="97"/>
      <c r="HB352" s="97"/>
      <c r="HC352" s="97"/>
      <c r="HD352" s="97"/>
      <c r="HE352" s="97"/>
      <c r="HF352" s="97"/>
      <c r="HG352" s="97"/>
      <c r="HH352" s="97"/>
      <c r="HI352" s="97"/>
      <c r="HJ352" s="97"/>
      <c r="HK352" s="97"/>
      <c r="HL352" s="97"/>
      <c r="HM352" s="98"/>
      <c r="HN352" s="104"/>
      <c r="HO352" s="97"/>
      <c r="HP352" s="97"/>
      <c r="HQ352" s="97"/>
      <c r="HR352" s="97"/>
      <c r="HS352" s="97"/>
      <c r="HT352" s="97"/>
      <c r="HU352" s="97"/>
      <c r="HV352" s="97"/>
      <c r="HW352" s="97"/>
      <c r="HX352" s="97"/>
      <c r="HY352" s="97"/>
      <c r="HZ352" s="97"/>
      <c r="IA352" s="97"/>
      <c r="IB352" s="97"/>
      <c r="IC352" s="97"/>
      <c r="ID352" s="98"/>
      <c r="IE352" s="104"/>
      <c r="IF352" s="97"/>
      <c r="IG352" s="97"/>
      <c r="IH352" s="97"/>
      <c r="II352" s="97"/>
      <c r="IJ352" s="97"/>
      <c r="IK352" s="97"/>
      <c r="IL352" s="97"/>
      <c r="IM352" s="97"/>
      <c r="IN352" s="97"/>
      <c r="IO352" s="97"/>
      <c r="IP352" s="97"/>
      <c r="IQ352" s="97"/>
      <c r="IR352" s="97"/>
      <c r="IS352" s="97"/>
      <c r="IT352" s="97"/>
      <c r="IU352" s="98"/>
      <c r="IV352" s="104"/>
      <c r="IW352" s="97"/>
      <c r="IX352" s="97"/>
      <c r="IY352" s="97"/>
      <c r="IZ352" s="97"/>
      <c r="JA352" s="97"/>
      <c r="JB352" s="97"/>
      <c r="JC352" s="97"/>
      <c r="JD352" s="97"/>
      <c r="JE352" s="97"/>
      <c r="JF352" s="97"/>
      <c r="JG352" s="97"/>
      <c r="JH352" s="97"/>
      <c r="JI352" s="97"/>
      <c r="JJ352" s="97"/>
      <c r="JK352" s="97"/>
      <c r="JL352" s="98"/>
      <c r="JM352" s="104"/>
      <c r="JN352" s="97"/>
      <c r="JO352" s="97"/>
      <c r="JP352" s="97"/>
      <c r="JQ352" s="97"/>
      <c r="JR352" s="97"/>
      <c r="JS352" s="97"/>
      <c r="JT352" s="97"/>
      <c r="JU352" s="97"/>
      <c r="JV352" s="97"/>
      <c r="JW352" s="97"/>
      <c r="JX352" s="97"/>
      <c r="JY352" s="97"/>
      <c r="JZ352" s="97"/>
      <c r="KA352" s="97"/>
      <c r="KB352" s="97"/>
      <c r="KC352" s="98"/>
      <c r="KD352" s="104"/>
      <c r="KE352" s="97"/>
      <c r="KF352" s="97"/>
      <c r="KG352" s="97"/>
      <c r="KH352" s="97"/>
      <c r="KI352" s="97"/>
      <c r="KJ352" s="97"/>
      <c r="KK352" s="97"/>
      <c r="KL352" s="97"/>
      <c r="KM352" s="97"/>
      <c r="KN352" s="97"/>
      <c r="KO352" s="97"/>
      <c r="KP352" s="97"/>
      <c r="KQ352" s="97"/>
      <c r="KR352" s="97"/>
      <c r="KS352" s="97"/>
    </row>
    <row r="353" ht="15.0" customHeight="1">
      <c r="A353" s="104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8"/>
      <c r="R353" s="104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8"/>
      <c r="AI353" s="104"/>
      <c r="AJ353" s="97"/>
      <c r="AK353" s="97"/>
      <c r="AL353" s="97"/>
      <c r="AM353" s="97"/>
      <c r="AN353" s="97"/>
      <c r="AO353" s="97"/>
      <c r="AP353" s="97"/>
      <c r="AQ353" s="97"/>
      <c r="AR353" s="97"/>
      <c r="AS353" s="97"/>
      <c r="AT353" s="97"/>
      <c r="AU353" s="97"/>
      <c r="AV353" s="97"/>
      <c r="AW353" s="97"/>
      <c r="AX353" s="97"/>
      <c r="AY353" s="98"/>
      <c r="AZ353" s="104"/>
      <c r="BA353" s="97"/>
      <c r="BB353" s="97"/>
      <c r="BC353" s="97"/>
      <c r="BD353" s="97"/>
      <c r="BE353" s="97"/>
      <c r="BF353" s="97"/>
      <c r="BG353" s="97"/>
      <c r="BH353" s="97"/>
      <c r="BI353" s="97"/>
      <c r="BJ353" s="97"/>
      <c r="BK353" s="97"/>
      <c r="BL353" s="97"/>
      <c r="BM353" s="97"/>
      <c r="BN353" s="97"/>
      <c r="BO353" s="97"/>
      <c r="BP353" s="98"/>
      <c r="BQ353" s="104"/>
      <c r="BR353" s="97"/>
      <c r="BS353" s="97"/>
      <c r="BT353" s="97"/>
      <c r="BU353" s="97"/>
      <c r="BV353" s="97"/>
      <c r="BW353" s="97"/>
      <c r="BX353" s="97"/>
      <c r="BY353" s="97"/>
      <c r="BZ353" s="97"/>
      <c r="CA353" s="97"/>
      <c r="CB353" s="97"/>
      <c r="CC353" s="97"/>
      <c r="CD353" s="97"/>
      <c r="CE353" s="97"/>
      <c r="CF353" s="97"/>
      <c r="CG353" s="98"/>
      <c r="CH353" s="104"/>
      <c r="CI353" s="97"/>
      <c r="CJ353" s="97"/>
      <c r="CK353" s="97"/>
      <c r="CL353" s="97"/>
      <c r="CM353" s="97"/>
      <c r="CN353" s="97"/>
      <c r="CO353" s="97"/>
      <c r="CP353" s="97"/>
      <c r="CQ353" s="97"/>
      <c r="CR353" s="97"/>
      <c r="CS353" s="97"/>
      <c r="CT353" s="97"/>
      <c r="CU353" s="97"/>
      <c r="CV353" s="97"/>
      <c r="CW353" s="97"/>
      <c r="CX353" s="98"/>
      <c r="CY353" s="104"/>
      <c r="CZ353" s="97"/>
      <c r="DA353" s="97"/>
      <c r="DB353" s="97"/>
      <c r="DC353" s="97"/>
      <c r="DD353" s="97"/>
      <c r="DE353" s="97"/>
      <c r="DF353" s="97"/>
      <c r="DG353" s="97"/>
      <c r="DH353" s="97"/>
      <c r="DI353" s="97"/>
      <c r="DJ353" s="97"/>
      <c r="DK353" s="97"/>
      <c r="DL353" s="97"/>
      <c r="DM353" s="97"/>
      <c r="DN353" s="97"/>
      <c r="DO353" s="98"/>
      <c r="DP353" s="104"/>
      <c r="DQ353" s="97"/>
      <c r="DR353" s="97"/>
      <c r="DS353" s="97"/>
      <c r="DT353" s="97"/>
      <c r="DU353" s="97"/>
      <c r="DV353" s="97"/>
      <c r="DW353" s="97"/>
      <c r="DX353" s="97"/>
      <c r="DY353" s="97"/>
      <c r="DZ353" s="97"/>
      <c r="EA353" s="97"/>
      <c r="EB353" s="97"/>
      <c r="EC353" s="97"/>
      <c r="ED353" s="97"/>
      <c r="EE353" s="97"/>
      <c r="EF353" s="98"/>
      <c r="EG353" s="104"/>
      <c r="EH353" s="97"/>
      <c r="EI353" s="97"/>
      <c r="EJ353" s="97"/>
      <c r="EK353" s="97"/>
      <c r="EL353" s="97"/>
      <c r="EM353" s="97"/>
      <c r="EN353" s="97"/>
      <c r="EO353" s="97"/>
      <c r="EP353" s="97"/>
      <c r="EQ353" s="97"/>
      <c r="ER353" s="97"/>
      <c r="ES353" s="97"/>
      <c r="ET353" s="97"/>
      <c r="EU353" s="97"/>
      <c r="EV353" s="97"/>
      <c r="EW353" s="98"/>
      <c r="EX353" s="104"/>
      <c r="EY353" s="97"/>
      <c r="EZ353" s="97"/>
      <c r="FA353" s="97"/>
      <c r="FB353" s="97"/>
      <c r="FC353" s="97"/>
      <c r="FD353" s="97"/>
      <c r="FE353" s="97"/>
      <c r="FF353" s="97"/>
      <c r="FG353" s="97"/>
      <c r="FH353" s="97"/>
      <c r="FI353" s="97"/>
      <c r="FJ353" s="97"/>
      <c r="FK353" s="97"/>
      <c r="FL353" s="97"/>
      <c r="FM353" s="97"/>
      <c r="FN353" s="98"/>
      <c r="FO353" s="104"/>
      <c r="FP353" s="97"/>
      <c r="FQ353" s="97"/>
      <c r="FR353" s="97"/>
      <c r="FS353" s="97"/>
      <c r="FT353" s="97"/>
      <c r="FU353" s="97"/>
      <c r="FV353" s="97"/>
      <c r="FW353" s="97"/>
      <c r="FX353" s="97"/>
      <c r="FY353" s="97"/>
      <c r="FZ353" s="97"/>
      <c r="GA353" s="97"/>
      <c r="GB353" s="97"/>
      <c r="GC353" s="97"/>
      <c r="GD353" s="97"/>
      <c r="GE353" s="98"/>
      <c r="GF353" s="104"/>
      <c r="GG353" s="97"/>
      <c r="GH353" s="97"/>
      <c r="GI353" s="97"/>
      <c r="GJ353" s="97"/>
      <c r="GK353" s="97"/>
      <c r="GL353" s="97"/>
      <c r="GM353" s="97"/>
      <c r="GN353" s="97"/>
      <c r="GO353" s="97"/>
      <c r="GP353" s="97"/>
      <c r="GQ353" s="97"/>
      <c r="GR353" s="97"/>
      <c r="GS353" s="97"/>
      <c r="GT353" s="97"/>
      <c r="GU353" s="97"/>
      <c r="GV353" s="98"/>
      <c r="GW353" s="104"/>
      <c r="GX353" s="97"/>
      <c r="GY353" s="97"/>
      <c r="GZ353" s="97"/>
      <c r="HA353" s="97"/>
      <c r="HB353" s="97"/>
      <c r="HC353" s="97"/>
      <c r="HD353" s="97"/>
      <c r="HE353" s="97"/>
      <c r="HF353" s="97"/>
      <c r="HG353" s="97"/>
      <c r="HH353" s="97"/>
      <c r="HI353" s="97"/>
      <c r="HJ353" s="97"/>
      <c r="HK353" s="97"/>
      <c r="HL353" s="97"/>
      <c r="HM353" s="98"/>
      <c r="HN353" s="104"/>
      <c r="HO353" s="97"/>
      <c r="HP353" s="97"/>
      <c r="HQ353" s="97"/>
      <c r="HR353" s="97"/>
      <c r="HS353" s="97"/>
      <c r="HT353" s="97"/>
      <c r="HU353" s="97"/>
      <c r="HV353" s="97"/>
      <c r="HW353" s="97"/>
      <c r="HX353" s="97"/>
      <c r="HY353" s="97"/>
      <c r="HZ353" s="97"/>
      <c r="IA353" s="97"/>
      <c r="IB353" s="97"/>
      <c r="IC353" s="97"/>
      <c r="ID353" s="98"/>
      <c r="IE353" s="104"/>
      <c r="IF353" s="97"/>
      <c r="IG353" s="97"/>
      <c r="IH353" s="97"/>
      <c r="II353" s="97"/>
      <c r="IJ353" s="97"/>
      <c r="IK353" s="97"/>
      <c r="IL353" s="97"/>
      <c r="IM353" s="97"/>
      <c r="IN353" s="97"/>
      <c r="IO353" s="97"/>
      <c r="IP353" s="97"/>
      <c r="IQ353" s="97"/>
      <c r="IR353" s="97"/>
      <c r="IS353" s="97"/>
      <c r="IT353" s="97"/>
      <c r="IU353" s="98"/>
      <c r="IV353" s="104"/>
      <c r="IW353" s="97"/>
      <c r="IX353" s="97"/>
      <c r="IY353" s="97"/>
      <c r="IZ353" s="97"/>
      <c r="JA353" s="97"/>
      <c r="JB353" s="97"/>
      <c r="JC353" s="97"/>
      <c r="JD353" s="97"/>
      <c r="JE353" s="97"/>
      <c r="JF353" s="97"/>
      <c r="JG353" s="97"/>
      <c r="JH353" s="97"/>
      <c r="JI353" s="97"/>
      <c r="JJ353" s="97"/>
      <c r="JK353" s="97"/>
      <c r="JL353" s="98"/>
      <c r="JM353" s="104"/>
      <c r="JN353" s="97"/>
      <c r="JO353" s="97"/>
      <c r="JP353" s="97"/>
      <c r="JQ353" s="97"/>
      <c r="JR353" s="97"/>
      <c r="JS353" s="97"/>
      <c r="JT353" s="97"/>
      <c r="JU353" s="97"/>
      <c r="JV353" s="97"/>
      <c r="JW353" s="97"/>
      <c r="JX353" s="97"/>
      <c r="JY353" s="97"/>
      <c r="JZ353" s="97"/>
      <c r="KA353" s="97"/>
      <c r="KB353" s="97"/>
      <c r="KC353" s="98"/>
      <c r="KD353" s="104"/>
      <c r="KE353" s="97"/>
      <c r="KF353" s="97"/>
      <c r="KG353" s="97"/>
      <c r="KH353" s="97"/>
      <c r="KI353" s="97"/>
      <c r="KJ353" s="97"/>
      <c r="KK353" s="97"/>
      <c r="KL353" s="97"/>
      <c r="KM353" s="97"/>
      <c r="KN353" s="97"/>
      <c r="KO353" s="97"/>
      <c r="KP353" s="97"/>
      <c r="KQ353" s="97"/>
      <c r="KR353" s="97"/>
      <c r="KS353" s="97"/>
    </row>
    <row r="354" ht="15.0" customHeight="1">
      <c r="A354" s="104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8"/>
      <c r="R354" s="104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8"/>
      <c r="AI354" s="104"/>
      <c r="AJ354" s="97"/>
      <c r="AK354" s="97"/>
      <c r="AL354" s="97"/>
      <c r="AM354" s="97"/>
      <c r="AN354" s="97"/>
      <c r="AO354" s="97"/>
      <c r="AP354" s="97"/>
      <c r="AQ354" s="97"/>
      <c r="AR354" s="97"/>
      <c r="AS354" s="97"/>
      <c r="AT354" s="97"/>
      <c r="AU354" s="97"/>
      <c r="AV354" s="97"/>
      <c r="AW354" s="97"/>
      <c r="AX354" s="97"/>
      <c r="AY354" s="98"/>
      <c r="AZ354" s="104"/>
      <c r="BA354" s="97"/>
      <c r="BB354" s="97"/>
      <c r="BC354" s="97"/>
      <c r="BD354" s="97"/>
      <c r="BE354" s="97"/>
      <c r="BF354" s="97"/>
      <c r="BG354" s="97"/>
      <c r="BH354" s="97"/>
      <c r="BI354" s="97"/>
      <c r="BJ354" s="97"/>
      <c r="BK354" s="97"/>
      <c r="BL354" s="97"/>
      <c r="BM354" s="97"/>
      <c r="BN354" s="97"/>
      <c r="BO354" s="97"/>
      <c r="BP354" s="98"/>
      <c r="BQ354" s="104"/>
      <c r="BR354" s="97"/>
      <c r="BS354" s="97"/>
      <c r="BT354" s="97"/>
      <c r="BU354" s="97"/>
      <c r="BV354" s="97"/>
      <c r="BW354" s="97"/>
      <c r="BX354" s="97"/>
      <c r="BY354" s="97"/>
      <c r="BZ354" s="97"/>
      <c r="CA354" s="97"/>
      <c r="CB354" s="97"/>
      <c r="CC354" s="97"/>
      <c r="CD354" s="97"/>
      <c r="CE354" s="97"/>
      <c r="CF354" s="97"/>
      <c r="CG354" s="98"/>
      <c r="CH354" s="104"/>
      <c r="CI354" s="97"/>
      <c r="CJ354" s="97"/>
      <c r="CK354" s="97"/>
      <c r="CL354" s="97"/>
      <c r="CM354" s="97"/>
      <c r="CN354" s="97"/>
      <c r="CO354" s="97"/>
      <c r="CP354" s="97"/>
      <c r="CQ354" s="97"/>
      <c r="CR354" s="97"/>
      <c r="CS354" s="97"/>
      <c r="CT354" s="97"/>
      <c r="CU354" s="97"/>
      <c r="CV354" s="97"/>
      <c r="CW354" s="97"/>
      <c r="CX354" s="98"/>
      <c r="CY354" s="104"/>
      <c r="CZ354" s="97"/>
      <c r="DA354" s="97"/>
      <c r="DB354" s="97"/>
      <c r="DC354" s="97"/>
      <c r="DD354" s="97"/>
      <c r="DE354" s="97"/>
      <c r="DF354" s="97"/>
      <c r="DG354" s="97"/>
      <c r="DH354" s="97"/>
      <c r="DI354" s="97"/>
      <c r="DJ354" s="97"/>
      <c r="DK354" s="97"/>
      <c r="DL354" s="97"/>
      <c r="DM354" s="97"/>
      <c r="DN354" s="97"/>
      <c r="DO354" s="98"/>
      <c r="DP354" s="104"/>
      <c r="DQ354" s="97"/>
      <c r="DR354" s="97"/>
      <c r="DS354" s="97"/>
      <c r="DT354" s="97"/>
      <c r="DU354" s="97"/>
      <c r="DV354" s="97"/>
      <c r="DW354" s="97"/>
      <c r="DX354" s="97"/>
      <c r="DY354" s="97"/>
      <c r="DZ354" s="97"/>
      <c r="EA354" s="97"/>
      <c r="EB354" s="97"/>
      <c r="EC354" s="97"/>
      <c r="ED354" s="97"/>
      <c r="EE354" s="97"/>
      <c r="EF354" s="98"/>
      <c r="EG354" s="104"/>
      <c r="EH354" s="97"/>
      <c r="EI354" s="97"/>
      <c r="EJ354" s="97"/>
      <c r="EK354" s="97"/>
      <c r="EL354" s="97"/>
      <c r="EM354" s="97"/>
      <c r="EN354" s="97"/>
      <c r="EO354" s="97"/>
      <c r="EP354" s="97"/>
      <c r="EQ354" s="97"/>
      <c r="ER354" s="97"/>
      <c r="ES354" s="97"/>
      <c r="ET354" s="97"/>
      <c r="EU354" s="97"/>
      <c r="EV354" s="97"/>
      <c r="EW354" s="98"/>
      <c r="EX354" s="104"/>
      <c r="EY354" s="97"/>
      <c r="EZ354" s="97"/>
      <c r="FA354" s="97"/>
      <c r="FB354" s="97"/>
      <c r="FC354" s="97"/>
      <c r="FD354" s="97"/>
      <c r="FE354" s="97"/>
      <c r="FF354" s="97"/>
      <c r="FG354" s="97"/>
      <c r="FH354" s="97"/>
      <c r="FI354" s="97"/>
      <c r="FJ354" s="97"/>
      <c r="FK354" s="97"/>
      <c r="FL354" s="97"/>
      <c r="FM354" s="97"/>
      <c r="FN354" s="98"/>
      <c r="FO354" s="104"/>
      <c r="FP354" s="97"/>
      <c r="FQ354" s="97"/>
      <c r="FR354" s="97"/>
      <c r="FS354" s="97"/>
      <c r="FT354" s="97"/>
      <c r="FU354" s="97"/>
      <c r="FV354" s="97"/>
      <c r="FW354" s="97"/>
      <c r="FX354" s="97"/>
      <c r="FY354" s="97"/>
      <c r="FZ354" s="97"/>
      <c r="GA354" s="97"/>
      <c r="GB354" s="97"/>
      <c r="GC354" s="97"/>
      <c r="GD354" s="97"/>
      <c r="GE354" s="98"/>
      <c r="GF354" s="104"/>
      <c r="GG354" s="97"/>
      <c r="GH354" s="97"/>
      <c r="GI354" s="97"/>
      <c r="GJ354" s="97"/>
      <c r="GK354" s="97"/>
      <c r="GL354" s="97"/>
      <c r="GM354" s="97"/>
      <c r="GN354" s="97"/>
      <c r="GO354" s="97"/>
      <c r="GP354" s="97"/>
      <c r="GQ354" s="97"/>
      <c r="GR354" s="97"/>
      <c r="GS354" s="97"/>
      <c r="GT354" s="97"/>
      <c r="GU354" s="97"/>
      <c r="GV354" s="98"/>
      <c r="GW354" s="104"/>
      <c r="GX354" s="97"/>
      <c r="GY354" s="97"/>
      <c r="GZ354" s="97"/>
      <c r="HA354" s="97"/>
      <c r="HB354" s="97"/>
      <c r="HC354" s="97"/>
      <c r="HD354" s="97"/>
      <c r="HE354" s="97"/>
      <c r="HF354" s="97"/>
      <c r="HG354" s="97"/>
      <c r="HH354" s="97"/>
      <c r="HI354" s="97"/>
      <c r="HJ354" s="97"/>
      <c r="HK354" s="97"/>
      <c r="HL354" s="97"/>
      <c r="HM354" s="98"/>
      <c r="HN354" s="104"/>
      <c r="HO354" s="97"/>
      <c r="HP354" s="97"/>
      <c r="HQ354" s="97"/>
      <c r="HR354" s="97"/>
      <c r="HS354" s="97"/>
      <c r="HT354" s="97"/>
      <c r="HU354" s="97"/>
      <c r="HV354" s="97"/>
      <c r="HW354" s="97"/>
      <c r="HX354" s="97"/>
      <c r="HY354" s="97"/>
      <c r="HZ354" s="97"/>
      <c r="IA354" s="97"/>
      <c r="IB354" s="97"/>
      <c r="IC354" s="97"/>
      <c r="ID354" s="98"/>
      <c r="IE354" s="104"/>
      <c r="IF354" s="97"/>
      <c r="IG354" s="97"/>
      <c r="IH354" s="97"/>
      <c r="II354" s="97"/>
      <c r="IJ354" s="97"/>
      <c r="IK354" s="97"/>
      <c r="IL354" s="97"/>
      <c r="IM354" s="97"/>
      <c r="IN354" s="97"/>
      <c r="IO354" s="97"/>
      <c r="IP354" s="97"/>
      <c r="IQ354" s="97"/>
      <c r="IR354" s="97"/>
      <c r="IS354" s="97"/>
      <c r="IT354" s="97"/>
      <c r="IU354" s="98"/>
      <c r="IV354" s="104"/>
      <c r="IW354" s="97"/>
      <c r="IX354" s="97"/>
      <c r="IY354" s="97"/>
      <c r="IZ354" s="97"/>
      <c r="JA354" s="97"/>
      <c r="JB354" s="97"/>
      <c r="JC354" s="97"/>
      <c r="JD354" s="97"/>
      <c r="JE354" s="97"/>
      <c r="JF354" s="97"/>
      <c r="JG354" s="97"/>
      <c r="JH354" s="97"/>
      <c r="JI354" s="97"/>
      <c r="JJ354" s="97"/>
      <c r="JK354" s="97"/>
      <c r="JL354" s="98"/>
      <c r="JM354" s="104"/>
      <c r="JN354" s="97"/>
      <c r="JO354" s="97"/>
      <c r="JP354" s="97"/>
      <c r="JQ354" s="97"/>
      <c r="JR354" s="97"/>
      <c r="JS354" s="97"/>
      <c r="JT354" s="97"/>
      <c r="JU354" s="97"/>
      <c r="JV354" s="97"/>
      <c r="JW354" s="97"/>
      <c r="JX354" s="97"/>
      <c r="JY354" s="97"/>
      <c r="JZ354" s="97"/>
      <c r="KA354" s="97"/>
      <c r="KB354" s="97"/>
      <c r="KC354" s="98"/>
      <c r="KD354" s="104"/>
      <c r="KE354" s="97"/>
      <c r="KF354" s="97"/>
      <c r="KG354" s="97"/>
      <c r="KH354" s="97"/>
      <c r="KI354" s="97"/>
      <c r="KJ354" s="97"/>
      <c r="KK354" s="97"/>
      <c r="KL354" s="97"/>
      <c r="KM354" s="97"/>
      <c r="KN354" s="97"/>
      <c r="KO354" s="97"/>
      <c r="KP354" s="97"/>
      <c r="KQ354" s="97"/>
      <c r="KR354" s="97"/>
      <c r="KS354" s="97"/>
    </row>
    <row r="355" ht="15.0" customHeight="1">
      <c r="A355" s="104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8"/>
      <c r="R355" s="104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8"/>
      <c r="AI355" s="104"/>
      <c r="AJ355" s="97"/>
      <c r="AK355" s="97"/>
      <c r="AL355" s="97"/>
      <c r="AM355" s="97"/>
      <c r="AN355" s="97"/>
      <c r="AO355" s="97"/>
      <c r="AP355" s="97"/>
      <c r="AQ355" s="97"/>
      <c r="AR355" s="97"/>
      <c r="AS355" s="97"/>
      <c r="AT355" s="97"/>
      <c r="AU355" s="97"/>
      <c r="AV355" s="97"/>
      <c r="AW355" s="97"/>
      <c r="AX355" s="97"/>
      <c r="AY355" s="98"/>
      <c r="AZ355" s="104"/>
      <c r="BA355" s="97"/>
      <c r="BB355" s="97"/>
      <c r="BC355" s="97"/>
      <c r="BD355" s="97"/>
      <c r="BE355" s="97"/>
      <c r="BF355" s="97"/>
      <c r="BG355" s="97"/>
      <c r="BH355" s="97"/>
      <c r="BI355" s="97"/>
      <c r="BJ355" s="97"/>
      <c r="BK355" s="97"/>
      <c r="BL355" s="97"/>
      <c r="BM355" s="97"/>
      <c r="BN355" s="97"/>
      <c r="BO355" s="97"/>
      <c r="BP355" s="98"/>
      <c r="BQ355" s="104"/>
      <c r="BR355" s="97"/>
      <c r="BS355" s="97"/>
      <c r="BT355" s="97"/>
      <c r="BU355" s="97"/>
      <c r="BV355" s="97"/>
      <c r="BW355" s="97"/>
      <c r="BX355" s="97"/>
      <c r="BY355" s="97"/>
      <c r="BZ355" s="97"/>
      <c r="CA355" s="97"/>
      <c r="CB355" s="97"/>
      <c r="CC355" s="97"/>
      <c r="CD355" s="97"/>
      <c r="CE355" s="97"/>
      <c r="CF355" s="97"/>
      <c r="CG355" s="98"/>
      <c r="CH355" s="104"/>
      <c r="CI355" s="97"/>
      <c r="CJ355" s="97"/>
      <c r="CK355" s="97"/>
      <c r="CL355" s="97"/>
      <c r="CM355" s="97"/>
      <c r="CN355" s="97"/>
      <c r="CO355" s="97"/>
      <c r="CP355" s="97"/>
      <c r="CQ355" s="97"/>
      <c r="CR355" s="97"/>
      <c r="CS355" s="97"/>
      <c r="CT355" s="97"/>
      <c r="CU355" s="97"/>
      <c r="CV355" s="97"/>
      <c r="CW355" s="97"/>
      <c r="CX355" s="98"/>
      <c r="CY355" s="104"/>
      <c r="CZ355" s="97"/>
      <c r="DA355" s="97"/>
      <c r="DB355" s="97"/>
      <c r="DC355" s="97"/>
      <c r="DD355" s="97"/>
      <c r="DE355" s="97"/>
      <c r="DF355" s="97"/>
      <c r="DG355" s="97"/>
      <c r="DH355" s="97"/>
      <c r="DI355" s="97"/>
      <c r="DJ355" s="97"/>
      <c r="DK355" s="97"/>
      <c r="DL355" s="97"/>
      <c r="DM355" s="97"/>
      <c r="DN355" s="97"/>
      <c r="DO355" s="98"/>
      <c r="DP355" s="104"/>
      <c r="DQ355" s="97"/>
      <c r="DR355" s="97"/>
      <c r="DS355" s="97"/>
      <c r="DT355" s="97"/>
      <c r="DU355" s="97"/>
      <c r="DV355" s="97"/>
      <c r="DW355" s="97"/>
      <c r="DX355" s="97"/>
      <c r="DY355" s="97"/>
      <c r="DZ355" s="97"/>
      <c r="EA355" s="97"/>
      <c r="EB355" s="97"/>
      <c r="EC355" s="97"/>
      <c r="ED355" s="97"/>
      <c r="EE355" s="97"/>
      <c r="EF355" s="98"/>
      <c r="EG355" s="104"/>
      <c r="EH355" s="97"/>
      <c r="EI355" s="97"/>
      <c r="EJ355" s="97"/>
      <c r="EK355" s="97"/>
      <c r="EL355" s="97"/>
      <c r="EM355" s="97"/>
      <c r="EN355" s="97"/>
      <c r="EO355" s="97"/>
      <c r="EP355" s="97"/>
      <c r="EQ355" s="97"/>
      <c r="ER355" s="97"/>
      <c r="ES355" s="97"/>
      <c r="ET355" s="97"/>
      <c r="EU355" s="97"/>
      <c r="EV355" s="97"/>
      <c r="EW355" s="98"/>
      <c r="EX355" s="104"/>
      <c r="EY355" s="97"/>
      <c r="EZ355" s="97"/>
      <c r="FA355" s="97"/>
      <c r="FB355" s="97"/>
      <c r="FC355" s="97"/>
      <c r="FD355" s="97"/>
      <c r="FE355" s="97"/>
      <c r="FF355" s="97"/>
      <c r="FG355" s="97"/>
      <c r="FH355" s="97"/>
      <c r="FI355" s="97"/>
      <c r="FJ355" s="97"/>
      <c r="FK355" s="97"/>
      <c r="FL355" s="97"/>
      <c r="FM355" s="97"/>
      <c r="FN355" s="98"/>
      <c r="FO355" s="104"/>
      <c r="FP355" s="97"/>
      <c r="FQ355" s="97"/>
      <c r="FR355" s="97"/>
      <c r="FS355" s="97"/>
      <c r="FT355" s="97"/>
      <c r="FU355" s="97"/>
      <c r="FV355" s="97"/>
      <c r="FW355" s="97"/>
      <c r="FX355" s="97"/>
      <c r="FY355" s="97"/>
      <c r="FZ355" s="97"/>
      <c r="GA355" s="97"/>
      <c r="GB355" s="97"/>
      <c r="GC355" s="97"/>
      <c r="GD355" s="97"/>
      <c r="GE355" s="98"/>
      <c r="GF355" s="104"/>
      <c r="GG355" s="97"/>
      <c r="GH355" s="97"/>
      <c r="GI355" s="97"/>
      <c r="GJ355" s="97"/>
      <c r="GK355" s="97"/>
      <c r="GL355" s="97"/>
      <c r="GM355" s="97"/>
      <c r="GN355" s="97"/>
      <c r="GO355" s="97"/>
      <c r="GP355" s="97"/>
      <c r="GQ355" s="97"/>
      <c r="GR355" s="97"/>
      <c r="GS355" s="97"/>
      <c r="GT355" s="97"/>
      <c r="GU355" s="97"/>
      <c r="GV355" s="98"/>
      <c r="GW355" s="104"/>
      <c r="GX355" s="97"/>
      <c r="GY355" s="97"/>
      <c r="GZ355" s="97"/>
      <c r="HA355" s="97"/>
      <c r="HB355" s="97"/>
      <c r="HC355" s="97"/>
      <c r="HD355" s="97"/>
      <c r="HE355" s="97"/>
      <c r="HF355" s="97"/>
      <c r="HG355" s="97"/>
      <c r="HH355" s="97"/>
      <c r="HI355" s="97"/>
      <c r="HJ355" s="97"/>
      <c r="HK355" s="97"/>
      <c r="HL355" s="97"/>
      <c r="HM355" s="98"/>
      <c r="HN355" s="104"/>
      <c r="HO355" s="97"/>
      <c r="HP355" s="97"/>
      <c r="HQ355" s="97"/>
      <c r="HR355" s="97"/>
      <c r="HS355" s="97"/>
      <c r="HT355" s="97"/>
      <c r="HU355" s="97"/>
      <c r="HV355" s="97"/>
      <c r="HW355" s="97"/>
      <c r="HX355" s="97"/>
      <c r="HY355" s="97"/>
      <c r="HZ355" s="97"/>
      <c r="IA355" s="97"/>
      <c r="IB355" s="97"/>
      <c r="IC355" s="97"/>
      <c r="ID355" s="98"/>
      <c r="IE355" s="104"/>
      <c r="IF355" s="97"/>
      <c r="IG355" s="97"/>
      <c r="IH355" s="97"/>
      <c r="II355" s="97"/>
      <c r="IJ355" s="97"/>
      <c r="IK355" s="97"/>
      <c r="IL355" s="97"/>
      <c r="IM355" s="97"/>
      <c r="IN355" s="97"/>
      <c r="IO355" s="97"/>
      <c r="IP355" s="97"/>
      <c r="IQ355" s="97"/>
      <c r="IR355" s="97"/>
      <c r="IS355" s="97"/>
      <c r="IT355" s="97"/>
      <c r="IU355" s="98"/>
      <c r="IV355" s="104"/>
      <c r="IW355" s="97"/>
      <c r="IX355" s="97"/>
      <c r="IY355" s="97"/>
      <c r="IZ355" s="97"/>
      <c r="JA355" s="97"/>
      <c r="JB355" s="97"/>
      <c r="JC355" s="97"/>
      <c r="JD355" s="97"/>
      <c r="JE355" s="97"/>
      <c r="JF355" s="97"/>
      <c r="JG355" s="97"/>
      <c r="JH355" s="97"/>
      <c r="JI355" s="97"/>
      <c r="JJ355" s="97"/>
      <c r="JK355" s="97"/>
      <c r="JL355" s="98"/>
      <c r="JM355" s="104"/>
      <c r="JN355" s="97"/>
      <c r="JO355" s="97"/>
      <c r="JP355" s="97"/>
      <c r="JQ355" s="97"/>
      <c r="JR355" s="97"/>
      <c r="JS355" s="97"/>
      <c r="JT355" s="97"/>
      <c r="JU355" s="97"/>
      <c r="JV355" s="97"/>
      <c r="JW355" s="97"/>
      <c r="JX355" s="97"/>
      <c r="JY355" s="97"/>
      <c r="JZ355" s="97"/>
      <c r="KA355" s="97"/>
      <c r="KB355" s="97"/>
      <c r="KC355" s="98"/>
      <c r="KD355" s="104"/>
      <c r="KE355" s="97"/>
      <c r="KF355" s="97"/>
      <c r="KG355" s="97"/>
      <c r="KH355" s="97"/>
      <c r="KI355" s="97"/>
      <c r="KJ355" s="97"/>
      <c r="KK355" s="97"/>
      <c r="KL355" s="97"/>
      <c r="KM355" s="97"/>
      <c r="KN355" s="97"/>
      <c r="KO355" s="97"/>
      <c r="KP355" s="97"/>
      <c r="KQ355" s="97"/>
      <c r="KR355" s="97"/>
      <c r="KS355" s="97"/>
    </row>
    <row r="356" ht="15.0" customHeight="1">
      <c r="A356" s="104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8"/>
      <c r="R356" s="104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8"/>
      <c r="AI356" s="104"/>
      <c r="AJ356" s="97"/>
      <c r="AK356" s="97"/>
      <c r="AL356" s="97"/>
      <c r="AM356" s="97"/>
      <c r="AN356" s="97"/>
      <c r="AO356" s="97"/>
      <c r="AP356" s="97"/>
      <c r="AQ356" s="97"/>
      <c r="AR356" s="97"/>
      <c r="AS356" s="97"/>
      <c r="AT356" s="97"/>
      <c r="AU356" s="97"/>
      <c r="AV356" s="97"/>
      <c r="AW356" s="97"/>
      <c r="AX356" s="97"/>
      <c r="AY356" s="98"/>
      <c r="AZ356" s="104"/>
      <c r="BA356" s="97"/>
      <c r="BB356" s="97"/>
      <c r="BC356" s="97"/>
      <c r="BD356" s="97"/>
      <c r="BE356" s="97"/>
      <c r="BF356" s="97"/>
      <c r="BG356" s="97"/>
      <c r="BH356" s="97"/>
      <c r="BI356" s="97"/>
      <c r="BJ356" s="97"/>
      <c r="BK356" s="97"/>
      <c r="BL356" s="97"/>
      <c r="BM356" s="97"/>
      <c r="BN356" s="97"/>
      <c r="BO356" s="97"/>
      <c r="BP356" s="98"/>
      <c r="BQ356" s="104"/>
      <c r="BR356" s="97"/>
      <c r="BS356" s="97"/>
      <c r="BT356" s="97"/>
      <c r="BU356" s="97"/>
      <c r="BV356" s="97"/>
      <c r="BW356" s="97"/>
      <c r="BX356" s="97"/>
      <c r="BY356" s="97"/>
      <c r="BZ356" s="97"/>
      <c r="CA356" s="97"/>
      <c r="CB356" s="97"/>
      <c r="CC356" s="97"/>
      <c r="CD356" s="97"/>
      <c r="CE356" s="97"/>
      <c r="CF356" s="97"/>
      <c r="CG356" s="98"/>
      <c r="CH356" s="104"/>
      <c r="CI356" s="97"/>
      <c r="CJ356" s="97"/>
      <c r="CK356" s="97"/>
      <c r="CL356" s="97"/>
      <c r="CM356" s="97"/>
      <c r="CN356" s="97"/>
      <c r="CO356" s="97"/>
      <c r="CP356" s="97"/>
      <c r="CQ356" s="97"/>
      <c r="CR356" s="97"/>
      <c r="CS356" s="97"/>
      <c r="CT356" s="97"/>
      <c r="CU356" s="97"/>
      <c r="CV356" s="97"/>
      <c r="CW356" s="97"/>
      <c r="CX356" s="98"/>
      <c r="CY356" s="104"/>
      <c r="CZ356" s="97"/>
      <c r="DA356" s="97"/>
      <c r="DB356" s="97"/>
      <c r="DC356" s="97"/>
      <c r="DD356" s="97"/>
      <c r="DE356" s="97"/>
      <c r="DF356" s="97"/>
      <c r="DG356" s="97"/>
      <c r="DH356" s="97"/>
      <c r="DI356" s="97"/>
      <c r="DJ356" s="97"/>
      <c r="DK356" s="97"/>
      <c r="DL356" s="97"/>
      <c r="DM356" s="97"/>
      <c r="DN356" s="97"/>
      <c r="DO356" s="98"/>
      <c r="DP356" s="104"/>
      <c r="DQ356" s="97"/>
      <c r="DR356" s="97"/>
      <c r="DS356" s="97"/>
      <c r="DT356" s="97"/>
      <c r="DU356" s="97"/>
      <c r="DV356" s="97"/>
      <c r="DW356" s="97"/>
      <c r="DX356" s="97"/>
      <c r="DY356" s="97"/>
      <c r="DZ356" s="97"/>
      <c r="EA356" s="97"/>
      <c r="EB356" s="97"/>
      <c r="EC356" s="97"/>
      <c r="ED356" s="97"/>
      <c r="EE356" s="97"/>
      <c r="EF356" s="98"/>
      <c r="EG356" s="104"/>
      <c r="EH356" s="97"/>
      <c r="EI356" s="97"/>
      <c r="EJ356" s="97"/>
      <c r="EK356" s="97"/>
      <c r="EL356" s="97"/>
      <c r="EM356" s="97"/>
      <c r="EN356" s="97"/>
      <c r="EO356" s="97"/>
      <c r="EP356" s="97"/>
      <c r="EQ356" s="97"/>
      <c r="ER356" s="97"/>
      <c r="ES356" s="97"/>
      <c r="ET356" s="97"/>
      <c r="EU356" s="97"/>
      <c r="EV356" s="97"/>
      <c r="EW356" s="98"/>
      <c r="EX356" s="104"/>
      <c r="EY356" s="97"/>
      <c r="EZ356" s="97"/>
      <c r="FA356" s="97"/>
      <c r="FB356" s="97"/>
      <c r="FC356" s="97"/>
      <c r="FD356" s="97"/>
      <c r="FE356" s="97"/>
      <c r="FF356" s="97"/>
      <c r="FG356" s="97"/>
      <c r="FH356" s="97"/>
      <c r="FI356" s="97"/>
      <c r="FJ356" s="97"/>
      <c r="FK356" s="97"/>
      <c r="FL356" s="97"/>
      <c r="FM356" s="97"/>
      <c r="FN356" s="98"/>
      <c r="FO356" s="104"/>
      <c r="FP356" s="97"/>
      <c r="FQ356" s="97"/>
      <c r="FR356" s="97"/>
      <c r="FS356" s="97"/>
      <c r="FT356" s="97"/>
      <c r="FU356" s="97"/>
      <c r="FV356" s="97"/>
      <c r="FW356" s="97"/>
      <c r="FX356" s="97"/>
      <c r="FY356" s="97"/>
      <c r="FZ356" s="97"/>
      <c r="GA356" s="97"/>
      <c r="GB356" s="97"/>
      <c r="GC356" s="97"/>
      <c r="GD356" s="97"/>
      <c r="GE356" s="98"/>
      <c r="GF356" s="104"/>
      <c r="GG356" s="97"/>
      <c r="GH356" s="97"/>
      <c r="GI356" s="97"/>
      <c r="GJ356" s="97"/>
      <c r="GK356" s="97"/>
      <c r="GL356" s="97"/>
      <c r="GM356" s="97"/>
      <c r="GN356" s="97"/>
      <c r="GO356" s="97"/>
      <c r="GP356" s="97"/>
      <c r="GQ356" s="97"/>
      <c r="GR356" s="97"/>
      <c r="GS356" s="97"/>
      <c r="GT356" s="97"/>
      <c r="GU356" s="97"/>
      <c r="GV356" s="98"/>
      <c r="GW356" s="104"/>
      <c r="GX356" s="97"/>
      <c r="GY356" s="97"/>
      <c r="GZ356" s="97"/>
      <c r="HA356" s="97"/>
      <c r="HB356" s="97"/>
      <c r="HC356" s="97"/>
      <c r="HD356" s="97"/>
      <c r="HE356" s="97"/>
      <c r="HF356" s="97"/>
      <c r="HG356" s="97"/>
      <c r="HH356" s="97"/>
      <c r="HI356" s="97"/>
      <c r="HJ356" s="97"/>
      <c r="HK356" s="97"/>
      <c r="HL356" s="97"/>
      <c r="HM356" s="98"/>
      <c r="HN356" s="104"/>
      <c r="HO356" s="97"/>
      <c r="HP356" s="97"/>
      <c r="HQ356" s="97"/>
      <c r="HR356" s="97"/>
      <c r="HS356" s="97"/>
      <c r="HT356" s="97"/>
      <c r="HU356" s="97"/>
      <c r="HV356" s="97"/>
      <c r="HW356" s="97"/>
      <c r="HX356" s="97"/>
      <c r="HY356" s="97"/>
      <c r="HZ356" s="97"/>
      <c r="IA356" s="97"/>
      <c r="IB356" s="97"/>
      <c r="IC356" s="97"/>
      <c r="ID356" s="98"/>
      <c r="IE356" s="104"/>
      <c r="IF356" s="97"/>
      <c r="IG356" s="97"/>
      <c r="IH356" s="97"/>
      <c r="II356" s="97"/>
      <c r="IJ356" s="97"/>
      <c r="IK356" s="97"/>
      <c r="IL356" s="97"/>
      <c r="IM356" s="97"/>
      <c r="IN356" s="97"/>
      <c r="IO356" s="97"/>
      <c r="IP356" s="97"/>
      <c r="IQ356" s="97"/>
      <c r="IR356" s="97"/>
      <c r="IS356" s="97"/>
      <c r="IT356" s="97"/>
      <c r="IU356" s="98"/>
      <c r="IV356" s="104"/>
      <c r="IW356" s="97"/>
      <c r="IX356" s="97"/>
      <c r="IY356" s="97"/>
      <c r="IZ356" s="97"/>
      <c r="JA356" s="97"/>
      <c r="JB356" s="97"/>
      <c r="JC356" s="97"/>
      <c r="JD356" s="97"/>
      <c r="JE356" s="97"/>
      <c r="JF356" s="97"/>
      <c r="JG356" s="97"/>
      <c r="JH356" s="97"/>
      <c r="JI356" s="97"/>
      <c r="JJ356" s="97"/>
      <c r="JK356" s="97"/>
      <c r="JL356" s="98"/>
      <c r="JM356" s="104"/>
      <c r="JN356" s="97"/>
      <c r="JO356" s="97"/>
      <c r="JP356" s="97"/>
      <c r="JQ356" s="97"/>
      <c r="JR356" s="97"/>
      <c r="JS356" s="97"/>
      <c r="JT356" s="97"/>
      <c r="JU356" s="97"/>
      <c r="JV356" s="97"/>
      <c r="JW356" s="97"/>
      <c r="JX356" s="97"/>
      <c r="JY356" s="97"/>
      <c r="JZ356" s="97"/>
      <c r="KA356" s="97"/>
      <c r="KB356" s="97"/>
      <c r="KC356" s="98"/>
      <c r="KD356" s="104"/>
      <c r="KE356" s="97"/>
      <c r="KF356" s="97"/>
      <c r="KG356" s="97"/>
      <c r="KH356" s="97"/>
      <c r="KI356" s="97"/>
      <c r="KJ356" s="97"/>
      <c r="KK356" s="97"/>
      <c r="KL356" s="97"/>
      <c r="KM356" s="97"/>
      <c r="KN356" s="97"/>
      <c r="KO356" s="97"/>
      <c r="KP356" s="97"/>
      <c r="KQ356" s="97"/>
      <c r="KR356" s="97"/>
      <c r="KS356" s="97"/>
    </row>
    <row r="357" ht="15.0" customHeight="1">
      <c r="A357" s="104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8"/>
      <c r="R357" s="104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8"/>
      <c r="AI357" s="104"/>
      <c r="AJ357" s="97"/>
      <c r="AK357" s="97"/>
      <c r="AL357" s="97"/>
      <c r="AM357" s="97"/>
      <c r="AN357" s="97"/>
      <c r="AO357" s="97"/>
      <c r="AP357" s="97"/>
      <c r="AQ357" s="97"/>
      <c r="AR357" s="97"/>
      <c r="AS357" s="97"/>
      <c r="AT357" s="97"/>
      <c r="AU357" s="97"/>
      <c r="AV357" s="97"/>
      <c r="AW357" s="97"/>
      <c r="AX357" s="97"/>
      <c r="AY357" s="98"/>
      <c r="AZ357" s="104"/>
      <c r="BA357" s="97"/>
      <c r="BB357" s="97"/>
      <c r="BC357" s="97"/>
      <c r="BD357" s="97"/>
      <c r="BE357" s="97"/>
      <c r="BF357" s="97"/>
      <c r="BG357" s="97"/>
      <c r="BH357" s="97"/>
      <c r="BI357" s="97"/>
      <c r="BJ357" s="97"/>
      <c r="BK357" s="97"/>
      <c r="BL357" s="97"/>
      <c r="BM357" s="97"/>
      <c r="BN357" s="97"/>
      <c r="BO357" s="97"/>
      <c r="BP357" s="98"/>
      <c r="BQ357" s="104"/>
      <c r="BR357" s="97"/>
      <c r="BS357" s="97"/>
      <c r="BT357" s="97"/>
      <c r="BU357" s="97"/>
      <c r="BV357" s="97"/>
      <c r="BW357" s="97"/>
      <c r="BX357" s="97"/>
      <c r="BY357" s="97"/>
      <c r="BZ357" s="97"/>
      <c r="CA357" s="97"/>
      <c r="CB357" s="97"/>
      <c r="CC357" s="97"/>
      <c r="CD357" s="97"/>
      <c r="CE357" s="97"/>
      <c r="CF357" s="97"/>
      <c r="CG357" s="98"/>
      <c r="CH357" s="104"/>
      <c r="CI357" s="97"/>
      <c r="CJ357" s="97"/>
      <c r="CK357" s="97"/>
      <c r="CL357" s="97"/>
      <c r="CM357" s="97"/>
      <c r="CN357" s="97"/>
      <c r="CO357" s="97"/>
      <c r="CP357" s="97"/>
      <c r="CQ357" s="97"/>
      <c r="CR357" s="97"/>
      <c r="CS357" s="97"/>
      <c r="CT357" s="97"/>
      <c r="CU357" s="97"/>
      <c r="CV357" s="97"/>
      <c r="CW357" s="97"/>
      <c r="CX357" s="98"/>
      <c r="CY357" s="104"/>
      <c r="CZ357" s="97"/>
      <c r="DA357" s="97"/>
      <c r="DB357" s="97"/>
      <c r="DC357" s="97"/>
      <c r="DD357" s="97"/>
      <c r="DE357" s="97"/>
      <c r="DF357" s="97"/>
      <c r="DG357" s="97"/>
      <c r="DH357" s="97"/>
      <c r="DI357" s="97"/>
      <c r="DJ357" s="97"/>
      <c r="DK357" s="97"/>
      <c r="DL357" s="97"/>
      <c r="DM357" s="97"/>
      <c r="DN357" s="97"/>
      <c r="DO357" s="98"/>
      <c r="DP357" s="104"/>
      <c r="DQ357" s="97"/>
      <c r="DR357" s="97"/>
      <c r="DS357" s="97"/>
      <c r="DT357" s="97"/>
      <c r="DU357" s="97"/>
      <c r="DV357" s="97"/>
      <c r="DW357" s="97"/>
      <c r="DX357" s="97"/>
      <c r="DY357" s="97"/>
      <c r="DZ357" s="97"/>
      <c r="EA357" s="97"/>
      <c r="EB357" s="97"/>
      <c r="EC357" s="97"/>
      <c r="ED357" s="97"/>
      <c r="EE357" s="97"/>
      <c r="EF357" s="98"/>
      <c r="EG357" s="104"/>
      <c r="EH357" s="97"/>
      <c r="EI357" s="97"/>
      <c r="EJ357" s="97"/>
      <c r="EK357" s="97"/>
      <c r="EL357" s="97"/>
      <c r="EM357" s="97"/>
      <c r="EN357" s="97"/>
      <c r="EO357" s="97"/>
      <c r="EP357" s="97"/>
      <c r="EQ357" s="97"/>
      <c r="ER357" s="97"/>
      <c r="ES357" s="97"/>
      <c r="ET357" s="97"/>
      <c r="EU357" s="97"/>
      <c r="EV357" s="97"/>
      <c r="EW357" s="98"/>
      <c r="EX357" s="104"/>
      <c r="EY357" s="97"/>
      <c r="EZ357" s="97"/>
      <c r="FA357" s="97"/>
      <c r="FB357" s="97"/>
      <c r="FC357" s="97"/>
      <c r="FD357" s="97"/>
      <c r="FE357" s="97"/>
      <c r="FF357" s="97"/>
      <c r="FG357" s="97"/>
      <c r="FH357" s="97"/>
      <c r="FI357" s="97"/>
      <c r="FJ357" s="97"/>
      <c r="FK357" s="97"/>
      <c r="FL357" s="97"/>
      <c r="FM357" s="97"/>
      <c r="FN357" s="98"/>
      <c r="FO357" s="104"/>
      <c r="FP357" s="97"/>
      <c r="FQ357" s="97"/>
      <c r="FR357" s="97"/>
      <c r="FS357" s="97"/>
      <c r="FT357" s="97"/>
      <c r="FU357" s="97"/>
      <c r="FV357" s="97"/>
      <c r="FW357" s="97"/>
      <c r="FX357" s="97"/>
      <c r="FY357" s="97"/>
      <c r="FZ357" s="97"/>
      <c r="GA357" s="97"/>
      <c r="GB357" s="97"/>
      <c r="GC357" s="97"/>
      <c r="GD357" s="97"/>
      <c r="GE357" s="98"/>
      <c r="GF357" s="104"/>
      <c r="GG357" s="97"/>
      <c r="GH357" s="97"/>
      <c r="GI357" s="97"/>
      <c r="GJ357" s="97"/>
      <c r="GK357" s="97"/>
      <c r="GL357" s="97"/>
      <c r="GM357" s="97"/>
      <c r="GN357" s="97"/>
      <c r="GO357" s="97"/>
      <c r="GP357" s="97"/>
      <c r="GQ357" s="97"/>
      <c r="GR357" s="97"/>
      <c r="GS357" s="97"/>
      <c r="GT357" s="97"/>
      <c r="GU357" s="97"/>
      <c r="GV357" s="98"/>
      <c r="GW357" s="104"/>
      <c r="GX357" s="97"/>
      <c r="GY357" s="97"/>
      <c r="GZ357" s="97"/>
      <c r="HA357" s="97"/>
      <c r="HB357" s="97"/>
      <c r="HC357" s="97"/>
      <c r="HD357" s="97"/>
      <c r="HE357" s="97"/>
      <c r="HF357" s="97"/>
      <c r="HG357" s="97"/>
      <c r="HH357" s="97"/>
      <c r="HI357" s="97"/>
      <c r="HJ357" s="97"/>
      <c r="HK357" s="97"/>
      <c r="HL357" s="97"/>
      <c r="HM357" s="98"/>
      <c r="HN357" s="104"/>
      <c r="HO357" s="97"/>
      <c r="HP357" s="97"/>
      <c r="HQ357" s="97"/>
      <c r="HR357" s="97"/>
      <c r="HS357" s="97"/>
      <c r="HT357" s="97"/>
      <c r="HU357" s="97"/>
      <c r="HV357" s="97"/>
      <c r="HW357" s="97"/>
      <c r="HX357" s="97"/>
      <c r="HY357" s="97"/>
      <c r="HZ357" s="97"/>
      <c r="IA357" s="97"/>
      <c r="IB357" s="97"/>
      <c r="IC357" s="97"/>
      <c r="ID357" s="98"/>
      <c r="IE357" s="104"/>
      <c r="IF357" s="97"/>
      <c r="IG357" s="97"/>
      <c r="IH357" s="97"/>
      <c r="II357" s="97"/>
      <c r="IJ357" s="97"/>
      <c r="IK357" s="97"/>
      <c r="IL357" s="97"/>
      <c r="IM357" s="97"/>
      <c r="IN357" s="97"/>
      <c r="IO357" s="97"/>
      <c r="IP357" s="97"/>
      <c r="IQ357" s="97"/>
      <c r="IR357" s="97"/>
      <c r="IS357" s="97"/>
      <c r="IT357" s="97"/>
      <c r="IU357" s="98"/>
      <c r="IV357" s="104"/>
      <c r="IW357" s="97"/>
      <c r="IX357" s="97"/>
      <c r="IY357" s="97"/>
      <c r="IZ357" s="97"/>
      <c r="JA357" s="97"/>
      <c r="JB357" s="97"/>
      <c r="JC357" s="97"/>
      <c r="JD357" s="97"/>
      <c r="JE357" s="97"/>
      <c r="JF357" s="97"/>
      <c r="JG357" s="97"/>
      <c r="JH357" s="97"/>
      <c r="JI357" s="97"/>
      <c r="JJ357" s="97"/>
      <c r="JK357" s="97"/>
      <c r="JL357" s="98"/>
      <c r="JM357" s="104"/>
      <c r="JN357" s="97"/>
      <c r="JO357" s="97"/>
      <c r="JP357" s="97"/>
      <c r="JQ357" s="97"/>
      <c r="JR357" s="97"/>
      <c r="JS357" s="97"/>
      <c r="JT357" s="97"/>
      <c r="JU357" s="97"/>
      <c r="JV357" s="97"/>
      <c r="JW357" s="97"/>
      <c r="JX357" s="97"/>
      <c r="JY357" s="97"/>
      <c r="JZ357" s="97"/>
      <c r="KA357" s="97"/>
      <c r="KB357" s="97"/>
      <c r="KC357" s="98"/>
      <c r="KD357" s="104"/>
      <c r="KE357" s="97"/>
      <c r="KF357" s="97"/>
      <c r="KG357" s="97"/>
      <c r="KH357" s="97"/>
      <c r="KI357" s="97"/>
      <c r="KJ357" s="97"/>
      <c r="KK357" s="97"/>
      <c r="KL357" s="97"/>
      <c r="KM357" s="97"/>
      <c r="KN357" s="97"/>
      <c r="KO357" s="97"/>
      <c r="KP357" s="97"/>
      <c r="KQ357" s="97"/>
      <c r="KR357" s="97"/>
      <c r="KS357" s="97"/>
    </row>
    <row r="358" ht="15.0" customHeight="1">
      <c r="A358" s="104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8"/>
      <c r="R358" s="104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8"/>
      <c r="AI358" s="104"/>
      <c r="AJ358" s="97"/>
      <c r="AK358" s="97"/>
      <c r="AL358" s="97"/>
      <c r="AM358" s="97"/>
      <c r="AN358" s="97"/>
      <c r="AO358" s="97"/>
      <c r="AP358" s="97"/>
      <c r="AQ358" s="97"/>
      <c r="AR358" s="97"/>
      <c r="AS358" s="97"/>
      <c r="AT358" s="97"/>
      <c r="AU358" s="97"/>
      <c r="AV358" s="97"/>
      <c r="AW358" s="97"/>
      <c r="AX358" s="97"/>
      <c r="AY358" s="98"/>
      <c r="AZ358" s="104"/>
      <c r="BA358" s="97"/>
      <c r="BB358" s="97"/>
      <c r="BC358" s="97"/>
      <c r="BD358" s="97"/>
      <c r="BE358" s="97"/>
      <c r="BF358" s="97"/>
      <c r="BG358" s="97"/>
      <c r="BH358" s="97"/>
      <c r="BI358" s="97"/>
      <c r="BJ358" s="97"/>
      <c r="BK358" s="97"/>
      <c r="BL358" s="97"/>
      <c r="BM358" s="97"/>
      <c r="BN358" s="97"/>
      <c r="BO358" s="97"/>
      <c r="BP358" s="98"/>
      <c r="BQ358" s="104"/>
      <c r="BR358" s="97"/>
      <c r="BS358" s="97"/>
      <c r="BT358" s="97"/>
      <c r="BU358" s="97"/>
      <c r="BV358" s="97"/>
      <c r="BW358" s="97"/>
      <c r="BX358" s="97"/>
      <c r="BY358" s="97"/>
      <c r="BZ358" s="97"/>
      <c r="CA358" s="97"/>
      <c r="CB358" s="97"/>
      <c r="CC358" s="97"/>
      <c r="CD358" s="97"/>
      <c r="CE358" s="97"/>
      <c r="CF358" s="97"/>
      <c r="CG358" s="98"/>
      <c r="CH358" s="104"/>
      <c r="CI358" s="97"/>
      <c r="CJ358" s="97"/>
      <c r="CK358" s="97"/>
      <c r="CL358" s="97"/>
      <c r="CM358" s="97"/>
      <c r="CN358" s="97"/>
      <c r="CO358" s="97"/>
      <c r="CP358" s="97"/>
      <c r="CQ358" s="97"/>
      <c r="CR358" s="97"/>
      <c r="CS358" s="97"/>
      <c r="CT358" s="97"/>
      <c r="CU358" s="97"/>
      <c r="CV358" s="97"/>
      <c r="CW358" s="97"/>
      <c r="CX358" s="98"/>
      <c r="CY358" s="104"/>
      <c r="CZ358" s="97"/>
      <c r="DA358" s="97"/>
      <c r="DB358" s="97"/>
      <c r="DC358" s="97"/>
      <c r="DD358" s="97"/>
      <c r="DE358" s="97"/>
      <c r="DF358" s="97"/>
      <c r="DG358" s="97"/>
      <c r="DH358" s="97"/>
      <c r="DI358" s="97"/>
      <c r="DJ358" s="97"/>
      <c r="DK358" s="97"/>
      <c r="DL358" s="97"/>
      <c r="DM358" s="97"/>
      <c r="DN358" s="97"/>
      <c r="DO358" s="98"/>
      <c r="DP358" s="104"/>
      <c r="DQ358" s="97"/>
      <c r="DR358" s="97"/>
      <c r="DS358" s="97"/>
      <c r="DT358" s="97"/>
      <c r="DU358" s="97"/>
      <c r="DV358" s="97"/>
      <c r="DW358" s="97"/>
      <c r="DX358" s="97"/>
      <c r="DY358" s="97"/>
      <c r="DZ358" s="97"/>
      <c r="EA358" s="97"/>
      <c r="EB358" s="97"/>
      <c r="EC358" s="97"/>
      <c r="ED358" s="97"/>
      <c r="EE358" s="97"/>
      <c r="EF358" s="98"/>
      <c r="EG358" s="104"/>
      <c r="EH358" s="97"/>
      <c r="EI358" s="97"/>
      <c r="EJ358" s="97"/>
      <c r="EK358" s="97"/>
      <c r="EL358" s="97"/>
      <c r="EM358" s="97"/>
      <c r="EN358" s="97"/>
      <c r="EO358" s="97"/>
      <c r="EP358" s="97"/>
      <c r="EQ358" s="97"/>
      <c r="ER358" s="97"/>
      <c r="ES358" s="97"/>
      <c r="ET358" s="97"/>
      <c r="EU358" s="97"/>
      <c r="EV358" s="97"/>
      <c r="EW358" s="98"/>
      <c r="EX358" s="104"/>
      <c r="EY358" s="97"/>
      <c r="EZ358" s="97"/>
      <c r="FA358" s="97"/>
      <c r="FB358" s="97"/>
      <c r="FC358" s="97"/>
      <c r="FD358" s="97"/>
      <c r="FE358" s="97"/>
      <c r="FF358" s="97"/>
      <c r="FG358" s="97"/>
      <c r="FH358" s="97"/>
      <c r="FI358" s="97"/>
      <c r="FJ358" s="97"/>
      <c r="FK358" s="97"/>
      <c r="FL358" s="97"/>
      <c r="FM358" s="97"/>
      <c r="FN358" s="98"/>
      <c r="FO358" s="104"/>
      <c r="FP358" s="97"/>
      <c r="FQ358" s="97"/>
      <c r="FR358" s="97"/>
      <c r="FS358" s="97"/>
      <c r="FT358" s="97"/>
      <c r="FU358" s="97"/>
      <c r="FV358" s="97"/>
      <c r="FW358" s="97"/>
      <c r="FX358" s="97"/>
      <c r="FY358" s="97"/>
      <c r="FZ358" s="97"/>
      <c r="GA358" s="97"/>
      <c r="GB358" s="97"/>
      <c r="GC358" s="97"/>
      <c r="GD358" s="97"/>
      <c r="GE358" s="98"/>
      <c r="GF358" s="104"/>
      <c r="GG358" s="97"/>
      <c r="GH358" s="97"/>
      <c r="GI358" s="97"/>
      <c r="GJ358" s="97"/>
      <c r="GK358" s="97"/>
      <c r="GL358" s="97"/>
      <c r="GM358" s="97"/>
      <c r="GN358" s="97"/>
      <c r="GO358" s="97"/>
      <c r="GP358" s="97"/>
      <c r="GQ358" s="97"/>
      <c r="GR358" s="97"/>
      <c r="GS358" s="97"/>
      <c r="GT358" s="97"/>
      <c r="GU358" s="97"/>
      <c r="GV358" s="98"/>
      <c r="GW358" s="104"/>
      <c r="GX358" s="97"/>
      <c r="GY358" s="97"/>
      <c r="GZ358" s="97"/>
      <c r="HA358" s="97"/>
      <c r="HB358" s="97"/>
      <c r="HC358" s="97"/>
      <c r="HD358" s="97"/>
      <c r="HE358" s="97"/>
      <c r="HF358" s="97"/>
      <c r="HG358" s="97"/>
      <c r="HH358" s="97"/>
      <c r="HI358" s="97"/>
      <c r="HJ358" s="97"/>
      <c r="HK358" s="97"/>
      <c r="HL358" s="97"/>
      <c r="HM358" s="98"/>
      <c r="HN358" s="104"/>
      <c r="HO358" s="97"/>
      <c r="HP358" s="97"/>
      <c r="HQ358" s="97"/>
      <c r="HR358" s="97"/>
      <c r="HS358" s="97"/>
      <c r="HT358" s="97"/>
      <c r="HU358" s="97"/>
      <c r="HV358" s="97"/>
      <c r="HW358" s="97"/>
      <c r="HX358" s="97"/>
      <c r="HY358" s="97"/>
      <c r="HZ358" s="97"/>
      <c r="IA358" s="97"/>
      <c r="IB358" s="97"/>
      <c r="IC358" s="97"/>
      <c r="ID358" s="98"/>
      <c r="IE358" s="104"/>
      <c r="IF358" s="97"/>
      <c r="IG358" s="97"/>
      <c r="IH358" s="97"/>
      <c r="II358" s="97"/>
      <c r="IJ358" s="97"/>
      <c r="IK358" s="97"/>
      <c r="IL358" s="97"/>
      <c r="IM358" s="97"/>
      <c r="IN358" s="97"/>
      <c r="IO358" s="97"/>
      <c r="IP358" s="97"/>
      <c r="IQ358" s="97"/>
      <c r="IR358" s="97"/>
      <c r="IS358" s="97"/>
      <c r="IT358" s="97"/>
      <c r="IU358" s="98"/>
      <c r="IV358" s="104"/>
      <c r="IW358" s="97"/>
      <c r="IX358" s="97"/>
      <c r="IY358" s="97"/>
      <c r="IZ358" s="97"/>
      <c r="JA358" s="97"/>
      <c r="JB358" s="97"/>
      <c r="JC358" s="97"/>
      <c r="JD358" s="97"/>
      <c r="JE358" s="97"/>
      <c r="JF358" s="97"/>
      <c r="JG358" s="97"/>
      <c r="JH358" s="97"/>
      <c r="JI358" s="97"/>
      <c r="JJ358" s="97"/>
      <c r="JK358" s="97"/>
      <c r="JL358" s="98"/>
      <c r="JM358" s="104"/>
      <c r="JN358" s="97"/>
      <c r="JO358" s="97"/>
      <c r="JP358" s="97"/>
      <c r="JQ358" s="97"/>
      <c r="JR358" s="97"/>
      <c r="JS358" s="97"/>
      <c r="JT358" s="97"/>
      <c r="JU358" s="97"/>
      <c r="JV358" s="97"/>
      <c r="JW358" s="97"/>
      <c r="JX358" s="97"/>
      <c r="JY358" s="97"/>
      <c r="JZ358" s="97"/>
      <c r="KA358" s="97"/>
      <c r="KB358" s="97"/>
      <c r="KC358" s="98"/>
      <c r="KD358" s="104"/>
      <c r="KE358" s="97"/>
      <c r="KF358" s="97"/>
      <c r="KG358" s="97"/>
      <c r="KH358" s="97"/>
      <c r="KI358" s="97"/>
      <c r="KJ358" s="97"/>
      <c r="KK358" s="97"/>
      <c r="KL358" s="97"/>
      <c r="KM358" s="97"/>
      <c r="KN358" s="97"/>
      <c r="KO358" s="97"/>
      <c r="KP358" s="97"/>
      <c r="KQ358" s="97"/>
      <c r="KR358" s="97"/>
      <c r="KS358" s="97"/>
    </row>
    <row r="359" ht="15.0" customHeight="1">
      <c r="A359" s="104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8"/>
      <c r="R359" s="104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7"/>
      <c r="AH359" s="98"/>
      <c r="AI359" s="104"/>
      <c r="AJ359" s="97"/>
      <c r="AK359" s="97"/>
      <c r="AL359" s="97"/>
      <c r="AM359" s="97"/>
      <c r="AN359" s="97"/>
      <c r="AO359" s="97"/>
      <c r="AP359" s="97"/>
      <c r="AQ359" s="97"/>
      <c r="AR359" s="97"/>
      <c r="AS359" s="97"/>
      <c r="AT359" s="97"/>
      <c r="AU359" s="97"/>
      <c r="AV359" s="97"/>
      <c r="AW359" s="97"/>
      <c r="AX359" s="97"/>
      <c r="AY359" s="98"/>
      <c r="AZ359" s="104"/>
      <c r="BA359" s="97"/>
      <c r="BB359" s="97"/>
      <c r="BC359" s="97"/>
      <c r="BD359" s="97"/>
      <c r="BE359" s="97"/>
      <c r="BF359" s="97"/>
      <c r="BG359" s="97"/>
      <c r="BH359" s="97"/>
      <c r="BI359" s="97"/>
      <c r="BJ359" s="97"/>
      <c r="BK359" s="97"/>
      <c r="BL359" s="97"/>
      <c r="BM359" s="97"/>
      <c r="BN359" s="97"/>
      <c r="BO359" s="97"/>
      <c r="BP359" s="98"/>
      <c r="BQ359" s="104"/>
      <c r="BR359" s="97"/>
      <c r="BS359" s="97"/>
      <c r="BT359" s="97"/>
      <c r="BU359" s="97"/>
      <c r="BV359" s="97"/>
      <c r="BW359" s="97"/>
      <c r="BX359" s="97"/>
      <c r="BY359" s="97"/>
      <c r="BZ359" s="97"/>
      <c r="CA359" s="97"/>
      <c r="CB359" s="97"/>
      <c r="CC359" s="97"/>
      <c r="CD359" s="97"/>
      <c r="CE359" s="97"/>
      <c r="CF359" s="97"/>
      <c r="CG359" s="98"/>
      <c r="CH359" s="104"/>
      <c r="CI359" s="97"/>
      <c r="CJ359" s="97"/>
      <c r="CK359" s="97"/>
      <c r="CL359" s="97"/>
      <c r="CM359" s="97"/>
      <c r="CN359" s="97"/>
      <c r="CO359" s="97"/>
      <c r="CP359" s="97"/>
      <c r="CQ359" s="97"/>
      <c r="CR359" s="97"/>
      <c r="CS359" s="97"/>
      <c r="CT359" s="97"/>
      <c r="CU359" s="97"/>
      <c r="CV359" s="97"/>
      <c r="CW359" s="97"/>
      <c r="CX359" s="98"/>
      <c r="CY359" s="104"/>
      <c r="CZ359" s="97"/>
      <c r="DA359" s="97"/>
      <c r="DB359" s="97"/>
      <c r="DC359" s="97"/>
      <c r="DD359" s="97"/>
      <c r="DE359" s="97"/>
      <c r="DF359" s="97"/>
      <c r="DG359" s="97"/>
      <c r="DH359" s="97"/>
      <c r="DI359" s="97"/>
      <c r="DJ359" s="97"/>
      <c r="DK359" s="97"/>
      <c r="DL359" s="97"/>
      <c r="DM359" s="97"/>
      <c r="DN359" s="97"/>
      <c r="DO359" s="98"/>
      <c r="DP359" s="104"/>
      <c r="DQ359" s="97"/>
      <c r="DR359" s="97"/>
      <c r="DS359" s="97"/>
      <c r="DT359" s="97"/>
      <c r="DU359" s="97"/>
      <c r="DV359" s="97"/>
      <c r="DW359" s="97"/>
      <c r="DX359" s="97"/>
      <c r="DY359" s="97"/>
      <c r="DZ359" s="97"/>
      <c r="EA359" s="97"/>
      <c r="EB359" s="97"/>
      <c r="EC359" s="97"/>
      <c r="ED359" s="97"/>
      <c r="EE359" s="97"/>
      <c r="EF359" s="98"/>
      <c r="EG359" s="104"/>
      <c r="EH359" s="97"/>
      <c r="EI359" s="97"/>
      <c r="EJ359" s="97"/>
      <c r="EK359" s="97"/>
      <c r="EL359" s="97"/>
      <c r="EM359" s="97"/>
      <c r="EN359" s="97"/>
      <c r="EO359" s="97"/>
      <c r="EP359" s="97"/>
      <c r="EQ359" s="97"/>
      <c r="ER359" s="97"/>
      <c r="ES359" s="97"/>
      <c r="ET359" s="97"/>
      <c r="EU359" s="97"/>
      <c r="EV359" s="97"/>
      <c r="EW359" s="98"/>
      <c r="EX359" s="104"/>
      <c r="EY359" s="97"/>
      <c r="EZ359" s="97"/>
      <c r="FA359" s="97"/>
      <c r="FB359" s="97"/>
      <c r="FC359" s="97"/>
      <c r="FD359" s="97"/>
      <c r="FE359" s="97"/>
      <c r="FF359" s="97"/>
      <c r="FG359" s="97"/>
      <c r="FH359" s="97"/>
      <c r="FI359" s="97"/>
      <c r="FJ359" s="97"/>
      <c r="FK359" s="97"/>
      <c r="FL359" s="97"/>
      <c r="FM359" s="97"/>
      <c r="FN359" s="98"/>
      <c r="FO359" s="104"/>
      <c r="FP359" s="97"/>
      <c r="FQ359" s="97"/>
      <c r="FR359" s="97"/>
      <c r="FS359" s="97"/>
      <c r="FT359" s="97"/>
      <c r="FU359" s="97"/>
      <c r="FV359" s="97"/>
      <c r="FW359" s="97"/>
      <c r="FX359" s="97"/>
      <c r="FY359" s="97"/>
      <c r="FZ359" s="97"/>
      <c r="GA359" s="97"/>
      <c r="GB359" s="97"/>
      <c r="GC359" s="97"/>
      <c r="GD359" s="97"/>
      <c r="GE359" s="98"/>
      <c r="GF359" s="104"/>
      <c r="GG359" s="97"/>
      <c r="GH359" s="97"/>
      <c r="GI359" s="97"/>
      <c r="GJ359" s="97"/>
      <c r="GK359" s="97"/>
      <c r="GL359" s="97"/>
      <c r="GM359" s="97"/>
      <c r="GN359" s="97"/>
      <c r="GO359" s="97"/>
      <c r="GP359" s="97"/>
      <c r="GQ359" s="97"/>
      <c r="GR359" s="97"/>
      <c r="GS359" s="97"/>
      <c r="GT359" s="97"/>
      <c r="GU359" s="97"/>
      <c r="GV359" s="98"/>
      <c r="GW359" s="104"/>
      <c r="GX359" s="97"/>
      <c r="GY359" s="97"/>
      <c r="GZ359" s="97"/>
      <c r="HA359" s="97"/>
      <c r="HB359" s="97"/>
      <c r="HC359" s="97"/>
      <c r="HD359" s="97"/>
      <c r="HE359" s="97"/>
      <c r="HF359" s="97"/>
      <c r="HG359" s="97"/>
      <c r="HH359" s="97"/>
      <c r="HI359" s="97"/>
      <c r="HJ359" s="97"/>
      <c r="HK359" s="97"/>
      <c r="HL359" s="97"/>
      <c r="HM359" s="98"/>
      <c r="HN359" s="104"/>
      <c r="HO359" s="97"/>
      <c r="HP359" s="97"/>
      <c r="HQ359" s="97"/>
      <c r="HR359" s="97"/>
      <c r="HS359" s="97"/>
      <c r="HT359" s="97"/>
      <c r="HU359" s="97"/>
      <c r="HV359" s="97"/>
      <c r="HW359" s="97"/>
      <c r="HX359" s="97"/>
      <c r="HY359" s="97"/>
      <c r="HZ359" s="97"/>
      <c r="IA359" s="97"/>
      <c r="IB359" s="97"/>
      <c r="IC359" s="97"/>
      <c r="ID359" s="98"/>
      <c r="IE359" s="104"/>
      <c r="IF359" s="97"/>
      <c r="IG359" s="97"/>
      <c r="IH359" s="97"/>
      <c r="II359" s="97"/>
      <c r="IJ359" s="97"/>
      <c r="IK359" s="97"/>
      <c r="IL359" s="97"/>
      <c r="IM359" s="97"/>
      <c r="IN359" s="97"/>
      <c r="IO359" s="97"/>
      <c r="IP359" s="97"/>
      <c r="IQ359" s="97"/>
      <c r="IR359" s="97"/>
      <c r="IS359" s="97"/>
      <c r="IT359" s="97"/>
      <c r="IU359" s="98"/>
      <c r="IV359" s="104"/>
      <c r="IW359" s="97"/>
      <c r="IX359" s="97"/>
      <c r="IY359" s="97"/>
      <c r="IZ359" s="97"/>
      <c r="JA359" s="97"/>
      <c r="JB359" s="97"/>
      <c r="JC359" s="97"/>
      <c r="JD359" s="97"/>
      <c r="JE359" s="97"/>
      <c r="JF359" s="97"/>
      <c r="JG359" s="97"/>
      <c r="JH359" s="97"/>
      <c r="JI359" s="97"/>
      <c r="JJ359" s="97"/>
      <c r="JK359" s="97"/>
      <c r="JL359" s="98"/>
      <c r="JM359" s="104"/>
      <c r="JN359" s="97"/>
      <c r="JO359" s="97"/>
      <c r="JP359" s="97"/>
      <c r="JQ359" s="97"/>
      <c r="JR359" s="97"/>
      <c r="JS359" s="97"/>
      <c r="JT359" s="97"/>
      <c r="JU359" s="97"/>
      <c r="JV359" s="97"/>
      <c r="JW359" s="97"/>
      <c r="JX359" s="97"/>
      <c r="JY359" s="97"/>
      <c r="JZ359" s="97"/>
      <c r="KA359" s="97"/>
      <c r="KB359" s="97"/>
      <c r="KC359" s="98"/>
      <c r="KD359" s="104"/>
      <c r="KE359" s="97"/>
      <c r="KF359" s="97"/>
      <c r="KG359" s="97"/>
      <c r="KH359" s="97"/>
      <c r="KI359" s="97"/>
      <c r="KJ359" s="97"/>
      <c r="KK359" s="97"/>
      <c r="KL359" s="97"/>
      <c r="KM359" s="97"/>
      <c r="KN359" s="97"/>
      <c r="KO359" s="97"/>
      <c r="KP359" s="97"/>
      <c r="KQ359" s="97"/>
      <c r="KR359" s="97"/>
      <c r="KS359" s="97"/>
    </row>
    <row r="360" ht="15.0" customHeight="1">
      <c r="A360" s="104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8"/>
      <c r="R360" s="104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7"/>
      <c r="AH360" s="98"/>
      <c r="AI360" s="104"/>
      <c r="AJ360" s="97"/>
      <c r="AK360" s="97"/>
      <c r="AL360" s="97"/>
      <c r="AM360" s="97"/>
      <c r="AN360" s="97"/>
      <c r="AO360" s="97"/>
      <c r="AP360" s="97"/>
      <c r="AQ360" s="97"/>
      <c r="AR360" s="97"/>
      <c r="AS360" s="97"/>
      <c r="AT360" s="97"/>
      <c r="AU360" s="97"/>
      <c r="AV360" s="97"/>
      <c r="AW360" s="97"/>
      <c r="AX360" s="97"/>
      <c r="AY360" s="98"/>
      <c r="AZ360" s="104"/>
      <c r="BA360" s="97"/>
      <c r="BB360" s="97"/>
      <c r="BC360" s="97"/>
      <c r="BD360" s="97"/>
      <c r="BE360" s="97"/>
      <c r="BF360" s="97"/>
      <c r="BG360" s="97"/>
      <c r="BH360" s="97"/>
      <c r="BI360" s="97"/>
      <c r="BJ360" s="97"/>
      <c r="BK360" s="97"/>
      <c r="BL360" s="97"/>
      <c r="BM360" s="97"/>
      <c r="BN360" s="97"/>
      <c r="BO360" s="97"/>
      <c r="BP360" s="98"/>
      <c r="BQ360" s="104"/>
      <c r="BR360" s="97"/>
      <c r="BS360" s="97"/>
      <c r="BT360" s="97"/>
      <c r="BU360" s="97"/>
      <c r="BV360" s="97"/>
      <c r="BW360" s="97"/>
      <c r="BX360" s="97"/>
      <c r="BY360" s="97"/>
      <c r="BZ360" s="97"/>
      <c r="CA360" s="97"/>
      <c r="CB360" s="97"/>
      <c r="CC360" s="97"/>
      <c r="CD360" s="97"/>
      <c r="CE360" s="97"/>
      <c r="CF360" s="97"/>
      <c r="CG360" s="98"/>
      <c r="CH360" s="104"/>
      <c r="CI360" s="97"/>
      <c r="CJ360" s="97"/>
      <c r="CK360" s="97"/>
      <c r="CL360" s="97"/>
      <c r="CM360" s="97"/>
      <c r="CN360" s="97"/>
      <c r="CO360" s="97"/>
      <c r="CP360" s="97"/>
      <c r="CQ360" s="97"/>
      <c r="CR360" s="97"/>
      <c r="CS360" s="97"/>
      <c r="CT360" s="97"/>
      <c r="CU360" s="97"/>
      <c r="CV360" s="97"/>
      <c r="CW360" s="97"/>
      <c r="CX360" s="98"/>
      <c r="CY360" s="104"/>
      <c r="CZ360" s="97"/>
      <c r="DA360" s="97"/>
      <c r="DB360" s="97"/>
      <c r="DC360" s="97"/>
      <c r="DD360" s="97"/>
      <c r="DE360" s="97"/>
      <c r="DF360" s="97"/>
      <c r="DG360" s="97"/>
      <c r="DH360" s="97"/>
      <c r="DI360" s="97"/>
      <c r="DJ360" s="97"/>
      <c r="DK360" s="97"/>
      <c r="DL360" s="97"/>
      <c r="DM360" s="97"/>
      <c r="DN360" s="97"/>
      <c r="DO360" s="98"/>
      <c r="DP360" s="104"/>
      <c r="DQ360" s="97"/>
      <c r="DR360" s="97"/>
      <c r="DS360" s="97"/>
      <c r="DT360" s="97"/>
      <c r="DU360" s="97"/>
      <c r="DV360" s="97"/>
      <c r="DW360" s="97"/>
      <c r="DX360" s="97"/>
      <c r="DY360" s="97"/>
      <c r="DZ360" s="97"/>
      <c r="EA360" s="97"/>
      <c r="EB360" s="97"/>
      <c r="EC360" s="97"/>
      <c r="ED360" s="97"/>
      <c r="EE360" s="97"/>
      <c r="EF360" s="98"/>
      <c r="EG360" s="104"/>
      <c r="EH360" s="97"/>
      <c r="EI360" s="97"/>
      <c r="EJ360" s="97"/>
      <c r="EK360" s="97"/>
      <c r="EL360" s="97"/>
      <c r="EM360" s="97"/>
      <c r="EN360" s="97"/>
      <c r="EO360" s="97"/>
      <c r="EP360" s="97"/>
      <c r="EQ360" s="97"/>
      <c r="ER360" s="97"/>
      <c r="ES360" s="97"/>
      <c r="ET360" s="97"/>
      <c r="EU360" s="97"/>
      <c r="EV360" s="97"/>
      <c r="EW360" s="98"/>
      <c r="EX360" s="104"/>
      <c r="EY360" s="97"/>
      <c r="EZ360" s="97"/>
      <c r="FA360" s="97"/>
      <c r="FB360" s="97"/>
      <c r="FC360" s="97"/>
      <c r="FD360" s="97"/>
      <c r="FE360" s="97"/>
      <c r="FF360" s="97"/>
      <c r="FG360" s="97"/>
      <c r="FH360" s="97"/>
      <c r="FI360" s="97"/>
      <c r="FJ360" s="97"/>
      <c r="FK360" s="97"/>
      <c r="FL360" s="97"/>
      <c r="FM360" s="97"/>
      <c r="FN360" s="98"/>
      <c r="FO360" s="104"/>
      <c r="FP360" s="97"/>
      <c r="FQ360" s="97"/>
      <c r="FR360" s="97"/>
      <c r="FS360" s="97"/>
      <c r="FT360" s="97"/>
      <c r="FU360" s="97"/>
      <c r="FV360" s="97"/>
      <c r="FW360" s="97"/>
      <c r="FX360" s="97"/>
      <c r="FY360" s="97"/>
      <c r="FZ360" s="97"/>
      <c r="GA360" s="97"/>
      <c r="GB360" s="97"/>
      <c r="GC360" s="97"/>
      <c r="GD360" s="97"/>
      <c r="GE360" s="98"/>
      <c r="GF360" s="104"/>
      <c r="GG360" s="97"/>
      <c r="GH360" s="97"/>
      <c r="GI360" s="97"/>
      <c r="GJ360" s="97"/>
      <c r="GK360" s="97"/>
      <c r="GL360" s="97"/>
      <c r="GM360" s="97"/>
      <c r="GN360" s="97"/>
      <c r="GO360" s="97"/>
      <c r="GP360" s="97"/>
      <c r="GQ360" s="97"/>
      <c r="GR360" s="97"/>
      <c r="GS360" s="97"/>
      <c r="GT360" s="97"/>
      <c r="GU360" s="97"/>
      <c r="GV360" s="98"/>
      <c r="GW360" s="104"/>
      <c r="GX360" s="97"/>
      <c r="GY360" s="97"/>
      <c r="GZ360" s="97"/>
      <c r="HA360" s="97"/>
      <c r="HB360" s="97"/>
      <c r="HC360" s="97"/>
      <c r="HD360" s="97"/>
      <c r="HE360" s="97"/>
      <c r="HF360" s="97"/>
      <c r="HG360" s="97"/>
      <c r="HH360" s="97"/>
      <c r="HI360" s="97"/>
      <c r="HJ360" s="97"/>
      <c r="HK360" s="97"/>
      <c r="HL360" s="97"/>
      <c r="HM360" s="98"/>
      <c r="HN360" s="104"/>
      <c r="HO360" s="97"/>
      <c r="HP360" s="97"/>
      <c r="HQ360" s="97"/>
      <c r="HR360" s="97"/>
      <c r="HS360" s="97"/>
      <c r="HT360" s="97"/>
      <c r="HU360" s="97"/>
      <c r="HV360" s="97"/>
      <c r="HW360" s="97"/>
      <c r="HX360" s="97"/>
      <c r="HY360" s="97"/>
      <c r="HZ360" s="97"/>
      <c r="IA360" s="97"/>
      <c r="IB360" s="97"/>
      <c r="IC360" s="97"/>
      <c r="ID360" s="98"/>
      <c r="IE360" s="104"/>
      <c r="IF360" s="97"/>
      <c r="IG360" s="97"/>
      <c r="IH360" s="97"/>
      <c r="II360" s="97"/>
      <c r="IJ360" s="97"/>
      <c r="IK360" s="97"/>
      <c r="IL360" s="97"/>
      <c r="IM360" s="97"/>
      <c r="IN360" s="97"/>
      <c r="IO360" s="97"/>
      <c r="IP360" s="97"/>
      <c r="IQ360" s="97"/>
      <c r="IR360" s="97"/>
      <c r="IS360" s="97"/>
      <c r="IT360" s="97"/>
      <c r="IU360" s="98"/>
      <c r="IV360" s="104"/>
      <c r="IW360" s="97"/>
      <c r="IX360" s="97"/>
      <c r="IY360" s="97"/>
      <c r="IZ360" s="97"/>
      <c r="JA360" s="97"/>
      <c r="JB360" s="97"/>
      <c r="JC360" s="97"/>
      <c r="JD360" s="97"/>
      <c r="JE360" s="97"/>
      <c r="JF360" s="97"/>
      <c r="JG360" s="97"/>
      <c r="JH360" s="97"/>
      <c r="JI360" s="97"/>
      <c r="JJ360" s="97"/>
      <c r="JK360" s="97"/>
      <c r="JL360" s="98"/>
      <c r="JM360" s="104"/>
      <c r="JN360" s="97"/>
      <c r="JO360" s="97"/>
      <c r="JP360" s="97"/>
      <c r="JQ360" s="97"/>
      <c r="JR360" s="97"/>
      <c r="JS360" s="97"/>
      <c r="JT360" s="97"/>
      <c r="JU360" s="97"/>
      <c r="JV360" s="97"/>
      <c r="JW360" s="97"/>
      <c r="JX360" s="97"/>
      <c r="JY360" s="97"/>
      <c r="JZ360" s="97"/>
      <c r="KA360" s="97"/>
      <c r="KB360" s="97"/>
      <c r="KC360" s="98"/>
      <c r="KD360" s="104"/>
      <c r="KE360" s="97"/>
      <c r="KF360" s="97"/>
      <c r="KG360" s="97"/>
      <c r="KH360" s="97"/>
      <c r="KI360" s="97"/>
      <c r="KJ360" s="97"/>
      <c r="KK360" s="97"/>
      <c r="KL360" s="97"/>
      <c r="KM360" s="97"/>
      <c r="KN360" s="97"/>
      <c r="KO360" s="97"/>
      <c r="KP360" s="97"/>
      <c r="KQ360" s="97"/>
      <c r="KR360" s="97"/>
      <c r="KS360" s="97"/>
    </row>
    <row r="361" ht="15.0" customHeight="1">
      <c r="A361" s="104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8"/>
      <c r="R361" s="104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  <c r="AF361" s="97"/>
      <c r="AG361" s="97"/>
      <c r="AH361" s="98"/>
      <c r="AI361" s="104"/>
      <c r="AJ361" s="97"/>
      <c r="AK361" s="97"/>
      <c r="AL361" s="97"/>
      <c r="AM361" s="97"/>
      <c r="AN361" s="97"/>
      <c r="AO361" s="97"/>
      <c r="AP361" s="97"/>
      <c r="AQ361" s="97"/>
      <c r="AR361" s="97"/>
      <c r="AS361" s="97"/>
      <c r="AT361" s="97"/>
      <c r="AU361" s="97"/>
      <c r="AV361" s="97"/>
      <c r="AW361" s="97"/>
      <c r="AX361" s="97"/>
      <c r="AY361" s="98"/>
      <c r="AZ361" s="104"/>
      <c r="BA361" s="97"/>
      <c r="BB361" s="97"/>
      <c r="BC361" s="97"/>
      <c r="BD361" s="97"/>
      <c r="BE361" s="97"/>
      <c r="BF361" s="97"/>
      <c r="BG361" s="97"/>
      <c r="BH361" s="97"/>
      <c r="BI361" s="97"/>
      <c r="BJ361" s="97"/>
      <c r="BK361" s="97"/>
      <c r="BL361" s="97"/>
      <c r="BM361" s="97"/>
      <c r="BN361" s="97"/>
      <c r="BO361" s="97"/>
      <c r="BP361" s="98"/>
      <c r="BQ361" s="104"/>
      <c r="BR361" s="97"/>
      <c r="BS361" s="97"/>
      <c r="BT361" s="97"/>
      <c r="BU361" s="97"/>
      <c r="BV361" s="97"/>
      <c r="BW361" s="97"/>
      <c r="BX361" s="97"/>
      <c r="BY361" s="97"/>
      <c r="BZ361" s="97"/>
      <c r="CA361" s="97"/>
      <c r="CB361" s="97"/>
      <c r="CC361" s="97"/>
      <c r="CD361" s="97"/>
      <c r="CE361" s="97"/>
      <c r="CF361" s="97"/>
      <c r="CG361" s="98"/>
      <c r="CH361" s="104"/>
      <c r="CI361" s="97"/>
      <c r="CJ361" s="97"/>
      <c r="CK361" s="97"/>
      <c r="CL361" s="97"/>
      <c r="CM361" s="97"/>
      <c r="CN361" s="97"/>
      <c r="CO361" s="97"/>
      <c r="CP361" s="97"/>
      <c r="CQ361" s="97"/>
      <c r="CR361" s="97"/>
      <c r="CS361" s="97"/>
      <c r="CT361" s="97"/>
      <c r="CU361" s="97"/>
      <c r="CV361" s="97"/>
      <c r="CW361" s="97"/>
      <c r="CX361" s="98"/>
      <c r="CY361" s="104"/>
      <c r="CZ361" s="97"/>
      <c r="DA361" s="97"/>
      <c r="DB361" s="97"/>
      <c r="DC361" s="97"/>
      <c r="DD361" s="97"/>
      <c r="DE361" s="97"/>
      <c r="DF361" s="97"/>
      <c r="DG361" s="97"/>
      <c r="DH361" s="97"/>
      <c r="DI361" s="97"/>
      <c r="DJ361" s="97"/>
      <c r="DK361" s="97"/>
      <c r="DL361" s="97"/>
      <c r="DM361" s="97"/>
      <c r="DN361" s="97"/>
      <c r="DO361" s="98"/>
      <c r="DP361" s="104"/>
      <c r="DQ361" s="97"/>
      <c r="DR361" s="97"/>
      <c r="DS361" s="97"/>
      <c r="DT361" s="97"/>
      <c r="DU361" s="97"/>
      <c r="DV361" s="97"/>
      <c r="DW361" s="97"/>
      <c r="DX361" s="97"/>
      <c r="DY361" s="97"/>
      <c r="DZ361" s="97"/>
      <c r="EA361" s="97"/>
      <c r="EB361" s="97"/>
      <c r="EC361" s="97"/>
      <c r="ED361" s="97"/>
      <c r="EE361" s="97"/>
      <c r="EF361" s="98"/>
      <c r="EG361" s="104"/>
      <c r="EH361" s="97"/>
      <c r="EI361" s="97"/>
      <c r="EJ361" s="97"/>
      <c r="EK361" s="97"/>
      <c r="EL361" s="97"/>
      <c r="EM361" s="97"/>
      <c r="EN361" s="97"/>
      <c r="EO361" s="97"/>
      <c r="EP361" s="97"/>
      <c r="EQ361" s="97"/>
      <c r="ER361" s="97"/>
      <c r="ES361" s="97"/>
      <c r="ET361" s="97"/>
      <c r="EU361" s="97"/>
      <c r="EV361" s="97"/>
      <c r="EW361" s="98"/>
      <c r="EX361" s="104"/>
      <c r="EY361" s="97"/>
      <c r="EZ361" s="97"/>
      <c r="FA361" s="97"/>
      <c r="FB361" s="97"/>
      <c r="FC361" s="97"/>
      <c r="FD361" s="97"/>
      <c r="FE361" s="97"/>
      <c r="FF361" s="97"/>
      <c r="FG361" s="97"/>
      <c r="FH361" s="97"/>
      <c r="FI361" s="97"/>
      <c r="FJ361" s="97"/>
      <c r="FK361" s="97"/>
      <c r="FL361" s="97"/>
      <c r="FM361" s="97"/>
      <c r="FN361" s="98"/>
      <c r="FO361" s="104"/>
      <c r="FP361" s="97"/>
      <c r="FQ361" s="97"/>
      <c r="FR361" s="97"/>
      <c r="FS361" s="97"/>
      <c r="FT361" s="97"/>
      <c r="FU361" s="97"/>
      <c r="FV361" s="97"/>
      <c r="FW361" s="97"/>
      <c r="FX361" s="97"/>
      <c r="FY361" s="97"/>
      <c r="FZ361" s="97"/>
      <c r="GA361" s="97"/>
      <c r="GB361" s="97"/>
      <c r="GC361" s="97"/>
      <c r="GD361" s="97"/>
      <c r="GE361" s="98"/>
      <c r="GF361" s="104"/>
      <c r="GG361" s="97"/>
      <c r="GH361" s="97"/>
      <c r="GI361" s="97"/>
      <c r="GJ361" s="97"/>
      <c r="GK361" s="97"/>
      <c r="GL361" s="97"/>
      <c r="GM361" s="97"/>
      <c r="GN361" s="97"/>
      <c r="GO361" s="97"/>
      <c r="GP361" s="97"/>
      <c r="GQ361" s="97"/>
      <c r="GR361" s="97"/>
      <c r="GS361" s="97"/>
      <c r="GT361" s="97"/>
      <c r="GU361" s="97"/>
      <c r="GV361" s="98"/>
      <c r="GW361" s="104"/>
      <c r="GX361" s="97"/>
      <c r="GY361" s="97"/>
      <c r="GZ361" s="97"/>
      <c r="HA361" s="97"/>
      <c r="HB361" s="97"/>
      <c r="HC361" s="97"/>
      <c r="HD361" s="97"/>
      <c r="HE361" s="97"/>
      <c r="HF361" s="97"/>
      <c r="HG361" s="97"/>
      <c r="HH361" s="97"/>
      <c r="HI361" s="97"/>
      <c r="HJ361" s="97"/>
      <c r="HK361" s="97"/>
      <c r="HL361" s="97"/>
      <c r="HM361" s="98"/>
      <c r="HN361" s="104"/>
      <c r="HO361" s="97"/>
      <c r="HP361" s="97"/>
      <c r="HQ361" s="97"/>
      <c r="HR361" s="97"/>
      <c r="HS361" s="97"/>
      <c r="HT361" s="97"/>
      <c r="HU361" s="97"/>
      <c r="HV361" s="97"/>
      <c r="HW361" s="97"/>
      <c r="HX361" s="97"/>
      <c r="HY361" s="97"/>
      <c r="HZ361" s="97"/>
      <c r="IA361" s="97"/>
      <c r="IB361" s="97"/>
      <c r="IC361" s="97"/>
      <c r="ID361" s="98"/>
      <c r="IE361" s="104"/>
      <c r="IF361" s="97"/>
      <c r="IG361" s="97"/>
      <c r="IH361" s="97"/>
      <c r="II361" s="97"/>
      <c r="IJ361" s="97"/>
      <c r="IK361" s="97"/>
      <c r="IL361" s="97"/>
      <c r="IM361" s="97"/>
      <c r="IN361" s="97"/>
      <c r="IO361" s="97"/>
      <c r="IP361" s="97"/>
      <c r="IQ361" s="97"/>
      <c r="IR361" s="97"/>
      <c r="IS361" s="97"/>
      <c r="IT361" s="97"/>
      <c r="IU361" s="98"/>
      <c r="IV361" s="104"/>
      <c r="IW361" s="97"/>
      <c r="IX361" s="97"/>
      <c r="IY361" s="97"/>
      <c r="IZ361" s="97"/>
      <c r="JA361" s="97"/>
      <c r="JB361" s="97"/>
      <c r="JC361" s="97"/>
      <c r="JD361" s="97"/>
      <c r="JE361" s="97"/>
      <c r="JF361" s="97"/>
      <c r="JG361" s="97"/>
      <c r="JH361" s="97"/>
      <c r="JI361" s="97"/>
      <c r="JJ361" s="97"/>
      <c r="JK361" s="97"/>
      <c r="JL361" s="98"/>
      <c r="JM361" s="104"/>
      <c r="JN361" s="97"/>
      <c r="JO361" s="97"/>
      <c r="JP361" s="97"/>
      <c r="JQ361" s="97"/>
      <c r="JR361" s="97"/>
      <c r="JS361" s="97"/>
      <c r="JT361" s="97"/>
      <c r="JU361" s="97"/>
      <c r="JV361" s="97"/>
      <c r="JW361" s="97"/>
      <c r="JX361" s="97"/>
      <c r="JY361" s="97"/>
      <c r="JZ361" s="97"/>
      <c r="KA361" s="97"/>
      <c r="KB361" s="97"/>
      <c r="KC361" s="98"/>
      <c r="KD361" s="104"/>
      <c r="KE361" s="97"/>
      <c r="KF361" s="97"/>
      <c r="KG361" s="97"/>
      <c r="KH361" s="97"/>
      <c r="KI361" s="97"/>
      <c r="KJ361" s="97"/>
      <c r="KK361" s="97"/>
      <c r="KL361" s="97"/>
      <c r="KM361" s="97"/>
      <c r="KN361" s="97"/>
      <c r="KO361" s="97"/>
      <c r="KP361" s="97"/>
      <c r="KQ361" s="97"/>
      <c r="KR361" s="97"/>
      <c r="KS361" s="97"/>
    </row>
    <row r="362" ht="15.0" customHeight="1">
      <c r="A362" s="104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8"/>
      <c r="R362" s="104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7"/>
      <c r="AH362" s="98"/>
      <c r="AI362" s="104"/>
      <c r="AJ362" s="97"/>
      <c r="AK362" s="97"/>
      <c r="AL362" s="97"/>
      <c r="AM362" s="97"/>
      <c r="AN362" s="97"/>
      <c r="AO362" s="97"/>
      <c r="AP362" s="97"/>
      <c r="AQ362" s="97"/>
      <c r="AR362" s="97"/>
      <c r="AS362" s="97"/>
      <c r="AT362" s="97"/>
      <c r="AU362" s="97"/>
      <c r="AV362" s="97"/>
      <c r="AW362" s="97"/>
      <c r="AX362" s="97"/>
      <c r="AY362" s="98"/>
      <c r="AZ362" s="104"/>
      <c r="BA362" s="97"/>
      <c r="BB362" s="97"/>
      <c r="BC362" s="97"/>
      <c r="BD362" s="97"/>
      <c r="BE362" s="97"/>
      <c r="BF362" s="97"/>
      <c r="BG362" s="97"/>
      <c r="BH362" s="97"/>
      <c r="BI362" s="97"/>
      <c r="BJ362" s="97"/>
      <c r="BK362" s="97"/>
      <c r="BL362" s="97"/>
      <c r="BM362" s="97"/>
      <c r="BN362" s="97"/>
      <c r="BO362" s="97"/>
      <c r="BP362" s="98"/>
      <c r="BQ362" s="104"/>
      <c r="BR362" s="97"/>
      <c r="BS362" s="97"/>
      <c r="BT362" s="97"/>
      <c r="BU362" s="97"/>
      <c r="BV362" s="97"/>
      <c r="BW362" s="97"/>
      <c r="BX362" s="97"/>
      <c r="BY362" s="97"/>
      <c r="BZ362" s="97"/>
      <c r="CA362" s="97"/>
      <c r="CB362" s="97"/>
      <c r="CC362" s="97"/>
      <c r="CD362" s="97"/>
      <c r="CE362" s="97"/>
      <c r="CF362" s="97"/>
      <c r="CG362" s="98"/>
      <c r="CH362" s="104"/>
      <c r="CI362" s="97"/>
      <c r="CJ362" s="97"/>
      <c r="CK362" s="97"/>
      <c r="CL362" s="97"/>
      <c r="CM362" s="97"/>
      <c r="CN362" s="97"/>
      <c r="CO362" s="97"/>
      <c r="CP362" s="97"/>
      <c r="CQ362" s="97"/>
      <c r="CR362" s="97"/>
      <c r="CS362" s="97"/>
      <c r="CT362" s="97"/>
      <c r="CU362" s="97"/>
      <c r="CV362" s="97"/>
      <c r="CW362" s="97"/>
      <c r="CX362" s="98"/>
      <c r="CY362" s="104"/>
      <c r="CZ362" s="97"/>
      <c r="DA362" s="97"/>
      <c r="DB362" s="97"/>
      <c r="DC362" s="97"/>
      <c r="DD362" s="97"/>
      <c r="DE362" s="97"/>
      <c r="DF362" s="97"/>
      <c r="DG362" s="97"/>
      <c r="DH362" s="97"/>
      <c r="DI362" s="97"/>
      <c r="DJ362" s="97"/>
      <c r="DK362" s="97"/>
      <c r="DL362" s="97"/>
      <c r="DM362" s="97"/>
      <c r="DN362" s="97"/>
      <c r="DO362" s="98"/>
      <c r="DP362" s="104"/>
      <c r="DQ362" s="97"/>
      <c r="DR362" s="97"/>
      <c r="DS362" s="97"/>
      <c r="DT362" s="97"/>
      <c r="DU362" s="97"/>
      <c r="DV362" s="97"/>
      <c r="DW362" s="97"/>
      <c r="DX362" s="97"/>
      <c r="DY362" s="97"/>
      <c r="DZ362" s="97"/>
      <c r="EA362" s="97"/>
      <c r="EB362" s="97"/>
      <c r="EC362" s="97"/>
      <c r="ED362" s="97"/>
      <c r="EE362" s="97"/>
      <c r="EF362" s="98"/>
      <c r="EG362" s="104"/>
      <c r="EH362" s="97"/>
      <c r="EI362" s="97"/>
      <c r="EJ362" s="97"/>
      <c r="EK362" s="97"/>
      <c r="EL362" s="97"/>
      <c r="EM362" s="97"/>
      <c r="EN362" s="97"/>
      <c r="EO362" s="97"/>
      <c r="EP362" s="97"/>
      <c r="EQ362" s="97"/>
      <c r="ER362" s="97"/>
      <c r="ES362" s="97"/>
      <c r="ET362" s="97"/>
      <c r="EU362" s="97"/>
      <c r="EV362" s="97"/>
      <c r="EW362" s="98"/>
      <c r="EX362" s="104"/>
      <c r="EY362" s="97"/>
      <c r="EZ362" s="97"/>
      <c r="FA362" s="97"/>
      <c r="FB362" s="97"/>
      <c r="FC362" s="97"/>
      <c r="FD362" s="97"/>
      <c r="FE362" s="97"/>
      <c r="FF362" s="97"/>
      <c r="FG362" s="97"/>
      <c r="FH362" s="97"/>
      <c r="FI362" s="97"/>
      <c r="FJ362" s="97"/>
      <c r="FK362" s="97"/>
      <c r="FL362" s="97"/>
      <c r="FM362" s="97"/>
      <c r="FN362" s="98"/>
      <c r="FO362" s="104"/>
      <c r="FP362" s="97"/>
      <c r="FQ362" s="97"/>
      <c r="FR362" s="97"/>
      <c r="FS362" s="97"/>
      <c r="FT362" s="97"/>
      <c r="FU362" s="97"/>
      <c r="FV362" s="97"/>
      <c r="FW362" s="97"/>
      <c r="FX362" s="97"/>
      <c r="FY362" s="97"/>
      <c r="FZ362" s="97"/>
      <c r="GA362" s="97"/>
      <c r="GB362" s="97"/>
      <c r="GC362" s="97"/>
      <c r="GD362" s="97"/>
      <c r="GE362" s="98"/>
      <c r="GF362" s="104"/>
      <c r="GG362" s="97"/>
      <c r="GH362" s="97"/>
      <c r="GI362" s="97"/>
      <c r="GJ362" s="97"/>
      <c r="GK362" s="97"/>
      <c r="GL362" s="97"/>
      <c r="GM362" s="97"/>
      <c r="GN362" s="97"/>
      <c r="GO362" s="97"/>
      <c r="GP362" s="97"/>
      <c r="GQ362" s="97"/>
      <c r="GR362" s="97"/>
      <c r="GS362" s="97"/>
      <c r="GT362" s="97"/>
      <c r="GU362" s="97"/>
      <c r="GV362" s="98"/>
      <c r="GW362" s="104"/>
      <c r="GX362" s="97"/>
      <c r="GY362" s="97"/>
      <c r="GZ362" s="97"/>
      <c r="HA362" s="97"/>
      <c r="HB362" s="97"/>
      <c r="HC362" s="97"/>
      <c r="HD362" s="97"/>
      <c r="HE362" s="97"/>
      <c r="HF362" s="97"/>
      <c r="HG362" s="97"/>
      <c r="HH362" s="97"/>
      <c r="HI362" s="97"/>
      <c r="HJ362" s="97"/>
      <c r="HK362" s="97"/>
      <c r="HL362" s="97"/>
      <c r="HM362" s="98"/>
      <c r="HN362" s="104"/>
      <c r="HO362" s="97"/>
      <c r="HP362" s="97"/>
      <c r="HQ362" s="97"/>
      <c r="HR362" s="97"/>
      <c r="HS362" s="97"/>
      <c r="HT362" s="97"/>
      <c r="HU362" s="97"/>
      <c r="HV362" s="97"/>
      <c r="HW362" s="97"/>
      <c r="HX362" s="97"/>
      <c r="HY362" s="97"/>
      <c r="HZ362" s="97"/>
      <c r="IA362" s="97"/>
      <c r="IB362" s="97"/>
      <c r="IC362" s="97"/>
      <c r="ID362" s="98"/>
      <c r="IE362" s="104"/>
      <c r="IF362" s="97"/>
      <c r="IG362" s="97"/>
      <c r="IH362" s="97"/>
      <c r="II362" s="97"/>
      <c r="IJ362" s="97"/>
      <c r="IK362" s="97"/>
      <c r="IL362" s="97"/>
      <c r="IM362" s="97"/>
      <c r="IN362" s="97"/>
      <c r="IO362" s="97"/>
      <c r="IP362" s="97"/>
      <c r="IQ362" s="97"/>
      <c r="IR362" s="97"/>
      <c r="IS362" s="97"/>
      <c r="IT362" s="97"/>
      <c r="IU362" s="98"/>
      <c r="IV362" s="104"/>
      <c r="IW362" s="97"/>
      <c r="IX362" s="97"/>
      <c r="IY362" s="97"/>
      <c r="IZ362" s="97"/>
      <c r="JA362" s="97"/>
      <c r="JB362" s="97"/>
      <c r="JC362" s="97"/>
      <c r="JD362" s="97"/>
      <c r="JE362" s="97"/>
      <c r="JF362" s="97"/>
      <c r="JG362" s="97"/>
      <c r="JH362" s="97"/>
      <c r="JI362" s="97"/>
      <c r="JJ362" s="97"/>
      <c r="JK362" s="97"/>
      <c r="JL362" s="98"/>
      <c r="JM362" s="104"/>
      <c r="JN362" s="97"/>
      <c r="JO362" s="97"/>
      <c r="JP362" s="97"/>
      <c r="JQ362" s="97"/>
      <c r="JR362" s="97"/>
      <c r="JS362" s="97"/>
      <c r="JT362" s="97"/>
      <c r="JU362" s="97"/>
      <c r="JV362" s="97"/>
      <c r="JW362" s="97"/>
      <c r="JX362" s="97"/>
      <c r="JY362" s="97"/>
      <c r="JZ362" s="97"/>
      <c r="KA362" s="97"/>
      <c r="KB362" s="97"/>
      <c r="KC362" s="98"/>
      <c r="KD362" s="104"/>
      <c r="KE362" s="97"/>
      <c r="KF362" s="97"/>
      <c r="KG362" s="97"/>
      <c r="KH362" s="97"/>
      <c r="KI362" s="97"/>
      <c r="KJ362" s="97"/>
      <c r="KK362" s="97"/>
      <c r="KL362" s="97"/>
      <c r="KM362" s="97"/>
      <c r="KN362" s="97"/>
      <c r="KO362" s="97"/>
      <c r="KP362" s="97"/>
      <c r="KQ362" s="97"/>
      <c r="KR362" s="97"/>
      <c r="KS362" s="97"/>
    </row>
    <row r="363" ht="15.0" customHeight="1">
      <c r="A363" s="104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8"/>
      <c r="R363" s="104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8"/>
      <c r="AI363" s="104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  <c r="AT363" s="97"/>
      <c r="AU363" s="97"/>
      <c r="AV363" s="97"/>
      <c r="AW363" s="97"/>
      <c r="AX363" s="97"/>
      <c r="AY363" s="98"/>
      <c r="AZ363" s="104"/>
      <c r="BA363" s="97"/>
      <c r="BB363" s="97"/>
      <c r="BC363" s="97"/>
      <c r="BD363" s="97"/>
      <c r="BE363" s="97"/>
      <c r="BF363" s="97"/>
      <c r="BG363" s="97"/>
      <c r="BH363" s="97"/>
      <c r="BI363" s="97"/>
      <c r="BJ363" s="97"/>
      <c r="BK363" s="97"/>
      <c r="BL363" s="97"/>
      <c r="BM363" s="97"/>
      <c r="BN363" s="97"/>
      <c r="BO363" s="97"/>
      <c r="BP363" s="98"/>
      <c r="BQ363" s="104"/>
      <c r="BR363" s="97"/>
      <c r="BS363" s="97"/>
      <c r="BT363" s="97"/>
      <c r="BU363" s="97"/>
      <c r="BV363" s="97"/>
      <c r="BW363" s="97"/>
      <c r="BX363" s="97"/>
      <c r="BY363" s="97"/>
      <c r="BZ363" s="97"/>
      <c r="CA363" s="97"/>
      <c r="CB363" s="97"/>
      <c r="CC363" s="97"/>
      <c r="CD363" s="97"/>
      <c r="CE363" s="97"/>
      <c r="CF363" s="97"/>
      <c r="CG363" s="98"/>
      <c r="CH363" s="104"/>
      <c r="CI363" s="97"/>
      <c r="CJ363" s="97"/>
      <c r="CK363" s="97"/>
      <c r="CL363" s="97"/>
      <c r="CM363" s="97"/>
      <c r="CN363" s="97"/>
      <c r="CO363" s="97"/>
      <c r="CP363" s="97"/>
      <c r="CQ363" s="97"/>
      <c r="CR363" s="97"/>
      <c r="CS363" s="97"/>
      <c r="CT363" s="97"/>
      <c r="CU363" s="97"/>
      <c r="CV363" s="97"/>
      <c r="CW363" s="97"/>
      <c r="CX363" s="98"/>
      <c r="CY363" s="104"/>
      <c r="CZ363" s="97"/>
      <c r="DA363" s="97"/>
      <c r="DB363" s="97"/>
      <c r="DC363" s="97"/>
      <c r="DD363" s="97"/>
      <c r="DE363" s="97"/>
      <c r="DF363" s="97"/>
      <c r="DG363" s="97"/>
      <c r="DH363" s="97"/>
      <c r="DI363" s="97"/>
      <c r="DJ363" s="97"/>
      <c r="DK363" s="97"/>
      <c r="DL363" s="97"/>
      <c r="DM363" s="97"/>
      <c r="DN363" s="97"/>
      <c r="DO363" s="98"/>
      <c r="DP363" s="104"/>
      <c r="DQ363" s="97"/>
      <c r="DR363" s="97"/>
      <c r="DS363" s="97"/>
      <c r="DT363" s="97"/>
      <c r="DU363" s="97"/>
      <c r="DV363" s="97"/>
      <c r="DW363" s="97"/>
      <c r="DX363" s="97"/>
      <c r="DY363" s="97"/>
      <c r="DZ363" s="97"/>
      <c r="EA363" s="97"/>
      <c r="EB363" s="97"/>
      <c r="EC363" s="97"/>
      <c r="ED363" s="97"/>
      <c r="EE363" s="97"/>
      <c r="EF363" s="98"/>
      <c r="EG363" s="104"/>
      <c r="EH363" s="97"/>
      <c r="EI363" s="97"/>
      <c r="EJ363" s="97"/>
      <c r="EK363" s="97"/>
      <c r="EL363" s="97"/>
      <c r="EM363" s="97"/>
      <c r="EN363" s="97"/>
      <c r="EO363" s="97"/>
      <c r="EP363" s="97"/>
      <c r="EQ363" s="97"/>
      <c r="ER363" s="97"/>
      <c r="ES363" s="97"/>
      <c r="ET363" s="97"/>
      <c r="EU363" s="97"/>
      <c r="EV363" s="97"/>
      <c r="EW363" s="98"/>
      <c r="EX363" s="104"/>
      <c r="EY363" s="97"/>
      <c r="EZ363" s="97"/>
      <c r="FA363" s="97"/>
      <c r="FB363" s="97"/>
      <c r="FC363" s="97"/>
      <c r="FD363" s="97"/>
      <c r="FE363" s="97"/>
      <c r="FF363" s="97"/>
      <c r="FG363" s="97"/>
      <c r="FH363" s="97"/>
      <c r="FI363" s="97"/>
      <c r="FJ363" s="97"/>
      <c r="FK363" s="97"/>
      <c r="FL363" s="97"/>
      <c r="FM363" s="97"/>
      <c r="FN363" s="98"/>
      <c r="FO363" s="104"/>
      <c r="FP363" s="97"/>
      <c r="FQ363" s="97"/>
      <c r="FR363" s="97"/>
      <c r="FS363" s="97"/>
      <c r="FT363" s="97"/>
      <c r="FU363" s="97"/>
      <c r="FV363" s="97"/>
      <c r="FW363" s="97"/>
      <c r="FX363" s="97"/>
      <c r="FY363" s="97"/>
      <c r="FZ363" s="97"/>
      <c r="GA363" s="97"/>
      <c r="GB363" s="97"/>
      <c r="GC363" s="97"/>
      <c r="GD363" s="97"/>
      <c r="GE363" s="98"/>
      <c r="GF363" s="104"/>
      <c r="GG363" s="97"/>
      <c r="GH363" s="97"/>
      <c r="GI363" s="97"/>
      <c r="GJ363" s="97"/>
      <c r="GK363" s="97"/>
      <c r="GL363" s="97"/>
      <c r="GM363" s="97"/>
      <c r="GN363" s="97"/>
      <c r="GO363" s="97"/>
      <c r="GP363" s="97"/>
      <c r="GQ363" s="97"/>
      <c r="GR363" s="97"/>
      <c r="GS363" s="97"/>
      <c r="GT363" s="97"/>
      <c r="GU363" s="97"/>
      <c r="GV363" s="98"/>
      <c r="GW363" s="104"/>
      <c r="GX363" s="97"/>
      <c r="GY363" s="97"/>
      <c r="GZ363" s="97"/>
      <c r="HA363" s="97"/>
      <c r="HB363" s="97"/>
      <c r="HC363" s="97"/>
      <c r="HD363" s="97"/>
      <c r="HE363" s="97"/>
      <c r="HF363" s="97"/>
      <c r="HG363" s="97"/>
      <c r="HH363" s="97"/>
      <c r="HI363" s="97"/>
      <c r="HJ363" s="97"/>
      <c r="HK363" s="97"/>
      <c r="HL363" s="97"/>
      <c r="HM363" s="98"/>
      <c r="HN363" s="104"/>
      <c r="HO363" s="97"/>
      <c r="HP363" s="97"/>
      <c r="HQ363" s="97"/>
      <c r="HR363" s="97"/>
      <c r="HS363" s="97"/>
      <c r="HT363" s="97"/>
      <c r="HU363" s="97"/>
      <c r="HV363" s="97"/>
      <c r="HW363" s="97"/>
      <c r="HX363" s="97"/>
      <c r="HY363" s="97"/>
      <c r="HZ363" s="97"/>
      <c r="IA363" s="97"/>
      <c r="IB363" s="97"/>
      <c r="IC363" s="97"/>
      <c r="ID363" s="98"/>
      <c r="IE363" s="104"/>
      <c r="IF363" s="97"/>
      <c r="IG363" s="97"/>
      <c r="IH363" s="97"/>
      <c r="II363" s="97"/>
      <c r="IJ363" s="97"/>
      <c r="IK363" s="97"/>
      <c r="IL363" s="97"/>
      <c r="IM363" s="97"/>
      <c r="IN363" s="97"/>
      <c r="IO363" s="97"/>
      <c r="IP363" s="97"/>
      <c r="IQ363" s="97"/>
      <c r="IR363" s="97"/>
      <c r="IS363" s="97"/>
      <c r="IT363" s="97"/>
      <c r="IU363" s="98"/>
      <c r="IV363" s="104"/>
      <c r="IW363" s="97"/>
      <c r="IX363" s="97"/>
      <c r="IY363" s="97"/>
      <c r="IZ363" s="97"/>
      <c r="JA363" s="97"/>
      <c r="JB363" s="97"/>
      <c r="JC363" s="97"/>
      <c r="JD363" s="97"/>
      <c r="JE363" s="97"/>
      <c r="JF363" s="97"/>
      <c r="JG363" s="97"/>
      <c r="JH363" s="97"/>
      <c r="JI363" s="97"/>
      <c r="JJ363" s="97"/>
      <c r="JK363" s="97"/>
      <c r="JL363" s="98"/>
      <c r="JM363" s="104"/>
      <c r="JN363" s="97"/>
      <c r="JO363" s="97"/>
      <c r="JP363" s="97"/>
      <c r="JQ363" s="97"/>
      <c r="JR363" s="97"/>
      <c r="JS363" s="97"/>
      <c r="JT363" s="97"/>
      <c r="JU363" s="97"/>
      <c r="JV363" s="97"/>
      <c r="JW363" s="97"/>
      <c r="JX363" s="97"/>
      <c r="JY363" s="97"/>
      <c r="JZ363" s="97"/>
      <c r="KA363" s="97"/>
      <c r="KB363" s="97"/>
      <c r="KC363" s="98"/>
      <c r="KD363" s="104"/>
      <c r="KE363" s="97"/>
      <c r="KF363" s="97"/>
      <c r="KG363" s="97"/>
      <c r="KH363" s="97"/>
      <c r="KI363" s="97"/>
      <c r="KJ363" s="97"/>
      <c r="KK363" s="97"/>
      <c r="KL363" s="97"/>
      <c r="KM363" s="97"/>
      <c r="KN363" s="97"/>
      <c r="KO363" s="97"/>
      <c r="KP363" s="97"/>
      <c r="KQ363" s="97"/>
      <c r="KR363" s="97"/>
      <c r="KS363" s="97"/>
    </row>
    <row r="364" ht="15.0" customHeight="1">
      <c r="A364" s="104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8"/>
      <c r="R364" s="104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8"/>
      <c r="AI364" s="104"/>
      <c r="AJ364" s="97"/>
      <c r="AK364" s="97"/>
      <c r="AL364" s="97"/>
      <c r="AM364" s="97"/>
      <c r="AN364" s="97"/>
      <c r="AO364" s="97"/>
      <c r="AP364" s="97"/>
      <c r="AQ364" s="97"/>
      <c r="AR364" s="97"/>
      <c r="AS364" s="97"/>
      <c r="AT364" s="97"/>
      <c r="AU364" s="97"/>
      <c r="AV364" s="97"/>
      <c r="AW364" s="97"/>
      <c r="AX364" s="97"/>
      <c r="AY364" s="98"/>
      <c r="AZ364" s="104"/>
      <c r="BA364" s="97"/>
      <c r="BB364" s="97"/>
      <c r="BC364" s="97"/>
      <c r="BD364" s="97"/>
      <c r="BE364" s="97"/>
      <c r="BF364" s="97"/>
      <c r="BG364" s="97"/>
      <c r="BH364" s="97"/>
      <c r="BI364" s="97"/>
      <c r="BJ364" s="97"/>
      <c r="BK364" s="97"/>
      <c r="BL364" s="97"/>
      <c r="BM364" s="97"/>
      <c r="BN364" s="97"/>
      <c r="BO364" s="97"/>
      <c r="BP364" s="98"/>
      <c r="BQ364" s="104"/>
      <c r="BR364" s="97"/>
      <c r="BS364" s="97"/>
      <c r="BT364" s="97"/>
      <c r="BU364" s="97"/>
      <c r="BV364" s="97"/>
      <c r="BW364" s="97"/>
      <c r="BX364" s="97"/>
      <c r="BY364" s="97"/>
      <c r="BZ364" s="97"/>
      <c r="CA364" s="97"/>
      <c r="CB364" s="97"/>
      <c r="CC364" s="97"/>
      <c r="CD364" s="97"/>
      <c r="CE364" s="97"/>
      <c r="CF364" s="97"/>
      <c r="CG364" s="98"/>
      <c r="CH364" s="104"/>
      <c r="CI364" s="97"/>
      <c r="CJ364" s="97"/>
      <c r="CK364" s="97"/>
      <c r="CL364" s="97"/>
      <c r="CM364" s="97"/>
      <c r="CN364" s="97"/>
      <c r="CO364" s="97"/>
      <c r="CP364" s="97"/>
      <c r="CQ364" s="97"/>
      <c r="CR364" s="97"/>
      <c r="CS364" s="97"/>
      <c r="CT364" s="97"/>
      <c r="CU364" s="97"/>
      <c r="CV364" s="97"/>
      <c r="CW364" s="97"/>
      <c r="CX364" s="98"/>
      <c r="CY364" s="104"/>
      <c r="CZ364" s="97"/>
      <c r="DA364" s="97"/>
      <c r="DB364" s="97"/>
      <c r="DC364" s="97"/>
      <c r="DD364" s="97"/>
      <c r="DE364" s="97"/>
      <c r="DF364" s="97"/>
      <c r="DG364" s="97"/>
      <c r="DH364" s="97"/>
      <c r="DI364" s="97"/>
      <c r="DJ364" s="97"/>
      <c r="DK364" s="97"/>
      <c r="DL364" s="97"/>
      <c r="DM364" s="97"/>
      <c r="DN364" s="97"/>
      <c r="DO364" s="98"/>
      <c r="DP364" s="104"/>
      <c r="DQ364" s="97"/>
      <c r="DR364" s="97"/>
      <c r="DS364" s="97"/>
      <c r="DT364" s="97"/>
      <c r="DU364" s="97"/>
      <c r="DV364" s="97"/>
      <c r="DW364" s="97"/>
      <c r="DX364" s="97"/>
      <c r="DY364" s="97"/>
      <c r="DZ364" s="97"/>
      <c r="EA364" s="97"/>
      <c r="EB364" s="97"/>
      <c r="EC364" s="97"/>
      <c r="ED364" s="97"/>
      <c r="EE364" s="97"/>
      <c r="EF364" s="98"/>
      <c r="EG364" s="104"/>
      <c r="EH364" s="97"/>
      <c r="EI364" s="97"/>
      <c r="EJ364" s="97"/>
      <c r="EK364" s="97"/>
      <c r="EL364" s="97"/>
      <c r="EM364" s="97"/>
      <c r="EN364" s="97"/>
      <c r="EO364" s="97"/>
      <c r="EP364" s="97"/>
      <c r="EQ364" s="97"/>
      <c r="ER364" s="97"/>
      <c r="ES364" s="97"/>
      <c r="ET364" s="97"/>
      <c r="EU364" s="97"/>
      <c r="EV364" s="97"/>
      <c r="EW364" s="98"/>
      <c r="EX364" s="104"/>
      <c r="EY364" s="97"/>
      <c r="EZ364" s="97"/>
      <c r="FA364" s="97"/>
      <c r="FB364" s="97"/>
      <c r="FC364" s="97"/>
      <c r="FD364" s="97"/>
      <c r="FE364" s="97"/>
      <c r="FF364" s="97"/>
      <c r="FG364" s="97"/>
      <c r="FH364" s="97"/>
      <c r="FI364" s="97"/>
      <c r="FJ364" s="97"/>
      <c r="FK364" s="97"/>
      <c r="FL364" s="97"/>
      <c r="FM364" s="97"/>
      <c r="FN364" s="98"/>
      <c r="FO364" s="104"/>
      <c r="FP364" s="97"/>
      <c r="FQ364" s="97"/>
      <c r="FR364" s="97"/>
      <c r="FS364" s="97"/>
      <c r="FT364" s="97"/>
      <c r="FU364" s="97"/>
      <c r="FV364" s="97"/>
      <c r="FW364" s="97"/>
      <c r="FX364" s="97"/>
      <c r="FY364" s="97"/>
      <c r="FZ364" s="97"/>
      <c r="GA364" s="97"/>
      <c r="GB364" s="97"/>
      <c r="GC364" s="97"/>
      <c r="GD364" s="97"/>
      <c r="GE364" s="98"/>
      <c r="GF364" s="104"/>
      <c r="GG364" s="97"/>
      <c r="GH364" s="97"/>
      <c r="GI364" s="97"/>
      <c r="GJ364" s="97"/>
      <c r="GK364" s="97"/>
      <c r="GL364" s="97"/>
      <c r="GM364" s="97"/>
      <c r="GN364" s="97"/>
      <c r="GO364" s="97"/>
      <c r="GP364" s="97"/>
      <c r="GQ364" s="97"/>
      <c r="GR364" s="97"/>
      <c r="GS364" s="97"/>
      <c r="GT364" s="97"/>
      <c r="GU364" s="97"/>
      <c r="GV364" s="98"/>
      <c r="GW364" s="104"/>
      <c r="GX364" s="97"/>
      <c r="GY364" s="97"/>
      <c r="GZ364" s="97"/>
      <c r="HA364" s="97"/>
      <c r="HB364" s="97"/>
      <c r="HC364" s="97"/>
      <c r="HD364" s="97"/>
      <c r="HE364" s="97"/>
      <c r="HF364" s="97"/>
      <c r="HG364" s="97"/>
      <c r="HH364" s="97"/>
      <c r="HI364" s="97"/>
      <c r="HJ364" s="97"/>
      <c r="HK364" s="97"/>
      <c r="HL364" s="97"/>
      <c r="HM364" s="98"/>
      <c r="HN364" s="104"/>
      <c r="HO364" s="97"/>
      <c r="HP364" s="97"/>
      <c r="HQ364" s="97"/>
      <c r="HR364" s="97"/>
      <c r="HS364" s="97"/>
      <c r="HT364" s="97"/>
      <c r="HU364" s="97"/>
      <c r="HV364" s="97"/>
      <c r="HW364" s="97"/>
      <c r="HX364" s="97"/>
      <c r="HY364" s="97"/>
      <c r="HZ364" s="97"/>
      <c r="IA364" s="97"/>
      <c r="IB364" s="97"/>
      <c r="IC364" s="97"/>
      <c r="ID364" s="98"/>
      <c r="IE364" s="104"/>
      <c r="IF364" s="97"/>
      <c r="IG364" s="97"/>
      <c r="IH364" s="97"/>
      <c r="II364" s="97"/>
      <c r="IJ364" s="97"/>
      <c r="IK364" s="97"/>
      <c r="IL364" s="97"/>
      <c r="IM364" s="97"/>
      <c r="IN364" s="97"/>
      <c r="IO364" s="97"/>
      <c r="IP364" s="97"/>
      <c r="IQ364" s="97"/>
      <c r="IR364" s="97"/>
      <c r="IS364" s="97"/>
      <c r="IT364" s="97"/>
      <c r="IU364" s="98"/>
      <c r="IV364" s="104"/>
      <c r="IW364" s="97"/>
      <c r="IX364" s="97"/>
      <c r="IY364" s="97"/>
      <c r="IZ364" s="97"/>
      <c r="JA364" s="97"/>
      <c r="JB364" s="97"/>
      <c r="JC364" s="97"/>
      <c r="JD364" s="97"/>
      <c r="JE364" s="97"/>
      <c r="JF364" s="97"/>
      <c r="JG364" s="97"/>
      <c r="JH364" s="97"/>
      <c r="JI364" s="97"/>
      <c r="JJ364" s="97"/>
      <c r="JK364" s="97"/>
      <c r="JL364" s="98"/>
      <c r="JM364" s="104"/>
      <c r="JN364" s="97"/>
      <c r="JO364" s="97"/>
      <c r="JP364" s="97"/>
      <c r="JQ364" s="97"/>
      <c r="JR364" s="97"/>
      <c r="JS364" s="97"/>
      <c r="JT364" s="97"/>
      <c r="JU364" s="97"/>
      <c r="JV364" s="97"/>
      <c r="JW364" s="97"/>
      <c r="JX364" s="97"/>
      <c r="JY364" s="97"/>
      <c r="JZ364" s="97"/>
      <c r="KA364" s="97"/>
      <c r="KB364" s="97"/>
      <c r="KC364" s="98"/>
      <c r="KD364" s="104"/>
      <c r="KE364" s="97"/>
      <c r="KF364" s="97"/>
      <c r="KG364" s="97"/>
      <c r="KH364" s="97"/>
      <c r="KI364" s="97"/>
      <c r="KJ364" s="97"/>
      <c r="KK364" s="97"/>
      <c r="KL364" s="97"/>
      <c r="KM364" s="97"/>
      <c r="KN364" s="97"/>
      <c r="KO364" s="97"/>
      <c r="KP364" s="97"/>
      <c r="KQ364" s="97"/>
      <c r="KR364" s="97"/>
      <c r="KS364" s="97"/>
    </row>
    <row r="365" ht="15.0" customHeight="1">
      <c r="A365" s="104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8"/>
      <c r="R365" s="104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8"/>
      <c r="AI365" s="104"/>
      <c r="AJ365" s="97"/>
      <c r="AK365" s="97"/>
      <c r="AL365" s="97"/>
      <c r="AM365" s="97"/>
      <c r="AN365" s="97"/>
      <c r="AO365" s="97"/>
      <c r="AP365" s="97"/>
      <c r="AQ365" s="97"/>
      <c r="AR365" s="97"/>
      <c r="AS365" s="97"/>
      <c r="AT365" s="97"/>
      <c r="AU365" s="97"/>
      <c r="AV365" s="97"/>
      <c r="AW365" s="97"/>
      <c r="AX365" s="97"/>
      <c r="AY365" s="98"/>
      <c r="AZ365" s="104"/>
      <c r="BA365" s="97"/>
      <c r="BB365" s="97"/>
      <c r="BC365" s="97"/>
      <c r="BD365" s="97"/>
      <c r="BE365" s="97"/>
      <c r="BF365" s="97"/>
      <c r="BG365" s="97"/>
      <c r="BH365" s="97"/>
      <c r="BI365" s="97"/>
      <c r="BJ365" s="97"/>
      <c r="BK365" s="97"/>
      <c r="BL365" s="97"/>
      <c r="BM365" s="97"/>
      <c r="BN365" s="97"/>
      <c r="BO365" s="97"/>
      <c r="BP365" s="98"/>
      <c r="BQ365" s="104"/>
      <c r="BR365" s="97"/>
      <c r="BS365" s="97"/>
      <c r="BT365" s="97"/>
      <c r="BU365" s="97"/>
      <c r="BV365" s="97"/>
      <c r="BW365" s="97"/>
      <c r="BX365" s="97"/>
      <c r="BY365" s="97"/>
      <c r="BZ365" s="97"/>
      <c r="CA365" s="97"/>
      <c r="CB365" s="97"/>
      <c r="CC365" s="97"/>
      <c r="CD365" s="97"/>
      <c r="CE365" s="97"/>
      <c r="CF365" s="97"/>
      <c r="CG365" s="98"/>
      <c r="CH365" s="104"/>
      <c r="CI365" s="97"/>
      <c r="CJ365" s="97"/>
      <c r="CK365" s="97"/>
      <c r="CL365" s="97"/>
      <c r="CM365" s="97"/>
      <c r="CN365" s="97"/>
      <c r="CO365" s="97"/>
      <c r="CP365" s="97"/>
      <c r="CQ365" s="97"/>
      <c r="CR365" s="97"/>
      <c r="CS365" s="97"/>
      <c r="CT365" s="97"/>
      <c r="CU365" s="97"/>
      <c r="CV365" s="97"/>
      <c r="CW365" s="97"/>
      <c r="CX365" s="98"/>
      <c r="CY365" s="104"/>
      <c r="CZ365" s="97"/>
      <c r="DA365" s="97"/>
      <c r="DB365" s="97"/>
      <c r="DC365" s="97"/>
      <c r="DD365" s="97"/>
      <c r="DE365" s="97"/>
      <c r="DF365" s="97"/>
      <c r="DG365" s="97"/>
      <c r="DH365" s="97"/>
      <c r="DI365" s="97"/>
      <c r="DJ365" s="97"/>
      <c r="DK365" s="97"/>
      <c r="DL365" s="97"/>
      <c r="DM365" s="97"/>
      <c r="DN365" s="97"/>
      <c r="DO365" s="98"/>
      <c r="DP365" s="104"/>
      <c r="DQ365" s="97"/>
      <c r="DR365" s="97"/>
      <c r="DS365" s="97"/>
      <c r="DT365" s="97"/>
      <c r="DU365" s="97"/>
      <c r="DV365" s="97"/>
      <c r="DW365" s="97"/>
      <c r="DX365" s="97"/>
      <c r="DY365" s="97"/>
      <c r="DZ365" s="97"/>
      <c r="EA365" s="97"/>
      <c r="EB365" s="97"/>
      <c r="EC365" s="97"/>
      <c r="ED365" s="97"/>
      <c r="EE365" s="97"/>
      <c r="EF365" s="98"/>
      <c r="EG365" s="104"/>
      <c r="EH365" s="97"/>
      <c r="EI365" s="97"/>
      <c r="EJ365" s="97"/>
      <c r="EK365" s="97"/>
      <c r="EL365" s="97"/>
      <c r="EM365" s="97"/>
      <c r="EN365" s="97"/>
      <c r="EO365" s="97"/>
      <c r="EP365" s="97"/>
      <c r="EQ365" s="97"/>
      <c r="ER365" s="97"/>
      <c r="ES365" s="97"/>
      <c r="ET365" s="97"/>
      <c r="EU365" s="97"/>
      <c r="EV365" s="97"/>
      <c r="EW365" s="98"/>
      <c r="EX365" s="104"/>
      <c r="EY365" s="97"/>
      <c r="EZ365" s="97"/>
      <c r="FA365" s="97"/>
      <c r="FB365" s="97"/>
      <c r="FC365" s="97"/>
      <c r="FD365" s="97"/>
      <c r="FE365" s="97"/>
      <c r="FF365" s="97"/>
      <c r="FG365" s="97"/>
      <c r="FH365" s="97"/>
      <c r="FI365" s="97"/>
      <c r="FJ365" s="97"/>
      <c r="FK365" s="97"/>
      <c r="FL365" s="97"/>
      <c r="FM365" s="97"/>
      <c r="FN365" s="98"/>
      <c r="FO365" s="104"/>
      <c r="FP365" s="97"/>
      <c r="FQ365" s="97"/>
      <c r="FR365" s="97"/>
      <c r="FS365" s="97"/>
      <c r="FT365" s="97"/>
      <c r="FU365" s="97"/>
      <c r="FV365" s="97"/>
      <c r="FW365" s="97"/>
      <c r="FX365" s="97"/>
      <c r="FY365" s="97"/>
      <c r="FZ365" s="97"/>
      <c r="GA365" s="97"/>
      <c r="GB365" s="97"/>
      <c r="GC365" s="97"/>
      <c r="GD365" s="97"/>
      <c r="GE365" s="98"/>
      <c r="GF365" s="104"/>
      <c r="GG365" s="97"/>
      <c r="GH365" s="97"/>
      <c r="GI365" s="97"/>
      <c r="GJ365" s="97"/>
      <c r="GK365" s="97"/>
      <c r="GL365" s="97"/>
      <c r="GM365" s="97"/>
      <c r="GN365" s="97"/>
      <c r="GO365" s="97"/>
      <c r="GP365" s="97"/>
      <c r="GQ365" s="97"/>
      <c r="GR365" s="97"/>
      <c r="GS365" s="97"/>
      <c r="GT365" s="97"/>
      <c r="GU365" s="97"/>
      <c r="GV365" s="98"/>
      <c r="GW365" s="104"/>
      <c r="GX365" s="97"/>
      <c r="GY365" s="97"/>
      <c r="GZ365" s="97"/>
      <c r="HA365" s="97"/>
      <c r="HB365" s="97"/>
      <c r="HC365" s="97"/>
      <c r="HD365" s="97"/>
      <c r="HE365" s="97"/>
      <c r="HF365" s="97"/>
      <c r="HG365" s="97"/>
      <c r="HH365" s="97"/>
      <c r="HI365" s="97"/>
      <c r="HJ365" s="97"/>
      <c r="HK365" s="97"/>
      <c r="HL365" s="97"/>
      <c r="HM365" s="98"/>
      <c r="HN365" s="104"/>
      <c r="HO365" s="97"/>
      <c r="HP365" s="97"/>
      <c r="HQ365" s="97"/>
      <c r="HR365" s="97"/>
      <c r="HS365" s="97"/>
      <c r="HT365" s="97"/>
      <c r="HU365" s="97"/>
      <c r="HV365" s="97"/>
      <c r="HW365" s="97"/>
      <c r="HX365" s="97"/>
      <c r="HY365" s="97"/>
      <c r="HZ365" s="97"/>
      <c r="IA365" s="97"/>
      <c r="IB365" s="97"/>
      <c r="IC365" s="97"/>
      <c r="ID365" s="98"/>
      <c r="IE365" s="104"/>
      <c r="IF365" s="97"/>
      <c r="IG365" s="97"/>
      <c r="IH365" s="97"/>
      <c r="II365" s="97"/>
      <c r="IJ365" s="97"/>
      <c r="IK365" s="97"/>
      <c r="IL365" s="97"/>
      <c r="IM365" s="97"/>
      <c r="IN365" s="97"/>
      <c r="IO365" s="97"/>
      <c r="IP365" s="97"/>
      <c r="IQ365" s="97"/>
      <c r="IR365" s="97"/>
      <c r="IS365" s="97"/>
      <c r="IT365" s="97"/>
      <c r="IU365" s="98"/>
      <c r="IV365" s="104"/>
      <c r="IW365" s="97"/>
      <c r="IX365" s="97"/>
      <c r="IY365" s="97"/>
      <c r="IZ365" s="97"/>
      <c r="JA365" s="97"/>
      <c r="JB365" s="97"/>
      <c r="JC365" s="97"/>
      <c r="JD365" s="97"/>
      <c r="JE365" s="97"/>
      <c r="JF365" s="97"/>
      <c r="JG365" s="97"/>
      <c r="JH365" s="97"/>
      <c r="JI365" s="97"/>
      <c r="JJ365" s="97"/>
      <c r="JK365" s="97"/>
      <c r="JL365" s="98"/>
      <c r="JM365" s="104"/>
      <c r="JN365" s="97"/>
      <c r="JO365" s="97"/>
      <c r="JP365" s="97"/>
      <c r="JQ365" s="97"/>
      <c r="JR365" s="97"/>
      <c r="JS365" s="97"/>
      <c r="JT365" s="97"/>
      <c r="JU365" s="97"/>
      <c r="JV365" s="97"/>
      <c r="JW365" s="97"/>
      <c r="JX365" s="97"/>
      <c r="JY365" s="97"/>
      <c r="JZ365" s="97"/>
      <c r="KA365" s="97"/>
      <c r="KB365" s="97"/>
      <c r="KC365" s="98"/>
      <c r="KD365" s="104"/>
      <c r="KE365" s="97"/>
      <c r="KF365" s="97"/>
      <c r="KG365" s="97"/>
      <c r="KH365" s="97"/>
      <c r="KI365" s="97"/>
      <c r="KJ365" s="97"/>
      <c r="KK365" s="97"/>
      <c r="KL365" s="97"/>
      <c r="KM365" s="97"/>
      <c r="KN365" s="97"/>
      <c r="KO365" s="97"/>
      <c r="KP365" s="97"/>
      <c r="KQ365" s="97"/>
      <c r="KR365" s="97"/>
      <c r="KS365" s="97"/>
    </row>
    <row r="366" ht="15.0" customHeight="1">
      <c r="A366" s="104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8"/>
      <c r="R366" s="104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8"/>
      <c r="AI366" s="104"/>
      <c r="AJ366" s="97"/>
      <c r="AK366" s="97"/>
      <c r="AL366" s="97"/>
      <c r="AM366" s="97"/>
      <c r="AN366" s="97"/>
      <c r="AO366" s="97"/>
      <c r="AP366" s="97"/>
      <c r="AQ366" s="97"/>
      <c r="AR366" s="97"/>
      <c r="AS366" s="97"/>
      <c r="AT366" s="97"/>
      <c r="AU366" s="97"/>
      <c r="AV366" s="97"/>
      <c r="AW366" s="97"/>
      <c r="AX366" s="97"/>
      <c r="AY366" s="98"/>
      <c r="AZ366" s="104"/>
      <c r="BA366" s="97"/>
      <c r="BB366" s="97"/>
      <c r="BC366" s="97"/>
      <c r="BD366" s="97"/>
      <c r="BE366" s="97"/>
      <c r="BF366" s="97"/>
      <c r="BG366" s="97"/>
      <c r="BH366" s="97"/>
      <c r="BI366" s="97"/>
      <c r="BJ366" s="97"/>
      <c r="BK366" s="97"/>
      <c r="BL366" s="97"/>
      <c r="BM366" s="97"/>
      <c r="BN366" s="97"/>
      <c r="BO366" s="97"/>
      <c r="BP366" s="98"/>
      <c r="BQ366" s="104"/>
      <c r="BR366" s="97"/>
      <c r="BS366" s="97"/>
      <c r="BT366" s="97"/>
      <c r="BU366" s="97"/>
      <c r="BV366" s="97"/>
      <c r="BW366" s="97"/>
      <c r="BX366" s="97"/>
      <c r="BY366" s="97"/>
      <c r="BZ366" s="97"/>
      <c r="CA366" s="97"/>
      <c r="CB366" s="97"/>
      <c r="CC366" s="97"/>
      <c r="CD366" s="97"/>
      <c r="CE366" s="97"/>
      <c r="CF366" s="97"/>
      <c r="CG366" s="98"/>
      <c r="CH366" s="104"/>
      <c r="CI366" s="97"/>
      <c r="CJ366" s="97"/>
      <c r="CK366" s="97"/>
      <c r="CL366" s="97"/>
      <c r="CM366" s="97"/>
      <c r="CN366" s="97"/>
      <c r="CO366" s="97"/>
      <c r="CP366" s="97"/>
      <c r="CQ366" s="97"/>
      <c r="CR366" s="97"/>
      <c r="CS366" s="97"/>
      <c r="CT366" s="97"/>
      <c r="CU366" s="97"/>
      <c r="CV366" s="97"/>
      <c r="CW366" s="97"/>
      <c r="CX366" s="98"/>
      <c r="CY366" s="104"/>
      <c r="CZ366" s="97"/>
      <c r="DA366" s="97"/>
      <c r="DB366" s="97"/>
      <c r="DC366" s="97"/>
      <c r="DD366" s="97"/>
      <c r="DE366" s="97"/>
      <c r="DF366" s="97"/>
      <c r="DG366" s="97"/>
      <c r="DH366" s="97"/>
      <c r="DI366" s="97"/>
      <c r="DJ366" s="97"/>
      <c r="DK366" s="97"/>
      <c r="DL366" s="97"/>
      <c r="DM366" s="97"/>
      <c r="DN366" s="97"/>
      <c r="DO366" s="98"/>
      <c r="DP366" s="104"/>
      <c r="DQ366" s="97"/>
      <c r="DR366" s="97"/>
      <c r="DS366" s="97"/>
      <c r="DT366" s="97"/>
      <c r="DU366" s="97"/>
      <c r="DV366" s="97"/>
      <c r="DW366" s="97"/>
      <c r="DX366" s="97"/>
      <c r="DY366" s="97"/>
      <c r="DZ366" s="97"/>
      <c r="EA366" s="97"/>
      <c r="EB366" s="97"/>
      <c r="EC366" s="97"/>
      <c r="ED366" s="97"/>
      <c r="EE366" s="97"/>
      <c r="EF366" s="98"/>
      <c r="EG366" s="104"/>
      <c r="EH366" s="97"/>
      <c r="EI366" s="97"/>
      <c r="EJ366" s="97"/>
      <c r="EK366" s="97"/>
      <c r="EL366" s="97"/>
      <c r="EM366" s="97"/>
      <c r="EN366" s="97"/>
      <c r="EO366" s="97"/>
      <c r="EP366" s="97"/>
      <c r="EQ366" s="97"/>
      <c r="ER366" s="97"/>
      <c r="ES366" s="97"/>
      <c r="ET366" s="97"/>
      <c r="EU366" s="97"/>
      <c r="EV366" s="97"/>
      <c r="EW366" s="98"/>
      <c r="EX366" s="104"/>
      <c r="EY366" s="97"/>
      <c r="EZ366" s="97"/>
      <c r="FA366" s="97"/>
      <c r="FB366" s="97"/>
      <c r="FC366" s="97"/>
      <c r="FD366" s="97"/>
      <c r="FE366" s="97"/>
      <c r="FF366" s="97"/>
      <c r="FG366" s="97"/>
      <c r="FH366" s="97"/>
      <c r="FI366" s="97"/>
      <c r="FJ366" s="97"/>
      <c r="FK366" s="97"/>
      <c r="FL366" s="97"/>
      <c r="FM366" s="97"/>
      <c r="FN366" s="98"/>
      <c r="FO366" s="104"/>
      <c r="FP366" s="97"/>
      <c r="FQ366" s="97"/>
      <c r="FR366" s="97"/>
      <c r="FS366" s="97"/>
      <c r="FT366" s="97"/>
      <c r="FU366" s="97"/>
      <c r="FV366" s="97"/>
      <c r="FW366" s="97"/>
      <c r="FX366" s="97"/>
      <c r="FY366" s="97"/>
      <c r="FZ366" s="97"/>
      <c r="GA366" s="97"/>
      <c r="GB366" s="97"/>
      <c r="GC366" s="97"/>
      <c r="GD366" s="97"/>
      <c r="GE366" s="98"/>
      <c r="GF366" s="104"/>
      <c r="GG366" s="97"/>
      <c r="GH366" s="97"/>
      <c r="GI366" s="97"/>
      <c r="GJ366" s="97"/>
      <c r="GK366" s="97"/>
      <c r="GL366" s="97"/>
      <c r="GM366" s="97"/>
      <c r="GN366" s="97"/>
      <c r="GO366" s="97"/>
      <c r="GP366" s="97"/>
      <c r="GQ366" s="97"/>
      <c r="GR366" s="97"/>
      <c r="GS366" s="97"/>
      <c r="GT366" s="97"/>
      <c r="GU366" s="97"/>
      <c r="GV366" s="98"/>
      <c r="GW366" s="104"/>
      <c r="GX366" s="97"/>
      <c r="GY366" s="97"/>
      <c r="GZ366" s="97"/>
      <c r="HA366" s="97"/>
      <c r="HB366" s="97"/>
      <c r="HC366" s="97"/>
      <c r="HD366" s="97"/>
      <c r="HE366" s="97"/>
      <c r="HF366" s="97"/>
      <c r="HG366" s="97"/>
      <c r="HH366" s="97"/>
      <c r="HI366" s="97"/>
      <c r="HJ366" s="97"/>
      <c r="HK366" s="97"/>
      <c r="HL366" s="97"/>
      <c r="HM366" s="98"/>
      <c r="HN366" s="104"/>
      <c r="HO366" s="97"/>
      <c r="HP366" s="97"/>
      <c r="HQ366" s="97"/>
      <c r="HR366" s="97"/>
      <c r="HS366" s="97"/>
      <c r="HT366" s="97"/>
      <c r="HU366" s="97"/>
      <c r="HV366" s="97"/>
      <c r="HW366" s="97"/>
      <c r="HX366" s="97"/>
      <c r="HY366" s="97"/>
      <c r="HZ366" s="97"/>
      <c r="IA366" s="97"/>
      <c r="IB366" s="97"/>
      <c r="IC366" s="97"/>
      <c r="ID366" s="98"/>
      <c r="IE366" s="104"/>
      <c r="IF366" s="97"/>
      <c r="IG366" s="97"/>
      <c r="IH366" s="97"/>
      <c r="II366" s="97"/>
      <c r="IJ366" s="97"/>
      <c r="IK366" s="97"/>
      <c r="IL366" s="97"/>
      <c r="IM366" s="97"/>
      <c r="IN366" s="97"/>
      <c r="IO366" s="97"/>
      <c r="IP366" s="97"/>
      <c r="IQ366" s="97"/>
      <c r="IR366" s="97"/>
      <c r="IS366" s="97"/>
      <c r="IT366" s="97"/>
      <c r="IU366" s="98"/>
      <c r="IV366" s="104"/>
      <c r="IW366" s="97"/>
      <c r="IX366" s="97"/>
      <c r="IY366" s="97"/>
      <c r="IZ366" s="97"/>
      <c r="JA366" s="97"/>
      <c r="JB366" s="97"/>
      <c r="JC366" s="97"/>
      <c r="JD366" s="97"/>
      <c r="JE366" s="97"/>
      <c r="JF366" s="97"/>
      <c r="JG366" s="97"/>
      <c r="JH366" s="97"/>
      <c r="JI366" s="97"/>
      <c r="JJ366" s="97"/>
      <c r="JK366" s="97"/>
      <c r="JL366" s="98"/>
      <c r="JM366" s="104"/>
      <c r="JN366" s="97"/>
      <c r="JO366" s="97"/>
      <c r="JP366" s="97"/>
      <c r="JQ366" s="97"/>
      <c r="JR366" s="97"/>
      <c r="JS366" s="97"/>
      <c r="JT366" s="97"/>
      <c r="JU366" s="97"/>
      <c r="JV366" s="97"/>
      <c r="JW366" s="97"/>
      <c r="JX366" s="97"/>
      <c r="JY366" s="97"/>
      <c r="JZ366" s="97"/>
      <c r="KA366" s="97"/>
      <c r="KB366" s="97"/>
      <c r="KC366" s="98"/>
      <c r="KD366" s="104"/>
      <c r="KE366" s="97"/>
      <c r="KF366" s="97"/>
      <c r="KG366" s="97"/>
      <c r="KH366" s="97"/>
      <c r="KI366" s="97"/>
      <c r="KJ366" s="97"/>
      <c r="KK366" s="97"/>
      <c r="KL366" s="97"/>
      <c r="KM366" s="97"/>
      <c r="KN366" s="97"/>
      <c r="KO366" s="97"/>
      <c r="KP366" s="97"/>
      <c r="KQ366" s="97"/>
      <c r="KR366" s="97"/>
      <c r="KS366" s="97"/>
    </row>
    <row r="367" ht="15.0" customHeight="1">
      <c r="A367" s="104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8"/>
      <c r="R367" s="104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7"/>
      <c r="AH367" s="98"/>
      <c r="AI367" s="104"/>
      <c r="AJ367" s="97"/>
      <c r="AK367" s="97"/>
      <c r="AL367" s="97"/>
      <c r="AM367" s="97"/>
      <c r="AN367" s="97"/>
      <c r="AO367" s="97"/>
      <c r="AP367" s="97"/>
      <c r="AQ367" s="97"/>
      <c r="AR367" s="97"/>
      <c r="AS367" s="97"/>
      <c r="AT367" s="97"/>
      <c r="AU367" s="97"/>
      <c r="AV367" s="97"/>
      <c r="AW367" s="97"/>
      <c r="AX367" s="97"/>
      <c r="AY367" s="98"/>
      <c r="AZ367" s="104"/>
      <c r="BA367" s="97"/>
      <c r="BB367" s="97"/>
      <c r="BC367" s="97"/>
      <c r="BD367" s="97"/>
      <c r="BE367" s="97"/>
      <c r="BF367" s="97"/>
      <c r="BG367" s="97"/>
      <c r="BH367" s="97"/>
      <c r="BI367" s="97"/>
      <c r="BJ367" s="97"/>
      <c r="BK367" s="97"/>
      <c r="BL367" s="97"/>
      <c r="BM367" s="97"/>
      <c r="BN367" s="97"/>
      <c r="BO367" s="97"/>
      <c r="BP367" s="98"/>
      <c r="BQ367" s="104"/>
      <c r="BR367" s="97"/>
      <c r="BS367" s="97"/>
      <c r="BT367" s="97"/>
      <c r="BU367" s="97"/>
      <c r="BV367" s="97"/>
      <c r="BW367" s="97"/>
      <c r="BX367" s="97"/>
      <c r="BY367" s="97"/>
      <c r="BZ367" s="97"/>
      <c r="CA367" s="97"/>
      <c r="CB367" s="97"/>
      <c r="CC367" s="97"/>
      <c r="CD367" s="97"/>
      <c r="CE367" s="97"/>
      <c r="CF367" s="97"/>
      <c r="CG367" s="98"/>
      <c r="CH367" s="104"/>
      <c r="CI367" s="97"/>
      <c r="CJ367" s="97"/>
      <c r="CK367" s="97"/>
      <c r="CL367" s="97"/>
      <c r="CM367" s="97"/>
      <c r="CN367" s="97"/>
      <c r="CO367" s="97"/>
      <c r="CP367" s="97"/>
      <c r="CQ367" s="97"/>
      <c r="CR367" s="97"/>
      <c r="CS367" s="97"/>
      <c r="CT367" s="97"/>
      <c r="CU367" s="97"/>
      <c r="CV367" s="97"/>
      <c r="CW367" s="97"/>
      <c r="CX367" s="98"/>
      <c r="CY367" s="104"/>
      <c r="CZ367" s="97"/>
      <c r="DA367" s="97"/>
      <c r="DB367" s="97"/>
      <c r="DC367" s="97"/>
      <c r="DD367" s="97"/>
      <c r="DE367" s="97"/>
      <c r="DF367" s="97"/>
      <c r="DG367" s="97"/>
      <c r="DH367" s="97"/>
      <c r="DI367" s="97"/>
      <c r="DJ367" s="97"/>
      <c r="DK367" s="97"/>
      <c r="DL367" s="97"/>
      <c r="DM367" s="97"/>
      <c r="DN367" s="97"/>
      <c r="DO367" s="98"/>
      <c r="DP367" s="104"/>
      <c r="DQ367" s="97"/>
      <c r="DR367" s="97"/>
      <c r="DS367" s="97"/>
      <c r="DT367" s="97"/>
      <c r="DU367" s="97"/>
      <c r="DV367" s="97"/>
      <c r="DW367" s="97"/>
      <c r="DX367" s="97"/>
      <c r="DY367" s="97"/>
      <c r="DZ367" s="97"/>
      <c r="EA367" s="97"/>
      <c r="EB367" s="97"/>
      <c r="EC367" s="97"/>
      <c r="ED367" s="97"/>
      <c r="EE367" s="97"/>
      <c r="EF367" s="98"/>
      <c r="EG367" s="104"/>
      <c r="EH367" s="97"/>
      <c r="EI367" s="97"/>
      <c r="EJ367" s="97"/>
      <c r="EK367" s="97"/>
      <c r="EL367" s="97"/>
      <c r="EM367" s="97"/>
      <c r="EN367" s="97"/>
      <c r="EO367" s="97"/>
      <c r="EP367" s="97"/>
      <c r="EQ367" s="97"/>
      <c r="ER367" s="97"/>
      <c r="ES367" s="97"/>
      <c r="ET367" s="97"/>
      <c r="EU367" s="97"/>
      <c r="EV367" s="97"/>
      <c r="EW367" s="98"/>
      <c r="EX367" s="104"/>
      <c r="EY367" s="97"/>
      <c r="EZ367" s="97"/>
      <c r="FA367" s="97"/>
      <c r="FB367" s="97"/>
      <c r="FC367" s="97"/>
      <c r="FD367" s="97"/>
      <c r="FE367" s="97"/>
      <c r="FF367" s="97"/>
      <c r="FG367" s="97"/>
      <c r="FH367" s="97"/>
      <c r="FI367" s="97"/>
      <c r="FJ367" s="97"/>
      <c r="FK367" s="97"/>
      <c r="FL367" s="97"/>
      <c r="FM367" s="97"/>
      <c r="FN367" s="98"/>
      <c r="FO367" s="104"/>
      <c r="FP367" s="97"/>
      <c r="FQ367" s="97"/>
      <c r="FR367" s="97"/>
      <c r="FS367" s="97"/>
      <c r="FT367" s="97"/>
      <c r="FU367" s="97"/>
      <c r="FV367" s="97"/>
      <c r="FW367" s="97"/>
      <c r="FX367" s="97"/>
      <c r="FY367" s="97"/>
      <c r="FZ367" s="97"/>
      <c r="GA367" s="97"/>
      <c r="GB367" s="97"/>
      <c r="GC367" s="97"/>
      <c r="GD367" s="97"/>
      <c r="GE367" s="98"/>
      <c r="GF367" s="104"/>
      <c r="GG367" s="97"/>
      <c r="GH367" s="97"/>
      <c r="GI367" s="97"/>
      <c r="GJ367" s="97"/>
      <c r="GK367" s="97"/>
      <c r="GL367" s="97"/>
      <c r="GM367" s="97"/>
      <c r="GN367" s="97"/>
      <c r="GO367" s="97"/>
      <c r="GP367" s="97"/>
      <c r="GQ367" s="97"/>
      <c r="GR367" s="97"/>
      <c r="GS367" s="97"/>
      <c r="GT367" s="97"/>
      <c r="GU367" s="97"/>
      <c r="GV367" s="98"/>
      <c r="GW367" s="104"/>
      <c r="GX367" s="97"/>
      <c r="GY367" s="97"/>
      <c r="GZ367" s="97"/>
      <c r="HA367" s="97"/>
      <c r="HB367" s="97"/>
      <c r="HC367" s="97"/>
      <c r="HD367" s="97"/>
      <c r="HE367" s="97"/>
      <c r="HF367" s="97"/>
      <c r="HG367" s="97"/>
      <c r="HH367" s="97"/>
      <c r="HI367" s="97"/>
      <c r="HJ367" s="97"/>
      <c r="HK367" s="97"/>
      <c r="HL367" s="97"/>
      <c r="HM367" s="98"/>
      <c r="HN367" s="104"/>
      <c r="HO367" s="97"/>
      <c r="HP367" s="97"/>
      <c r="HQ367" s="97"/>
      <c r="HR367" s="97"/>
      <c r="HS367" s="97"/>
      <c r="HT367" s="97"/>
      <c r="HU367" s="97"/>
      <c r="HV367" s="97"/>
      <c r="HW367" s="97"/>
      <c r="HX367" s="97"/>
      <c r="HY367" s="97"/>
      <c r="HZ367" s="97"/>
      <c r="IA367" s="97"/>
      <c r="IB367" s="97"/>
      <c r="IC367" s="97"/>
      <c r="ID367" s="98"/>
      <c r="IE367" s="104"/>
      <c r="IF367" s="97"/>
      <c r="IG367" s="97"/>
      <c r="IH367" s="97"/>
      <c r="II367" s="97"/>
      <c r="IJ367" s="97"/>
      <c r="IK367" s="97"/>
      <c r="IL367" s="97"/>
      <c r="IM367" s="97"/>
      <c r="IN367" s="97"/>
      <c r="IO367" s="97"/>
      <c r="IP367" s="97"/>
      <c r="IQ367" s="97"/>
      <c r="IR367" s="97"/>
      <c r="IS367" s="97"/>
      <c r="IT367" s="97"/>
      <c r="IU367" s="98"/>
      <c r="IV367" s="104"/>
      <c r="IW367" s="97"/>
      <c r="IX367" s="97"/>
      <c r="IY367" s="97"/>
      <c r="IZ367" s="97"/>
      <c r="JA367" s="97"/>
      <c r="JB367" s="97"/>
      <c r="JC367" s="97"/>
      <c r="JD367" s="97"/>
      <c r="JE367" s="97"/>
      <c r="JF367" s="97"/>
      <c r="JG367" s="97"/>
      <c r="JH367" s="97"/>
      <c r="JI367" s="97"/>
      <c r="JJ367" s="97"/>
      <c r="JK367" s="97"/>
      <c r="JL367" s="98"/>
      <c r="JM367" s="104"/>
      <c r="JN367" s="97"/>
      <c r="JO367" s="97"/>
      <c r="JP367" s="97"/>
      <c r="JQ367" s="97"/>
      <c r="JR367" s="97"/>
      <c r="JS367" s="97"/>
      <c r="JT367" s="97"/>
      <c r="JU367" s="97"/>
      <c r="JV367" s="97"/>
      <c r="JW367" s="97"/>
      <c r="JX367" s="97"/>
      <c r="JY367" s="97"/>
      <c r="JZ367" s="97"/>
      <c r="KA367" s="97"/>
      <c r="KB367" s="97"/>
      <c r="KC367" s="98"/>
      <c r="KD367" s="104"/>
      <c r="KE367" s="97"/>
      <c r="KF367" s="97"/>
      <c r="KG367" s="97"/>
      <c r="KH367" s="97"/>
      <c r="KI367" s="97"/>
      <c r="KJ367" s="97"/>
      <c r="KK367" s="97"/>
      <c r="KL367" s="97"/>
      <c r="KM367" s="97"/>
      <c r="KN367" s="97"/>
      <c r="KO367" s="97"/>
      <c r="KP367" s="97"/>
      <c r="KQ367" s="97"/>
      <c r="KR367" s="97"/>
      <c r="KS367" s="97"/>
    </row>
    <row r="368" ht="15.0" customHeight="1">
      <c r="A368" s="104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8"/>
      <c r="R368" s="104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8"/>
      <c r="AI368" s="104"/>
      <c r="AJ368" s="97"/>
      <c r="AK368" s="97"/>
      <c r="AL368" s="97"/>
      <c r="AM368" s="97"/>
      <c r="AN368" s="97"/>
      <c r="AO368" s="97"/>
      <c r="AP368" s="97"/>
      <c r="AQ368" s="97"/>
      <c r="AR368" s="97"/>
      <c r="AS368" s="97"/>
      <c r="AT368" s="97"/>
      <c r="AU368" s="97"/>
      <c r="AV368" s="97"/>
      <c r="AW368" s="97"/>
      <c r="AX368" s="97"/>
      <c r="AY368" s="98"/>
      <c r="AZ368" s="104"/>
      <c r="BA368" s="97"/>
      <c r="BB368" s="97"/>
      <c r="BC368" s="97"/>
      <c r="BD368" s="97"/>
      <c r="BE368" s="97"/>
      <c r="BF368" s="97"/>
      <c r="BG368" s="97"/>
      <c r="BH368" s="97"/>
      <c r="BI368" s="97"/>
      <c r="BJ368" s="97"/>
      <c r="BK368" s="97"/>
      <c r="BL368" s="97"/>
      <c r="BM368" s="97"/>
      <c r="BN368" s="97"/>
      <c r="BO368" s="97"/>
      <c r="BP368" s="98"/>
      <c r="BQ368" s="104"/>
      <c r="BR368" s="97"/>
      <c r="BS368" s="97"/>
      <c r="BT368" s="97"/>
      <c r="BU368" s="97"/>
      <c r="BV368" s="97"/>
      <c r="BW368" s="97"/>
      <c r="BX368" s="97"/>
      <c r="BY368" s="97"/>
      <c r="BZ368" s="97"/>
      <c r="CA368" s="97"/>
      <c r="CB368" s="97"/>
      <c r="CC368" s="97"/>
      <c r="CD368" s="97"/>
      <c r="CE368" s="97"/>
      <c r="CF368" s="97"/>
      <c r="CG368" s="98"/>
      <c r="CH368" s="104"/>
      <c r="CI368" s="97"/>
      <c r="CJ368" s="97"/>
      <c r="CK368" s="97"/>
      <c r="CL368" s="97"/>
      <c r="CM368" s="97"/>
      <c r="CN368" s="97"/>
      <c r="CO368" s="97"/>
      <c r="CP368" s="97"/>
      <c r="CQ368" s="97"/>
      <c r="CR368" s="97"/>
      <c r="CS368" s="97"/>
      <c r="CT368" s="97"/>
      <c r="CU368" s="97"/>
      <c r="CV368" s="97"/>
      <c r="CW368" s="97"/>
      <c r="CX368" s="98"/>
      <c r="CY368" s="104"/>
      <c r="CZ368" s="97"/>
      <c r="DA368" s="97"/>
      <c r="DB368" s="97"/>
      <c r="DC368" s="97"/>
      <c r="DD368" s="97"/>
      <c r="DE368" s="97"/>
      <c r="DF368" s="97"/>
      <c r="DG368" s="97"/>
      <c r="DH368" s="97"/>
      <c r="DI368" s="97"/>
      <c r="DJ368" s="97"/>
      <c r="DK368" s="97"/>
      <c r="DL368" s="97"/>
      <c r="DM368" s="97"/>
      <c r="DN368" s="97"/>
      <c r="DO368" s="98"/>
      <c r="DP368" s="104"/>
      <c r="DQ368" s="97"/>
      <c r="DR368" s="97"/>
      <c r="DS368" s="97"/>
      <c r="DT368" s="97"/>
      <c r="DU368" s="97"/>
      <c r="DV368" s="97"/>
      <c r="DW368" s="97"/>
      <c r="DX368" s="97"/>
      <c r="DY368" s="97"/>
      <c r="DZ368" s="97"/>
      <c r="EA368" s="97"/>
      <c r="EB368" s="97"/>
      <c r="EC368" s="97"/>
      <c r="ED368" s="97"/>
      <c r="EE368" s="97"/>
      <c r="EF368" s="98"/>
      <c r="EG368" s="104"/>
      <c r="EH368" s="97"/>
      <c r="EI368" s="97"/>
      <c r="EJ368" s="97"/>
      <c r="EK368" s="97"/>
      <c r="EL368" s="97"/>
      <c r="EM368" s="97"/>
      <c r="EN368" s="97"/>
      <c r="EO368" s="97"/>
      <c r="EP368" s="97"/>
      <c r="EQ368" s="97"/>
      <c r="ER368" s="97"/>
      <c r="ES368" s="97"/>
      <c r="ET368" s="97"/>
      <c r="EU368" s="97"/>
      <c r="EV368" s="97"/>
      <c r="EW368" s="98"/>
      <c r="EX368" s="104"/>
      <c r="EY368" s="97"/>
      <c r="EZ368" s="97"/>
      <c r="FA368" s="97"/>
      <c r="FB368" s="97"/>
      <c r="FC368" s="97"/>
      <c r="FD368" s="97"/>
      <c r="FE368" s="97"/>
      <c r="FF368" s="97"/>
      <c r="FG368" s="97"/>
      <c r="FH368" s="97"/>
      <c r="FI368" s="97"/>
      <c r="FJ368" s="97"/>
      <c r="FK368" s="97"/>
      <c r="FL368" s="97"/>
      <c r="FM368" s="97"/>
      <c r="FN368" s="98"/>
      <c r="FO368" s="104"/>
      <c r="FP368" s="97"/>
      <c r="FQ368" s="97"/>
      <c r="FR368" s="97"/>
      <c r="FS368" s="97"/>
      <c r="FT368" s="97"/>
      <c r="FU368" s="97"/>
      <c r="FV368" s="97"/>
      <c r="FW368" s="97"/>
      <c r="FX368" s="97"/>
      <c r="FY368" s="97"/>
      <c r="FZ368" s="97"/>
      <c r="GA368" s="97"/>
      <c r="GB368" s="97"/>
      <c r="GC368" s="97"/>
      <c r="GD368" s="97"/>
      <c r="GE368" s="98"/>
      <c r="GF368" s="104"/>
      <c r="GG368" s="97"/>
      <c r="GH368" s="97"/>
      <c r="GI368" s="97"/>
      <c r="GJ368" s="97"/>
      <c r="GK368" s="97"/>
      <c r="GL368" s="97"/>
      <c r="GM368" s="97"/>
      <c r="GN368" s="97"/>
      <c r="GO368" s="97"/>
      <c r="GP368" s="97"/>
      <c r="GQ368" s="97"/>
      <c r="GR368" s="97"/>
      <c r="GS368" s="97"/>
      <c r="GT368" s="97"/>
      <c r="GU368" s="97"/>
      <c r="GV368" s="98"/>
      <c r="GW368" s="104"/>
      <c r="GX368" s="97"/>
      <c r="GY368" s="97"/>
      <c r="GZ368" s="97"/>
      <c r="HA368" s="97"/>
      <c r="HB368" s="97"/>
      <c r="HC368" s="97"/>
      <c r="HD368" s="97"/>
      <c r="HE368" s="97"/>
      <c r="HF368" s="97"/>
      <c r="HG368" s="97"/>
      <c r="HH368" s="97"/>
      <c r="HI368" s="97"/>
      <c r="HJ368" s="97"/>
      <c r="HK368" s="97"/>
      <c r="HL368" s="97"/>
      <c r="HM368" s="98"/>
      <c r="HN368" s="104"/>
      <c r="HO368" s="97"/>
      <c r="HP368" s="97"/>
      <c r="HQ368" s="97"/>
      <c r="HR368" s="97"/>
      <c r="HS368" s="97"/>
      <c r="HT368" s="97"/>
      <c r="HU368" s="97"/>
      <c r="HV368" s="97"/>
      <c r="HW368" s="97"/>
      <c r="HX368" s="97"/>
      <c r="HY368" s="97"/>
      <c r="HZ368" s="97"/>
      <c r="IA368" s="97"/>
      <c r="IB368" s="97"/>
      <c r="IC368" s="97"/>
      <c r="ID368" s="98"/>
      <c r="IE368" s="104"/>
      <c r="IF368" s="97"/>
      <c r="IG368" s="97"/>
      <c r="IH368" s="97"/>
      <c r="II368" s="97"/>
      <c r="IJ368" s="97"/>
      <c r="IK368" s="97"/>
      <c r="IL368" s="97"/>
      <c r="IM368" s="97"/>
      <c r="IN368" s="97"/>
      <c r="IO368" s="97"/>
      <c r="IP368" s="97"/>
      <c r="IQ368" s="97"/>
      <c r="IR368" s="97"/>
      <c r="IS368" s="97"/>
      <c r="IT368" s="97"/>
      <c r="IU368" s="98"/>
      <c r="IV368" s="104"/>
      <c r="IW368" s="97"/>
      <c r="IX368" s="97"/>
      <c r="IY368" s="97"/>
      <c r="IZ368" s="97"/>
      <c r="JA368" s="97"/>
      <c r="JB368" s="97"/>
      <c r="JC368" s="97"/>
      <c r="JD368" s="97"/>
      <c r="JE368" s="97"/>
      <c r="JF368" s="97"/>
      <c r="JG368" s="97"/>
      <c r="JH368" s="97"/>
      <c r="JI368" s="97"/>
      <c r="JJ368" s="97"/>
      <c r="JK368" s="97"/>
      <c r="JL368" s="98"/>
      <c r="JM368" s="104"/>
      <c r="JN368" s="97"/>
      <c r="JO368" s="97"/>
      <c r="JP368" s="97"/>
      <c r="JQ368" s="97"/>
      <c r="JR368" s="97"/>
      <c r="JS368" s="97"/>
      <c r="JT368" s="97"/>
      <c r="JU368" s="97"/>
      <c r="JV368" s="97"/>
      <c r="JW368" s="97"/>
      <c r="JX368" s="97"/>
      <c r="JY368" s="97"/>
      <c r="JZ368" s="97"/>
      <c r="KA368" s="97"/>
      <c r="KB368" s="97"/>
      <c r="KC368" s="98"/>
      <c r="KD368" s="104"/>
      <c r="KE368" s="97"/>
      <c r="KF368" s="97"/>
      <c r="KG368" s="97"/>
      <c r="KH368" s="97"/>
      <c r="KI368" s="97"/>
      <c r="KJ368" s="97"/>
      <c r="KK368" s="97"/>
      <c r="KL368" s="97"/>
      <c r="KM368" s="97"/>
      <c r="KN368" s="97"/>
      <c r="KO368" s="97"/>
      <c r="KP368" s="97"/>
      <c r="KQ368" s="97"/>
      <c r="KR368" s="97"/>
      <c r="KS368" s="97"/>
    </row>
    <row r="369" ht="15.0" customHeight="1">
      <c r="A369" s="104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8"/>
      <c r="R369" s="104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7"/>
      <c r="AH369" s="98"/>
      <c r="AI369" s="104"/>
      <c r="AJ369" s="97"/>
      <c r="AK369" s="97"/>
      <c r="AL369" s="97"/>
      <c r="AM369" s="97"/>
      <c r="AN369" s="97"/>
      <c r="AO369" s="97"/>
      <c r="AP369" s="97"/>
      <c r="AQ369" s="97"/>
      <c r="AR369" s="97"/>
      <c r="AS369" s="97"/>
      <c r="AT369" s="97"/>
      <c r="AU369" s="97"/>
      <c r="AV369" s="97"/>
      <c r="AW369" s="97"/>
      <c r="AX369" s="97"/>
      <c r="AY369" s="98"/>
      <c r="AZ369" s="104"/>
      <c r="BA369" s="97"/>
      <c r="BB369" s="97"/>
      <c r="BC369" s="97"/>
      <c r="BD369" s="97"/>
      <c r="BE369" s="97"/>
      <c r="BF369" s="97"/>
      <c r="BG369" s="97"/>
      <c r="BH369" s="97"/>
      <c r="BI369" s="97"/>
      <c r="BJ369" s="97"/>
      <c r="BK369" s="97"/>
      <c r="BL369" s="97"/>
      <c r="BM369" s="97"/>
      <c r="BN369" s="97"/>
      <c r="BO369" s="97"/>
      <c r="BP369" s="98"/>
      <c r="BQ369" s="104"/>
      <c r="BR369" s="97"/>
      <c r="BS369" s="97"/>
      <c r="BT369" s="97"/>
      <c r="BU369" s="97"/>
      <c r="BV369" s="97"/>
      <c r="BW369" s="97"/>
      <c r="BX369" s="97"/>
      <c r="BY369" s="97"/>
      <c r="BZ369" s="97"/>
      <c r="CA369" s="97"/>
      <c r="CB369" s="97"/>
      <c r="CC369" s="97"/>
      <c r="CD369" s="97"/>
      <c r="CE369" s="97"/>
      <c r="CF369" s="97"/>
      <c r="CG369" s="98"/>
      <c r="CH369" s="104"/>
      <c r="CI369" s="97"/>
      <c r="CJ369" s="97"/>
      <c r="CK369" s="97"/>
      <c r="CL369" s="97"/>
      <c r="CM369" s="97"/>
      <c r="CN369" s="97"/>
      <c r="CO369" s="97"/>
      <c r="CP369" s="97"/>
      <c r="CQ369" s="97"/>
      <c r="CR369" s="97"/>
      <c r="CS369" s="97"/>
      <c r="CT369" s="97"/>
      <c r="CU369" s="97"/>
      <c r="CV369" s="97"/>
      <c r="CW369" s="97"/>
      <c r="CX369" s="98"/>
      <c r="CY369" s="104"/>
      <c r="CZ369" s="97"/>
      <c r="DA369" s="97"/>
      <c r="DB369" s="97"/>
      <c r="DC369" s="97"/>
      <c r="DD369" s="97"/>
      <c r="DE369" s="97"/>
      <c r="DF369" s="97"/>
      <c r="DG369" s="97"/>
      <c r="DH369" s="97"/>
      <c r="DI369" s="97"/>
      <c r="DJ369" s="97"/>
      <c r="DK369" s="97"/>
      <c r="DL369" s="97"/>
      <c r="DM369" s="97"/>
      <c r="DN369" s="97"/>
      <c r="DO369" s="98"/>
      <c r="DP369" s="104"/>
      <c r="DQ369" s="97"/>
      <c r="DR369" s="97"/>
      <c r="DS369" s="97"/>
      <c r="DT369" s="97"/>
      <c r="DU369" s="97"/>
      <c r="DV369" s="97"/>
      <c r="DW369" s="97"/>
      <c r="DX369" s="97"/>
      <c r="DY369" s="97"/>
      <c r="DZ369" s="97"/>
      <c r="EA369" s="97"/>
      <c r="EB369" s="97"/>
      <c r="EC369" s="97"/>
      <c r="ED369" s="97"/>
      <c r="EE369" s="97"/>
      <c r="EF369" s="98"/>
      <c r="EG369" s="104"/>
      <c r="EH369" s="97"/>
      <c r="EI369" s="97"/>
      <c r="EJ369" s="97"/>
      <c r="EK369" s="97"/>
      <c r="EL369" s="97"/>
      <c r="EM369" s="97"/>
      <c r="EN369" s="97"/>
      <c r="EO369" s="97"/>
      <c r="EP369" s="97"/>
      <c r="EQ369" s="97"/>
      <c r="ER369" s="97"/>
      <c r="ES369" s="97"/>
      <c r="ET369" s="97"/>
      <c r="EU369" s="97"/>
      <c r="EV369" s="97"/>
      <c r="EW369" s="98"/>
      <c r="EX369" s="104"/>
      <c r="EY369" s="97"/>
      <c r="EZ369" s="97"/>
      <c r="FA369" s="97"/>
      <c r="FB369" s="97"/>
      <c r="FC369" s="97"/>
      <c r="FD369" s="97"/>
      <c r="FE369" s="97"/>
      <c r="FF369" s="97"/>
      <c r="FG369" s="97"/>
      <c r="FH369" s="97"/>
      <c r="FI369" s="97"/>
      <c r="FJ369" s="97"/>
      <c r="FK369" s="97"/>
      <c r="FL369" s="97"/>
      <c r="FM369" s="97"/>
      <c r="FN369" s="98"/>
      <c r="FO369" s="104"/>
      <c r="FP369" s="97"/>
      <c r="FQ369" s="97"/>
      <c r="FR369" s="97"/>
      <c r="FS369" s="97"/>
      <c r="FT369" s="97"/>
      <c r="FU369" s="97"/>
      <c r="FV369" s="97"/>
      <c r="FW369" s="97"/>
      <c r="FX369" s="97"/>
      <c r="FY369" s="97"/>
      <c r="FZ369" s="97"/>
      <c r="GA369" s="97"/>
      <c r="GB369" s="97"/>
      <c r="GC369" s="97"/>
      <c r="GD369" s="97"/>
      <c r="GE369" s="98"/>
      <c r="GF369" s="104"/>
      <c r="GG369" s="97"/>
      <c r="GH369" s="97"/>
      <c r="GI369" s="97"/>
      <c r="GJ369" s="97"/>
      <c r="GK369" s="97"/>
      <c r="GL369" s="97"/>
      <c r="GM369" s="97"/>
      <c r="GN369" s="97"/>
      <c r="GO369" s="97"/>
      <c r="GP369" s="97"/>
      <c r="GQ369" s="97"/>
      <c r="GR369" s="97"/>
      <c r="GS369" s="97"/>
      <c r="GT369" s="97"/>
      <c r="GU369" s="97"/>
      <c r="GV369" s="98"/>
      <c r="GW369" s="104"/>
      <c r="GX369" s="97"/>
      <c r="GY369" s="97"/>
      <c r="GZ369" s="97"/>
      <c r="HA369" s="97"/>
      <c r="HB369" s="97"/>
      <c r="HC369" s="97"/>
      <c r="HD369" s="97"/>
      <c r="HE369" s="97"/>
      <c r="HF369" s="97"/>
      <c r="HG369" s="97"/>
      <c r="HH369" s="97"/>
      <c r="HI369" s="97"/>
      <c r="HJ369" s="97"/>
      <c r="HK369" s="97"/>
      <c r="HL369" s="97"/>
      <c r="HM369" s="98"/>
      <c r="HN369" s="104"/>
      <c r="HO369" s="97"/>
      <c r="HP369" s="97"/>
      <c r="HQ369" s="97"/>
      <c r="HR369" s="97"/>
      <c r="HS369" s="97"/>
      <c r="HT369" s="97"/>
      <c r="HU369" s="97"/>
      <c r="HV369" s="97"/>
      <c r="HW369" s="97"/>
      <c r="HX369" s="97"/>
      <c r="HY369" s="97"/>
      <c r="HZ369" s="97"/>
      <c r="IA369" s="97"/>
      <c r="IB369" s="97"/>
      <c r="IC369" s="97"/>
      <c r="ID369" s="98"/>
      <c r="IE369" s="104"/>
      <c r="IF369" s="97"/>
      <c r="IG369" s="97"/>
      <c r="IH369" s="97"/>
      <c r="II369" s="97"/>
      <c r="IJ369" s="97"/>
      <c r="IK369" s="97"/>
      <c r="IL369" s="97"/>
      <c r="IM369" s="97"/>
      <c r="IN369" s="97"/>
      <c r="IO369" s="97"/>
      <c r="IP369" s="97"/>
      <c r="IQ369" s="97"/>
      <c r="IR369" s="97"/>
      <c r="IS369" s="97"/>
      <c r="IT369" s="97"/>
      <c r="IU369" s="98"/>
      <c r="IV369" s="104"/>
      <c r="IW369" s="97"/>
      <c r="IX369" s="97"/>
      <c r="IY369" s="97"/>
      <c r="IZ369" s="97"/>
      <c r="JA369" s="97"/>
      <c r="JB369" s="97"/>
      <c r="JC369" s="97"/>
      <c r="JD369" s="97"/>
      <c r="JE369" s="97"/>
      <c r="JF369" s="97"/>
      <c r="JG369" s="97"/>
      <c r="JH369" s="97"/>
      <c r="JI369" s="97"/>
      <c r="JJ369" s="97"/>
      <c r="JK369" s="97"/>
      <c r="JL369" s="98"/>
      <c r="JM369" s="104"/>
      <c r="JN369" s="97"/>
      <c r="JO369" s="97"/>
      <c r="JP369" s="97"/>
      <c r="JQ369" s="97"/>
      <c r="JR369" s="97"/>
      <c r="JS369" s="97"/>
      <c r="JT369" s="97"/>
      <c r="JU369" s="97"/>
      <c r="JV369" s="97"/>
      <c r="JW369" s="97"/>
      <c r="JX369" s="97"/>
      <c r="JY369" s="97"/>
      <c r="JZ369" s="97"/>
      <c r="KA369" s="97"/>
      <c r="KB369" s="97"/>
      <c r="KC369" s="98"/>
      <c r="KD369" s="104"/>
      <c r="KE369" s="97"/>
      <c r="KF369" s="97"/>
      <c r="KG369" s="97"/>
      <c r="KH369" s="97"/>
      <c r="KI369" s="97"/>
      <c r="KJ369" s="97"/>
      <c r="KK369" s="97"/>
      <c r="KL369" s="97"/>
      <c r="KM369" s="97"/>
      <c r="KN369" s="97"/>
      <c r="KO369" s="97"/>
      <c r="KP369" s="97"/>
      <c r="KQ369" s="97"/>
      <c r="KR369" s="97"/>
      <c r="KS369" s="97"/>
    </row>
    <row r="370" ht="15.0" customHeight="1">
      <c r="A370" s="104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8"/>
      <c r="R370" s="104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8"/>
      <c r="AI370" s="104"/>
      <c r="AJ370" s="97"/>
      <c r="AK370" s="97"/>
      <c r="AL370" s="97"/>
      <c r="AM370" s="97"/>
      <c r="AN370" s="97"/>
      <c r="AO370" s="97"/>
      <c r="AP370" s="97"/>
      <c r="AQ370" s="97"/>
      <c r="AR370" s="97"/>
      <c r="AS370" s="97"/>
      <c r="AT370" s="97"/>
      <c r="AU370" s="97"/>
      <c r="AV370" s="97"/>
      <c r="AW370" s="97"/>
      <c r="AX370" s="97"/>
      <c r="AY370" s="98"/>
      <c r="AZ370" s="104"/>
      <c r="BA370" s="97"/>
      <c r="BB370" s="97"/>
      <c r="BC370" s="97"/>
      <c r="BD370" s="97"/>
      <c r="BE370" s="97"/>
      <c r="BF370" s="97"/>
      <c r="BG370" s="97"/>
      <c r="BH370" s="97"/>
      <c r="BI370" s="97"/>
      <c r="BJ370" s="97"/>
      <c r="BK370" s="97"/>
      <c r="BL370" s="97"/>
      <c r="BM370" s="97"/>
      <c r="BN370" s="97"/>
      <c r="BO370" s="97"/>
      <c r="BP370" s="98"/>
      <c r="BQ370" s="104"/>
      <c r="BR370" s="97"/>
      <c r="BS370" s="97"/>
      <c r="BT370" s="97"/>
      <c r="BU370" s="97"/>
      <c r="BV370" s="97"/>
      <c r="BW370" s="97"/>
      <c r="BX370" s="97"/>
      <c r="BY370" s="97"/>
      <c r="BZ370" s="97"/>
      <c r="CA370" s="97"/>
      <c r="CB370" s="97"/>
      <c r="CC370" s="97"/>
      <c r="CD370" s="97"/>
      <c r="CE370" s="97"/>
      <c r="CF370" s="97"/>
      <c r="CG370" s="98"/>
      <c r="CH370" s="104"/>
      <c r="CI370" s="97"/>
      <c r="CJ370" s="97"/>
      <c r="CK370" s="97"/>
      <c r="CL370" s="97"/>
      <c r="CM370" s="97"/>
      <c r="CN370" s="97"/>
      <c r="CO370" s="97"/>
      <c r="CP370" s="97"/>
      <c r="CQ370" s="97"/>
      <c r="CR370" s="97"/>
      <c r="CS370" s="97"/>
      <c r="CT370" s="97"/>
      <c r="CU370" s="97"/>
      <c r="CV370" s="97"/>
      <c r="CW370" s="97"/>
      <c r="CX370" s="98"/>
      <c r="CY370" s="104"/>
      <c r="CZ370" s="97"/>
      <c r="DA370" s="97"/>
      <c r="DB370" s="97"/>
      <c r="DC370" s="97"/>
      <c r="DD370" s="97"/>
      <c r="DE370" s="97"/>
      <c r="DF370" s="97"/>
      <c r="DG370" s="97"/>
      <c r="DH370" s="97"/>
      <c r="DI370" s="97"/>
      <c r="DJ370" s="97"/>
      <c r="DK370" s="97"/>
      <c r="DL370" s="97"/>
      <c r="DM370" s="97"/>
      <c r="DN370" s="97"/>
      <c r="DO370" s="98"/>
      <c r="DP370" s="104"/>
      <c r="DQ370" s="97"/>
      <c r="DR370" s="97"/>
      <c r="DS370" s="97"/>
      <c r="DT370" s="97"/>
      <c r="DU370" s="97"/>
      <c r="DV370" s="97"/>
      <c r="DW370" s="97"/>
      <c r="DX370" s="97"/>
      <c r="DY370" s="97"/>
      <c r="DZ370" s="97"/>
      <c r="EA370" s="97"/>
      <c r="EB370" s="97"/>
      <c r="EC370" s="97"/>
      <c r="ED370" s="97"/>
      <c r="EE370" s="97"/>
      <c r="EF370" s="98"/>
      <c r="EG370" s="104"/>
      <c r="EH370" s="97"/>
      <c r="EI370" s="97"/>
      <c r="EJ370" s="97"/>
      <c r="EK370" s="97"/>
      <c r="EL370" s="97"/>
      <c r="EM370" s="97"/>
      <c r="EN370" s="97"/>
      <c r="EO370" s="97"/>
      <c r="EP370" s="97"/>
      <c r="EQ370" s="97"/>
      <c r="ER370" s="97"/>
      <c r="ES370" s="97"/>
      <c r="ET370" s="97"/>
      <c r="EU370" s="97"/>
      <c r="EV370" s="97"/>
      <c r="EW370" s="98"/>
      <c r="EX370" s="104"/>
      <c r="EY370" s="97"/>
      <c r="EZ370" s="97"/>
      <c r="FA370" s="97"/>
      <c r="FB370" s="97"/>
      <c r="FC370" s="97"/>
      <c r="FD370" s="97"/>
      <c r="FE370" s="97"/>
      <c r="FF370" s="97"/>
      <c r="FG370" s="97"/>
      <c r="FH370" s="97"/>
      <c r="FI370" s="97"/>
      <c r="FJ370" s="97"/>
      <c r="FK370" s="97"/>
      <c r="FL370" s="97"/>
      <c r="FM370" s="97"/>
      <c r="FN370" s="98"/>
      <c r="FO370" s="104"/>
      <c r="FP370" s="97"/>
      <c r="FQ370" s="97"/>
      <c r="FR370" s="97"/>
      <c r="FS370" s="97"/>
      <c r="FT370" s="97"/>
      <c r="FU370" s="97"/>
      <c r="FV370" s="97"/>
      <c r="FW370" s="97"/>
      <c r="FX370" s="97"/>
      <c r="FY370" s="97"/>
      <c r="FZ370" s="97"/>
      <c r="GA370" s="97"/>
      <c r="GB370" s="97"/>
      <c r="GC370" s="97"/>
      <c r="GD370" s="97"/>
      <c r="GE370" s="98"/>
      <c r="GF370" s="104"/>
      <c r="GG370" s="97"/>
      <c r="GH370" s="97"/>
      <c r="GI370" s="97"/>
      <c r="GJ370" s="97"/>
      <c r="GK370" s="97"/>
      <c r="GL370" s="97"/>
      <c r="GM370" s="97"/>
      <c r="GN370" s="97"/>
      <c r="GO370" s="97"/>
      <c r="GP370" s="97"/>
      <c r="GQ370" s="97"/>
      <c r="GR370" s="97"/>
      <c r="GS370" s="97"/>
      <c r="GT370" s="97"/>
      <c r="GU370" s="97"/>
      <c r="GV370" s="98"/>
      <c r="GW370" s="104"/>
      <c r="GX370" s="97"/>
      <c r="GY370" s="97"/>
      <c r="GZ370" s="97"/>
      <c r="HA370" s="97"/>
      <c r="HB370" s="97"/>
      <c r="HC370" s="97"/>
      <c r="HD370" s="97"/>
      <c r="HE370" s="97"/>
      <c r="HF370" s="97"/>
      <c r="HG370" s="97"/>
      <c r="HH370" s="97"/>
      <c r="HI370" s="97"/>
      <c r="HJ370" s="97"/>
      <c r="HK370" s="97"/>
      <c r="HL370" s="97"/>
      <c r="HM370" s="98"/>
      <c r="HN370" s="104"/>
      <c r="HO370" s="97"/>
      <c r="HP370" s="97"/>
      <c r="HQ370" s="97"/>
      <c r="HR370" s="97"/>
      <c r="HS370" s="97"/>
      <c r="HT370" s="97"/>
      <c r="HU370" s="97"/>
      <c r="HV370" s="97"/>
      <c r="HW370" s="97"/>
      <c r="HX370" s="97"/>
      <c r="HY370" s="97"/>
      <c r="HZ370" s="97"/>
      <c r="IA370" s="97"/>
      <c r="IB370" s="97"/>
      <c r="IC370" s="97"/>
      <c r="ID370" s="98"/>
      <c r="IE370" s="104"/>
      <c r="IF370" s="97"/>
      <c r="IG370" s="97"/>
      <c r="IH370" s="97"/>
      <c r="II370" s="97"/>
      <c r="IJ370" s="97"/>
      <c r="IK370" s="97"/>
      <c r="IL370" s="97"/>
      <c r="IM370" s="97"/>
      <c r="IN370" s="97"/>
      <c r="IO370" s="97"/>
      <c r="IP370" s="97"/>
      <c r="IQ370" s="97"/>
      <c r="IR370" s="97"/>
      <c r="IS370" s="97"/>
      <c r="IT370" s="97"/>
      <c r="IU370" s="98"/>
      <c r="IV370" s="104"/>
      <c r="IW370" s="97"/>
      <c r="IX370" s="97"/>
      <c r="IY370" s="97"/>
      <c r="IZ370" s="97"/>
      <c r="JA370" s="97"/>
      <c r="JB370" s="97"/>
      <c r="JC370" s="97"/>
      <c r="JD370" s="97"/>
      <c r="JE370" s="97"/>
      <c r="JF370" s="97"/>
      <c r="JG370" s="97"/>
      <c r="JH370" s="97"/>
      <c r="JI370" s="97"/>
      <c r="JJ370" s="97"/>
      <c r="JK370" s="97"/>
      <c r="JL370" s="98"/>
      <c r="JM370" s="104"/>
      <c r="JN370" s="97"/>
      <c r="JO370" s="97"/>
      <c r="JP370" s="97"/>
      <c r="JQ370" s="97"/>
      <c r="JR370" s="97"/>
      <c r="JS370" s="97"/>
      <c r="JT370" s="97"/>
      <c r="JU370" s="97"/>
      <c r="JV370" s="97"/>
      <c r="JW370" s="97"/>
      <c r="JX370" s="97"/>
      <c r="JY370" s="97"/>
      <c r="JZ370" s="97"/>
      <c r="KA370" s="97"/>
      <c r="KB370" s="97"/>
      <c r="KC370" s="98"/>
      <c r="KD370" s="104"/>
      <c r="KE370" s="97"/>
      <c r="KF370" s="97"/>
      <c r="KG370" s="97"/>
      <c r="KH370" s="97"/>
      <c r="KI370" s="97"/>
      <c r="KJ370" s="97"/>
      <c r="KK370" s="97"/>
      <c r="KL370" s="97"/>
      <c r="KM370" s="97"/>
      <c r="KN370" s="97"/>
      <c r="KO370" s="97"/>
      <c r="KP370" s="97"/>
      <c r="KQ370" s="97"/>
      <c r="KR370" s="97"/>
      <c r="KS370" s="97"/>
    </row>
    <row r="371" ht="15.0" customHeight="1">
      <c r="A371" s="104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8"/>
      <c r="R371" s="104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  <c r="AF371" s="97"/>
      <c r="AG371" s="97"/>
      <c r="AH371" s="98"/>
      <c r="AI371" s="104"/>
      <c r="AJ371" s="97"/>
      <c r="AK371" s="97"/>
      <c r="AL371" s="97"/>
      <c r="AM371" s="97"/>
      <c r="AN371" s="97"/>
      <c r="AO371" s="97"/>
      <c r="AP371" s="97"/>
      <c r="AQ371" s="97"/>
      <c r="AR371" s="97"/>
      <c r="AS371" s="97"/>
      <c r="AT371" s="97"/>
      <c r="AU371" s="97"/>
      <c r="AV371" s="97"/>
      <c r="AW371" s="97"/>
      <c r="AX371" s="97"/>
      <c r="AY371" s="98"/>
      <c r="AZ371" s="104"/>
      <c r="BA371" s="97"/>
      <c r="BB371" s="97"/>
      <c r="BC371" s="97"/>
      <c r="BD371" s="97"/>
      <c r="BE371" s="97"/>
      <c r="BF371" s="97"/>
      <c r="BG371" s="97"/>
      <c r="BH371" s="97"/>
      <c r="BI371" s="97"/>
      <c r="BJ371" s="97"/>
      <c r="BK371" s="97"/>
      <c r="BL371" s="97"/>
      <c r="BM371" s="97"/>
      <c r="BN371" s="97"/>
      <c r="BO371" s="97"/>
      <c r="BP371" s="98"/>
      <c r="BQ371" s="104"/>
      <c r="BR371" s="97"/>
      <c r="BS371" s="97"/>
      <c r="BT371" s="97"/>
      <c r="BU371" s="97"/>
      <c r="BV371" s="97"/>
      <c r="BW371" s="97"/>
      <c r="BX371" s="97"/>
      <c r="BY371" s="97"/>
      <c r="BZ371" s="97"/>
      <c r="CA371" s="97"/>
      <c r="CB371" s="97"/>
      <c r="CC371" s="97"/>
      <c r="CD371" s="97"/>
      <c r="CE371" s="97"/>
      <c r="CF371" s="97"/>
      <c r="CG371" s="98"/>
      <c r="CH371" s="104"/>
      <c r="CI371" s="97"/>
      <c r="CJ371" s="97"/>
      <c r="CK371" s="97"/>
      <c r="CL371" s="97"/>
      <c r="CM371" s="97"/>
      <c r="CN371" s="97"/>
      <c r="CO371" s="97"/>
      <c r="CP371" s="97"/>
      <c r="CQ371" s="97"/>
      <c r="CR371" s="97"/>
      <c r="CS371" s="97"/>
      <c r="CT371" s="97"/>
      <c r="CU371" s="97"/>
      <c r="CV371" s="97"/>
      <c r="CW371" s="97"/>
      <c r="CX371" s="98"/>
      <c r="CY371" s="104"/>
      <c r="CZ371" s="97"/>
      <c r="DA371" s="97"/>
      <c r="DB371" s="97"/>
      <c r="DC371" s="97"/>
      <c r="DD371" s="97"/>
      <c r="DE371" s="97"/>
      <c r="DF371" s="97"/>
      <c r="DG371" s="97"/>
      <c r="DH371" s="97"/>
      <c r="DI371" s="97"/>
      <c r="DJ371" s="97"/>
      <c r="DK371" s="97"/>
      <c r="DL371" s="97"/>
      <c r="DM371" s="97"/>
      <c r="DN371" s="97"/>
      <c r="DO371" s="98"/>
      <c r="DP371" s="104"/>
      <c r="DQ371" s="97"/>
      <c r="DR371" s="97"/>
      <c r="DS371" s="97"/>
      <c r="DT371" s="97"/>
      <c r="DU371" s="97"/>
      <c r="DV371" s="97"/>
      <c r="DW371" s="97"/>
      <c r="DX371" s="97"/>
      <c r="DY371" s="97"/>
      <c r="DZ371" s="97"/>
      <c r="EA371" s="97"/>
      <c r="EB371" s="97"/>
      <c r="EC371" s="97"/>
      <c r="ED371" s="97"/>
      <c r="EE371" s="97"/>
      <c r="EF371" s="98"/>
      <c r="EG371" s="104"/>
      <c r="EH371" s="97"/>
      <c r="EI371" s="97"/>
      <c r="EJ371" s="97"/>
      <c r="EK371" s="97"/>
      <c r="EL371" s="97"/>
      <c r="EM371" s="97"/>
      <c r="EN371" s="97"/>
      <c r="EO371" s="97"/>
      <c r="EP371" s="97"/>
      <c r="EQ371" s="97"/>
      <c r="ER371" s="97"/>
      <c r="ES371" s="97"/>
      <c r="ET371" s="97"/>
      <c r="EU371" s="97"/>
      <c r="EV371" s="97"/>
      <c r="EW371" s="98"/>
      <c r="EX371" s="104"/>
      <c r="EY371" s="97"/>
      <c r="EZ371" s="97"/>
      <c r="FA371" s="97"/>
      <c r="FB371" s="97"/>
      <c r="FC371" s="97"/>
      <c r="FD371" s="97"/>
      <c r="FE371" s="97"/>
      <c r="FF371" s="97"/>
      <c r="FG371" s="97"/>
      <c r="FH371" s="97"/>
      <c r="FI371" s="97"/>
      <c r="FJ371" s="97"/>
      <c r="FK371" s="97"/>
      <c r="FL371" s="97"/>
      <c r="FM371" s="97"/>
      <c r="FN371" s="98"/>
      <c r="FO371" s="104"/>
      <c r="FP371" s="97"/>
      <c r="FQ371" s="97"/>
      <c r="FR371" s="97"/>
      <c r="FS371" s="97"/>
      <c r="FT371" s="97"/>
      <c r="FU371" s="97"/>
      <c r="FV371" s="97"/>
      <c r="FW371" s="97"/>
      <c r="FX371" s="97"/>
      <c r="FY371" s="97"/>
      <c r="FZ371" s="97"/>
      <c r="GA371" s="97"/>
      <c r="GB371" s="97"/>
      <c r="GC371" s="97"/>
      <c r="GD371" s="97"/>
      <c r="GE371" s="98"/>
      <c r="GF371" s="104"/>
      <c r="GG371" s="97"/>
      <c r="GH371" s="97"/>
      <c r="GI371" s="97"/>
      <c r="GJ371" s="97"/>
      <c r="GK371" s="97"/>
      <c r="GL371" s="97"/>
      <c r="GM371" s="97"/>
      <c r="GN371" s="97"/>
      <c r="GO371" s="97"/>
      <c r="GP371" s="97"/>
      <c r="GQ371" s="97"/>
      <c r="GR371" s="97"/>
      <c r="GS371" s="97"/>
      <c r="GT371" s="97"/>
      <c r="GU371" s="97"/>
      <c r="GV371" s="98"/>
      <c r="GW371" s="104"/>
      <c r="GX371" s="97"/>
      <c r="GY371" s="97"/>
      <c r="GZ371" s="97"/>
      <c r="HA371" s="97"/>
      <c r="HB371" s="97"/>
      <c r="HC371" s="97"/>
      <c r="HD371" s="97"/>
      <c r="HE371" s="97"/>
      <c r="HF371" s="97"/>
      <c r="HG371" s="97"/>
      <c r="HH371" s="97"/>
      <c r="HI371" s="97"/>
      <c r="HJ371" s="97"/>
      <c r="HK371" s="97"/>
      <c r="HL371" s="97"/>
      <c r="HM371" s="98"/>
      <c r="HN371" s="104"/>
      <c r="HO371" s="97"/>
      <c r="HP371" s="97"/>
      <c r="HQ371" s="97"/>
      <c r="HR371" s="97"/>
      <c r="HS371" s="97"/>
      <c r="HT371" s="97"/>
      <c r="HU371" s="97"/>
      <c r="HV371" s="97"/>
      <c r="HW371" s="97"/>
      <c r="HX371" s="97"/>
      <c r="HY371" s="97"/>
      <c r="HZ371" s="97"/>
      <c r="IA371" s="97"/>
      <c r="IB371" s="97"/>
      <c r="IC371" s="97"/>
      <c r="ID371" s="98"/>
      <c r="IE371" s="104"/>
      <c r="IF371" s="97"/>
      <c r="IG371" s="97"/>
      <c r="IH371" s="97"/>
      <c r="II371" s="97"/>
      <c r="IJ371" s="97"/>
      <c r="IK371" s="97"/>
      <c r="IL371" s="97"/>
      <c r="IM371" s="97"/>
      <c r="IN371" s="97"/>
      <c r="IO371" s="97"/>
      <c r="IP371" s="97"/>
      <c r="IQ371" s="97"/>
      <c r="IR371" s="97"/>
      <c r="IS371" s="97"/>
      <c r="IT371" s="97"/>
      <c r="IU371" s="98"/>
      <c r="IV371" s="104"/>
      <c r="IW371" s="97"/>
      <c r="IX371" s="97"/>
      <c r="IY371" s="97"/>
      <c r="IZ371" s="97"/>
      <c r="JA371" s="97"/>
      <c r="JB371" s="97"/>
      <c r="JC371" s="97"/>
      <c r="JD371" s="97"/>
      <c r="JE371" s="97"/>
      <c r="JF371" s="97"/>
      <c r="JG371" s="97"/>
      <c r="JH371" s="97"/>
      <c r="JI371" s="97"/>
      <c r="JJ371" s="97"/>
      <c r="JK371" s="97"/>
      <c r="JL371" s="98"/>
      <c r="JM371" s="104"/>
      <c r="JN371" s="97"/>
      <c r="JO371" s="97"/>
      <c r="JP371" s="97"/>
      <c r="JQ371" s="97"/>
      <c r="JR371" s="97"/>
      <c r="JS371" s="97"/>
      <c r="JT371" s="97"/>
      <c r="JU371" s="97"/>
      <c r="JV371" s="97"/>
      <c r="JW371" s="97"/>
      <c r="JX371" s="97"/>
      <c r="JY371" s="97"/>
      <c r="JZ371" s="97"/>
      <c r="KA371" s="97"/>
      <c r="KB371" s="97"/>
      <c r="KC371" s="98"/>
      <c r="KD371" s="104"/>
      <c r="KE371" s="97"/>
      <c r="KF371" s="97"/>
      <c r="KG371" s="97"/>
      <c r="KH371" s="97"/>
      <c r="KI371" s="97"/>
      <c r="KJ371" s="97"/>
      <c r="KK371" s="97"/>
      <c r="KL371" s="97"/>
      <c r="KM371" s="97"/>
      <c r="KN371" s="97"/>
      <c r="KO371" s="97"/>
      <c r="KP371" s="97"/>
      <c r="KQ371" s="97"/>
      <c r="KR371" s="97"/>
      <c r="KS371" s="97"/>
    </row>
    <row r="372" ht="15.0" customHeight="1">
      <c r="A372" s="104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8"/>
      <c r="R372" s="104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8"/>
      <c r="AI372" s="104"/>
      <c r="AJ372" s="97"/>
      <c r="AK372" s="97"/>
      <c r="AL372" s="97"/>
      <c r="AM372" s="97"/>
      <c r="AN372" s="97"/>
      <c r="AO372" s="97"/>
      <c r="AP372" s="97"/>
      <c r="AQ372" s="97"/>
      <c r="AR372" s="97"/>
      <c r="AS372" s="97"/>
      <c r="AT372" s="97"/>
      <c r="AU372" s="97"/>
      <c r="AV372" s="97"/>
      <c r="AW372" s="97"/>
      <c r="AX372" s="97"/>
      <c r="AY372" s="98"/>
      <c r="AZ372" s="104"/>
      <c r="BA372" s="97"/>
      <c r="BB372" s="97"/>
      <c r="BC372" s="97"/>
      <c r="BD372" s="97"/>
      <c r="BE372" s="97"/>
      <c r="BF372" s="97"/>
      <c r="BG372" s="97"/>
      <c r="BH372" s="97"/>
      <c r="BI372" s="97"/>
      <c r="BJ372" s="97"/>
      <c r="BK372" s="97"/>
      <c r="BL372" s="97"/>
      <c r="BM372" s="97"/>
      <c r="BN372" s="97"/>
      <c r="BO372" s="97"/>
      <c r="BP372" s="98"/>
      <c r="BQ372" s="104"/>
      <c r="BR372" s="97"/>
      <c r="BS372" s="97"/>
      <c r="BT372" s="97"/>
      <c r="BU372" s="97"/>
      <c r="BV372" s="97"/>
      <c r="BW372" s="97"/>
      <c r="BX372" s="97"/>
      <c r="BY372" s="97"/>
      <c r="BZ372" s="97"/>
      <c r="CA372" s="97"/>
      <c r="CB372" s="97"/>
      <c r="CC372" s="97"/>
      <c r="CD372" s="97"/>
      <c r="CE372" s="97"/>
      <c r="CF372" s="97"/>
      <c r="CG372" s="98"/>
      <c r="CH372" s="104"/>
      <c r="CI372" s="97"/>
      <c r="CJ372" s="97"/>
      <c r="CK372" s="97"/>
      <c r="CL372" s="97"/>
      <c r="CM372" s="97"/>
      <c r="CN372" s="97"/>
      <c r="CO372" s="97"/>
      <c r="CP372" s="97"/>
      <c r="CQ372" s="97"/>
      <c r="CR372" s="97"/>
      <c r="CS372" s="97"/>
      <c r="CT372" s="97"/>
      <c r="CU372" s="97"/>
      <c r="CV372" s="97"/>
      <c r="CW372" s="97"/>
      <c r="CX372" s="98"/>
      <c r="CY372" s="104"/>
      <c r="CZ372" s="97"/>
      <c r="DA372" s="97"/>
      <c r="DB372" s="97"/>
      <c r="DC372" s="97"/>
      <c r="DD372" s="97"/>
      <c r="DE372" s="97"/>
      <c r="DF372" s="97"/>
      <c r="DG372" s="97"/>
      <c r="DH372" s="97"/>
      <c r="DI372" s="97"/>
      <c r="DJ372" s="97"/>
      <c r="DK372" s="97"/>
      <c r="DL372" s="97"/>
      <c r="DM372" s="97"/>
      <c r="DN372" s="97"/>
      <c r="DO372" s="98"/>
      <c r="DP372" s="104"/>
      <c r="DQ372" s="97"/>
      <c r="DR372" s="97"/>
      <c r="DS372" s="97"/>
      <c r="DT372" s="97"/>
      <c r="DU372" s="97"/>
      <c r="DV372" s="97"/>
      <c r="DW372" s="97"/>
      <c r="DX372" s="97"/>
      <c r="DY372" s="97"/>
      <c r="DZ372" s="97"/>
      <c r="EA372" s="97"/>
      <c r="EB372" s="97"/>
      <c r="EC372" s="97"/>
      <c r="ED372" s="97"/>
      <c r="EE372" s="97"/>
      <c r="EF372" s="98"/>
      <c r="EG372" s="104"/>
      <c r="EH372" s="97"/>
      <c r="EI372" s="97"/>
      <c r="EJ372" s="97"/>
      <c r="EK372" s="97"/>
      <c r="EL372" s="97"/>
      <c r="EM372" s="97"/>
      <c r="EN372" s="97"/>
      <c r="EO372" s="97"/>
      <c r="EP372" s="97"/>
      <c r="EQ372" s="97"/>
      <c r="ER372" s="97"/>
      <c r="ES372" s="97"/>
      <c r="ET372" s="97"/>
      <c r="EU372" s="97"/>
      <c r="EV372" s="97"/>
      <c r="EW372" s="98"/>
      <c r="EX372" s="104"/>
      <c r="EY372" s="97"/>
      <c r="EZ372" s="97"/>
      <c r="FA372" s="97"/>
      <c r="FB372" s="97"/>
      <c r="FC372" s="97"/>
      <c r="FD372" s="97"/>
      <c r="FE372" s="97"/>
      <c r="FF372" s="97"/>
      <c r="FG372" s="97"/>
      <c r="FH372" s="97"/>
      <c r="FI372" s="97"/>
      <c r="FJ372" s="97"/>
      <c r="FK372" s="97"/>
      <c r="FL372" s="97"/>
      <c r="FM372" s="97"/>
      <c r="FN372" s="98"/>
      <c r="FO372" s="104"/>
      <c r="FP372" s="97"/>
      <c r="FQ372" s="97"/>
      <c r="FR372" s="97"/>
      <c r="FS372" s="97"/>
      <c r="FT372" s="97"/>
      <c r="FU372" s="97"/>
      <c r="FV372" s="97"/>
      <c r="FW372" s="97"/>
      <c r="FX372" s="97"/>
      <c r="FY372" s="97"/>
      <c r="FZ372" s="97"/>
      <c r="GA372" s="97"/>
      <c r="GB372" s="97"/>
      <c r="GC372" s="97"/>
      <c r="GD372" s="97"/>
      <c r="GE372" s="98"/>
      <c r="GF372" s="104"/>
      <c r="GG372" s="97"/>
      <c r="GH372" s="97"/>
      <c r="GI372" s="97"/>
      <c r="GJ372" s="97"/>
      <c r="GK372" s="97"/>
      <c r="GL372" s="97"/>
      <c r="GM372" s="97"/>
      <c r="GN372" s="97"/>
      <c r="GO372" s="97"/>
      <c r="GP372" s="97"/>
      <c r="GQ372" s="97"/>
      <c r="GR372" s="97"/>
      <c r="GS372" s="97"/>
      <c r="GT372" s="97"/>
      <c r="GU372" s="97"/>
      <c r="GV372" s="98"/>
      <c r="GW372" s="104"/>
      <c r="GX372" s="97"/>
      <c r="GY372" s="97"/>
      <c r="GZ372" s="97"/>
      <c r="HA372" s="97"/>
      <c r="HB372" s="97"/>
      <c r="HC372" s="97"/>
      <c r="HD372" s="97"/>
      <c r="HE372" s="97"/>
      <c r="HF372" s="97"/>
      <c r="HG372" s="97"/>
      <c r="HH372" s="97"/>
      <c r="HI372" s="97"/>
      <c r="HJ372" s="97"/>
      <c r="HK372" s="97"/>
      <c r="HL372" s="97"/>
      <c r="HM372" s="98"/>
      <c r="HN372" s="104"/>
      <c r="HO372" s="97"/>
      <c r="HP372" s="97"/>
      <c r="HQ372" s="97"/>
      <c r="HR372" s="97"/>
      <c r="HS372" s="97"/>
      <c r="HT372" s="97"/>
      <c r="HU372" s="97"/>
      <c r="HV372" s="97"/>
      <c r="HW372" s="97"/>
      <c r="HX372" s="97"/>
      <c r="HY372" s="97"/>
      <c r="HZ372" s="97"/>
      <c r="IA372" s="97"/>
      <c r="IB372" s="97"/>
      <c r="IC372" s="97"/>
      <c r="ID372" s="98"/>
      <c r="IE372" s="104"/>
      <c r="IF372" s="97"/>
      <c r="IG372" s="97"/>
      <c r="IH372" s="97"/>
      <c r="II372" s="97"/>
      <c r="IJ372" s="97"/>
      <c r="IK372" s="97"/>
      <c r="IL372" s="97"/>
      <c r="IM372" s="97"/>
      <c r="IN372" s="97"/>
      <c r="IO372" s="97"/>
      <c r="IP372" s="97"/>
      <c r="IQ372" s="97"/>
      <c r="IR372" s="97"/>
      <c r="IS372" s="97"/>
      <c r="IT372" s="97"/>
      <c r="IU372" s="98"/>
      <c r="IV372" s="104"/>
      <c r="IW372" s="97"/>
      <c r="IX372" s="97"/>
      <c r="IY372" s="97"/>
      <c r="IZ372" s="97"/>
      <c r="JA372" s="97"/>
      <c r="JB372" s="97"/>
      <c r="JC372" s="97"/>
      <c r="JD372" s="97"/>
      <c r="JE372" s="97"/>
      <c r="JF372" s="97"/>
      <c r="JG372" s="97"/>
      <c r="JH372" s="97"/>
      <c r="JI372" s="97"/>
      <c r="JJ372" s="97"/>
      <c r="JK372" s="97"/>
      <c r="JL372" s="98"/>
      <c r="JM372" s="104"/>
      <c r="JN372" s="97"/>
      <c r="JO372" s="97"/>
      <c r="JP372" s="97"/>
      <c r="JQ372" s="97"/>
      <c r="JR372" s="97"/>
      <c r="JS372" s="97"/>
      <c r="JT372" s="97"/>
      <c r="JU372" s="97"/>
      <c r="JV372" s="97"/>
      <c r="JW372" s="97"/>
      <c r="JX372" s="97"/>
      <c r="JY372" s="97"/>
      <c r="JZ372" s="97"/>
      <c r="KA372" s="97"/>
      <c r="KB372" s="97"/>
      <c r="KC372" s="98"/>
      <c r="KD372" s="104"/>
      <c r="KE372" s="97"/>
      <c r="KF372" s="97"/>
      <c r="KG372" s="97"/>
      <c r="KH372" s="97"/>
      <c r="KI372" s="97"/>
      <c r="KJ372" s="97"/>
      <c r="KK372" s="97"/>
      <c r="KL372" s="97"/>
      <c r="KM372" s="97"/>
      <c r="KN372" s="97"/>
      <c r="KO372" s="97"/>
      <c r="KP372" s="97"/>
      <c r="KQ372" s="97"/>
      <c r="KR372" s="97"/>
      <c r="KS372" s="97"/>
    </row>
    <row r="373" ht="15.0" customHeight="1">
      <c r="A373" s="104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8"/>
      <c r="R373" s="104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  <c r="AF373" s="97"/>
      <c r="AG373" s="97"/>
      <c r="AH373" s="98"/>
      <c r="AI373" s="104"/>
      <c r="AJ373" s="97"/>
      <c r="AK373" s="97"/>
      <c r="AL373" s="97"/>
      <c r="AM373" s="97"/>
      <c r="AN373" s="97"/>
      <c r="AO373" s="97"/>
      <c r="AP373" s="97"/>
      <c r="AQ373" s="97"/>
      <c r="AR373" s="97"/>
      <c r="AS373" s="97"/>
      <c r="AT373" s="97"/>
      <c r="AU373" s="97"/>
      <c r="AV373" s="97"/>
      <c r="AW373" s="97"/>
      <c r="AX373" s="97"/>
      <c r="AY373" s="98"/>
      <c r="AZ373" s="104"/>
      <c r="BA373" s="97"/>
      <c r="BB373" s="97"/>
      <c r="BC373" s="97"/>
      <c r="BD373" s="97"/>
      <c r="BE373" s="97"/>
      <c r="BF373" s="97"/>
      <c r="BG373" s="97"/>
      <c r="BH373" s="97"/>
      <c r="BI373" s="97"/>
      <c r="BJ373" s="97"/>
      <c r="BK373" s="97"/>
      <c r="BL373" s="97"/>
      <c r="BM373" s="97"/>
      <c r="BN373" s="97"/>
      <c r="BO373" s="97"/>
      <c r="BP373" s="98"/>
      <c r="BQ373" s="104"/>
      <c r="BR373" s="97"/>
      <c r="BS373" s="97"/>
      <c r="BT373" s="97"/>
      <c r="BU373" s="97"/>
      <c r="BV373" s="97"/>
      <c r="BW373" s="97"/>
      <c r="BX373" s="97"/>
      <c r="BY373" s="97"/>
      <c r="BZ373" s="97"/>
      <c r="CA373" s="97"/>
      <c r="CB373" s="97"/>
      <c r="CC373" s="97"/>
      <c r="CD373" s="97"/>
      <c r="CE373" s="97"/>
      <c r="CF373" s="97"/>
      <c r="CG373" s="98"/>
      <c r="CH373" s="104"/>
      <c r="CI373" s="97"/>
      <c r="CJ373" s="97"/>
      <c r="CK373" s="97"/>
      <c r="CL373" s="97"/>
      <c r="CM373" s="97"/>
      <c r="CN373" s="97"/>
      <c r="CO373" s="97"/>
      <c r="CP373" s="97"/>
      <c r="CQ373" s="97"/>
      <c r="CR373" s="97"/>
      <c r="CS373" s="97"/>
      <c r="CT373" s="97"/>
      <c r="CU373" s="97"/>
      <c r="CV373" s="97"/>
      <c r="CW373" s="97"/>
      <c r="CX373" s="98"/>
      <c r="CY373" s="104"/>
      <c r="CZ373" s="97"/>
      <c r="DA373" s="97"/>
      <c r="DB373" s="97"/>
      <c r="DC373" s="97"/>
      <c r="DD373" s="97"/>
      <c r="DE373" s="97"/>
      <c r="DF373" s="97"/>
      <c r="DG373" s="97"/>
      <c r="DH373" s="97"/>
      <c r="DI373" s="97"/>
      <c r="DJ373" s="97"/>
      <c r="DK373" s="97"/>
      <c r="DL373" s="97"/>
      <c r="DM373" s="97"/>
      <c r="DN373" s="97"/>
      <c r="DO373" s="98"/>
      <c r="DP373" s="104"/>
      <c r="DQ373" s="97"/>
      <c r="DR373" s="97"/>
      <c r="DS373" s="97"/>
      <c r="DT373" s="97"/>
      <c r="DU373" s="97"/>
      <c r="DV373" s="97"/>
      <c r="DW373" s="97"/>
      <c r="DX373" s="97"/>
      <c r="DY373" s="97"/>
      <c r="DZ373" s="97"/>
      <c r="EA373" s="97"/>
      <c r="EB373" s="97"/>
      <c r="EC373" s="97"/>
      <c r="ED373" s="97"/>
      <c r="EE373" s="97"/>
      <c r="EF373" s="98"/>
      <c r="EG373" s="104"/>
      <c r="EH373" s="97"/>
      <c r="EI373" s="97"/>
      <c r="EJ373" s="97"/>
      <c r="EK373" s="97"/>
      <c r="EL373" s="97"/>
      <c r="EM373" s="97"/>
      <c r="EN373" s="97"/>
      <c r="EO373" s="97"/>
      <c r="EP373" s="97"/>
      <c r="EQ373" s="97"/>
      <c r="ER373" s="97"/>
      <c r="ES373" s="97"/>
      <c r="ET373" s="97"/>
      <c r="EU373" s="97"/>
      <c r="EV373" s="97"/>
      <c r="EW373" s="98"/>
      <c r="EX373" s="104"/>
      <c r="EY373" s="97"/>
      <c r="EZ373" s="97"/>
      <c r="FA373" s="97"/>
      <c r="FB373" s="97"/>
      <c r="FC373" s="97"/>
      <c r="FD373" s="97"/>
      <c r="FE373" s="97"/>
      <c r="FF373" s="97"/>
      <c r="FG373" s="97"/>
      <c r="FH373" s="97"/>
      <c r="FI373" s="97"/>
      <c r="FJ373" s="97"/>
      <c r="FK373" s="97"/>
      <c r="FL373" s="97"/>
      <c r="FM373" s="97"/>
      <c r="FN373" s="98"/>
      <c r="FO373" s="104"/>
      <c r="FP373" s="97"/>
      <c r="FQ373" s="97"/>
      <c r="FR373" s="97"/>
      <c r="FS373" s="97"/>
      <c r="FT373" s="97"/>
      <c r="FU373" s="97"/>
      <c r="FV373" s="97"/>
      <c r="FW373" s="97"/>
      <c r="FX373" s="97"/>
      <c r="FY373" s="97"/>
      <c r="FZ373" s="97"/>
      <c r="GA373" s="97"/>
      <c r="GB373" s="97"/>
      <c r="GC373" s="97"/>
      <c r="GD373" s="97"/>
      <c r="GE373" s="98"/>
      <c r="GF373" s="104"/>
      <c r="GG373" s="97"/>
      <c r="GH373" s="97"/>
      <c r="GI373" s="97"/>
      <c r="GJ373" s="97"/>
      <c r="GK373" s="97"/>
      <c r="GL373" s="97"/>
      <c r="GM373" s="97"/>
      <c r="GN373" s="97"/>
      <c r="GO373" s="97"/>
      <c r="GP373" s="97"/>
      <c r="GQ373" s="97"/>
      <c r="GR373" s="97"/>
      <c r="GS373" s="97"/>
      <c r="GT373" s="97"/>
      <c r="GU373" s="97"/>
      <c r="GV373" s="98"/>
      <c r="GW373" s="104"/>
      <c r="GX373" s="97"/>
      <c r="GY373" s="97"/>
      <c r="GZ373" s="97"/>
      <c r="HA373" s="97"/>
      <c r="HB373" s="97"/>
      <c r="HC373" s="97"/>
      <c r="HD373" s="97"/>
      <c r="HE373" s="97"/>
      <c r="HF373" s="97"/>
      <c r="HG373" s="97"/>
      <c r="HH373" s="97"/>
      <c r="HI373" s="97"/>
      <c r="HJ373" s="97"/>
      <c r="HK373" s="97"/>
      <c r="HL373" s="97"/>
      <c r="HM373" s="98"/>
      <c r="HN373" s="104"/>
      <c r="HO373" s="97"/>
      <c r="HP373" s="97"/>
      <c r="HQ373" s="97"/>
      <c r="HR373" s="97"/>
      <c r="HS373" s="97"/>
      <c r="HT373" s="97"/>
      <c r="HU373" s="97"/>
      <c r="HV373" s="97"/>
      <c r="HW373" s="97"/>
      <c r="HX373" s="97"/>
      <c r="HY373" s="97"/>
      <c r="HZ373" s="97"/>
      <c r="IA373" s="97"/>
      <c r="IB373" s="97"/>
      <c r="IC373" s="97"/>
      <c r="ID373" s="98"/>
      <c r="IE373" s="104"/>
      <c r="IF373" s="97"/>
      <c r="IG373" s="97"/>
      <c r="IH373" s="97"/>
      <c r="II373" s="97"/>
      <c r="IJ373" s="97"/>
      <c r="IK373" s="97"/>
      <c r="IL373" s="97"/>
      <c r="IM373" s="97"/>
      <c r="IN373" s="97"/>
      <c r="IO373" s="97"/>
      <c r="IP373" s="97"/>
      <c r="IQ373" s="97"/>
      <c r="IR373" s="97"/>
      <c r="IS373" s="97"/>
      <c r="IT373" s="97"/>
      <c r="IU373" s="98"/>
      <c r="IV373" s="104"/>
      <c r="IW373" s="97"/>
      <c r="IX373" s="97"/>
      <c r="IY373" s="97"/>
      <c r="IZ373" s="97"/>
      <c r="JA373" s="97"/>
      <c r="JB373" s="97"/>
      <c r="JC373" s="97"/>
      <c r="JD373" s="97"/>
      <c r="JE373" s="97"/>
      <c r="JF373" s="97"/>
      <c r="JG373" s="97"/>
      <c r="JH373" s="97"/>
      <c r="JI373" s="97"/>
      <c r="JJ373" s="97"/>
      <c r="JK373" s="97"/>
      <c r="JL373" s="98"/>
      <c r="JM373" s="104"/>
      <c r="JN373" s="97"/>
      <c r="JO373" s="97"/>
      <c r="JP373" s="97"/>
      <c r="JQ373" s="97"/>
      <c r="JR373" s="97"/>
      <c r="JS373" s="97"/>
      <c r="JT373" s="97"/>
      <c r="JU373" s="97"/>
      <c r="JV373" s="97"/>
      <c r="JW373" s="97"/>
      <c r="JX373" s="97"/>
      <c r="JY373" s="97"/>
      <c r="JZ373" s="97"/>
      <c r="KA373" s="97"/>
      <c r="KB373" s="97"/>
      <c r="KC373" s="98"/>
      <c r="KD373" s="104"/>
      <c r="KE373" s="97"/>
      <c r="KF373" s="97"/>
      <c r="KG373" s="97"/>
      <c r="KH373" s="97"/>
      <c r="KI373" s="97"/>
      <c r="KJ373" s="97"/>
      <c r="KK373" s="97"/>
      <c r="KL373" s="97"/>
      <c r="KM373" s="97"/>
      <c r="KN373" s="97"/>
      <c r="KO373" s="97"/>
      <c r="KP373" s="97"/>
      <c r="KQ373" s="97"/>
      <c r="KR373" s="97"/>
      <c r="KS373" s="97"/>
    </row>
    <row r="374" ht="15.0" customHeight="1">
      <c r="A374" s="104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8"/>
      <c r="R374" s="104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  <c r="AF374" s="97"/>
      <c r="AG374" s="97"/>
      <c r="AH374" s="98"/>
      <c r="AI374" s="104"/>
      <c r="AJ374" s="97"/>
      <c r="AK374" s="97"/>
      <c r="AL374" s="97"/>
      <c r="AM374" s="97"/>
      <c r="AN374" s="97"/>
      <c r="AO374" s="97"/>
      <c r="AP374" s="97"/>
      <c r="AQ374" s="97"/>
      <c r="AR374" s="97"/>
      <c r="AS374" s="97"/>
      <c r="AT374" s="97"/>
      <c r="AU374" s="97"/>
      <c r="AV374" s="97"/>
      <c r="AW374" s="97"/>
      <c r="AX374" s="97"/>
      <c r="AY374" s="98"/>
      <c r="AZ374" s="104"/>
      <c r="BA374" s="97"/>
      <c r="BB374" s="97"/>
      <c r="BC374" s="97"/>
      <c r="BD374" s="97"/>
      <c r="BE374" s="97"/>
      <c r="BF374" s="97"/>
      <c r="BG374" s="97"/>
      <c r="BH374" s="97"/>
      <c r="BI374" s="97"/>
      <c r="BJ374" s="97"/>
      <c r="BK374" s="97"/>
      <c r="BL374" s="97"/>
      <c r="BM374" s="97"/>
      <c r="BN374" s="97"/>
      <c r="BO374" s="97"/>
      <c r="BP374" s="98"/>
      <c r="BQ374" s="104"/>
      <c r="BR374" s="97"/>
      <c r="BS374" s="97"/>
      <c r="BT374" s="97"/>
      <c r="BU374" s="97"/>
      <c r="BV374" s="97"/>
      <c r="BW374" s="97"/>
      <c r="BX374" s="97"/>
      <c r="BY374" s="97"/>
      <c r="BZ374" s="97"/>
      <c r="CA374" s="97"/>
      <c r="CB374" s="97"/>
      <c r="CC374" s="97"/>
      <c r="CD374" s="97"/>
      <c r="CE374" s="97"/>
      <c r="CF374" s="97"/>
      <c r="CG374" s="98"/>
      <c r="CH374" s="104"/>
      <c r="CI374" s="97"/>
      <c r="CJ374" s="97"/>
      <c r="CK374" s="97"/>
      <c r="CL374" s="97"/>
      <c r="CM374" s="97"/>
      <c r="CN374" s="97"/>
      <c r="CO374" s="97"/>
      <c r="CP374" s="97"/>
      <c r="CQ374" s="97"/>
      <c r="CR374" s="97"/>
      <c r="CS374" s="97"/>
      <c r="CT374" s="97"/>
      <c r="CU374" s="97"/>
      <c r="CV374" s="97"/>
      <c r="CW374" s="97"/>
      <c r="CX374" s="98"/>
      <c r="CY374" s="104"/>
      <c r="CZ374" s="97"/>
      <c r="DA374" s="97"/>
      <c r="DB374" s="97"/>
      <c r="DC374" s="97"/>
      <c r="DD374" s="97"/>
      <c r="DE374" s="97"/>
      <c r="DF374" s="97"/>
      <c r="DG374" s="97"/>
      <c r="DH374" s="97"/>
      <c r="DI374" s="97"/>
      <c r="DJ374" s="97"/>
      <c r="DK374" s="97"/>
      <c r="DL374" s="97"/>
      <c r="DM374" s="97"/>
      <c r="DN374" s="97"/>
      <c r="DO374" s="98"/>
      <c r="DP374" s="104"/>
      <c r="DQ374" s="97"/>
      <c r="DR374" s="97"/>
      <c r="DS374" s="97"/>
      <c r="DT374" s="97"/>
      <c r="DU374" s="97"/>
      <c r="DV374" s="97"/>
      <c r="DW374" s="97"/>
      <c r="DX374" s="97"/>
      <c r="DY374" s="97"/>
      <c r="DZ374" s="97"/>
      <c r="EA374" s="97"/>
      <c r="EB374" s="97"/>
      <c r="EC374" s="97"/>
      <c r="ED374" s="97"/>
      <c r="EE374" s="97"/>
      <c r="EF374" s="98"/>
      <c r="EG374" s="104"/>
      <c r="EH374" s="97"/>
      <c r="EI374" s="97"/>
      <c r="EJ374" s="97"/>
      <c r="EK374" s="97"/>
      <c r="EL374" s="97"/>
      <c r="EM374" s="97"/>
      <c r="EN374" s="97"/>
      <c r="EO374" s="97"/>
      <c r="EP374" s="97"/>
      <c r="EQ374" s="97"/>
      <c r="ER374" s="97"/>
      <c r="ES374" s="97"/>
      <c r="ET374" s="97"/>
      <c r="EU374" s="97"/>
      <c r="EV374" s="97"/>
      <c r="EW374" s="98"/>
      <c r="EX374" s="104"/>
      <c r="EY374" s="97"/>
      <c r="EZ374" s="97"/>
      <c r="FA374" s="97"/>
      <c r="FB374" s="97"/>
      <c r="FC374" s="97"/>
      <c r="FD374" s="97"/>
      <c r="FE374" s="97"/>
      <c r="FF374" s="97"/>
      <c r="FG374" s="97"/>
      <c r="FH374" s="97"/>
      <c r="FI374" s="97"/>
      <c r="FJ374" s="97"/>
      <c r="FK374" s="97"/>
      <c r="FL374" s="97"/>
      <c r="FM374" s="97"/>
      <c r="FN374" s="98"/>
      <c r="FO374" s="104"/>
      <c r="FP374" s="97"/>
      <c r="FQ374" s="97"/>
      <c r="FR374" s="97"/>
      <c r="FS374" s="97"/>
      <c r="FT374" s="97"/>
      <c r="FU374" s="97"/>
      <c r="FV374" s="97"/>
      <c r="FW374" s="97"/>
      <c r="FX374" s="97"/>
      <c r="FY374" s="97"/>
      <c r="FZ374" s="97"/>
      <c r="GA374" s="97"/>
      <c r="GB374" s="97"/>
      <c r="GC374" s="97"/>
      <c r="GD374" s="97"/>
      <c r="GE374" s="98"/>
      <c r="GF374" s="104"/>
      <c r="GG374" s="97"/>
      <c r="GH374" s="97"/>
      <c r="GI374" s="97"/>
      <c r="GJ374" s="97"/>
      <c r="GK374" s="97"/>
      <c r="GL374" s="97"/>
      <c r="GM374" s="97"/>
      <c r="GN374" s="97"/>
      <c r="GO374" s="97"/>
      <c r="GP374" s="97"/>
      <c r="GQ374" s="97"/>
      <c r="GR374" s="97"/>
      <c r="GS374" s="97"/>
      <c r="GT374" s="97"/>
      <c r="GU374" s="97"/>
      <c r="GV374" s="98"/>
      <c r="GW374" s="104"/>
      <c r="GX374" s="97"/>
      <c r="GY374" s="97"/>
      <c r="GZ374" s="97"/>
      <c r="HA374" s="97"/>
      <c r="HB374" s="97"/>
      <c r="HC374" s="97"/>
      <c r="HD374" s="97"/>
      <c r="HE374" s="97"/>
      <c r="HF374" s="97"/>
      <c r="HG374" s="97"/>
      <c r="HH374" s="97"/>
      <c r="HI374" s="97"/>
      <c r="HJ374" s="97"/>
      <c r="HK374" s="97"/>
      <c r="HL374" s="97"/>
      <c r="HM374" s="98"/>
      <c r="HN374" s="104"/>
      <c r="HO374" s="97"/>
      <c r="HP374" s="97"/>
      <c r="HQ374" s="97"/>
      <c r="HR374" s="97"/>
      <c r="HS374" s="97"/>
      <c r="HT374" s="97"/>
      <c r="HU374" s="97"/>
      <c r="HV374" s="97"/>
      <c r="HW374" s="97"/>
      <c r="HX374" s="97"/>
      <c r="HY374" s="97"/>
      <c r="HZ374" s="97"/>
      <c r="IA374" s="97"/>
      <c r="IB374" s="97"/>
      <c r="IC374" s="97"/>
      <c r="ID374" s="98"/>
      <c r="IE374" s="104"/>
      <c r="IF374" s="97"/>
      <c r="IG374" s="97"/>
      <c r="IH374" s="97"/>
      <c r="II374" s="97"/>
      <c r="IJ374" s="97"/>
      <c r="IK374" s="97"/>
      <c r="IL374" s="97"/>
      <c r="IM374" s="97"/>
      <c r="IN374" s="97"/>
      <c r="IO374" s="97"/>
      <c r="IP374" s="97"/>
      <c r="IQ374" s="97"/>
      <c r="IR374" s="97"/>
      <c r="IS374" s="97"/>
      <c r="IT374" s="97"/>
      <c r="IU374" s="98"/>
      <c r="IV374" s="104"/>
      <c r="IW374" s="97"/>
      <c r="IX374" s="97"/>
      <c r="IY374" s="97"/>
      <c r="IZ374" s="97"/>
      <c r="JA374" s="97"/>
      <c r="JB374" s="97"/>
      <c r="JC374" s="97"/>
      <c r="JD374" s="97"/>
      <c r="JE374" s="97"/>
      <c r="JF374" s="97"/>
      <c r="JG374" s="97"/>
      <c r="JH374" s="97"/>
      <c r="JI374" s="97"/>
      <c r="JJ374" s="97"/>
      <c r="JK374" s="97"/>
      <c r="JL374" s="98"/>
      <c r="JM374" s="104"/>
      <c r="JN374" s="97"/>
      <c r="JO374" s="97"/>
      <c r="JP374" s="97"/>
      <c r="JQ374" s="97"/>
      <c r="JR374" s="97"/>
      <c r="JS374" s="97"/>
      <c r="JT374" s="97"/>
      <c r="JU374" s="97"/>
      <c r="JV374" s="97"/>
      <c r="JW374" s="97"/>
      <c r="JX374" s="97"/>
      <c r="JY374" s="97"/>
      <c r="JZ374" s="97"/>
      <c r="KA374" s="97"/>
      <c r="KB374" s="97"/>
      <c r="KC374" s="98"/>
      <c r="KD374" s="104"/>
      <c r="KE374" s="97"/>
      <c r="KF374" s="97"/>
      <c r="KG374" s="97"/>
      <c r="KH374" s="97"/>
      <c r="KI374" s="97"/>
      <c r="KJ374" s="97"/>
      <c r="KK374" s="97"/>
      <c r="KL374" s="97"/>
      <c r="KM374" s="97"/>
      <c r="KN374" s="97"/>
      <c r="KO374" s="97"/>
      <c r="KP374" s="97"/>
      <c r="KQ374" s="97"/>
      <c r="KR374" s="97"/>
      <c r="KS374" s="97"/>
    </row>
    <row r="375" ht="15.0" customHeight="1">
      <c r="A375" s="104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8"/>
      <c r="R375" s="104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  <c r="AE375" s="97"/>
      <c r="AF375" s="97"/>
      <c r="AG375" s="97"/>
      <c r="AH375" s="98"/>
      <c r="AI375" s="104"/>
      <c r="AJ375" s="97"/>
      <c r="AK375" s="97"/>
      <c r="AL375" s="97"/>
      <c r="AM375" s="97"/>
      <c r="AN375" s="97"/>
      <c r="AO375" s="97"/>
      <c r="AP375" s="97"/>
      <c r="AQ375" s="97"/>
      <c r="AR375" s="97"/>
      <c r="AS375" s="97"/>
      <c r="AT375" s="97"/>
      <c r="AU375" s="97"/>
      <c r="AV375" s="97"/>
      <c r="AW375" s="97"/>
      <c r="AX375" s="97"/>
      <c r="AY375" s="98"/>
      <c r="AZ375" s="104"/>
      <c r="BA375" s="97"/>
      <c r="BB375" s="97"/>
      <c r="BC375" s="97"/>
      <c r="BD375" s="97"/>
      <c r="BE375" s="97"/>
      <c r="BF375" s="97"/>
      <c r="BG375" s="97"/>
      <c r="BH375" s="97"/>
      <c r="BI375" s="97"/>
      <c r="BJ375" s="97"/>
      <c r="BK375" s="97"/>
      <c r="BL375" s="97"/>
      <c r="BM375" s="97"/>
      <c r="BN375" s="97"/>
      <c r="BO375" s="97"/>
      <c r="BP375" s="98"/>
      <c r="BQ375" s="104"/>
      <c r="BR375" s="97"/>
      <c r="BS375" s="97"/>
      <c r="BT375" s="97"/>
      <c r="BU375" s="97"/>
      <c r="BV375" s="97"/>
      <c r="BW375" s="97"/>
      <c r="BX375" s="97"/>
      <c r="BY375" s="97"/>
      <c r="BZ375" s="97"/>
      <c r="CA375" s="97"/>
      <c r="CB375" s="97"/>
      <c r="CC375" s="97"/>
      <c r="CD375" s="97"/>
      <c r="CE375" s="97"/>
      <c r="CF375" s="97"/>
      <c r="CG375" s="98"/>
      <c r="CH375" s="104"/>
      <c r="CI375" s="97"/>
      <c r="CJ375" s="97"/>
      <c r="CK375" s="97"/>
      <c r="CL375" s="97"/>
      <c r="CM375" s="97"/>
      <c r="CN375" s="97"/>
      <c r="CO375" s="97"/>
      <c r="CP375" s="97"/>
      <c r="CQ375" s="97"/>
      <c r="CR375" s="97"/>
      <c r="CS375" s="97"/>
      <c r="CT375" s="97"/>
      <c r="CU375" s="97"/>
      <c r="CV375" s="97"/>
      <c r="CW375" s="97"/>
      <c r="CX375" s="98"/>
      <c r="CY375" s="104"/>
      <c r="CZ375" s="97"/>
      <c r="DA375" s="97"/>
      <c r="DB375" s="97"/>
      <c r="DC375" s="97"/>
      <c r="DD375" s="97"/>
      <c r="DE375" s="97"/>
      <c r="DF375" s="97"/>
      <c r="DG375" s="97"/>
      <c r="DH375" s="97"/>
      <c r="DI375" s="97"/>
      <c r="DJ375" s="97"/>
      <c r="DK375" s="97"/>
      <c r="DL375" s="97"/>
      <c r="DM375" s="97"/>
      <c r="DN375" s="97"/>
      <c r="DO375" s="98"/>
      <c r="DP375" s="104"/>
      <c r="DQ375" s="97"/>
      <c r="DR375" s="97"/>
      <c r="DS375" s="97"/>
      <c r="DT375" s="97"/>
      <c r="DU375" s="97"/>
      <c r="DV375" s="97"/>
      <c r="DW375" s="97"/>
      <c r="DX375" s="97"/>
      <c r="DY375" s="97"/>
      <c r="DZ375" s="97"/>
      <c r="EA375" s="97"/>
      <c r="EB375" s="97"/>
      <c r="EC375" s="97"/>
      <c r="ED375" s="97"/>
      <c r="EE375" s="97"/>
      <c r="EF375" s="98"/>
      <c r="EG375" s="104"/>
      <c r="EH375" s="97"/>
      <c r="EI375" s="97"/>
      <c r="EJ375" s="97"/>
      <c r="EK375" s="97"/>
      <c r="EL375" s="97"/>
      <c r="EM375" s="97"/>
      <c r="EN375" s="97"/>
      <c r="EO375" s="97"/>
      <c r="EP375" s="97"/>
      <c r="EQ375" s="97"/>
      <c r="ER375" s="97"/>
      <c r="ES375" s="97"/>
      <c r="ET375" s="97"/>
      <c r="EU375" s="97"/>
      <c r="EV375" s="97"/>
      <c r="EW375" s="98"/>
      <c r="EX375" s="104"/>
      <c r="EY375" s="97"/>
      <c r="EZ375" s="97"/>
      <c r="FA375" s="97"/>
      <c r="FB375" s="97"/>
      <c r="FC375" s="97"/>
      <c r="FD375" s="97"/>
      <c r="FE375" s="97"/>
      <c r="FF375" s="97"/>
      <c r="FG375" s="97"/>
      <c r="FH375" s="97"/>
      <c r="FI375" s="97"/>
      <c r="FJ375" s="97"/>
      <c r="FK375" s="97"/>
      <c r="FL375" s="97"/>
      <c r="FM375" s="97"/>
      <c r="FN375" s="98"/>
      <c r="FO375" s="104"/>
      <c r="FP375" s="97"/>
      <c r="FQ375" s="97"/>
      <c r="FR375" s="97"/>
      <c r="FS375" s="97"/>
      <c r="FT375" s="97"/>
      <c r="FU375" s="97"/>
      <c r="FV375" s="97"/>
      <c r="FW375" s="97"/>
      <c r="FX375" s="97"/>
      <c r="FY375" s="97"/>
      <c r="FZ375" s="97"/>
      <c r="GA375" s="97"/>
      <c r="GB375" s="97"/>
      <c r="GC375" s="97"/>
      <c r="GD375" s="97"/>
      <c r="GE375" s="98"/>
      <c r="GF375" s="104"/>
      <c r="GG375" s="97"/>
      <c r="GH375" s="97"/>
      <c r="GI375" s="97"/>
      <c r="GJ375" s="97"/>
      <c r="GK375" s="97"/>
      <c r="GL375" s="97"/>
      <c r="GM375" s="97"/>
      <c r="GN375" s="97"/>
      <c r="GO375" s="97"/>
      <c r="GP375" s="97"/>
      <c r="GQ375" s="97"/>
      <c r="GR375" s="97"/>
      <c r="GS375" s="97"/>
      <c r="GT375" s="97"/>
      <c r="GU375" s="97"/>
      <c r="GV375" s="98"/>
      <c r="GW375" s="104"/>
      <c r="GX375" s="97"/>
      <c r="GY375" s="97"/>
      <c r="GZ375" s="97"/>
      <c r="HA375" s="97"/>
      <c r="HB375" s="97"/>
      <c r="HC375" s="97"/>
      <c r="HD375" s="97"/>
      <c r="HE375" s="97"/>
      <c r="HF375" s="97"/>
      <c r="HG375" s="97"/>
      <c r="HH375" s="97"/>
      <c r="HI375" s="97"/>
      <c r="HJ375" s="97"/>
      <c r="HK375" s="97"/>
      <c r="HL375" s="97"/>
      <c r="HM375" s="98"/>
      <c r="HN375" s="104"/>
      <c r="HO375" s="97"/>
      <c r="HP375" s="97"/>
      <c r="HQ375" s="97"/>
      <c r="HR375" s="97"/>
      <c r="HS375" s="97"/>
      <c r="HT375" s="97"/>
      <c r="HU375" s="97"/>
      <c r="HV375" s="97"/>
      <c r="HW375" s="97"/>
      <c r="HX375" s="97"/>
      <c r="HY375" s="97"/>
      <c r="HZ375" s="97"/>
      <c r="IA375" s="97"/>
      <c r="IB375" s="97"/>
      <c r="IC375" s="97"/>
      <c r="ID375" s="98"/>
      <c r="IE375" s="104"/>
      <c r="IF375" s="97"/>
      <c r="IG375" s="97"/>
      <c r="IH375" s="97"/>
      <c r="II375" s="97"/>
      <c r="IJ375" s="97"/>
      <c r="IK375" s="97"/>
      <c r="IL375" s="97"/>
      <c r="IM375" s="97"/>
      <c r="IN375" s="97"/>
      <c r="IO375" s="97"/>
      <c r="IP375" s="97"/>
      <c r="IQ375" s="97"/>
      <c r="IR375" s="97"/>
      <c r="IS375" s="97"/>
      <c r="IT375" s="97"/>
      <c r="IU375" s="98"/>
      <c r="IV375" s="104"/>
      <c r="IW375" s="97"/>
      <c r="IX375" s="97"/>
      <c r="IY375" s="97"/>
      <c r="IZ375" s="97"/>
      <c r="JA375" s="97"/>
      <c r="JB375" s="97"/>
      <c r="JC375" s="97"/>
      <c r="JD375" s="97"/>
      <c r="JE375" s="97"/>
      <c r="JF375" s="97"/>
      <c r="JG375" s="97"/>
      <c r="JH375" s="97"/>
      <c r="JI375" s="97"/>
      <c r="JJ375" s="97"/>
      <c r="JK375" s="97"/>
      <c r="JL375" s="98"/>
      <c r="JM375" s="104"/>
      <c r="JN375" s="97"/>
      <c r="JO375" s="97"/>
      <c r="JP375" s="97"/>
      <c r="JQ375" s="97"/>
      <c r="JR375" s="97"/>
      <c r="JS375" s="97"/>
      <c r="JT375" s="97"/>
      <c r="JU375" s="97"/>
      <c r="JV375" s="97"/>
      <c r="JW375" s="97"/>
      <c r="JX375" s="97"/>
      <c r="JY375" s="97"/>
      <c r="JZ375" s="97"/>
      <c r="KA375" s="97"/>
      <c r="KB375" s="97"/>
      <c r="KC375" s="98"/>
      <c r="KD375" s="104"/>
      <c r="KE375" s="97"/>
      <c r="KF375" s="97"/>
      <c r="KG375" s="97"/>
      <c r="KH375" s="97"/>
      <c r="KI375" s="97"/>
      <c r="KJ375" s="97"/>
      <c r="KK375" s="97"/>
      <c r="KL375" s="97"/>
      <c r="KM375" s="97"/>
      <c r="KN375" s="97"/>
      <c r="KO375" s="97"/>
      <c r="KP375" s="97"/>
      <c r="KQ375" s="97"/>
      <c r="KR375" s="97"/>
      <c r="KS375" s="97"/>
    </row>
    <row r="376" ht="15.0" customHeight="1">
      <c r="A376" s="104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8"/>
      <c r="R376" s="104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  <c r="AF376" s="97"/>
      <c r="AG376" s="97"/>
      <c r="AH376" s="98"/>
      <c r="AI376" s="104"/>
      <c r="AJ376" s="97"/>
      <c r="AK376" s="97"/>
      <c r="AL376" s="97"/>
      <c r="AM376" s="97"/>
      <c r="AN376" s="97"/>
      <c r="AO376" s="97"/>
      <c r="AP376" s="97"/>
      <c r="AQ376" s="97"/>
      <c r="AR376" s="97"/>
      <c r="AS376" s="97"/>
      <c r="AT376" s="97"/>
      <c r="AU376" s="97"/>
      <c r="AV376" s="97"/>
      <c r="AW376" s="97"/>
      <c r="AX376" s="97"/>
      <c r="AY376" s="98"/>
      <c r="AZ376" s="104"/>
      <c r="BA376" s="97"/>
      <c r="BB376" s="97"/>
      <c r="BC376" s="97"/>
      <c r="BD376" s="97"/>
      <c r="BE376" s="97"/>
      <c r="BF376" s="97"/>
      <c r="BG376" s="97"/>
      <c r="BH376" s="97"/>
      <c r="BI376" s="97"/>
      <c r="BJ376" s="97"/>
      <c r="BK376" s="97"/>
      <c r="BL376" s="97"/>
      <c r="BM376" s="97"/>
      <c r="BN376" s="97"/>
      <c r="BO376" s="97"/>
      <c r="BP376" s="98"/>
      <c r="BQ376" s="104"/>
      <c r="BR376" s="97"/>
      <c r="BS376" s="97"/>
      <c r="BT376" s="97"/>
      <c r="BU376" s="97"/>
      <c r="BV376" s="97"/>
      <c r="BW376" s="97"/>
      <c r="BX376" s="97"/>
      <c r="BY376" s="97"/>
      <c r="BZ376" s="97"/>
      <c r="CA376" s="97"/>
      <c r="CB376" s="97"/>
      <c r="CC376" s="97"/>
      <c r="CD376" s="97"/>
      <c r="CE376" s="97"/>
      <c r="CF376" s="97"/>
      <c r="CG376" s="98"/>
      <c r="CH376" s="104"/>
      <c r="CI376" s="97"/>
      <c r="CJ376" s="97"/>
      <c r="CK376" s="97"/>
      <c r="CL376" s="97"/>
      <c r="CM376" s="97"/>
      <c r="CN376" s="97"/>
      <c r="CO376" s="97"/>
      <c r="CP376" s="97"/>
      <c r="CQ376" s="97"/>
      <c r="CR376" s="97"/>
      <c r="CS376" s="97"/>
      <c r="CT376" s="97"/>
      <c r="CU376" s="97"/>
      <c r="CV376" s="97"/>
      <c r="CW376" s="97"/>
      <c r="CX376" s="98"/>
      <c r="CY376" s="104"/>
      <c r="CZ376" s="97"/>
      <c r="DA376" s="97"/>
      <c r="DB376" s="97"/>
      <c r="DC376" s="97"/>
      <c r="DD376" s="97"/>
      <c r="DE376" s="97"/>
      <c r="DF376" s="97"/>
      <c r="DG376" s="97"/>
      <c r="DH376" s="97"/>
      <c r="DI376" s="97"/>
      <c r="DJ376" s="97"/>
      <c r="DK376" s="97"/>
      <c r="DL376" s="97"/>
      <c r="DM376" s="97"/>
      <c r="DN376" s="97"/>
      <c r="DO376" s="98"/>
      <c r="DP376" s="104"/>
      <c r="DQ376" s="97"/>
      <c r="DR376" s="97"/>
      <c r="DS376" s="97"/>
      <c r="DT376" s="97"/>
      <c r="DU376" s="97"/>
      <c r="DV376" s="97"/>
      <c r="DW376" s="97"/>
      <c r="DX376" s="97"/>
      <c r="DY376" s="97"/>
      <c r="DZ376" s="97"/>
      <c r="EA376" s="97"/>
      <c r="EB376" s="97"/>
      <c r="EC376" s="97"/>
      <c r="ED376" s="97"/>
      <c r="EE376" s="97"/>
      <c r="EF376" s="98"/>
      <c r="EG376" s="104"/>
      <c r="EH376" s="97"/>
      <c r="EI376" s="97"/>
      <c r="EJ376" s="97"/>
      <c r="EK376" s="97"/>
      <c r="EL376" s="97"/>
      <c r="EM376" s="97"/>
      <c r="EN376" s="97"/>
      <c r="EO376" s="97"/>
      <c r="EP376" s="97"/>
      <c r="EQ376" s="97"/>
      <c r="ER376" s="97"/>
      <c r="ES376" s="97"/>
      <c r="ET376" s="97"/>
      <c r="EU376" s="97"/>
      <c r="EV376" s="97"/>
      <c r="EW376" s="98"/>
      <c r="EX376" s="104"/>
      <c r="EY376" s="97"/>
      <c r="EZ376" s="97"/>
      <c r="FA376" s="97"/>
      <c r="FB376" s="97"/>
      <c r="FC376" s="97"/>
      <c r="FD376" s="97"/>
      <c r="FE376" s="97"/>
      <c r="FF376" s="97"/>
      <c r="FG376" s="97"/>
      <c r="FH376" s="97"/>
      <c r="FI376" s="97"/>
      <c r="FJ376" s="97"/>
      <c r="FK376" s="97"/>
      <c r="FL376" s="97"/>
      <c r="FM376" s="97"/>
      <c r="FN376" s="98"/>
      <c r="FO376" s="104"/>
      <c r="FP376" s="97"/>
      <c r="FQ376" s="97"/>
      <c r="FR376" s="97"/>
      <c r="FS376" s="97"/>
      <c r="FT376" s="97"/>
      <c r="FU376" s="97"/>
      <c r="FV376" s="97"/>
      <c r="FW376" s="97"/>
      <c r="FX376" s="97"/>
      <c r="FY376" s="97"/>
      <c r="FZ376" s="97"/>
      <c r="GA376" s="97"/>
      <c r="GB376" s="97"/>
      <c r="GC376" s="97"/>
      <c r="GD376" s="97"/>
      <c r="GE376" s="98"/>
      <c r="GF376" s="104"/>
      <c r="GG376" s="97"/>
      <c r="GH376" s="97"/>
      <c r="GI376" s="97"/>
      <c r="GJ376" s="97"/>
      <c r="GK376" s="97"/>
      <c r="GL376" s="97"/>
      <c r="GM376" s="97"/>
      <c r="GN376" s="97"/>
      <c r="GO376" s="97"/>
      <c r="GP376" s="97"/>
      <c r="GQ376" s="97"/>
      <c r="GR376" s="97"/>
      <c r="GS376" s="97"/>
      <c r="GT376" s="97"/>
      <c r="GU376" s="97"/>
      <c r="GV376" s="98"/>
      <c r="GW376" s="104"/>
      <c r="GX376" s="97"/>
      <c r="GY376" s="97"/>
      <c r="GZ376" s="97"/>
      <c r="HA376" s="97"/>
      <c r="HB376" s="97"/>
      <c r="HC376" s="97"/>
      <c r="HD376" s="97"/>
      <c r="HE376" s="97"/>
      <c r="HF376" s="97"/>
      <c r="HG376" s="97"/>
      <c r="HH376" s="97"/>
      <c r="HI376" s="97"/>
      <c r="HJ376" s="97"/>
      <c r="HK376" s="97"/>
      <c r="HL376" s="97"/>
      <c r="HM376" s="98"/>
      <c r="HN376" s="104"/>
      <c r="HO376" s="97"/>
      <c r="HP376" s="97"/>
      <c r="HQ376" s="97"/>
      <c r="HR376" s="97"/>
      <c r="HS376" s="97"/>
      <c r="HT376" s="97"/>
      <c r="HU376" s="97"/>
      <c r="HV376" s="97"/>
      <c r="HW376" s="97"/>
      <c r="HX376" s="97"/>
      <c r="HY376" s="97"/>
      <c r="HZ376" s="97"/>
      <c r="IA376" s="97"/>
      <c r="IB376" s="97"/>
      <c r="IC376" s="97"/>
      <c r="ID376" s="98"/>
      <c r="IE376" s="104"/>
      <c r="IF376" s="97"/>
      <c r="IG376" s="97"/>
      <c r="IH376" s="97"/>
      <c r="II376" s="97"/>
      <c r="IJ376" s="97"/>
      <c r="IK376" s="97"/>
      <c r="IL376" s="97"/>
      <c r="IM376" s="97"/>
      <c r="IN376" s="97"/>
      <c r="IO376" s="97"/>
      <c r="IP376" s="97"/>
      <c r="IQ376" s="97"/>
      <c r="IR376" s="97"/>
      <c r="IS376" s="97"/>
      <c r="IT376" s="97"/>
      <c r="IU376" s="98"/>
      <c r="IV376" s="104"/>
      <c r="IW376" s="97"/>
      <c r="IX376" s="97"/>
      <c r="IY376" s="97"/>
      <c r="IZ376" s="97"/>
      <c r="JA376" s="97"/>
      <c r="JB376" s="97"/>
      <c r="JC376" s="97"/>
      <c r="JD376" s="97"/>
      <c r="JE376" s="97"/>
      <c r="JF376" s="97"/>
      <c r="JG376" s="97"/>
      <c r="JH376" s="97"/>
      <c r="JI376" s="97"/>
      <c r="JJ376" s="97"/>
      <c r="JK376" s="97"/>
      <c r="JL376" s="98"/>
      <c r="JM376" s="104"/>
      <c r="JN376" s="97"/>
      <c r="JO376" s="97"/>
      <c r="JP376" s="97"/>
      <c r="JQ376" s="97"/>
      <c r="JR376" s="97"/>
      <c r="JS376" s="97"/>
      <c r="JT376" s="97"/>
      <c r="JU376" s="97"/>
      <c r="JV376" s="97"/>
      <c r="JW376" s="97"/>
      <c r="JX376" s="97"/>
      <c r="JY376" s="97"/>
      <c r="JZ376" s="97"/>
      <c r="KA376" s="97"/>
      <c r="KB376" s="97"/>
      <c r="KC376" s="98"/>
      <c r="KD376" s="104"/>
      <c r="KE376" s="97"/>
      <c r="KF376" s="97"/>
      <c r="KG376" s="97"/>
      <c r="KH376" s="97"/>
      <c r="KI376" s="97"/>
      <c r="KJ376" s="97"/>
      <c r="KK376" s="97"/>
      <c r="KL376" s="97"/>
      <c r="KM376" s="97"/>
      <c r="KN376" s="97"/>
      <c r="KO376" s="97"/>
      <c r="KP376" s="97"/>
      <c r="KQ376" s="97"/>
      <c r="KR376" s="97"/>
      <c r="KS376" s="97"/>
    </row>
    <row r="377" ht="15.0" customHeight="1">
      <c r="A377" s="104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8"/>
      <c r="R377" s="104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  <c r="AE377" s="97"/>
      <c r="AF377" s="97"/>
      <c r="AG377" s="97"/>
      <c r="AH377" s="98"/>
      <c r="AI377" s="104"/>
      <c r="AJ377" s="97"/>
      <c r="AK377" s="97"/>
      <c r="AL377" s="97"/>
      <c r="AM377" s="97"/>
      <c r="AN377" s="97"/>
      <c r="AO377" s="97"/>
      <c r="AP377" s="97"/>
      <c r="AQ377" s="97"/>
      <c r="AR377" s="97"/>
      <c r="AS377" s="97"/>
      <c r="AT377" s="97"/>
      <c r="AU377" s="97"/>
      <c r="AV377" s="97"/>
      <c r="AW377" s="97"/>
      <c r="AX377" s="97"/>
      <c r="AY377" s="98"/>
      <c r="AZ377" s="104"/>
      <c r="BA377" s="97"/>
      <c r="BB377" s="97"/>
      <c r="BC377" s="97"/>
      <c r="BD377" s="97"/>
      <c r="BE377" s="97"/>
      <c r="BF377" s="97"/>
      <c r="BG377" s="97"/>
      <c r="BH377" s="97"/>
      <c r="BI377" s="97"/>
      <c r="BJ377" s="97"/>
      <c r="BK377" s="97"/>
      <c r="BL377" s="97"/>
      <c r="BM377" s="97"/>
      <c r="BN377" s="97"/>
      <c r="BO377" s="97"/>
      <c r="BP377" s="98"/>
      <c r="BQ377" s="104"/>
      <c r="BR377" s="97"/>
      <c r="BS377" s="97"/>
      <c r="BT377" s="97"/>
      <c r="BU377" s="97"/>
      <c r="BV377" s="97"/>
      <c r="BW377" s="97"/>
      <c r="BX377" s="97"/>
      <c r="BY377" s="97"/>
      <c r="BZ377" s="97"/>
      <c r="CA377" s="97"/>
      <c r="CB377" s="97"/>
      <c r="CC377" s="97"/>
      <c r="CD377" s="97"/>
      <c r="CE377" s="97"/>
      <c r="CF377" s="97"/>
      <c r="CG377" s="98"/>
      <c r="CH377" s="104"/>
      <c r="CI377" s="97"/>
      <c r="CJ377" s="97"/>
      <c r="CK377" s="97"/>
      <c r="CL377" s="97"/>
      <c r="CM377" s="97"/>
      <c r="CN377" s="97"/>
      <c r="CO377" s="97"/>
      <c r="CP377" s="97"/>
      <c r="CQ377" s="97"/>
      <c r="CR377" s="97"/>
      <c r="CS377" s="97"/>
      <c r="CT377" s="97"/>
      <c r="CU377" s="97"/>
      <c r="CV377" s="97"/>
      <c r="CW377" s="97"/>
      <c r="CX377" s="98"/>
      <c r="CY377" s="104"/>
      <c r="CZ377" s="97"/>
      <c r="DA377" s="97"/>
      <c r="DB377" s="97"/>
      <c r="DC377" s="97"/>
      <c r="DD377" s="97"/>
      <c r="DE377" s="97"/>
      <c r="DF377" s="97"/>
      <c r="DG377" s="97"/>
      <c r="DH377" s="97"/>
      <c r="DI377" s="97"/>
      <c r="DJ377" s="97"/>
      <c r="DK377" s="97"/>
      <c r="DL377" s="97"/>
      <c r="DM377" s="97"/>
      <c r="DN377" s="97"/>
      <c r="DO377" s="98"/>
      <c r="DP377" s="104"/>
      <c r="DQ377" s="97"/>
      <c r="DR377" s="97"/>
      <c r="DS377" s="97"/>
      <c r="DT377" s="97"/>
      <c r="DU377" s="97"/>
      <c r="DV377" s="97"/>
      <c r="DW377" s="97"/>
      <c r="DX377" s="97"/>
      <c r="DY377" s="97"/>
      <c r="DZ377" s="97"/>
      <c r="EA377" s="97"/>
      <c r="EB377" s="97"/>
      <c r="EC377" s="97"/>
      <c r="ED377" s="97"/>
      <c r="EE377" s="97"/>
      <c r="EF377" s="98"/>
      <c r="EG377" s="104"/>
      <c r="EH377" s="97"/>
      <c r="EI377" s="97"/>
      <c r="EJ377" s="97"/>
      <c r="EK377" s="97"/>
      <c r="EL377" s="97"/>
      <c r="EM377" s="97"/>
      <c r="EN377" s="97"/>
      <c r="EO377" s="97"/>
      <c r="EP377" s="97"/>
      <c r="EQ377" s="97"/>
      <c r="ER377" s="97"/>
      <c r="ES377" s="97"/>
      <c r="ET377" s="97"/>
      <c r="EU377" s="97"/>
      <c r="EV377" s="97"/>
      <c r="EW377" s="98"/>
      <c r="EX377" s="104"/>
      <c r="EY377" s="97"/>
      <c r="EZ377" s="97"/>
      <c r="FA377" s="97"/>
      <c r="FB377" s="97"/>
      <c r="FC377" s="97"/>
      <c r="FD377" s="97"/>
      <c r="FE377" s="97"/>
      <c r="FF377" s="97"/>
      <c r="FG377" s="97"/>
      <c r="FH377" s="97"/>
      <c r="FI377" s="97"/>
      <c r="FJ377" s="97"/>
      <c r="FK377" s="97"/>
      <c r="FL377" s="97"/>
      <c r="FM377" s="97"/>
      <c r="FN377" s="98"/>
      <c r="FO377" s="104"/>
      <c r="FP377" s="97"/>
      <c r="FQ377" s="97"/>
      <c r="FR377" s="97"/>
      <c r="FS377" s="97"/>
      <c r="FT377" s="97"/>
      <c r="FU377" s="97"/>
      <c r="FV377" s="97"/>
      <c r="FW377" s="97"/>
      <c r="FX377" s="97"/>
      <c r="FY377" s="97"/>
      <c r="FZ377" s="97"/>
      <c r="GA377" s="97"/>
      <c r="GB377" s="97"/>
      <c r="GC377" s="97"/>
      <c r="GD377" s="97"/>
      <c r="GE377" s="98"/>
      <c r="GF377" s="104"/>
      <c r="GG377" s="97"/>
      <c r="GH377" s="97"/>
      <c r="GI377" s="97"/>
      <c r="GJ377" s="97"/>
      <c r="GK377" s="97"/>
      <c r="GL377" s="97"/>
      <c r="GM377" s="97"/>
      <c r="GN377" s="97"/>
      <c r="GO377" s="97"/>
      <c r="GP377" s="97"/>
      <c r="GQ377" s="97"/>
      <c r="GR377" s="97"/>
      <c r="GS377" s="97"/>
      <c r="GT377" s="97"/>
      <c r="GU377" s="97"/>
      <c r="GV377" s="98"/>
      <c r="GW377" s="104"/>
      <c r="GX377" s="97"/>
      <c r="GY377" s="97"/>
      <c r="GZ377" s="97"/>
      <c r="HA377" s="97"/>
      <c r="HB377" s="97"/>
      <c r="HC377" s="97"/>
      <c r="HD377" s="97"/>
      <c r="HE377" s="97"/>
      <c r="HF377" s="97"/>
      <c r="HG377" s="97"/>
      <c r="HH377" s="97"/>
      <c r="HI377" s="97"/>
      <c r="HJ377" s="97"/>
      <c r="HK377" s="97"/>
      <c r="HL377" s="97"/>
      <c r="HM377" s="98"/>
      <c r="HN377" s="104"/>
      <c r="HO377" s="97"/>
      <c r="HP377" s="97"/>
      <c r="HQ377" s="97"/>
      <c r="HR377" s="97"/>
      <c r="HS377" s="97"/>
      <c r="HT377" s="97"/>
      <c r="HU377" s="97"/>
      <c r="HV377" s="97"/>
      <c r="HW377" s="97"/>
      <c r="HX377" s="97"/>
      <c r="HY377" s="97"/>
      <c r="HZ377" s="97"/>
      <c r="IA377" s="97"/>
      <c r="IB377" s="97"/>
      <c r="IC377" s="97"/>
      <c r="ID377" s="98"/>
      <c r="IE377" s="104"/>
      <c r="IF377" s="97"/>
      <c r="IG377" s="97"/>
      <c r="IH377" s="97"/>
      <c r="II377" s="97"/>
      <c r="IJ377" s="97"/>
      <c r="IK377" s="97"/>
      <c r="IL377" s="97"/>
      <c r="IM377" s="97"/>
      <c r="IN377" s="97"/>
      <c r="IO377" s="97"/>
      <c r="IP377" s="97"/>
      <c r="IQ377" s="97"/>
      <c r="IR377" s="97"/>
      <c r="IS377" s="97"/>
      <c r="IT377" s="97"/>
      <c r="IU377" s="98"/>
      <c r="IV377" s="104"/>
      <c r="IW377" s="97"/>
      <c r="IX377" s="97"/>
      <c r="IY377" s="97"/>
      <c r="IZ377" s="97"/>
      <c r="JA377" s="97"/>
      <c r="JB377" s="97"/>
      <c r="JC377" s="97"/>
      <c r="JD377" s="97"/>
      <c r="JE377" s="97"/>
      <c r="JF377" s="97"/>
      <c r="JG377" s="97"/>
      <c r="JH377" s="97"/>
      <c r="JI377" s="97"/>
      <c r="JJ377" s="97"/>
      <c r="JK377" s="97"/>
      <c r="JL377" s="98"/>
      <c r="JM377" s="104"/>
      <c r="JN377" s="97"/>
      <c r="JO377" s="97"/>
      <c r="JP377" s="97"/>
      <c r="JQ377" s="97"/>
      <c r="JR377" s="97"/>
      <c r="JS377" s="97"/>
      <c r="JT377" s="97"/>
      <c r="JU377" s="97"/>
      <c r="JV377" s="97"/>
      <c r="JW377" s="97"/>
      <c r="JX377" s="97"/>
      <c r="JY377" s="97"/>
      <c r="JZ377" s="97"/>
      <c r="KA377" s="97"/>
      <c r="KB377" s="97"/>
      <c r="KC377" s="98"/>
      <c r="KD377" s="104"/>
      <c r="KE377" s="97"/>
      <c r="KF377" s="97"/>
      <c r="KG377" s="97"/>
      <c r="KH377" s="97"/>
      <c r="KI377" s="97"/>
      <c r="KJ377" s="97"/>
      <c r="KK377" s="97"/>
      <c r="KL377" s="97"/>
      <c r="KM377" s="97"/>
      <c r="KN377" s="97"/>
      <c r="KO377" s="97"/>
      <c r="KP377" s="97"/>
      <c r="KQ377" s="97"/>
      <c r="KR377" s="97"/>
      <c r="KS377" s="97"/>
    </row>
    <row r="378" ht="15.0" customHeight="1">
      <c r="A378" s="104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8"/>
      <c r="R378" s="104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  <c r="AF378" s="97"/>
      <c r="AG378" s="97"/>
      <c r="AH378" s="98"/>
      <c r="AI378" s="104"/>
      <c r="AJ378" s="97"/>
      <c r="AK378" s="97"/>
      <c r="AL378" s="97"/>
      <c r="AM378" s="97"/>
      <c r="AN378" s="97"/>
      <c r="AO378" s="97"/>
      <c r="AP378" s="97"/>
      <c r="AQ378" s="97"/>
      <c r="AR378" s="97"/>
      <c r="AS378" s="97"/>
      <c r="AT378" s="97"/>
      <c r="AU378" s="97"/>
      <c r="AV378" s="97"/>
      <c r="AW378" s="97"/>
      <c r="AX378" s="97"/>
      <c r="AY378" s="98"/>
      <c r="AZ378" s="104"/>
      <c r="BA378" s="97"/>
      <c r="BB378" s="97"/>
      <c r="BC378" s="97"/>
      <c r="BD378" s="97"/>
      <c r="BE378" s="97"/>
      <c r="BF378" s="97"/>
      <c r="BG378" s="97"/>
      <c r="BH378" s="97"/>
      <c r="BI378" s="97"/>
      <c r="BJ378" s="97"/>
      <c r="BK378" s="97"/>
      <c r="BL378" s="97"/>
      <c r="BM378" s="97"/>
      <c r="BN378" s="97"/>
      <c r="BO378" s="97"/>
      <c r="BP378" s="98"/>
      <c r="BQ378" s="104"/>
      <c r="BR378" s="97"/>
      <c r="BS378" s="97"/>
      <c r="BT378" s="97"/>
      <c r="BU378" s="97"/>
      <c r="BV378" s="97"/>
      <c r="BW378" s="97"/>
      <c r="BX378" s="97"/>
      <c r="BY378" s="97"/>
      <c r="BZ378" s="97"/>
      <c r="CA378" s="97"/>
      <c r="CB378" s="97"/>
      <c r="CC378" s="97"/>
      <c r="CD378" s="97"/>
      <c r="CE378" s="97"/>
      <c r="CF378" s="97"/>
      <c r="CG378" s="98"/>
      <c r="CH378" s="104"/>
      <c r="CI378" s="97"/>
      <c r="CJ378" s="97"/>
      <c r="CK378" s="97"/>
      <c r="CL378" s="97"/>
      <c r="CM378" s="97"/>
      <c r="CN378" s="97"/>
      <c r="CO378" s="97"/>
      <c r="CP378" s="97"/>
      <c r="CQ378" s="97"/>
      <c r="CR378" s="97"/>
      <c r="CS378" s="97"/>
      <c r="CT378" s="97"/>
      <c r="CU378" s="97"/>
      <c r="CV378" s="97"/>
      <c r="CW378" s="97"/>
      <c r="CX378" s="98"/>
      <c r="CY378" s="104"/>
      <c r="CZ378" s="97"/>
      <c r="DA378" s="97"/>
      <c r="DB378" s="97"/>
      <c r="DC378" s="97"/>
      <c r="DD378" s="97"/>
      <c r="DE378" s="97"/>
      <c r="DF378" s="97"/>
      <c r="DG378" s="97"/>
      <c r="DH378" s="97"/>
      <c r="DI378" s="97"/>
      <c r="DJ378" s="97"/>
      <c r="DK378" s="97"/>
      <c r="DL378" s="97"/>
      <c r="DM378" s="97"/>
      <c r="DN378" s="97"/>
      <c r="DO378" s="98"/>
      <c r="DP378" s="104"/>
      <c r="DQ378" s="97"/>
      <c r="DR378" s="97"/>
      <c r="DS378" s="97"/>
      <c r="DT378" s="97"/>
      <c r="DU378" s="97"/>
      <c r="DV378" s="97"/>
      <c r="DW378" s="97"/>
      <c r="DX378" s="97"/>
      <c r="DY378" s="97"/>
      <c r="DZ378" s="97"/>
      <c r="EA378" s="97"/>
      <c r="EB378" s="97"/>
      <c r="EC378" s="97"/>
      <c r="ED378" s="97"/>
      <c r="EE378" s="97"/>
      <c r="EF378" s="98"/>
      <c r="EG378" s="104"/>
      <c r="EH378" s="97"/>
      <c r="EI378" s="97"/>
      <c r="EJ378" s="97"/>
      <c r="EK378" s="97"/>
      <c r="EL378" s="97"/>
      <c r="EM378" s="97"/>
      <c r="EN378" s="97"/>
      <c r="EO378" s="97"/>
      <c r="EP378" s="97"/>
      <c r="EQ378" s="97"/>
      <c r="ER378" s="97"/>
      <c r="ES378" s="97"/>
      <c r="ET378" s="97"/>
      <c r="EU378" s="97"/>
      <c r="EV378" s="97"/>
      <c r="EW378" s="98"/>
      <c r="EX378" s="104"/>
      <c r="EY378" s="97"/>
      <c r="EZ378" s="97"/>
      <c r="FA378" s="97"/>
      <c r="FB378" s="97"/>
      <c r="FC378" s="97"/>
      <c r="FD378" s="97"/>
      <c r="FE378" s="97"/>
      <c r="FF378" s="97"/>
      <c r="FG378" s="97"/>
      <c r="FH378" s="97"/>
      <c r="FI378" s="97"/>
      <c r="FJ378" s="97"/>
      <c r="FK378" s="97"/>
      <c r="FL378" s="97"/>
      <c r="FM378" s="97"/>
      <c r="FN378" s="98"/>
      <c r="FO378" s="104"/>
      <c r="FP378" s="97"/>
      <c r="FQ378" s="97"/>
      <c r="FR378" s="97"/>
      <c r="FS378" s="97"/>
      <c r="FT378" s="97"/>
      <c r="FU378" s="97"/>
      <c r="FV378" s="97"/>
      <c r="FW378" s="97"/>
      <c r="FX378" s="97"/>
      <c r="FY378" s="97"/>
      <c r="FZ378" s="97"/>
      <c r="GA378" s="97"/>
      <c r="GB378" s="97"/>
      <c r="GC378" s="97"/>
      <c r="GD378" s="97"/>
      <c r="GE378" s="98"/>
      <c r="GF378" s="104"/>
      <c r="GG378" s="97"/>
      <c r="GH378" s="97"/>
      <c r="GI378" s="97"/>
      <c r="GJ378" s="97"/>
      <c r="GK378" s="97"/>
      <c r="GL378" s="97"/>
      <c r="GM378" s="97"/>
      <c r="GN378" s="97"/>
      <c r="GO378" s="97"/>
      <c r="GP378" s="97"/>
      <c r="GQ378" s="97"/>
      <c r="GR378" s="97"/>
      <c r="GS378" s="97"/>
      <c r="GT378" s="97"/>
      <c r="GU378" s="97"/>
      <c r="GV378" s="98"/>
      <c r="GW378" s="104"/>
      <c r="GX378" s="97"/>
      <c r="GY378" s="97"/>
      <c r="GZ378" s="97"/>
      <c r="HA378" s="97"/>
      <c r="HB378" s="97"/>
      <c r="HC378" s="97"/>
      <c r="HD378" s="97"/>
      <c r="HE378" s="97"/>
      <c r="HF378" s="97"/>
      <c r="HG378" s="97"/>
      <c r="HH378" s="97"/>
      <c r="HI378" s="97"/>
      <c r="HJ378" s="97"/>
      <c r="HK378" s="97"/>
      <c r="HL378" s="97"/>
      <c r="HM378" s="98"/>
      <c r="HN378" s="104"/>
      <c r="HO378" s="97"/>
      <c r="HP378" s="97"/>
      <c r="HQ378" s="97"/>
      <c r="HR378" s="97"/>
      <c r="HS378" s="97"/>
      <c r="HT378" s="97"/>
      <c r="HU378" s="97"/>
      <c r="HV378" s="97"/>
      <c r="HW378" s="97"/>
      <c r="HX378" s="97"/>
      <c r="HY378" s="97"/>
      <c r="HZ378" s="97"/>
      <c r="IA378" s="97"/>
      <c r="IB378" s="97"/>
      <c r="IC378" s="97"/>
      <c r="ID378" s="98"/>
      <c r="IE378" s="104"/>
      <c r="IF378" s="97"/>
      <c r="IG378" s="97"/>
      <c r="IH378" s="97"/>
      <c r="II378" s="97"/>
      <c r="IJ378" s="97"/>
      <c r="IK378" s="97"/>
      <c r="IL378" s="97"/>
      <c r="IM378" s="97"/>
      <c r="IN378" s="97"/>
      <c r="IO378" s="97"/>
      <c r="IP378" s="97"/>
      <c r="IQ378" s="97"/>
      <c r="IR378" s="97"/>
      <c r="IS378" s="97"/>
      <c r="IT378" s="97"/>
      <c r="IU378" s="98"/>
      <c r="IV378" s="104"/>
      <c r="IW378" s="97"/>
      <c r="IX378" s="97"/>
      <c r="IY378" s="97"/>
      <c r="IZ378" s="97"/>
      <c r="JA378" s="97"/>
      <c r="JB378" s="97"/>
      <c r="JC378" s="97"/>
      <c r="JD378" s="97"/>
      <c r="JE378" s="97"/>
      <c r="JF378" s="97"/>
      <c r="JG378" s="97"/>
      <c r="JH378" s="97"/>
      <c r="JI378" s="97"/>
      <c r="JJ378" s="97"/>
      <c r="JK378" s="97"/>
      <c r="JL378" s="98"/>
      <c r="JM378" s="104"/>
      <c r="JN378" s="97"/>
      <c r="JO378" s="97"/>
      <c r="JP378" s="97"/>
      <c r="JQ378" s="97"/>
      <c r="JR378" s="97"/>
      <c r="JS378" s="97"/>
      <c r="JT378" s="97"/>
      <c r="JU378" s="97"/>
      <c r="JV378" s="97"/>
      <c r="JW378" s="97"/>
      <c r="JX378" s="97"/>
      <c r="JY378" s="97"/>
      <c r="JZ378" s="97"/>
      <c r="KA378" s="97"/>
      <c r="KB378" s="97"/>
      <c r="KC378" s="98"/>
      <c r="KD378" s="104"/>
      <c r="KE378" s="97"/>
      <c r="KF378" s="97"/>
      <c r="KG378" s="97"/>
      <c r="KH378" s="97"/>
      <c r="KI378" s="97"/>
      <c r="KJ378" s="97"/>
      <c r="KK378" s="97"/>
      <c r="KL378" s="97"/>
      <c r="KM378" s="97"/>
      <c r="KN378" s="97"/>
      <c r="KO378" s="97"/>
      <c r="KP378" s="97"/>
      <c r="KQ378" s="97"/>
      <c r="KR378" s="97"/>
      <c r="KS378" s="97"/>
    </row>
    <row r="379" ht="15.0" customHeight="1">
      <c r="A379" s="104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8"/>
      <c r="R379" s="104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  <c r="AE379" s="97"/>
      <c r="AF379" s="97"/>
      <c r="AG379" s="97"/>
      <c r="AH379" s="98"/>
      <c r="AI379" s="104"/>
      <c r="AJ379" s="97"/>
      <c r="AK379" s="97"/>
      <c r="AL379" s="97"/>
      <c r="AM379" s="97"/>
      <c r="AN379" s="97"/>
      <c r="AO379" s="97"/>
      <c r="AP379" s="97"/>
      <c r="AQ379" s="97"/>
      <c r="AR379" s="97"/>
      <c r="AS379" s="97"/>
      <c r="AT379" s="97"/>
      <c r="AU379" s="97"/>
      <c r="AV379" s="97"/>
      <c r="AW379" s="97"/>
      <c r="AX379" s="97"/>
      <c r="AY379" s="98"/>
      <c r="AZ379" s="104"/>
      <c r="BA379" s="97"/>
      <c r="BB379" s="97"/>
      <c r="BC379" s="97"/>
      <c r="BD379" s="97"/>
      <c r="BE379" s="97"/>
      <c r="BF379" s="97"/>
      <c r="BG379" s="97"/>
      <c r="BH379" s="97"/>
      <c r="BI379" s="97"/>
      <c r="BJ379" s="97"/>
      <c r="BK379" s="97"/>
      <c r="BL379" s="97"/>
      <c r="BM379" s="97"/>
      <c r="BN379" s="97"/>
      <c r="BO379" s="97"/>
      <c r="BP379" s="98"/>
      <c r="BQ379" s="104"/>
      <c r="BR379" s="97"/>
      <c r="BS379" s="97"/>
      <c r="BT379" s="97"/>
      <c r="BU379" s="97"/>
      <c r="BV379" s="97"/>
      <c r="BW379" s="97"/>
      <c r="BX379" s="97"/>
      <c r="BY379" s="97"/>
      <c r="BZ379" s="97"/>
      <c r="CA379" s="97"/>
      <c r="CB379" s="97"/>
      <c r="CC379" s="97"/>
      <c r="CD379" s="97"/>
      <c r="CE379" s="97"/>
      <c r="CF379" s="97"/>
      <c r="CG379" s="98"/>
      <c r="CH379" s="104"/>
      <c r="CI379" s="97"/>
      <c r="CJ379" s="97"/>
      <c r="CK379" s="97"/>
      <c r="CL379" s="97"/>
      <c r="CM379" s="97"/>
      <c r="CN379" s="97"/>
      <c r="CO379" s="97"/>
      <c r="CP379" s="97"/>
      <c r="CQ379" s="97"/>
      <c r="CR379" s="97"/>
      <c r="CS379" s="97"/>
      <c r="CT379" s="97"/>
      <c r="CU379" s="97"/>
      <c r="CV379" s="97"/>
      <c r="CW379" s="97"/>
      <c r="CX379" s="98"/>
      <c r="CY379" s="104"/>
      <c r="CZ379" s="97"/>
      <c r="DA379" s="97"/>
      <c r="DB379" s="97"/>
      <c r="DC379" s="97"/>
      <c r="DD379" s="97"/>
      <c r="DE379" s="97"/>
      <c r="DF379" s="97"/>
      <c r="DG379" s="97"/>
      <c r="DH379" s="97"/>
      <c r="DI379" s="97"/>
      <c r="DJ379" s="97"/>
      <c r="DK379" s="97"/>
      <c r="DL379" s="97"/>
      <c r="DM379" s="97"/>
      <c r="DN379" s="97"/>
      <c r="DO379" s="98"/>
      <c r="DP379" s="104"/>
      <c r="DQ379" s="97"/>
      <c r="DR379" s="97"/>
      <c r="DS379" s="97"/>
      <c r="DT379" s="97"/>
      <c r="DU379" s="97"/>
      <c r="DV379" s="97"/>
      <c r="DW379" s="97"/>
      <c r="DX379" s="97"/>
      <c r="DY379" s="97"/>
      <c r="DZ379" s="97"/>
      <c r="EA379" s="97"/>
      <c r="EB379" s="97"/>
      <c r="EC379" s="97"/>
      <c r="ED379" s="97"/>
      <c r="EE379" s="97"/>
      <c r="EF379" s="98"/>
      <c r="EG379" s="104"/>
      <c r="EH379" s="97"/>
      <c r="EI379" s="97"/>
      <c r="EJ379" s="97"/>
      <c r="EK379" s="97"/>
      <c r="EL379" s="97"/>
      <c r="EM379" s="97"/>
      <c r="EN379" s="97"/>
      <c r="EO379" s="97"/>
      <c r="EP379" s="97"/>
      <c r="EQ379" s="97"/>
      <c r="ER379" s="97"/>
      <c r="ES379" s="97"/>
      <c r="ET379" s="97"/>
      <c r="EU379" s="97"/>
      <c r="EV379" s="97"/>
      <c r="EW379" s="98"/>
      <c r="EX379" s="104"/>
      <c r="EY379" s="97"/>
      <c r="EZ379" s="97"/>
      <c r="FA379" s="97"/>
      <c r="FB379" s="97"/>
      <c r="FC379" s="97"/>
      <c r="FD379" s="97"/>
      <c r="FE379" s="97"/>
      <c r="FF379" s="97"/>
      <c r="FG379" s="97"/>
      <c r="FH379" s="97"/>
      <c r="FI379" s="97"/>
      <c r="FJ379" s="97"/>
      <c r="FK379" s="97"/>
      <c r="FL379" s="97"/>
      <c r="FM379" s="97"/>
      <c r="FN379" s="98"/>
      <c r="FO379" s="104"/>
      <c r="FP379" s="97"/>
      <c r="FQ379" s="97"/>
      <c r="FR379" s="97"/>
      <c r="FS379" s="97"/>
      <c r="FT379" s="97"/>
      <c r="FU379" s="97"/>
      <c r="FV379" s="97"/>
      <c r="FW379" s="97"/>
      <c r="FX379" s="97"/>
      <c r="FY379" s="97"/>
      <c r="FZ379" s="97"/>
      <c r="GA379" s="97"/>
      <c r="GB379" s="97"/>
      <c r="GC379" s="97"/>
      <c r="GD379" s="97"/>
      <c r="GE379" s="98"/>
      <c r="GF379" s="104"/>
      <c r="GG379" s="97"/>
      <c r="GH379" s="97"/>
      <c r="GI379" s="97"/>
      <c r="GJ379" s="97"/>
      <c r="GK379" s="97"/>
      <c r="GL379" s="97"/>
      <c r="GM379" s="97"/>
      <c r="GN379" s="97"/>
      <c r="GO379" s="97"/>
      <c r="GP379" s="97"/>
      <c r="GQ379" s="97"/>
      <c r="GR379" s="97"/>
      <c r="GS379" s="97"/>
      <c r="GT379" s="97"/>
      <c r="GU379" s="97"/>
      <c r="GV379" s="98"/>
      <c r="GW379" s="104"/>
      <c r="GX379" s="97"/>
      <c r="GY379" s="97"/>
      <c r="GZ379" s="97"/>
      <c r="HA379" s="97"/>
      <c r="HB379" s="97"/>
      <c r="HC379" s="97"/>
      <c r="HD379" s="97"/>
      <c r="HE379" s="97"/>
      <c r="HF379" s="97"/>
      <c r="HG379" s="97"/>
      <c r="HH379" s="97"/>
      <c r="HI379" s="97"/>
      <c r="HJ379" s="97"/>
      <c r="HK379" s="97"/>
      <c r="HL379" s="97"/>
      <c r="HM379" s="98"/>
      <c r="HN379" s="104"/>
      <c r="HO379" s="97"/>
      <c r="HP379" s="97"/>
      <c r="HQ379" s="97"/>
      <c r="HR379" s="97"/>
      <c r="HS379" s="97"/>
      <c r="HT379" s="97"/>
      <c r="HU379" s="97"/>
      <c r="HV379" s="97"/>
      <c r="HW379" s="97"/>
      <c r="HX379" s="97"/>
      <c r="HY379" s="97"/>
      <c r="HZ379" s="97"/>
      <c r="IA379" s="97"/>
      <c r="IB379" s="97"/>
      <c r="IC379" s="97"/>
      <c r="ID379" s="98"/>
      <c r="IE379" s="104"/>
      <c r="IF379" s="97"/>
      <c r="IG379" s="97"/>
      <c r="IH379" s="97"/>
      <c r="II379" s="97"/>
      <c r="IJ379" s="97"/>
      <c r="IK379" s="97"/>
      <c r="IL379" s="97"/>
      <c r="IM379" s="97"/>
      <c r="IN379" s="97"/>
      <c r="IO379" s="97"/>
      <c r="IP379" s="97"/>
      <c r="IQ379" s="97"/>
      <c r="IR379" s="97"/>
      <c r="IS379" s="97"/>
      <c r="IT379" s="97"/>
      <c r="IU379" s="98"/>
      <c r="IV379" s="104"/>
      <c r="IW379" s="97"/>
      <c r="IX379" s="97"/>
      <c r="IY379" s="97"/>
      <c r="IZ379" s="97"/>
      <c r="JA379" s="97"/>
      <c r="JB379" s="97"/>
      <c r="JC379" s="97"/>
      <c r="JD379" s="97"/>
      <c r="JE379" s="97"/>
      <c r="JF379" s="97"/>
      <c r="JG379" s="97"/>
      <c r="JH379" s="97"/>
      <c r="JI379" s="97"/>
      <c r="JJ379" s="97"/>
      <c r="JK379" s="97"/>
      <c r="JL379" s="98"/>
      <c r="JM379" s="104"/>
      <c r="JN379" s="97"/>
      <c r="JO379" s="97"/>
      <c r="JP379" s="97"/>
      <c r="JQ379" s="97"/>
      <c r="JR379" s="97"/>
      <c r="JS379" s="97"/>
      <c r="JT379" s="97"/>
      <c r="JU379" s="97"/>
      <c r="JV379" s="97"/>
      <c r="JW379" s="97"/>
      <c r="JX379" s="97"/>
      <c r="JY379" s="97"/>
      <c r="JZ379" s="97"/>
      <c r="KA379" s="97"/>
      <c r="KB379" s="97"/>
      <c r="KC379" s="98"/>
      <c r="KD379" s="104"/>
      <c r="KE379" s="97"/>
      <c r="KF379" s="97"/>
      <c r="KG379" s="97"/>
      <c r="KH379" s="97"/>
      <c r="KI379" s="97"/>
      <c r="KJ379" s="97"/>
      <c r="KK379" s="97"/>
      <c r="KL379" s="97"/>
      <c r="KM379" s="97"/>
      <c r="KN379" s="97"/>
      <c r="KO379" s="97"/>
      <c r="KP379" s="97"/>
      <c r="KQ379" s="97"/>
      <c r="KR379" s="97"/>
      <c r="KS379" s="97"/>
    </row>
    <row r="380" ht="15.0" customHeight="1">
      <c r="A380" s="104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8"/>
      <c r="R380" s="104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8"/>
      <c r="AI380" s="104"/>
      <c r="AJ380" s="97"/>
      <c r="AK380" s="97"/>
      <c r="AL380" s="97"/>
      <c r="AM380" s="97"/>
      <c r="AN380" s="97"/>
      <c r="AO380" s="97"/>
      <c r="AP380" s="97"/>
      <c r="AQ380" s="97"/>
      <c r="AR380" s="97"/>
      <c r="AS380" s="97"/>
      <c r="AT380" s="97"/>
      <c r="AU380" s="97"/>
      <c r="AV380" s="97"/>
      <c r="AW380" s="97"/>
      <c r="AX380" s="97"/>
      <c r="AY380" s="98"/>
      <c r="AZ380" s="104"/>
      <c r="BA380" s="97"/>
      <c r="BB380" s="97"/>
      <c r="BC380" s="97"/>
      <c r="BD380" s="97"/>
      <c r="BE380" s="97"/>
      <c r="BF380" s="97"/>
      <c r="BG380" s="97"/>
      <c r="BH380" s="97"/>
      <c r="BI380" s="97"/>
      <c r="BJ380" s="97"/>
      <c r="BK380" s="97"/>
      <c r="BL380" s="97"/>
      <c r="BM380" s="97"/>
      <c r="BN380" s="97"/>
      <c r="BO380" s="97"/>
      <c r="BP380" s="98"/>
      <c r="BQ380" s="104"/>
      <c r="BR380" s="97"/>
      <c r="BS380" s="97"/>
      <c r="BT380" s="97"/>
      <c r="BU380" s="97"/>
      <c r="BV380" s="97"/>
      <c r="BW380" s="97"/>
      <c r="BX380" s="97"/>
      <c r="BY380" s="97"/>
      <c r="BZ380" s="97"/>
      <c r="CA380" s="97"/>
      <c r="CB380" s="97"/>
      <c r="CC380" s="97"/>
      <c r="CD380" s="97"/>
      <c r="CE380" s="97"/>
      <c r="CF380" s="97"/>
      <c r="CG380" s="98"/>
      <c r="CH380" s="104"/>
      <c r="CI380" s="97"/>
      <c r="CJ380" s="97"/>
      <c r="CK380" s="97"/>
      <c r="CL380" s="97"/>
      <c r="CM380" s="97"/>
      <c r="CN380" s="97"/>
      <c r="CO380" s="97"/>
      <c r="CP380" s="97"/>
      <c r="CQ380" s="97"/>
      <c r="CR380" s="97"/>
      <c r="CS380" s="97"/>
      <c r="CT380" s="97"/>
      <c r="CU380" s="97"/>
      <c r="CV380" s="97"/>
      <c r="CW380" s="97"/>
      <c r="CX380" s="98"/>
      <c r="CY380" s="104"/>
      <c r="CZ380" s="97"/>
      <c r="DA380" s="97"/>
      <c r="DB380" s="97"/>
      <c r="DC380" s="97"/>
      <c r="DD380" s="97"/>
      <c r="DE380" s="97"/>
      <c r="DF380" s="97"/>
      <c r="DG380" s="97"/>
      <c r="DH380" s="97"/>
      <c r="DI380" s="97"/>
      <c r="DJ380" s="97"/>
      <c r="DK380" s="97"/>
      <c r="DL380" s="97"/>
      <c r="DM380" s="97"/>
      <c r="DN380" s="97"/>
      <c r="DO380" s="98"/>
      <c r="DP380" s="104"/>
      <c r="DQ380" s="97"/>
      <c r="DR380" s="97"/>
      <c r="DS380" s="97"/>
      <c r="DT380" s="97"/>
      <c r="DU380" s="97"/>
      <c r="DV380" s="97"/>
      <c r="DW380" s="97"/>
      <c r="DX380" s="97"/>
      <c r="DY380" s="97"/>
      <c r="DZ380" s="97"/>
      <c r="EA380" s="97"/>
      <c r="EB380" s="97"/>
      <c r="EC380" s="97"/>
      <c r="ED380" s="97"/>
      <c r="EE380" s="97"/>
      <c r="EF380" s="98"/>
      <c r="EG380" s="104"/>
      <c r="EH380" s="97"/>
      <c r="EI380" s="97"/>
      <c r="EJ380" s="97"/>
      <c r="EK380" s="97"/>
      <c r="EL380" s="97"/>
      <c r="EM380" s="97"/>
      <c r="EN380" s="97"/>
      <c r="EO380" s="97"/>
      <c r="EP380" s="97"/>
      <c r="EQ380" s="97"/>
      <c r="ER380" s="97"/>
      <c r="ES380" s="97"/>
      <c r="ET380" s="97"/>
      <c r="EU380" s="97"/>
      <c r="EV380" s="97"/>
      <c r="EW380" s="98"/>
      <c r="EX380" s="104"/>
      <c r="EY380" s="97"/>
      <c r="EZ380" s="97"/>
      <c r="FA380" s="97"/>
      <c r="FB380" s="97"/>
      <c r="FC380" s="97"/>
      <c r="FD380" s="97"/>
      <c r="FE380" s="97"/>
      <c r="FF380" s="97"/>
      <c r="FG380" s="97"/>
      <c r="FH380" s="97"/>
      <c r="FI380" s="97"/>
      <c r="FJ380" s="97"/>
      <c r="FK380" s="97"/>
      <c r="FL380" s="97"/>
      <c r="FM380" s="97"/>
      <c r="FN380" s="98"/>
      <c r="FO380" s="104"/>
      <c r="FP380" s="97"/>
      <c r="FQ380" s="97"/>
      <c r="FR380" s="97"/>
      <c r="FS380" s="97"/>
      <c r="FT380" s="97"/>
      <c r="FU380" s="97"/>
      <c r="FV380" s="97"/>
      <c r="FW380" s="97"/>
      <c r="FX380" s="97"/>
      <c r="FY380" s="97"/>
      <c r="FZ380" s="97"/>
      <c r="GA380" s="97"/>
      <c r="GB380" s="97"/>
      <c r="GC380" s="97"/>
      <c r="GD380" s="97"/>
      <c r="GE380" s="98"/>
      <c r="GF380" s="104"/>
      <c r="GG380" s="97"/>
      <c r="GH380" s="97"/>
      <c r="GI380" s="97"/>
      <c r="GJ380" s="97"/>
      <c r="GK380" s="97"/>
      <c r="GL380" s="97"/>
      <c r="GM380" s="97"/>
      <c r="GN380" s="97"/>
      <c r="GO380" s="97"/>
      <c r="GP380" s="97"/>
      <c r="GQ380" s="97"/>
      <c r="GR380" s="97"/>
      <c r="GS380" s="97"/>
      <c r="GT380" s="97"/>
      <c r="GU380" s="97"/>
      <c r="GV380" s="98"/>
      <c r="GW380" s="104"/>
      <c r="GX380" s="97"/>
      <c r="GY380" s="97"/>
      <c r="GZ380" s="97"/>
      <c r="HA380" s="97"/>
      <c r="HB380" s="97"/>
      <c r="HC380" s="97"/>
      <c r="HD380" s="97"/>
      <c r="HE380" s="97"/>
      <c r="HF380" s="97"/>
      <c r="HG380" s="97"/>
      <c r="HH380" s="97"/>
      <c r="HI380" s="97"/>
      <c r="HJ380" s="97"/>
      <c r="HK380" s="97"/>
      <c r="HL380" s="97"/>
      <c r="HM380" s="98"/>
      <c r="HN380" s="104"/>
      <c r="HO380" s="97"/>
      <c r="HP380" s="97"/>
      <c r="HQ380" s="97"/>
      <c r="HR380" s="97"/>
      <c r="HS380" s="97"/>
      <c r="HT380" s="97"/>
      <c r="HU380" s="97"/>
      <c r="HV380" s="97"/>
      <c r="HW380" s="97"/>
      <c r="HX380" s="97"/>
      <c r="HY380" s="97"/>
      <c r="HZ380" s="97"/>
      <c r="IA380" s="97"/>
      <c r="IB380" s="97"/>
      <c r="IC380" s="97"/>
      <c r="ID380" s="98"/>
      <c r="IE380" s="104"/>
      <c r="IF380" s="97"/>
      <c r="IG380" s="97"/>
      <c r="IH380" s="97"/>
      <c r="II380" s="97"/>
      <c r="IJ380" s="97"/>
      <c r="IK380" s="97"/>
      <c r="IL380" s="97"/>
      <c r="IM380" s="97"/>
      <c r="IN380" s="97"/>
      <c r="IO380" s="97"/>
      <c r="IP380" s="97"/>
      <c r="IQ380" s="97"/>
      <c r="IR380" s="97"/>
      <c r="IS380" s="97"/>
      <c r="IT380" s="97"/>
      <c r="IU380" s="98"/>
      <c r="IV380" s="104"/>
      <c r="IW380" s="97"/>
      <c r="IX380" s="97"/>
      <c r="IY380" s="97"/>
      <c r="IZ380" s="97"/>
      <c r="JA380" s="97"/>
      <c r="JB380" s="97"/>
      <c r="JC380" s="97"/>
      <c r="JD380" s="97"/>
      <c r="JE380" s="97"/>
      <c r="JF380" s="97"/>
      <c r="JG380" s="97"/>
      <c r="JH380" s="97"/>
      <c r="JI380" s="97"/>
      <c r="JJ380" s="97"/>
      <c r="JK380" s="97"/>
      <c r="JL380" s="98"/>
      <c r="JM380" s="104"/>
      <c r="JN380" s="97"/>
      <c r="JO380" s="97"/>
      <c r="JP380" s="97"/>
      <c r="JQ380" s="97"/>
      <c r="JR380" s="97"/>
      <c r="JS380" s="97"/>
      <c r="JT380" s="97"/>
      <c r="JU380" s="97"/>
      <c r="JV380" s="97"/>
      <c r="JW380" s="97"/>
      <c r="JX380" s="97"/>
      <c r="JY380" s="97"/>
      <c r="JZ380" s="97"/>
      <c r="KA380" s="97"/>
      <c r="KB380" s="97"/>
      <c r="KC380" s="98"/>
      <c r="KD380" s="104"/>
      <c r="KE380" s="97"/>
      <c r="KF380" s="97"/>
      <c r="KG380" s="97"/>
      <c r="KH380" s="97"/>
      <c r="KI380" s="97"/>
      <c r="KJ380" s="97"/>
      <c r="KK380" s="97"/>
      <c r="KL380" s="97"/>
      <c r="KM380" s="97"/>
      <c r="KN380" s="97"/>
      <c r="KO380" s="97"/>
      <c r="KP380" s="97"/>
      <c r="KQ380" s="97"/>
      <c r="KR380" s="97"/>
      <c r="KS380" s="97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E69:E70">
    <cfRule type="cellIs" dxfId="0" priority="2" operator="equal">
      <formula>0</formula>
    </cfRule>
  </conditionalFormatting>
  <conditionalFormatting sqref="E105:E106">
    <cfRule type="cellIs" dxfId="0" priority="3" operator="equal">
      <formula>0</formula>
    </cfRule>
  </conditionalFormatting>
  <conditionalFormatting sqref="E141:E142">
    <cfRule type="cellIs" dxfId="0" priority="4" operator="equal">
      <formula>0</formula>
    </cfRule>
  </conditionalFormatting>
  <conditionalFormatting sqref="E177:E178">
    <cfRule type="cellIs" dxfId="0" priority="5" operator="equal">
      <formula>0</formula>
    </cfRule>
  </conditionalFormatting>
  <conditionalFormatting sqref="V33:V34">
    <cfRule type="cellIs" dxfId="0" priority="6" operator="equal">
      <formula>0</formula>
    </cfRule>
  </conditionalFormatting>
  <conditionalFormatting sqref="V69:V70">
    <cfRule type="cellIs" dxfId="0" priority="7" operator="equal">
      <formula>0</formula>
    </cfRule>
  </conditionalFormatting>
  <conditionalFormatting sqref="V105:V106">
    <cfRule type="cellIs" dxfId="0" priority="8" operator="equal">
      <formula>0</formula>
    </cfRule>
  </conditionalFormatting>
  <conditionalFormatting sqref="V141:V142">
    <cfRule type="cellIs" dxfId="0" priority="9" operator="equal">
      <formula>0</formula>
    </cfRule>
  </conditionalFormatting>
  <conditionalFormatting sqref="V177:V178">
    <cfRule type="cellIs" dxfId="0" priority="10" operator="equal">
      <formula>0</formula>
    </cfRule>
  </conditionalFormatting>
  <conditionalFormatting sqref="AM33:AM34">
    <cfRule type="cellIs" dxfId="0" priority="11" operator="equal">
      <formula>0</formula>
    </cfRule>
  </conditionalFormatting>
  <conditionalFormatting sqref="AM69:AM70">
    <cfRule type="cellIs" dxfId="0" priority="12" operator="equal">
      <formula>0</formula>
    </cfRule>
  </conditionalFormatting>
  <conditionalFormatting sqref="AM105:AM106">
    <cfRule type="cellIs" dxfId="0" priority="13" operator="equal">
      <formula>0</formula>
    </cfRule>
  </conditionalFormatting>
  <conditionalFormatting sqref="AM141:AM142">
    <cfRule type="cellIs" dxfId="0" priority="14" operator="equal">
      <formula>0</formula>
    </cfRule>
  </conditionalFormatting>
  <conditionalFormatting sqref="AM177:AM178">
    <cfRule type="cellIs" dxfId="0" priority="15" operator="equal">
      <formula>0</formula>
    </cfRule>
  </conditionalFormatting>
  <conditionalFormatting sqref="BD33:BD34">
    <cfRule type="cellIs" dxfId="0" priority="16" operator="equal">
      <formula>0</formula>
    </cfRule>
  </conditionalFormatting>
  <conditionalFormatting sqref="BD69:BD70">
    <cfRule type="cellIs" dxfId="0" priority="17" operator="equal">
      <formula>0</formula>
    </cfRule>
  </conditionalFormatting>
  <conditionalFormatting sqref="BD105:BD106">
    <cfRule type="cellIs" dxfId="0" priority="18" operator="equal">
      <formula>0</formula>
    </cfRule>
  </conditionalFormatting>
  <conditionalFormatting sqref="BD141:BD142">
    <cfRule type="cellIs" dxfId="0" priority="19" operator="equal">
      <formula>0</formula>
    </cfRule>
  </conditionalFormatting>
  <conditionalFormatting sqref="BD177:BD178">
    <cfRule type="cellIs" dxfId="0" priority="20" operator="equal">
      <formula>0</formula>
    </cfRule>
  </conditionalFormatting>
  <conditionalFormatting sqref="BU33:BU34">
    <cfRule type="cellIs" dxfId="0" priority="21" operator="equal">
      <formula>0</formula>
    </cfRule>
  </conditionalFormatting>
  <conditionalFormatting sqref="BU69:BU70">
    <cfRule type="cellIs" dxfId="0" priority="22" operator="equal">
      <formula>0</formula>
    </cfRule>
  </conditionalFormatting>
  <conditionalFormatting sqref="BU105:BU106">
    <cfRule type="cellIs" dxfId="0" priority="23" operator="equal">
      <formula>0</formula>
    </cfRule>
  </conditionalFormatting>
  <conditionalFormatting sqref="BU141:BU142">
    <cfRule type="cellIs" dxfId="0" priority="24" operator="equal">
      <formula>0</formula>
    </cfRule>
  </conditionalFormatting>
  <conditionalFormatting sqref="BU177:BU178">
    <cfRule type="cellIs" dxfId="0" priority="25" operator="equal">
      <formula>0</formula>
    </cfRule>
  </conditionalFormatting>
  <conditionalFormatting sqref="CL33:CL34">
    <cfRule type="cellIs" dxfId="0" priority="26" operator="equal">
      <formula>0</formula>
    </cfRule>
  </conditionalFormatting>
  <conditionalFormatting sqref="CL69:CL70">
    <cfRule type="cellIs" dxfId="0" priority="27" operator="equal">
      <formula>0</formula>
    </cfRule>
  </conditionalFormatting>
  <conditionalFormatting sqref="CL105:CL106">
    <cfRule type="cellIs" dxfId="0" priority="28" operator="equal">
      <formula>0</formula>
    </cfRule>
  </conditionalFormatting>
  <conditionalFormatting sqref="CL141:CL142">
    <cfRule type="cellIs" dxfId="0" priority="29" operator="equal">
      <formula>0</formula>
    </cfRule>
  </conditionalFormatting>
  <conditionalFormatting sqref="CL177:CL178">
    <cfRule type="cellIs" dxfId="0" priority="30" operator="equal">
      <formula>0</formula>
    </cfRule>
  </conditionalFormatting>
  <conditionalFormatting sqref="DC33:DC34">
    <cfRule type="cellIs" dxfId="0" priority="31" operator="equal">
      <formula>0</formula>
    </cfRule>
  </conditionalFormatting>
  <conditionalFormatting sqref="DC69:DC70">
    <cfRule type="cellIs" dxfId="0" priority="32" operator="equal">
      <formula>0</formula>
    </cfRule>
  </conditionalFormatting>
  <conditionalFormatting sqref="DC105:DC106">
    <cfRule type="cellIs" dxfId="0" priority="33" operator="equal">
      <formula>0</formula>
    </cfRule>
  </conditionalFormatting>
  <conditionalFormatting sqref="DC141:DC142">
    <cfRule type="cellIs" dxfId="0" priority="34" operator="equal">
      <formula>0</formula>
    </cfRule>
  </conditionalFormatting>
  <conditionalFormatting sqref="DC177:DC178">
    <cfRule type="cellIs" dxfId="0" priority="35" operator="equal">
      <formula>0</formula>
    </cfRule>
  </conditionalFormatting>
  <conditionalFormatting sqref="DT33:DT34">
    <cfRule type="cellIs" dxfId="0" priority="36" operator="equal">
      <formula>0</formula>
    </cfRule>
  </conditionalFormatting>
  <conditionalFormatting sqref="DT69:DT70">
    <cfRule type="cellIs" dxfId="0" priority="37" operator="equal">
      <formula>0</formula>
    </cfRule>
  </conditionalFormatting>
  <conditionalFormatting sqref="DT105:DT106">
    <cfRule type="cellIs" dxfId="0" priority="38" operator="equal">
      <formula>0</formula>
    </cfRule>
  </conditionalFormatting>
  <conditionalFormatting sqref="DT141:DT142">
    <cfRule type="cellIs" dxfId="0" priority="39" operator="equal">
      <formula>0</formula>
    </cfRule>
  </conditionalFormatting>
  <conditionalFormatting sqref="DT177:DT178">
    <cfRule type="cellIs" dxfId="0" priority="40" operator="equal">
      <formula>0</formula>
    </cfRule>
  </conditionalFormatting>
  <conditionalFormatting sqref="EK33:EK34">
    <cfRule type="cellIs" dxfId="0" priority="41" operator="equal">
      <formula>0</formula>
    </cfRule>
  </conditionalFormatting>
  <conditionalFormatting sqref="EK69:EK70">
    <cfRule type="cellIs" dxfId="0" priority="42" operator="equal">
      <formula>0</formula>
    </cfRule>
  </conditionalFormatting>
  <conditionalFormatting sqref="EK105:EK106">
    <cfRule type="cellIs" dxfId="0" priority="43" operator="equal">
      <formula>0</formula>
    </cfRule>
  </conditionalFormatting>
  <conditionalFormatting sqref="EK141:EK142">
    <cfRule type="cellIs" dxfId="0" priority="44" operator="equal">
      <formula>0</formula>
    </cfRule>
  </conditionalFormatting>
  <conditionalFormatting sqref="EK177:EK178">
    <cfRule type="cellIs" dxfId="0" priority="45" operator="equal">
      <formula>0</formula>
    </cfRule>
  </conditionalFormatting>
  <conditionalFormatting sqref="FB33:FB34">
    <cfRule type="cellIs" dxfId="0" priority="46" operator="equal">
      <formula>0</formula>
    </cfRule>
  </conditionalFormatting>
  <conditionalFormatting sqref="FB69:FB70">
    <cfRule type="cellIs" dxfId="0" priority="47" operator="equal">
      <formula>0</formula>
    </cfRule>
  </conditionalFormatting>
  <conditionalFormatting sqref="FB105:FB106">
    <cfRule type="cellIs" dxfId="0" priority="48" operator="equal">
      <formula>0</formula>
    </cfRule>
  </conditionalFormatting>
  <conditionalFormatting sqref="FB141:FB142">
    <cfRule type="cellIs" dxfId="0" priority="49" operator="equal">
      <formula>0</formula>
    </cfRule>
  </conditionalFormatting>
  <conditionalFormatting sqref="FB177:FB178">
    <cfRule type="cellIs" dxfId="0" priority="50" operator="equal">
      <formula>0</formula>
    </cfRule>
  </conditionalFormatting>
  <conditionalFormatting sqref="FS33:FS34">
    <cfRule type="cellIs" dxfId="0" priority="51" operator="equal">
      <formula>0</formula>
    </cfRule>
  </conditionalFormatting>
  <conditionalFormatting sqref="FS69:FS70">
    <cfRule type="cellIs" dxfId="0" priority="52" operator="equal">
      <formula>0</formula>
    </cfRule>
  </conditionalFormatting>
  <conditionalFormatting sqref="FS105:FS106">
    <cfRule type="cellIs" dxfId="0" priority="53" operator="equal">
      <formula>0</formula>
    </cfRule>
  </conditionalFormatting>
  <conditionalFormatting sqref="FS141:FS142">
    <cfRule type="cellIs" dxfId="0" priority="54" operator="equal">
      <formula>0</formula>
    </cfRule>
  </conditionalFormatting>
  <conditionalFormatting sqref="FS177:FS178">
    <cfRule type="cellIs" dxfId="0" priority="55" operator="equal">
      <formula>0</formula>
    </cfRule>
  </conditionalFormatting>
  <conditionalFormatting sqref="GJ33:GJ34">
    <cfRule type="cellIs" dxfId="0" priority="56" operator="equal">
      <formula>0</formula>
    </cfRule>
  </conditionalFormatting>
  <conditionalFormatting sqref="GJ69:GJ70">
    <cfRule type="cellIs" dxfId="0" priority="57" operator="equal">
      <formula>0</formula>
    </cfRule>
  </conditionalFormatting>
  <conditionalFormatting sqref="GJ105:GJ106">
    <cfRule type="cellIs" dxfId="0" priority="58" operator="equal">
      <formula>0</formula>
    </cfRule>
  </conditionalFormatting>
  <conditionalFormatting sqref="GJ141:GJ142">
    <cfRule type="cellIs" dxfId="0" priority="59" operator="equal">
      <formula>0</formula>
    </cfRule>
  </conditionalFormatting>
  <conditionalFormatting sqref="GJ177:GJ178">
    <cfRule type="cellIs" dxfId="0" priority="60" operator="equal">
      <formula>0</formula>
    </cfRule>
  </conditionalFormatting>
  <conditionalFormatting sqref="HA33:HA34">
    <cfRule type="cellIs" dxfId="0" priority="61" operator="equal">
      <formula>0</formula>
    </cfRule>
  </conditionalFormatting>
  <conditionalFormatting sqref="HA69:HA70">
    <cfRule type="cellIs" dxfId="0" priority="62" operator="equal">
      <formula>0</formula>
    </cfRule>
  </conditionalFormatting>
  <conditionalFormatting sqref="HA105:HA106">
    <cfRule type="cellIs" dxfId="0" priority="63" operator="equal">
      <formula>0</formula>
    </cfRule>
  </conditionalFormatting>
  <conditionalFormatting sqref="HA141:HA142">
    <cfRule type="cellIs" dxfId="0" priority="64" operator="equal">
      <formula>0</formula>
    </cfRule>
  </conditionalFormatting>
  <conditionalFormatting sqref="HA177:HA178">
    <cfRule type="cellIs" dxfId="0" priority="65" operator="equal">
      <formula>0</formula>
    </cfRule>
  </conditionalFormatting>
  <conditionalFormatting sqref="HR33:HR34">
    <cfRule type="cellIs" dxfId="0" priority="66" operator="equal">
      <formula>0</formula>
    </cfRule>
  </conditionalFormatting>
  <conditionalFormatting sqref="HR69:HR70">
    <cfRule type="cellIs" dxfId="0" priority="67" operator="equal">
      <formula>0</formula>
    </cfRule>
  </conditionalFormatting>
  <conditionalFormatting sqref="HR105:HR106">
    <cfRule type="cellIs" dxfId="0" priority="68" operator="equal">
      <formula>0</formula>
    </cfRule>
  </conditionalFormatting>
  <conditionalFormatting sqref="HR141:HR142">
    <cfRule type="cellIs" dxfId="0" priority="69" operator="equal">
      <formula>0</formula>
    </cfRule>
  </conditionalFormatting>
  <conditionalFormatting sqref="HR177:HR178">
    <cfRule type="cellIs" dxfId="0" priority="70" operator="equal">
      <formula>0</formula>
    </cfRule>
  </conditionalFormatting>
  <conditionalFormatting sqref="II33:II34">
    <cfRule type="cellIs" dxfId="0" priority="71" operator="equal">
      <formula>0</formula>
    </cfRule>
  </conditionalFormatting>
  <conditionalFormatting sqref="II69:II70">
    <cfRule type="cellIs" dxfId="0" priority="72" operator="equal">
      <formula>0</formula>
    </cfRule>
  </conditionalFormatting>
  <conditionalFormatting sqref="II105:II106">
    <cfRule type="cellIs" dxfId="0" priority="73" operator="equal">
      <formula>0</formula>
    </cfRule>
  </conditionalFormatting>
  <conditionalFormatting sqref="II141:II142">
    <cfRule type="cellIs" dxfId="0" priority="74" operator="equal">
      <formula>0</formula>
    </cfRule>
  </conditionalFormatting>
  <conditionalFormatting sqref="II177:II178">
    <cfRule type="cellIs" dxfId="0" priority="75" operator="equal">
      <formula>0</formula>
    </cfRule>
  </conditionalFormatting>
  <conditionalFormatting sqref="IZ33:IZ34 JQ33:JQ34 KH33:KH34">
    <cfRule type="cellIs" dxfId="0" priority="76" operator="equal">
      <formula>0</formula>
    </cfRule>
  </conditionalFormatting>
  <conditionalFormatting sqref="IZ69:IZ70 JQ69:JQ70 KH69:KH70">
    <cfRule type="cellIs" dxfId="0" priority="77" operator="equal">
      <formula>0</formula>
    </cfRule>
  </conditionalFormatting>
  <conditionalFormatting sqref="IZ105:IZ106 JQ105:JQ106 KH105:KH106">
    <cfRule type="cellIs" dxfId="0" priority="78" operator="equal">
      <formula>0</formula>
    </cfRule>
  </conditionalFormatting>
  <conditionalFormatting sqref="IZ141:IZ142 JQ141:JQ142 KH141:KH142">
    <cfRule type="cellIs" dxfId="0" priority="79" operator="equal">
      <formula>0</formula>
    </cfRule>
  </conditionalFormatting>
  <conditionalFormatting sqref="IZ177:IZ178 JQ177:JQ178 KH177:KH178">
    <cfRule type="cellIs" dxfId="0" priority="80" operator="equal">
      <formula>0</formula>
    </cfRule>
  </conditionalFormatting>
  <hyperlinks>
    <hyperlink display="Home" location="Home!A1" ref="A1"/>
    <hyperlink display="2010" location="ADHK!A3:A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A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A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A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A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A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A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A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A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A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A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A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A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A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A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A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A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A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57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</cols>
  <sheetData>
    <row r="1" ht="21.0" customHeight="1">
      <c r="A1" s="90" t="s">
        <v>22</v>
      </c>
      <c r="B1" s="91" t="s">
        <v>49</v>
      </c>
      <c r="C1" s="92"/>
      <c r="D1" s="93">
        <v>2010.0</v>
      </c>
      <c r="E1" s="93">
        <v>2012.0</v>
      </c>
      <c r="F1" s="93">
        <v>2014.0</v>
      </c>
      <c r="G1" s="93">
        <v>2016.0</v>
      </c>
      <c r="H1" s="93">
        <v>2018.0</v>
      </c>
      <c r="I1" s="93">
        <v>2020.0</v>
      </c>
      <c r="J1" s="93">
        <v>2022.0</v>
      </c>
      <c r="K1" s="93">
        <v>2024.0</v>
      </c>
      <c r="L1" s="94"/>
      <c r="M1" s="95"/>
      <c r="N1" s="96"/>
      <c r="O1" s="96"/>
      <c r="P1" s="97"/>
      <c r="Q1" s="98"/>
      <c r="R1" s="96"/>
      <c r="S1" s="96"/>
      <c r="T1" s="96"/>
      <c r="U1" s="93">
        <v>2010.0</v>
      </c>
      <c r="V1" s="93">
        <v>2012.0</v>
      </c>
      <c r="W1" s="93">
        <v>2014.0</v>
      </c>
      <c r="X1" s="93">
        <v>2016.0</v>
      </c>
      <c r="Y1" s="93">
        <v>2018.0</v>
      </c>
      <c r="Z1" s="93">
        <v>2020.0</v>
      </c>
      <c r="AA1" s="93">
        <v>2022.0</v>
      </c>
      <c r="AB1" s="93">
        <v>2024.0</v>
      </c>
      <c r="AC1" s="96"/>
      <c r="AD1" s="96"/>
      <c r="AE1" s="96"/>
      <c r="AF1" s="96"/>
      <c r="AG1" s="97"/>
      <c r="AH1" s="98"/>
      <c r="AI1" s="96"/>
      <c r="AJ1" s="96"/>
      <c r="AK1" s="96"/>
      <c r="AL1" s="93">
        <v>2010.0</v>
      </c>
      <c r="AM1" s="93">
        <v>2012.0</v>
      </c>
      <c r="AN1" s="93">
        <v>2014.0</v>
      </c>
      <c r="AO1" s="93">
        <v>2016.0</v>
      </c>
      <c r="AP1" s="93">
        <v>2018.0</v>
      </c>
      <c r="AQ1" s="93">
        <v>2020.0</v>
      </c>
      <c r="AR1" s="93">
        <v>2022.0</v>
      </c>
      <c r="AS1" s="93">
        <v>2024.0</v>
      </c>
      <c r="AT1" s="96"/>
      <c r="AU1" s="96"/>
      <c r="AV1" s="96"/>
      <c r="AW1" s="96"/>
      <c r="AX1" s="97"/>
      <c r="AY1" s="98"/>
      <c r="AZ1" s="96"/>
      <c r="BA1" s="96"/>
      <c r="BB1" s="96"/>
      <c r="BC1" s="93">
        <v>2010.0</v>
      </c>
      <c r="BD1" s="93">
        <v>2012.0</v>
      </c>
      <c r="BE1" s="93">
        <v>2014.0</v>
      </c>
      <c r="BF1" s="93">
        <v>2016.0</v>
      </c>
      <c r="BG1" s="93">
        <v>2018.0</v>
      </c>
      <c r="BH1" s="93">
        <v>2020.0</v>
      </c>
      <c r="BI1" s="93">
        <v>2022.0</v>
      </c>
      <c r="BJ1" s="93">
        <v>2024.0</v>
      </c>
      <c r="BK1" s="96"/>
      <c r="BL1" s="96"/>
      <c r="BM1" s="96"/>
      <c r="BN1" s="96"/>
      <c r="BO1" s="97"/>
      <c r="BP1" s="98"/>
      <c r="BQ1" s="96"/>
      <c r="BR1" s="96"/>
      <c r="BS1" s="96"/>
      <c r="BT1" s="93">
        <v>2010.0</v>
      </c>
      <c r="BU1" s="93">
        <v>2012.0</v>
      </c>
      <c r="BV1" s="93">
        <v>2014.0</v>
      </c>
      <c r="BW1" s="93">
        <v>2016.0</v>
      </c>
      <c r="BX1" s="93">
        <v>2018.0</v>
      </c>
      <c r="BY1" s="93">
        <v>2020.0</v>
      </c>
      <c r="BZ1" s="93">
        <v>2022.0</v>
      </c>
      <c r="CA1" s="93">
        <v>2024.0</v>
      </c>
      <c r="CB1" s="96"/>
      <c r="CC1" s="96"/>
      <c r="CD1" s="96"/>
      <c r="CE1" s="96"/>
      <c r="CF1" s="97"/>
      <c r="CG1" s="98"/>
      <c r="CH1" s="96"/>
      <c r="CI1" s="96"/>
      <c r="CJ1" s="96"/>
      <c r="CK1" s="93">
        <v>2010.0</v>
      </c>
      <c r="CL1" s="93">
        <v>2012.0</v>
      </c>
      <c r="CM1" s="93">
        <v>2014.0</v>
      </c>
      <c r="CN1" s="93">
        <v>2016.0</v>
      </c>
      <c r="CO1" s="93">
        <v>2018.0</v>
      </c>
      <c r="CP1" s="93">
        <v>2020.0</v>
      </c>
      <c r="CQ1" s="93">
        <v>2022.0</v>
      </c>
      <c r="CR1" s="93">
        <v>2024.0</v>
      </c>
      <c r="CS1" s="96"/>
      <c r="CT1" s="96"/>
      <c r="CU1" s="96"/>
      <c r="CV1" s="96"/>
      <c r="CW1" s="97"/>
      <c r="CX1" s="98"/>
      <c r="CY1" s="96"/>
      <c r="CZ1" s="96"/>
      <c r="DA1" s="96"/>
      <c r="DB1" s="93">
        <v>2010.0</v>
      </c>
      <c r="DC1" s="93">
        <v>2012.0</v>
      </c>
      <c r="DD1" s="93">
        <v>2014.0</v>
      </c>
      <c r="DE1" s="93">
        <v>2016.0</v>
      </c>
      <c r="DF1" s="93">
        <v>2018.0</v>
      </c>
      <c r="DG1" s="93">
        <v>2020.0</v>
      </c>
      <c r="DH1" s="93">
        <v>2022.0</v>
      </c>
      <c r="DI1" s="93">
        <v>2024.0</v>
      </c>
      <c r="DJ1" s="96"/>
      <c r="DK1" s="96"/>
      <c r="DL1" s="96"/>
      <c r="DM1" s="96"/>
      <c r="DN1" s="97"/>
      <c r="DO1" s="98"/>
      <c r="DP1" s="96"/>
      <c r="DQ1" s="96"/>
      <c r="DR1" s="96"/>
      <c r="DS1" s="93">
        <v>2010.0</v>
      </c>
      <c r="DT1" s="93">
        <v>2012.0</v>
      </c>
      <c r="DU1" s="93">
        <v>2014.0</v>
      </c>
      <c r="DV1" s="93">
        <v>2016.0</v>
      </c>
      <c r="DW1" s="93">
        <v>2018.0</v>
      </c>
      <c r="DX1" s="93">
        <v>2020.0</v>
      </c>
      <c r="DY1" s="93">
        <v>2022.0</v>
      </c>
      <c r="DZ1" s="93">
        <v>2024.0</v>
      </c>
      <c r="EA1" s="96"/>
      <c r="EB1" s="96"/>
      <c r="EC1" s="96"/>
      <c r="ED1" s="96"/>
      <c r="EE1" s="97"/>
      <c r="EF1" s="98"/>
      <c r="EG1" s="96"/>
      <c r="EH1" s="96"/>
      <c r="EI1" s="96"/>
      <c r="EJ1" s="93">
        <v>2010.0</v>
      </c>
      <c r="EK1" s="93">
        <v>2012.0</v>
      </c>
      <c r="EL1" s="93">
        <v>2014.0</v>
      </c>
      <c r="EM1" s="93">
        <v>2016.0</v>
      </c>
      <c r="EN1" s="93">
        <v>2018.0</v>
      </c>
      <c r="EO1" s="93">
        <v>2020.0</v>
      </c>
      <c r="EP1" s="93">
        <v>2022.0</v>
      </c>
      <c r="EQ1" s="93">
        <v>2024.0</v>
      </c>
      <c r="ER1" s="96"/>
      <c r="ES1" s="96"/>
      <c r="ET1" s="96"/>
      <c r="EU1" s="96"/>
      <c r="EV1" s="97"/>
      <c r="EW1" s="98"/>
      <c r="EX1" s="96"/>
      <c r="EY1" s="96"/>
      <c r="EZ1" s="96"/>
      <c r="FA1" s="93">
        <v>2010.0</v>
      </c>
      <c r="FB1" s="93">
        <v>2012.0</v>
      </c>
      <c r="FC1" s="93">
        <v>2014.0</v>
      </c>
      <c r="FD1" s="93">
        <v>2016.0</v>
      </c>
      <c r="FE1" s="93">
        <v>2018.0</v>
      </c>
      <c r="FF1" s="93">
        <v>2020.0</v>
      </c>
      <c r="FG1" s="93">
        <v>2022.0</v>
      </c>
      <c r="FH1" s="93">
        <v>2024.0</v>
      </c>
      <c r="FI1" s="96"/>
      <c r="FJ1" s="96"/>
      <c r="FK1" s="96"/>
      <c r="FL1" s="96"/>
      <c r="FM1" s="97"/>
      <c r="FN1" s="98"/>
      <c r="FO1" s="96"/>
      <c r="FP1" s="96"/>
      <c r="FQ1" s="96"/>
      <c r="FR1" s="93">
        <v>2010.0</v>
      </c>
      <c r="FS1" s="93">
        <v>2012.0</v>
      </c>
      <c r="FT1" s="93">
        <v>2014.0</v>
      </c>
      <c r="FU1" s="93">
        <v>2016.0</v>
      </c>
      <c r="FV1" s="93">
        <v>2018.0</v>
      </c>
      <c r="FW1" s="93">
        <v>2020.0</v>
      </c>
      <c r="FX1" s="93">
        <v>2022.0</v>
      </c>
      <c r="FY1" s="93">
        <v>2024.0</v>
      </c>
      <c r="FZ1" s="96"/>
      <c r="GA1" s="96"/>
      <c r="GB1" s="96"/>
      <c r="GC1" s="96"/>
      <c r="GD1" s="97"/>
      <c r="GE1" s="98"/>
      <c r="GF1" s="96"/>
      <c r="GG1" s="96"/>
      <c r="GH1" s="96"/>
      <c r="GI1" s="93">
        <v>2010.0</v>
      </c>
      <c r="GJ1" s="93">
        <v>2012.0</v>
      </c>
      <c r="GK1" s="93">
        <v>2014.0</v>
      </c>
      <c r="GL1" s="93">
        <v>2016.0</v>
      </c>
      <c r="GM1" s="93">
        <v>2018.0</v>
      </c>
      <c r="GN1" s="93">
        <v>2020.0</v>
      </c>
      <c r="GO1" s="93">
        <v>2022.0</v>
      </c>
      <c r="GP1" s="93">
        <v>2024.0</v>
      </c>
      <c r="GQ1" s="96"/>
      <c r="GR1" s="96"/>
      <c r="GS1" s="96"/>
      <c r="GT1" s="96"/>
      <c r="GU1" s="97"/>
      <c r="GV1" s="98"/>
      <c r="GW1" s="96"/>
      <c r="GX1" s="96"/>
      <c r="GY1" s="96"/>
      <c r="GZ1" s="93">
        <v>2010.0</v>
      </c>
      <c r="HA1" s="93">
        <v>2012.0</v>
      </c>
      <c r="HB1" s="93">
        <v>2014.0</v>
      </c>
      <c r="HC1" s="93">
        <v>2016.0</v>
      </c>
      <c r="HD1" s="93">
        <v>2018.0</v>
      </c>
      <c r="HE1" s="93">
        <v>2020.0</v>
      </c>
      <c r="HF1" s="93">
        <v>2022.0</v>
      </c>
      <c r="HG1" s="93">
        <v>2024.0</v>
      </c>
      <c r="HH1" s="96"/>
      <c r="HI1" s="96"/>
      <c r="HJ1" s="96"/>
      <c r="HK1" s="96"/>
      <c r="HL1" s="97"/>
      <c r="HM1" s="98"/>
      <c r="HN1" s="96"/>
      <c r="HO1" s="96"/>
      <c r="HP1" s="96"/>
      <c r="HQ1" s="93">
        <v>2010.0</v>
      </c>
      <c r="HR1" s="93">
        <v>2012.0</v>
      </c>
      <c r="HS1" s="93">
        <v>2014.0</v>
      </c>
      <c r="HT1" s="93">
        <v>2016.0</v>
      </c>
      <c r="HU1" s="93">
        <v>2018.0</v>
      </c>
      <c r="HV1" s="93">
        <v>2020.0</v>
      </c>
      <c r="HW1" s="93">
        <v>2022.0</v>
      </c>
      <c r="HX1" s="93">
        <v>2024.0</v>
      </c>
      <c r="HY1" s="96"/>
      <c r="HZ1" s="96"/>
      <c r="IA1" s="96"/>
      <c r="IB1" s="96"/>
      <c r="IC1" s="97"/>
      <c r="ID1" s="98"/>
      <c r="IE1" s="96"/>
      <c r="IF1" s="96"/>
      <c r="IG1" s="96"/>
      <c r="IH1" s="93">
        <v>2010.0</v>
      </c>
      <c r="II1" s="93">
        <v>2012.0</v>
      </c>
      <c r="IJ1" s="93">
        <v>2014.0</v>
      </c>
      <c r="IK1" s="93">
        <v>2016.0</v>
      </c>
      <c r="IL1" s="93">
        <v>2018.0</v>
      </c>
      <c r="IM1" s="93">
        <v>2020.0</v>
      </c>
      <c r="IN1" s="93">
        <v>2022.0</v>
      </c>
      <c r="IO1" s="93">
        <v>2024.0</v>
      </c>
      <c r="IP1" s="96"/>
      <c r="IQ1" s="96"/>
      <c r="IR1" s="96"/>
      <c r="IS1" s="96"/>
      <c r="IT1" s="97"/>
      <c r="IU1" s="98"/>
      <c r="IV1" s="96"/>
      <c r="IW1" s="96"/>
      <c r="IX1" s="96"/>
      <c r="IY1" s="93">
        <v>2010.0</v>
      </c>
      <c r="IZ1" s="93">
        <v>2012.0</v>
      </c>
      <c r="JA1" s="93">
        <v>2014.0</v>
      </c>
      <c r="JB1" s="93">
        <v>2016.0</v>
      </c>
      <c r="JC1" s="93">
        <v>2018.0</v>
      </c>
      <c r="JD1" s="93">
        <v>2020.0</v>
      </c>
      <c r="JE1" s="93">
        <v>2022.0</v>
      </c>
      <c r="JF1" s="93">
        <v>2024.0</v>
      </c>
      <c r="JG1" s="96"/>
      <c r="JH1" s="96"/>
      <c r="JI1" s="96"/>
      <c r="JJ1" s="96"/>
      <c r="JK1" s="97"/>
      <c r="JL1" s="98"/>
      <c r="JM1" s="96"/>
      <c r="JN1" s="96"/>
      <c r="JO1" s="96"/>
      <c r="JP1" s="93">
        <v>2010.0</v>
      </c>
      <c r="JQ1" s="93">
        <v>2012.0</v>
      </c>
      <c r="JR1" s="93">
        <v>2014.0</v>
      </c>
      <c r="JS1" s="93">
        <v>2016.0</v>
      </c>
      <c r="JT1" s="93">
        <v>2018.0</v>
      </c>
      <c r="JU1" s="93">
        <v>2020.0</v>
      </c>
      <c r="JV1" s="93">
        <v>2022.0</v>
      </c>
      <c r="JW1" s="93">
        <v>2024.0</v>
      </c>
      <c r="JX1" s="96"/>
      <c r="JY1" s="96"/>
      <c r="JZ1" s="96"/>
      <c r="KA1" s="96"/>
      <c r="KB1" s="97"/>
      <c r="KC1" s="98"/>
      <c r="KD1" s="96"/>
      <c r="KE1" s="96"/>
      <c r="KF1" s="96"/>
      <c r="KG1" s="93">
        <v>2010.0</v>
      </c>
      <c r="KH1" s="93">
        <v>2012.0</v>
      </c>
      <c r="KI1" s="93">
        <v>2014.0</v>
      </c>
      <c r="KJ1" s="93">
        <v>2016.0</v>
      </c>
      <c r="KK1" s="93">
        <v>2018.0</v>
      </c>
      <c r="KL1" s="93">
        <v>2020.0</v>
      </c>
      <c r="KM1" s="93">
        <v>2022.0</v>
      </c>
      <c r="KN1" s="93">
        <v>2024.0</v>
      </c>
      <c r="KO1" s="96"/>
      <c r="KP1" s="96"/>
      <c r="KQ1" s="96"/>
      <c r="KR1" s="96"/>
      <c r="KS1" s="97"/>
    </row>
    <row r="2" ht="21.0" customHeight="1">
      <c r="A2" s="34"/>
      <c r="B2" s="99"/>
      <c r="C2" s="100"/>
      <c r="D2" s="101">
        <v>2011.0</v>
      </c>
      <c r="E2" s="101">
        <v>2013.0</v>
      </c>
      <c r="F2" s="101">
        <v>2015.0</v>
      </c>
      <c r="G2" s="101">
        <v>2017.0</v>
      </c>
      <c r="H2" s="101">
        <v>2019.0</v>
      </c>
      <c r="I2" s="101">
        <v>2021.0</v>
      </c>
      <c r="J2" s="101">
        <v>2023.0</v>
      </c>
      <c r="K2" s="101">
        <v>2025.0</v>
      </c>
      <c r="L2" s="102"/>
      <c r="M2" s="103"/>
      <c r="N2" s="96"/>
      <c r="O2" s="96"/>
      <c r="P2" s="97"/>
      <c r="Q2" s="98"/>
      <c r="R2" s="96"/>
      <c r="S2" s="96"/>
      <c r="T2" s="96"/>
      <c r="U2" s="101">
        <v>2011.0</v>
      </c>
      <c r="V2" s="101">
        <v>2013.0</v>
      </c>
      <c r="W2" s="101">
        <v>2015.0</v>
      </c>
      <c r="X2" s="101">
        <v>2017.0</v>
      </c>
      <c r="Y2" s="101">
        <v>2019.0</v>
      </c>
      <c r="Z2" s="101">
        <v>2021.0</v>
      </c>
      <c r="AA2" s="101">
        <v>2023.0</v>
      </c>
      <c r="AB2" s="101">
        <v>2025.0</v>
      </c>
      <c r="AC2" s="96"/>
      <c r="AD2" s="96"/>
      <c r="AE2" s="96"/>
      <c r="AF2" s="96"/>
      <c r="AG2" s="97"/>
      <c r="AH2" s="98"/>
      <c r="AI2" s="96"/>
      <c r="AJ2" s="96"/>
      <c r="AK2" s="96"/>
      <c r="AL2" s="101">
        <v>2011.0</v>
      </c>
      <c r="AM2" s="101">
        <v>2013.0</v>
      </c>
      <c r="AN2" s="101">
        <v>2015.0</v>
      </c>
      <c r="AO2" s="101">
        <v>2017.0</v>
      </c>
      <c r="AP2" s="101">
        <v>2019.0</v>
      </c>
      <c r="AQ2" s="101">
        <v>2021.0</v>
      </c>
      <c r="AR2" s="101">
        <v>2023.0</v>
      </c>
      <c r="AS2" s="101">
        <v>2025.0</v>
      </c>
      <c r="AT2" s="96"/>
      <c r="AU2" s="96"/>
      <c r="AV2" s="96"/>
      <c r="AW2" s="96"/>
      <c r="AX2" s="97"/>
      <c r="AY2" s="98"/>
      <c r="AZ2" s="96"/>
      <c r="BA2" s="96"/>
      <c r="BB2" s="96"/>
      <c r="BC2" s="101">
        <v>2011.0</v>
      </c>
      <c r="BD2" s="101">
        <v>2013.0</v>
      </c>
      <c r="BE2" s="101">
        <v>2015.0</v>
      </c>
      <c r="BF2" s="101">
        <v>2017.0</v>
      </c>
      <c r="BG2" s="101">
        <v>2019.0</v>
      </c>
      <c r="BH2" s="101">
        <v>2021.0</v>
      </c>
      <c r="BI2" s="101">
        <v>2023.0</v>
      </c>
      <c r="BJ2" s="101">
        <v>2025.0</v>
      </c>
      <c r="BK2" s="96"/>
      <c r="BL2" s="96"/>
      <c r="BM2" s="96"/>
      <c r="BN2" s="96"/>
      <c r="BO2" s="97"/>
      <c r="BP2" s="98"/>
      <c r="BQ2" s="96"/>
      <c r="BR2" s="96"/>
      <c r="BS2" s="96"/>
      <c r="BT2" s="101">
        <v>2011.0</v>
      </c>
      <c r="BU2" s="101">
        <v>2013.0</v>
      </c>
      <c r="BV2" s="101">
        <v>2015.0</v>
      </c>
      <c r="BW2" s="101">
        <v>2017.0</v>
      </c>
      <c r="BX2" s="101">
        <v>2019.0</v>
      </c>
      <c r="BY2" s="101">
        <v>2021.0</v>
      </c>
      <c r="BZ2" s="101">
        <v>2023.0</v>
      </c>
      <c r="CA2" s="101">
        <v>2025.0</v>
      </c>
      <c r="CB2" s="96"/>
      <c r="CC2" s="96"/>
      <c r="CD2" s="96"/>
      <c r="CE2" s="96"/>
      <c r="CF2" s="97"/>
      <c r="CG2" s="98"/>
      <c r="CH2" s="96"/>
      <c r="CI2" s="96"/>
      <c r="CJ2" s="96"/>
      <c r="CK2" s="101">
        <v>2011.0</v>
      </c>
      <c r="CL2" s="101">
        <v>2013.0</v>
      </c>
      <c r="CM2" s="101">
        <v>2015.0</v>
      </c>
      <c r="CN2" s="101">
        <v>2017.0</v>
      </c>
      <c r="CO2" s="101">
        <v>2019.0</v>
      </c>
      <c r="CP2" s="101">
        <v>2021.0</v>
      </c>
      <c r="CQ2" s="101">
        <v>2023.0</v>
      </c>
      <c r="CR2" s="101">
        <v>2025.0</v>
      </c>
      <c r="CS2" s="96"/>
      <c r="CT2" s="96"/>
      <c r="CU2" s="96"/>
      <c r="CV2" s="96"/>
      <c r="CW2" s="97"/>
      <c r="CX2" s="98"/>
      <c r="CY2" s="96"/>
      <c r="CZ2" s="96"/>
      <c r="DA2" s="96"/>
      <c r="DB2" s="101">
        <v>2011.0</v>
      </c>
      <c r="DC2" s="101">
        <v>2013.0</v>
      </c>
      <c r="DD2" s="101">
        <v>2015.0</v>
      </c>
      <c r="DE2" s="101">
        <v>2017.0</v>
      </c>
      <c r="DF2" s="101">
        <v>2019.0</v>
      </c>
      <c r="DG2" s="101">
        <v>2021.0</v>
      </c>
      <c r="DH2" s="101">
        <v>2023.0</v>
      </c>
      <c r="DI2" s="101">
        <v>2025.0</v>
      </c>
      <c r="DJ2" s="96"/>
      <c r="DK2" s="96"/>
      <c r="DL2" s="96"/>
      <c r="DM2" s="96"/>
      <c r="DN2" s="97"/>
      <c r="DO2" s="98"/>
      <c r="DP2" s="96"/>
      <c r="DQ2" s="96"/>
      <c r="DR2" s="96"/>
      <c r="DS2" s="101">
        <v>2011.0</v>
      </c>
      <c r="DT2" s="101">
        <v>2013.0</v>
      </c>
      <c r="DU2" s="101">
        <v>2015.0</v>
      </c>
      <c r="DV2" s="101">
        <v>2017.0</v>
      </c>
      <c r="DW2" s="101">
        <v>2019.0</v>
      </c>
      <c r="DX2" s="101">
        <v>2021.0</v>
      </c>
      <c r="DY2" s="101">
        <v>2023.0</v>
      </c>
      <c r="DZ2" s="101">
        <v>2025.0</v>
      </c>
      <c r="EA2" s="96"/>
      <c r="EB2" s="96"/>
      <c r="EC2" s="96"/>
      <c r="ED2" s="96"/>
      <c r="EE2" s="97"/>
      <c r="EF2" s="98"/>
      <c r="EG2" s="96"/>
      <c r="EH2" s="96"/>
      <c r="EI2" s="96"/>
      <c r="EJ2" s="101">
        <v>2011.0</v>
      </c>
      <c r="EK2" s="101">
        <v>2013.0</v>
      </c>
      <c r="EL2" s="101">
        <v>2015.0</v>
      </c>
      <c r="EM2" s="101">
        <v>2017.0</v>
      </c>
      <c r="EN2" s="101">
        <v>2019.0</v>
      </c>
      <c r="EO2" s="101">
        <v>2021.0</v>
      </c>
      <c r="EP2" s="101">
        <v>2023.0</v>
      </c>
      <c r="EQ2" s="101">
        <v>2025.0</v>
      </c>
      <c r="ER2" s="96"/>
      <c r="ES2" s="96"/>
      <c r="ET2" s="96"/>
      <c r="EU2" s="96"/>
      <c r="EV2" s="97"/>
      <c r="EW2" s="98"/>
      <c r="EX2" s="96"/>
      <c r="EY2" s="96"/>
      <c r="EZ2" s="96"/>
      <c r="FA2" s="101">
        <v>2011.0</v>
      </c>
      <c r="FB2" s="101">
        <v>2013.0</v>
      </c>
      <c r="FC2" s="101">
        <v>2015.0</v>
      </c>
      <c r="FD2" s="101">
        <v>2017.0</v>
      </c>
      <c r="FE2" s="101">
        <v>2019.0</v>
      </c>
      <c r="FF2" s="101">
        <v>2021.0</v>
      </c>
      <c r="FG2" s="101">
        <v>2023.0</v>
      </c>
      <c r="FH2" s="101">
        <v>2025.0</v>
      </c>
      <c r="FI2" s="96"/>
      <c r="FJ2" s="96"/>
      <c r="FK2" s="96"/>
      <c r="FL2" s="96"/>
      <c r="FM2" s="97"/>
      <c r="FN2" s="98"/>
      <c r="FO2" s="96"/>
      <c r="FP2" s="96"/>
      <c r="FQ2" s="96"/>
      <c r="FR2" s="101">
        <v>2011.0</v>
      </c>
      <c r="FS2" s="101">
        <v>2013.0</v>
      </c>
      <c r="FT2" s="101">
        <v>2015.0</v>
      </c>
      <c r="FU2" s="101">
        <v>2017.0</v>
      </c>
      <c r="FV2" s="101">
        <v>2019.0</v>
      </c>
      <c r="FW2" s="101">
        <v>2021.0</v>
      </c>
      <c r="FX2" s="101">
        <v>2023.0</v>
      </c>
      <c r="FY2" s="101">
        <v>2025.0</v>
      </c>
      <c r="FZ2" s="96"/>
      <c r="GA2" s="96"/>
      <c r="GB2" s="96"/>
      <c r="GC2" s="96"/>
      <c r="GD2" s="97"/>
      <c r="GE2" s="98"/>
      <c r="GF2" s="96"/>
      <c r="GG2" s="96"/>
      <c r="GH2" s="96"/>
      <c r="GI2" s="101">
        <v>2011.0</v>
      </c>
      <c r="GJ2" s="101">
        <v>2013.0</v>
      </c>
      <c r="GK2" s="101">
        <v>2015.0</v>
      </c>
      <c r="GL2" s="101">
        <v>2017.0</v>
      </c>
      <c r="GM2" s="101">
        <v>2019.0</v>
      </c>
      <c r="GN2" s="101">
        <v>2021.0</v>
      </c>
      <c r="GO2" s="101">
        <v>2023.0</v>
      </c>
      <c r="GP2" s="101">
        <v>2025.0</v>
      </c>
      <c r="GQ2" s="96"/>
      <c r="GR2" s="96"/>
      <c r="GS2" s="96"/>
      <c r="GT2" s="96"/>
      <c r="GU2" s="97"/>
      <c r="GV2" s="98"/>
      <c r="GW2" s="96"/>
      <c r="GX2" s="96"/>
      <c r="GY2" s="96"/>
      <c r="GZ2" s="101">
        <v>2011.0</v>
      </c>
      <c r="HA2" s="101">
        <v>2013.0</v>
      </c>
      <c r="HB2" s="101">
        <v>2015.0</v>
      </c>
      <c r="HC2" s="101">
        <v>2017.0</v>
      </c>
      <c r="HD2" s="101">
        <v>2019.0</v>
      </c>
      <c r="HE2" s="101">
        <v>2021.0</v>
      </c>
      <c r="HF2" s="101">
        <v>2023.0</v>
      </c>
      <c r="HG2" s="101">
        <v>2025.0</v>
      </c>
      <c r="HH2" s="96"/>
      <c r="HI2" s="96"/>
      <c r="HJ2" s="96"/>
      <c r="HK2" s="96"/>
      <c r="HL2" s="97"/>
      <c r="HM2" s="98"/>
      <c r="HN2" s="96"/>
      <c r="HO2" s="96"/>
      <c r="HP2" s="96"/>
      <c r="HQ2" s="101">
        <v>2011.0</v>
      </c>
      <c r="HR2" s="101">
        <v>2013.0</v>
      </c>
      <c r="HS2" s="101">
        <v>2015.0</v>
      </c>
      <c r="HT2" s="101">
        <v>2017.0</v>
      </c>
      <c r="HU2" s="101">
        <v>2019.0</v>
      </c>
      <c r="HV2" s="101">
        <v>2021.0</v>
      </c>
      <c r="HW2" s="101">
        <v>2023.0</v>
      </c>
      <c r="HX2" s="101">
        <v>2025.0</v>
      </c>
      <c r="HY2" s="96"/>
      <c r="HZ2" s="96"/>
      <c r="IA2" s="96"/>
      <c r="IB2" s="96"/>
      <c r="IC2" s="97"/>
      <c r="ID2" s="98"/>
      <c r="IE2" s="96"/>
      <c r="IF2" s="96"/>
      <c r="IG2" s="96"/>
      <c r="IH2" s="101">
        <v>2011.0</v>
      </c>
      <c r="II2" s="101">
        <v>2013.0</v>
      </c>
      <c r="IJ2" s="101">
        <v>2015.0</v>
      </c>
      <c r="IK2" s="101">
        <v>2017.0</v>
      </c>
      <c r="IL2" s="101">
        <v>2019.0</v>
      </c>
      <c r="IM2" s="101">
        <v>2021.0</v>
      </c>
      <c r="IN2" s="101">
        <v>2023.0</v>
      </c>
      <c r="IO2" s="101">
        <v>2025.0</v>
      </c>
      <c r="IP2" s="96"/>
      <c r="IQ2" s="96"/>
      <c r="IR2" s="96"/>
      <c r="IS2" s="96"/>
      <c r="IT2" s="97"/>
      <c r="IU2" s="98"/>
      <c r="IV2" s="96"/>
      <c r="IW2" s="96"/>
      <c r="IX2" s="96"/>
      <c r="IY2" s="101">
        <v>2011.0</v>
      </c>
      <c r="IZ2" s="101">
        <v>2013.0</v>
      </c>
      <c r="JA2" s="101">
        <v>2015.0</v>
      </c>
      <c r="JB2" s="101">
        <v>2017.0</v>
      </c>
      <c r="JC2" s="101">
        <v>2019.0</v>
      </c>
      <c r="JD2" s="101">
        <v>2021.0</v>
      </c>
      <c r="JE2" s="101">
        <v>2023.0</v>
      </c>
      <c r="JF2" s="101">
        <v>2025.0</v>
      </c>
      <c r="JG2" s="96"/>
      <c r="JH2" s="96"/>
      <c r="JI2" s="96"/>
      <c r="JJ2" s="96"/>
      <c r="JK2" s="97"/>
      <c r="JL2" s="98"/>
      <c r="JM2" s="96"/>
      <c r="JN2" s="96"/>
      <c r="JO2" s="96"/>
      <c r="JP2" s="101">
        <v>2011.0</v>
      </c>
      <c r="JQ2" s="101">
        <v>2013.0</v>
      </c>
      <c r="JR2" s="101">
        <v>2015.0</v>
      </c>
      <c r="JS2" s="101">
        <v>2017.0</v>
      </c>
      <c r="JT2" s="101">
        <v>2019.0</v>
      </c>
      <c r="JU2" s="101">
        <v>2021.0</v>
      </c>
      <c r="JV2" s="101">
        <v>2023.0</v>
      </c>
      <c r="JW2" s="101">
        <v>2025.0</v>
      </c>
      <c r="JX2" s="96"/>
      <c r="JY2" s="96"/>
      <c r="JZ2" s="96"/>
      <c r="KA2" s="96"/>
      <c r="KB2" s="97"/>
      <c r="KC2" s="98"/>
      <c r="KD2" s="96"/>
      <c r="KE2" s="96"/>
      <c r="KF2" s="96"/>
      <c r="KG2" s="101">
        <v>2011.0</v>
      </c>
      <c r="KH2" s="101">
        <v>2013.0</v>
      </c>
      <c r="KI2" s="101">
        <v>2015.0</v>
      </c>
      <c r="KJ2" s="101">
        <v>2017.0</v>
      </c>
      <c r="KK2" s="101">
        <v>2019.0</v>
      </c>
      <c r="KL2" s="101">
        <v>2021.0</v>
      </c>
      <c r="KM2" s="101">
        <v>2023.0</v>
      </c>
      <c r="KN2" s="101">
        <v>2025.0</v>
      </c>
      <c r="KO2" s="96"/>
      <c r="KP2" s="96"/>
      <c r="KQ2" s="96"/>
      <c r="KR2" s="96"/>
      <c r="KS2" s="97"/>
    </row>
    <row r="3">
      <c r="A3" s="104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8"/>
      <c r="R3" s="104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8"/>
      <c r="AI3" s="104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8"/>
      <c r="AZ3" s="104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8"/>
      <c r="BQ3" s="104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8"/>
      <c r="CH3" s="104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8"/>
      <c r="CY3" s="104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8"/>
      <c r="DP3" s="104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7"/>
      <c r="EF3" s="98"/>
      <c r="EG3" s="104"/>
      <c r="EH3" s="97"/>
      <c r="EI3" s="97"/>
      <c r="EJ3" s="97"/>
      <c r="EK3" s="97"/>
      <c r="EL3" s="97"/>
      <c r="EM3" s="97"/>
      <c r="EN3" s="97"/>
      <c r="EO3" s="97"/>
      <c r="EP3" s="97"/>
      <c r="EQ3" s="97"/>
      <c r="ER3" s="97"/>
      <c r="ES3" s="97"/>
      <c r="ET3" s="97"/>
      <c r="EU3" s="97"/>
      <c r="EV3" s="97"/>
      <c r="EW3" s="98"/>
      <c r="EX3" s="104"/>
      <c r="EY3" s="97"/>
      <c r="EZ3" s="97"/>
      <c r="FA3" s="97"/>
      <c r="FB3" s="97"/>
      <c r="FC3" s="97"/>
      <c r="FD3" s="97"/>
      <c r="FE3" s="97"/>
      <c r="FF3" s="97"/>
      <c r="FG3" s="97"/>
      <c r="FH3" s="97"/>
      <c r="FI3" s="97"/>
      <c r="FJ3" s="97"/>
      <c r="FK3" s="97"/>
      <c r="FL3" s="97"/>
      <c r="FM3" s="97"/>
      <c r="FN3" s="98"/>
      <c r="FO3" s="104"/>
      <c r="FP3" s="97"/>
      <c r="FQ3" s="97"/>
      <c r="FR3" s="97"/>
      <c r="FS3" s="97"/>
      <c r="FT3" s="97"/>
      <c r="FU3" s="97"/>
      <c r="FV3" s="97"/>
      <c r="FW3" s="97"/>
      <c r="FX3" s="97"/>
      <c r="FY3" s="97"/>
      <c r="FZ3" s="97"/>
      <c r="GA3" s="97"/>
      <c r="GB3" s="97"/>
      <c r="GC3" s="97"/>
      <c r="GD3" s="97"/>
      <c r="GE3" s="98"/>
      <c r="GF3" s="104"/>
      <c r="GG3" s="97"/>
      <c r="GH3" s="97"/>
      <c r="GI3" s="97"/>
      <c r="GJ3" s="97"/>
      <c r="GK3" s="97"/>
      <c r="GL3" s="97"/>
      <c r="GM3" s="97"/>
      <c r="GN3" s="97"/>
      <c r="GO3" s="97"/>
      <c r="GP3" s="97"/>
      <c r="GQ3" s="97"/>
      <c r="GR3" s="97"/>
      <c r="GS3" s="97"/>
      <c r="GT3" s="97"/>
      <c r="GU3" s="97"/>
      <c r="GV3" s="98"/>
      <c r="GW3" s="104"/>
      <c r="GX3" s="97"/>
      <c r="GY3" s="97"/>
      <c r="GZ3" s="97"/>
      <c r="HA3" s="97"/>
      <c r="HB3" s="97"/>
      <c r="HC3" s="97"/>
      <c r="HD3" s="97"/>
      <c r="HE3" s="97"/>
      <c r="HF3" s="97"/>
      <c r="HG3" s="97"/>
      <c r="HH3" s="97"/>
      <c r="HI3" s="97"/>
      <c r="HJ3" s="97"/>
      <c r="HK3" s="97"/>
      <c r="HL3" s="97"/>
      <c r="HM3" s="98"/>
      <c r="HN3" s="104"/>
      <c r="HO3" s="97"/>
      <c r="HP3" s="97"/>
      <c r="HQ3" s="97"/>
      <c r="HR3" s="97"/>
      <c r="HS3" s="97"/>
      <c r="HT3" s="97"/>
      <c r="HU3" s="97"/>
      <c r="HV3" s="97"/>
      <c r="HW3" s="97"/>
      <c r="HX3" s="97"/>
      <c r="HY3" s="97"/>
      <c r="HZ3" s="97"/>
      <c r="IA3" s="97"/>
      <c r="IB3" s="97"/>
      <c r="IC3" s="97"/>
      <c r="ID3" s="98"/>
      <c r="IE3" s="104"/>
      <c r="IF3" s="97"/>
      <c r="IG3" s="97"/>
      <c r="IH3" s="97"/>
      <c r="II3" s="97"/>
      <c r="IJ3" s="97"/>
      <c r="IK3" s="97"/>
      <c r="IL3" s="97"/>
      <c r="IM3" s="97"/>
      <c r="IN3" s="97"/>
      <c r="IO3" s="97"/>
      <c r="IP3" s="97"/>
      <c r="IQ3" s="97"/>
      <c r="IR3" s="97"/>
      <c r="IS3" s="97"/>
      <c r="IT3" s="97"/>
      <c r="IU3" s="98"/>
      <c r="IV3" s="104"/>
      <c r="IW3" s="97"/>
      <c r="IX3" s="97"/>
      <c r="IY3" s="97"/>
      <c r="IZ3" s="97"/>
      <c r="JA3" s="97"/>
      <c r="JB3" s="97"/>
      <c r="JC3" s="97"/>
      <c r="JD3" s="97"/>
      <c r="JE3" s="97"/>
      <c r="JF3" s="97"/>
      <c r="JG3" s="97"/>
      <c r="JH3" s="97"/>
      <c r="JI3" s="97"/>
      <c r="JJ3" s="97"/>
      <c r="JK3" s="97"/>
      <c r="JL3" s="98"/>
      <c r="JM3" s="104"/>
      <c r="JN3" s="97"/>
      <c r="JO3" s="97"/>
      <c r="JP3" s="97"/>
      <c r="JQ3" s="97"/>
      <c r="JR3" s="97"/>
      <c r="JS3" s="97"/>
      <c r="JT3" s="97"/>
      <c r="JU3" s="97"/>
      <c r="JV3" s="97"/>
      <c r="JW3" s="97"/>
      <c r="JX3" s="97"/>
      <c r="JY3" s="97"/>
      <c r="JZ3" s="97"/>
      <c r="KA3" s="97"/>
      <c r="KB3" s="97"/>
      <c r="KC3" s="98"/>
      <c r="KD3" s="104"/>
      <c r="KE3" s="97"/>
      <c r="KF3" s="97"/>
      <c r="KG3" s="97"/>
      <c r="KH3" s="97"/>
      <c r="KI3" s="97"/>
      <c r="KJ3" s="97"/>
      <c r="KK3" s="97"/>
      <c r="KL3" s="97"/>
      <c r="KM3" s="97"/>
      <c r="KN3" s="97"/>
      <c r="KO3" s="97"/>
      <c r="KP3" s="97"/>
      <c r="KQ3" s="97"/>
      <c r="KR3" s="97"/>
      <c r="KS3" s="97"/>
    </row>
    <row r="4" ht="15.0" customHeight="1">
      <c r="A4" s="539"/>
      <c r="B4" s="540" t="s">
        <v>50</v>
      </c>
      <c r="C4" s="541" t="s">
        <v>51</v>
      </c>
      <c r="D4" s="540"/>
      <c r="E4" s="540"/>
      <c r="F4" s="540"/>
      <c r="G4" s="540" t="s">
        <v>52</v>
      </c>
      <c r="H4" s="540"/>
      <c r="I4" s="542"/>
      <c r="J4" s="109"/>
      <c r="K4" s="109"/>
      <c r="L4" s="109"/>
      <c r="M4" s="109"/>
      <c r="N4" s="109"/>
      <c r="O4" s="109"/>
      <c r="P4" s="110" t="s">
        <v>103</v>
      </c>
      <c r="Q4" s="111"/>
      <c r="R4" s="539"/>
      <c r="S4" s="540" t="s">
        <v>50</v>
      </c>
      <c r="T4" s="541" t="s">
        <v>51</v>
      </c>
      <c r="U4" s="540"/>
      <c r="V4" s="540"/>
      <c r="W4" s="540"/>
      <c r="X4" s="540" t="s">
        <v>52</v>
      </c>
      <c r="Y4" s="540"/>
      <c r="Z4" s="542"/>
      <c r="AA4" s="109"/>
      <c r="AB4" s="109"/>
      <c r="AC4" s="109"/>
      <c r="AD4" s="109"/>
      <c r="AE4" s="109"/>
      <c r="AF4" s="109"/>
      <c r="AG4" s="110" t="s">
        <v>103</v>
      </c>
      <c r="AH4" s="111"/>
      <c r="AI4" s="539"/>
      <c r="AJ4" s="540" t="s">
        <v>50</v>
      </c>
      <c r="AK4" s="541" t="s">
        <v>51</v>
      </c>
      <c r="AL4" s="540"/>
      <c r="AM4" s="540"/>
      <c r="AN4" s="540"/>
      <c r="AO4" s="540" t="s">
        <v>52</v>
      </c>
      <c r="AP4" s="540"/>
      <c r="AQ4" s="542"/>
      <c r="AR4" s="109"/>
      <c r="AS4" s="109"/>
      <c r="AT4" s="109"/>
      <c r="AU4" s="109"/>
      <c r="AV4" s="109"/>
      <c r="AW4" s="109"/>
      <c r="AX4" s="110" t="s">
        <v>103</v>
      </c>
      <c r="AY4" s="111"/>
      <c r="AZ4" s="539"/>
      <c r="BA4" s="540" t="s">
        <v>50</v>
      </c>
      <c r="BB4" s="541" t="s">
        <v>51</v>
      </c>
      <c r="BC4" s="540"/>
      <c r="BD4" s="540"/>
      <c r="BE4" s="540"/>
      <c r="BF4" s="540" t="s">
        <v>52</v>
      </c>
      <c r="BG4" s="540"/>
      <c r="BH4" s="542"/>
      <c r="BI4" s="109"/>
      <c r="BJ4" s="109"/>
      <c r="BK4" s="109"/>
      <c r="BL4" s="109"/>
      <c r="BM4" s="109"/>
      <c r="BN4" s="109"/>
      <c r="BO4" s="110" t="s">
        <v>103</v>
      </c>
      <c r="BP4" s="111"/>
      <c r="BQ4" s="539"/>
      <c r="BR4" s="540" t="s">
        <v>50</v>
      </c>
      <c r="BS4" s="541" t="s">
        <v>51</v>
      </c>
      <c r="BT4" s="540"/>
      <c r="BU4" s="540"/>
      <c r="BV4" s="540"/>
      <c r="BW4" s="540" t="s">
        <v>52</v>
      </c>
      <c r="BX4" s="540"/>
      <c r="BY4" s="542"/>
      <c r="BZ4" s="109"/>
      <c r="CA4" s="109"/>
      <c r="CB4" s="109"/>
      <c r="CC4" s="109"/>
      <c r="CD4" s="109"/>
      <c r="CE4" s="109"/>
      <c r="CF4" s="110" t="s">
        <v>103</v>
      </c>
      <c r="CG4" s="111"/>
      <c r="CH4" s="539"/>
      <c r="CI4" s="540" t="s">
        <v>50</v>
      </c>
      <c r="CJ4" s="541" t="s">
        <v>51</v>
      </c>
      <c r="CK4" s="540"/>
      <c r="CL4" s="540"/>
      <c r="CM4" s="540"/>
      <c r="CN4" s="540" t="s">
        <v>52</v>
      </c>
      <c r="CO4" s="540"/>
      <c r="CP4" s="542"/>
      <c r="CQ4" s="109"/>
      <c r="CR4" s="109"/>
      <c r="CS4" s="109"/>
      <c r="CT4" s="109"/>
      <c r="CU4" s="109"/>
      <c r="CV4" s="109"/>
      <c r="CW4" s="110" t="s">
        <v>103</v>
      </c>
      <c r="CX4" s="111"/>
      <c r="CY4" s="539"/>
      <c r="CZ4" s="540" t="s">
        <v>50</v>
      </c>
      <c r="DA4" s="541" t="s">
        <v>51</v>
      </c>
      <c r="DB4" s="540"/>
      <c r="DC4" s="540"/>
      <c r="DD4" s="540"/>
      <c r="DE4" s="540" t="s">
        <v>52</v>
      </c>
      <c r="DF4" s="540"/>
      <c r="DG4" s="542"/>
      <c r="DH4" s="109"/>
      <c r="DI4" s="109"/>
      <c r="DJ4" s="109"/>
      <c r="DK4" s="109"/>
      <c r="DL4" s="109"/>
      <c r="DM4" s="109"/>
      <c r="DN4" s="110" t="s">
        <v>103</v>
      </c>
      <c r="DO4" s="111"/>
      <c r="DP4" s="539"/>
      <c r="DQ4" s="540" t="s">
        <v>50</v>
      </c>
      <c r="DR4" s="541" t="s">
        <v>51</v>
      </c>
      <c r="DS4" s="540"/>
      <c r="DT4" s="540"/>
      <c r="DU4" s="540"/>
      <c r="DV4" s="540" t="s">
        <v>52</v>
      </c>
      <c r="DW4" s="540"/>
      <c r="DX4" s="542"/>
      <c r="DY4" s="109"/>
      <c r="DZ4" s="109"/>
      <c r="EA4" s="109"/>
      <c r="EB4" s="109"/>
      <c r="EC4" s="109"/>
      <c r="ED4" s="109"/>
      <c r="EE4" s="110" t="s">
        <v>103</v>
      </c>
      <c r="EF4" s="111"/>
      <c r="EG4" s="539"/>
      <c r="EH4" s="540" t="s">
        <v>50</v>
      </c>
      <c r="EI4" s="541" t="s">
        <v>51</v>
      </c>
      <c r="EJ4" s="540"/>
      <c r="EK4" s="540"/>
      <c r="EL4" s="540"/>
      <c r="EM4" s="540" t="s">
        <v>52</v>
      </c>
      <c r="EN4" s="540"/>
      <c r="EO4" s="542"/>
      <c r="EP4" s="109"/>
      <c r="EQ4" s="109"/>
      <c r="ER4" s="109"/>
      <c r="ES4" s="109"/>
      <c r="ET4" s="109"/>
      <c r="EU4" s="109"/>
      <c r="EV4" s="110" t="s">
        <v>103</v>
      </c>
      <c r="EW4" s="111"/>
      <c r="EX4" s="539"/>
      <c r="EY4" s="540" t="s">
        <v>50</v>
      </c>
      <c r="EZ4" s="541" t="s">
        <v>51</v>
      </c>
      <c r="FA4" s="540"/>
      <c r="FB4" s="540"/>
      <c r="FC4" s="540"/>
      <c r="FD4" s="540" t="s">
        <v>52</v>
      </c>
      <c r="FE4" s="540"/>
      <c r="FF4" s="542"/>
      <c r="FG4" s="109"/>
      <c r="FH4" s="109"/>
      <c r="FI4" s="109"/>
      <c r="FJ4" s="109"/>
      <c r="FK4" s="109"/>
      <c r="FL4" s="109"/>
      <c r="FM4" s="110" t="s">
        <v>103</v>
      </c>
      <c r="FN4" s="111"/>
      <c r="FO4" s="539"/>
      <c r="FP4" s="540" t="s">
        <v>50</v>
      </c>
      <c r="FQ4" s="541" t="s">
        <v>51</v>
      </c>
      <c r="FR4" s="540"/>
      <c r="FS4" s="540"/>
      <c r="FT4" s="540"/>
      <c r="FU4" s="540" t="s">
        <v>52</v>
      </c>
      <c r="FV4" s="540"/>
      <c r="FW4" s="542"/>
      <c r="FX4" s="109"/>
      <c r="FY4" s="109"/>
      <c r="FZ4" s="109"/>
      <c r="GA4" s="109"/>
      <c r="GB4" s="109"/>
      <c r="GC4" s="109"/>
      <c r="GD4" s="110" t="s">
        <v>103</v>
      </c>
      <c r="GE4" s="111"/>
      <c r="GF4" s="539"/>
      <c r="GG4" s="540" t="s">
        <v>50</v>
      </c>
      <c r="GH4" s="541" t="s">
        <v>51</v>
      </c>
      <c r="GI4" s="540"/>
      <c r="GJ4" s="540"/>
      <c r="GK4" s="540"/>
      <c r="GL4" s="540" t="s">
        <v>52</v>
      </c>
      <c r="GM4" s="540"/>
      <c r="GN4" s="542"/>
      <c r="GO4" s="109"/>
      <c r="GP4" s="109"/>
      <c r="GQ4" s="109"/>
      <c r="GR4" s="109"/>
      <c r="GS4" s="109"/>
      <c r="GT4" s="109"/>
      <c r="GU4" s="110" t="s">
        <v>103</v>
      </c>
      <c r="GV4" s="111"/>
      <c r="GW4" s="539"/>
      <c r="GX4" s="540" t="s">
        <v>50</v>
      </c>
      <c r="GY4" s="541" t="s">
        <v>51</v>
      </c>
      <c r="GZ4" s="540"/>
      <c r="HA4" s="540"/>
      <c r="HB4" s="540"/>
      <c r="HC4" s="540" t="s">
        <v>52</v>
      </c>
      <c r="HD4" s="540"/>
      <c r="HE4" s="542"/>
      <c r="HF4" s="109"/>
      <c r="HG4" s="109"/>
      <c r="HH4" s="109"/>
      <c r="HI4" s="109"/>
      <c r="HJ4" s="109"/>
      <c r="HK4" s="109"/>
      <c r="HL4" s="110" t="s">
        <v>103</v>
      </c>
      <c r="HM4" s="111"/>
      <c r="HN4" s="539"/>
      <c r="HO4" s="540" t="s">
        <v>50</v>
      </c>
      <c r="HP4" s="541" t="s">
        <v>51</v>
      </c>
      <c r="HQ4" s="540"/>
      <c r="HR4" s="540"/>
      <c r="HS4" s="540"/>
      <c r="HT4" s="540" t="s">
        <v>52</v>
      </c>
      <c r="HU4" s="540"/>
      <c r="HV4" s="542"/>
      <c r="HW4" s="109"/>
      <c r="HX4" s="109"/>
      <c r="HY4" s="109"/>
      <c r="HZ4" s="109"/>
      <c r="IA4" s="109"/>
      <c r="IB4" s="109"/>
      <c r="IC4" s="110" t="s">
        <v>103</v>
      </c>
      <c r="ID4" s="111"/>
      <c r="IE4" s="539"/>
      <c r="IF4" s="540" t="s">
        <v>50</v>
      </c>
      <c r="IG4" s="541" t="s">
        <v>51</v>
      </c>
      <c r="IH4" s="540"/>
      <c r="II4" s="540"/>
      <c r="IJ4" s="540"/>
      <c r="IK4" s="540" t="s">
        <v>52</v>
      </c>
      <c r="IL4" s="540"/>
      <c r="IM4" s="542"/>
      <c r="IN4" s="109"/>
      <c r="IO4" s="109"/>
      <c r="IP4" s="109"/>
      <c r="IQ4" s="109"/>
      <c r="IR4" s="109"/>
      <c r="IS4" s="109"/>
      <c r="IT4" s="110" t="s">
        <v>103</v>
      </c>
      <c r="IU4" s="111"/>
      <c r="IV4" s="539"/>
      <c r="IW4" s="540" t="s">
        <v>50</v>
      </c>
      <c r="IX4" s="541" t="s">
        <v>51</v>
      </c>
      <c r="IY4" s="540"/>
      <c r="IZ4" s="540"/>
      <c r="JA4" s="540"/>
      <c r="JB4" s="540" t="s">
        <v>52</v>
      </c>
      <c r="JC4" s="540"/>
      <c r="JD4" s="542"/>
      <c r="JE4" s="109"/>
      <c r="JF4" s="109"/>
      <c r="JG4" s="109"/>
      <c r="JH4" s="109"/>
      <c r="JI4" s="109"/>
      <c r="JJ4" s="109"/>
      <c r="JK4" s="110" t="s">
        <v>103</v>
      </c>
      <c r="JL4" s="111"/>
      <c r="JM4" s="539"/>
      <c r="JN4" s="540" t="s">
        <v>50</v>
      </c>
      <c r="JO4" s="541" t="s">
        <v>51</v>
      </c>
      <c r="JP4" s="540"/>
      <c r="JQ4" s="540"/>
      <c r="JR4" s="540"/>
      <c r="JS4" s="540" t="s">
        <v>52</v>
      </c>
      <c r="JT4" s="540"/>
      <c r="JU4" s="542"/>
      <c r="JV4" s="109"/>
      <c r="JW4" s="109"/>
      <c r="JX4" s="109"/>
      <c r="JY4" s="109"/>
      <c r="JZ4" s="109"/>
      <c r="KA4" s="109"/>
      <c r="KB4" s="110" t="s">
        <v>103</v>
      </c>
      <c r="KC4" s="111"/>
      <c r="KD4" s="539"/>
      <c r="KE4" s="540" t="s">
        <v>50</v>
      </c>
      <c r="KF4" s="541" t="s">
        <v>51</v>
      </c>
      <c r="KG4" s="540"/>
      <c r="KH4" s="540"/>
      <c r="KI4" s="540"/>
      <c r="KJ4" s="540" t="s">
        <v>52</v>
      </c>
      <c r="KK4" s="540"/>
      <c r="KL4" s="542"/>
      <c r="KM4" s="109"/>
      <c r="KN4" s="109"/>
      <c r="KO4" s="109"/>
      <c r="KP4" s="109"/>
      <c r="KQ4" s="109"/>
      <c r="KR4" s="109"/>
      <c r="KS4" s="110" t="s">
        <v>103</v>
      </c>
    </row>
    <row r="5" ht="15.0" customHeight="1">
      <c r="A5" s="543"/>
      <c r="B5" s="544" t="s">
        <v>54</v>
      </c>
      <c r="C5" s="544" t="s">
        <v>55</v>
      </c>
      <c r="D5" s="544"/>
      <c r="E5" s="544"/>
      <c r="F5" s="544"/>
      <c r="G5" s="544" t="s">
        <v>56</v>
      </c>
      <c r="H5" s="544"/>
      <c r="I5" s="545"/>
      <c r="J5" s="109"/>
      <c r="K5" s="109"/>
      <c r="L5" s="109"/>
      <c r="M5" s="109"/>
      <c r="N5" s="109"/>
      <c r="O5" s="109"/>
      <c r="P5" s="42"/>
      <c r="Q5" s="111"/>
      <c r="R5" s="543"/>
      <c r="S5" s="544" t="s">
        <v>54</v>
      </c>
      <c r="T5" s="544" t="s">
        <v>55</v>
      </c>
      <c r="U5" s="544"/>
      <c r="V5" s="544"/>
      <c r="W5" s="544"/>
      <c r="X5" s="544" t="s">
        <v>56</v>
      </c>
      <c r="Y5" s="544"/>
      <c r="Z5" s="545"/>
      <c r="AA5" s="109"/>
      <c r="AB5" s="109"/>
      <c r="AC5" s="109"/>
      <c r="AD5" s="109"/>
      <c r="AE5" s="109"/>
      <c r="AF5" s="109"/>
      <c r="AG5" s="42"/>
      <c r="AH5" s="111"/>
      <c r="AI5" s="543"/>
      <c r="AJ5" s="544" t="s">
        <v>54</v>
      </c>
      <c r="AK5" s="544" t="s">
        <v>55</v>
      </c>
      <c r="AL5" s="544"/>
      <c r="AM5" s="544"/>
      <c r="AN5" s="544"/>
      <c r="AO5" s="544" t="s">
        <v>56</v>
      </c>
      <c r="AP5" s="544"/>
      <c r="AQ5" s="545"/>
      <c r="AR5" s="109"/>
      <c r="AS5" s="109"/>
      <c r="AT5" s="109"/>
      <c r="AU5" s="109"/>
      <c r="AV5" s="109"/>
      <c r="AW5" s="109"/>
      <c r="AX5" s="42"/>
      <c r="AY5" s="111"/>
      <c r="AZ5" s="543"/>
      <c r="BA5" s="544" t="s">
        <v>54</v>
      </c>
      <c r="BB5" s="544" t="s">
        <v>55</v>
      </c>
      <c r="BC5" s="544"/>
      <c r="BD5" s="544"/>
      <c r="BE5" s="544"/>
      <c r="BF5" s="544" t="s">
        <v>56</v>
      </c>
      <c r="BG5" s="544"/>
      <c r="BH5" s="545"/>
      <c r="BI5" s="109"/>
      <c r="BJ5" s="109"/>
      <c r="BK5" s="109"/>
      <c r="BL5" s="109"/>
      <c r="BM5" s="109"/>
      <c r="BN5" s="109"/>
      <c r="BO5" s="42"/>
      <c r="BP5" s="111"/>
      <c r="BQ5" s="543"/>
      <c r="BR5" s="544" t="s">
        <v>54</v>
      </c>
      <c r="BS5" s="544" t="s">
        <v>55</v>
      </c>
      <c r="BT5" s="544"/>
      <c r="BU5" s="544"/>
      <c r="BV5" s="544"/>
      <c r="BW5" s="544" t="s">
        <v>56</v>
      </c>
      <c r="BX5" s="544"/>
      <c r="BY5" s="545"/>
      <c r="BZ5" s="109"/>
      <c r="CA5" s="109"/>
      <c r="CB5" s="109"/>
      <c r="CC5" s="109"/>
      <c r="CD5" s="109"/>
      <c r="CE5" s="109"/>
      <c r="CF5" s="42"/>
      <c r="CG5" s="111"/>
      <c r="CH5" s="543"/>
      <c r="CI5" s="544" t="s">
        <v>54</v>
      </c>
      <c r="CJ5" s="544" t="s">
        <v>55</v>
      </c>
      <c r="CK5" s="544"/>
      <c r="CL5" s="544"/>
      <c r="CM5" s="544"/>
      <c r="CN5" s="544" t="s">
        <v>56</v>
      </c>
      <c r="CO5" s="544"/>
      <c r="CP5" s="545"/>
      <c r="CQ5" s="109"/>
      <c r="CR5" s="109"/>
      <c r="CS5" s="109"/>
      <c r="CT5" s="109"/>
      <c r="CU5" s="109"/>
      <c r="CV5" s="109"/>
      <c r="CW5" s="42"/>
      <c r="CX5" s="111"/>
      <c r="CY5" s="543"/>
      <c r="CZ5" s="544" t="s">
        <v>54</v>
      </c>
      <c r="DA5" s="544" t="s">
        <v>55</v>
      </c>
      <c r="DB5" s="544"/>
      <c r="DC5" s="544"/>
      <c r="DD5" s="544"/>
      <c r="DE5" s="544" t="s">
        <v>56</v>
      </c>
      <c r="DF5" s="544"/>
      <c r="DG5" s="545"/>
      <c r="DH5" s="109"/>
      <c r="DI5" s="109"/>
      <c r="DJ5" s="109"/>
      <c r="DK5" s="109"/>
      <c r="DL5" s="109"/>
      <c r="DM5" s="109"/>
      <c r="DN5" s="42"/>
      <c r="DO5" s="111"/>
      <c r="DP5" s="543"/>
      <c r="DQ5" s="544" t="s">
        <v>54</v>
      </c>
      <c r="DR5" s="544" t="s">
        <v>55</v>
      </c>
      <c r="DS5" s="544"/>
      <c r="DT5" s="544"/>
      <c r="DU5" s="544"/>
      <c r="DV5" s="544" t="s">
        <v>56</v>
      </c>
      <c r="DW5" s="544"/>
      <c r="DX5" s="545"/>
      <c r="DY5" s="109"/>
      <c r="DZ5" s="109"/>
      <c r="EA5" s="109"/>
      <c r="EB5" s="109"/>
      <c r="EC5" s="109"/>
      <c r="ED5" s="109"/>
      <c r="EE5" s="42"/>
      <c r="EF5" s="111"/>
      <c r="EG5" s="543"/>
      <c r="EH5" s="544" t="s">
        <v>54</v>
      </c>
      <c r="EI5" s="544" t="s">
        <v>55</v>
      </c>
      <c r="EJ5" s="544"/>
      <c r="EK5" s="544"/>
      <c r="EL5" s="544"/>
      <c r="EM5" s="544" t="s">
        <v>56</v>
      </c>
      <c r="EN5" s="544"/>
      <c r="EO5" s="545"/>
      <c r="EP5" s="109"/>
      <c r="EQ5" s="109"/>
      <c r="ER5" s="109"/>
      <c r="ES5" s="109"/>
      <c r="ET5" s="109"/>
      <c r="EU5" s="109"/>
      <c r="EV5" s="42"/>
      <c r="EW5" s="111"/>
      <c r="EX5" s="543"/>
      <c r="EY5" s="544" t="s">
        <v>54</v>
      </c>
      <c r="EZ5" s="544" t="s">
        <v>55</v>
      </c>
      <c r="FA5" s="544"/>
      <c r="FB5" s="544"/>
      <c r="FC5" s="544"/>
      <c r="FD5" s="544" t="s">
        <v>56</v>
      </c>
      <c r="FE5" s="544"/>
      <c r="FF5" s="545"/>
      <c r="FG5" s="109"/>
      <c r="FH5" s="109"/>
      <c r="FI5" s="109"/>
      <c r="FJ5" s="109"/>
      <c r="FK5" s="109"/>
      <c r="FL5" s="109"/>
      <c r="FM5" s="42"/>
      <c r="FN5" s="111"/>
      <c r="FO5" s="543"/>
      <c r="FP5" s="544" t="s">
        <v>54</v>
      </c>
      <c r="FQ5" s="544" t="s">
        <v>55</v>
      </c>
      <c r="FR5" s="544"/>
      <c r="FS5" s="544"/>
      <c r="FT5" s="544"/>
      <c r="FU5" s="544" t="s">
        <v>56</v>
      </c>
      <c r="FV5" s="544"/>
      <c r="FW5" s="545"/>
      <c r="FX5" s="109"/>
      <c r="FY5" s="109"/>
      <c r="FZ5" s="109"/>
      <c r="GA5" s="109"/>
      <c r="GB5" s="109"/>
      <c r="GC5" s="109"/>
      <c r="GD5" s="42"/>
      <c r="GE5" s="111"/>
      <c r="GF5" s="543"/>
      <c r="GG5" s="544" t="s">
        <v>54</v>
      </c>
      <c r="GH5" s="544" t="s">
        <v>55</v>
      </c>
      <c r="GI5" s="544"/>
      <c r="GJ5" s="544"/>
      <c r="GK5" s="544"/>
      <c r="GL5" s="544" t="s">
        <v>56</v>
      </c>
      <c r="GM5" s="544"/>
      <c r="GN5" s="545"/>
      <c r="GO5" s="109"/>
      <c r="GP5" s="109"/>
      <c r="GQ5" s="109"/>
      <c r="GR5" s="109"/>
      <c r="GS5" s="109"/>
      <c r="GT5" s="109"/>
      <c r="GU5" s="42"/>
      <c r="GV5" s="111"/>
      <c r="GW5" s="543"/>
      <c r="GX5" s="544" t="s">
        <v>54</v>
      </c>
      <c r="GY5" s="544" t="s">
        <v>55</v>
      </c>
      <c r="GZ5" s="544"/>
      <c r="HA5" s="544"/>
      <c r="HB5" s="544"/>
      <c r="HC5" s="544" t="s">
        <v>56</v>
      </c>
      <c r="HD5" s="544"/>
      <c r="HE5" s="545"/>
      <c r="HF5" s="109"/>
      <c r="HG5" s="109"/>
      <c r="HH5" s="109"/>
      <c r="HI5" s="109"/>
      <c r="HJ5" s="109"/>
      <c r="HK5" s="109"/>
      <c r="HL5" s="42"/>
      <c r="HM5" s="111"/>
      <c r="HN5" s="543"/>
      <c r="HO5" s="544" t="s">
        <v>54</v>
      </c>
      <c r="HP5" s="544" t="s">
        <v>55</v>
      </c>
      <c r="HQ5" s="544"/>
      <c r="HR5" s="544"/>
      <c r="HS5" s="544"/>
      <c r="HT5" s="544" t="s">
        <v>56</v>
      </c>
      <c r="HU5" s="544"/>
      <c r="HV5" s="545"/>
      <c r="HW5" s="109"/>
      <c r="HX5" s="109"/>
      <c r="HY5" s="109"/>
      <c r="HZ5" s="109"/>
      <c r="IA5" s="109"/>
      <c r="IB5" s="109"/>
      <c r="IC5" s="42"/>
      <c r="ID5" s="111"/>
      <c r="IE5" s="543"/>
      <c r="IF5" s="544" t="s">
        <v>54</v>
      </c>
      <c r="IG5" s="544" t="s">
        <v>55</v>
      </c>
      <c r="IH5" s="544"/>
      <c r="II5" s="544"/>
      <c r="IJ5" s="544"/>
      <c r="IK5" s="544" t="s">
        <v>56</v>
      </c>
      <c r="IL5" s="544"/>
      <c r="IM5" s="545"/>
      <c r="IN5" s="109"/>
      <c r="IO5" s="109"/>
      <c r="IP5" s="109"/>
      <c r="IQ5" s="109"/>
      <c r="IR5" s="109"/>
      <c r="IS5" s="109"/>
      <c r="IT5" s="42"/>
      <c r="IU5" s="111"/>
      <c r="IV5" s="543"/>
      <c r="IW5" s="544" t="s">
        <v>54</v>
      </c>
      <c r="IX5" s="544" t="s">
        <v>55</v>
      </c>
      <c r="IY5" s="544"/>
      <c r="IZ5" s="544"/>
      <c r="JA5" s="544"/>
      <c r="JB5" s="544" t="s">
        <v>56</v>
      </c>
      <c r="JC5" s="544"/>
      <c r="JD5" s="545"/>
      <c r="JE5" s="109"/>
      <c r="JF5" s="109"/>
      <c r="JG5" s="109"/>
      <c r="JH5" s="109"/>
      <c r="JI5" s="109"/>
      <c r="JJ5" s="109"/>
      <c r="JK5" s="42"/>
      <c r="JL5" s="111"/>
      <c r="JM5" s="543"/>
      <c r="JN5" s="544" t="s">
        <v>54</v>
      </c>
      <c r="JO5" s="544" t="s">
        <v>55</v>
      </c>
      <c r="JP5" s="544"/>
      <c r="JQ5" s="544"/>
      <c r="JR5" s="544"/>
      <c r="JS5" s="544" t="s">
        <v>56</v>
      </c>
      <c r="JT5" s="544"/>
      <c r="JU5" s="545"/>
      <c r="JV5" s="109"/>
      <c r="JW5" s="109"/>
      <c r="JX5" s="109"/>
      <c r="JY5" s="109"/>
      <c r="JZ5" s="109"/>
      <c r="KA5" s="109"/>
      <c r="KB5" s="42"/>
      <c r="KC5" s="111"/>
      <c r="KD5" s="543"/>
      <c r="KE5" s="544" t="s">
        <v>54</v>
      </c>
      <c r="KF5" s="544" t="s">
        <v>55</v>
      </c>
      <c r="KG5" s="544"/>
      <c r="KH5" s="544"/>
      <c r="KI5" s="544"/>
      <c r="KJ5" s="544" t="s">
        <v>56</v>
      </c>
      <c r="KK5" s="544"/>
      <c r="KL5" s="545"/>
      <c r="KM5" s="109"/>
      <c r="KN5" s="109"/>
      <c r="KO5" s="109"/>
      <c r="KP5" s="109"/>
      <c r="KQ5" s="109"/>
      <c r="KR5" s="109"/>
      <c r="KS5" s="42"/>
    </row>
    <row r="6" ht="15.0" customHeight="1">
      <c r="A6" s="543"/>
      <c r="B6" s="544" t="s">
        <v>57</v>
      </c>
      <c r="C6" s="544" t="s">
        <v>58</v>
      </c>
      <c r="D6" s="544"/>
      <c r="E6" s="544"/>
      <c r="F6" s="544"/>
      <c r="G6" s="546" t="s">
        <v>104</v>
      </c>
      <c r="H6" s="544"/>
      <c r="I6" s="545"/>
      <c r="J6" s="109"/>
      <c r="K6" s="109"/>
      <c r="L6" s="109"/>
      <c r="M6" s="109"/>
      <c r="N6" s="109"/>
      <c r="O6" s="109"/>
      <c r="P6" s="116">
        <v>2010.0</v>
      </c>
      <c r="Q6" s="111"/>
      <c r="R6" s="543"/>
      <c r="S6" s="544" t="s">
        <v>57</v>
      </c>
      <c r="T6" s="544" t="s">
        <v>58</v>
      </c>
      <c r="U6" s="544"/>
      <c r="V6" s="544"/>
      <c r="W6" s="544"/>
      <c r="X6" s="546" t="s">
        <v>104</v>
      </c>
      <c r="Y6" s="544"/>
      <c r="Z6" s="545"/>
      <c r="AA6" s="109"/>
      <c r="AB6" s="109"/>
      <c r="AC6" s="109"/>
      <c r="AD6" s="109"/>
      <c r="AE6" s="109"/>
      <c r="AF6" s="109"/>
      <c r="AG6" s="116">
        <f>P6+1</f>
        <v>2011</v>
      </c>
      <c r="AH6" s="111"/>
      <c r="AI6" s="543"/>
      <c r="AJ6" s="544" t="s">
        <v>57</v>
      </c>
      <c r="AK6" s="544" t="s">
        <v>58</v>
      </c>
      <c r="AL6" s="544"/>
      <c r="AM6" s="544"/>
      <c r="AN6" s="544"/>
      <c r="AO6" s="546" t="s">
        <v>104</v>
      </c>
      <c r="AP6" s="544"/>
      <c r="AQ6" s="545"/>
      <c r="AR6" s="109"/>
      <c r="AS6" s="109"/>
      <c r="AT6" s="109"/>
      <c r="AU6" s="109"/>
      <c r="AV6" s="109"/>
      <c r="AW6" s="109"/>
      <c r="AX6" s="116">
        <f>AG6+1</f>
        <v>2012</v>
      </c>
      <c r="AY6" s="111"/>
      <c r="AZ6" s="543"/>
      <c r="BA6" s="544" t="s">
        <v>57</v>
      </c>
      <c r="BB6" s="544" t="s">
        <v>58</v>
      </c>
      <c r="BC6" s="544"/>
      <c r="BD6" s="544"/>
      <c r="BE6" s="544"/>
      <c r="BF6" s="546" t="s">
        <v>104</v>
      </c>
      <c r="BG6" s="544"/>
      <c r="BH6" s="545"/>
      <c r="BI6" s="109"/>
      <c r="BJ6" s="109"/>
      <c r="BK6" s="109"/>
      <c r="BL6" s="109"/>
      <c r="BM6" s="109"/>
      <c r="BN6" s="109"/>
      <c r="BO6" s="116">
        <f>AX6+1</f>
        <v>2013</v>
      </c>
      <c r="BP6" s="111"/>
      <c r="BQ6" s="543"/>
      <c r="BR6" s="544" t="s">
        <v>57</v>
      </c>
      <c r="BS6" s="544" t="s">
        <v>58</v>
      </c>
      <c r="BT6" s="544"/>
      <c r="BU6" s="544"/>
      <c r="BV6" s="544"/>
      <c r="BW6" s="546" t="s">
        <v>104</v>
      </c>
      <c r="BX6" s="544"/>
      <c r="BY6" s="545"/>
      <c r="BZ6" s="109"/>
      <c r="CA6" s="109"/>
      <c r="CB6" s="109"/>
      <c r="CC6" s="109"/>
      <c r="CD6" s="109"/>
      <c r="CE6" s="109"/>
      <c r="CF6" s="116">
        <f>BO6+1</f>
        <v>2014</v>
      </c>
      <c r="CG6" s="111"/>
      <c r="CH6" s="543"/>
      <c r="CI6" s="544" t="s">
        <v>57</v>
      </c>
      <c r="CJ6" s="544" t="s">
        <v>58</v>
      </c>
      <c r="CK6" s="544"/>
      <c r="CL6" s="544"/>
      <c r="CM6" s="544"/>
      <c r="CN6" s="546" t="s">
        <v>104</v>
      </c>
      <c r="CO6" s="544"/>
      <c r="CP6" s="545"/>
      <c r="CQ6" s="109"/>
      <c r="CR6" s="109"/>
      <c r="CS6" s="109"/>
      <c r="CT6" s="109"/>
      <c r="CU6" s="109"/>
      <c r="CV6" s="109"/>
      <c r="CW6" s="116">
        <f>CF6+1</f>
        <v>2015</v>
      </c>
      <c r="CX6" s="111"/>
      <c r="CY6" s="543"/>
      <c r="CZ6" s="544" t="s">
        <v>57</v>
      </c>
      <c r="DA6" s="544" t="s">
        <v>58</v>
      </c>
      <c r="DB6" s="544"/>
      <c r="DC6" s="544"/>
      <c r="DD6" s="544"/>
      <c r="DE6" s="546" t="s">
        <v>104</v>
      </c>
      <c r="DF6" s="544"/>
      <c r="DG6" s="545"/>
      <c r="DH6" s="109"/>
      <c r="DI6" s="109"/>
      <c r="DJ6" s="109"/>
      <c r="DK6" s="109"/>
      <c r="DL6" s="109"/>
      <c r="DM6" s="109"/>
      <c r="DN6" s="116">
        <f>CW6+1</f>
        <v>2016</v>
      </c>
      <c r="DO6" s="111"/>
      <c r="DP6" s="543"/>
      <c r="DQ6" s="544" t="s">
        <v>57</v>
      </c>
      <c r="DR6" s="544" t="s">
        <v>58</v>
      </c>
      <c r="DS6" s="544"/>
      <c r="DT6" s="544"/>
      <c r="DU6" s="544"/>
      <c r="DV6" s="546" t="s">
        <v>104</v>
      </c>
      <c r="DW6" s="544"/>
      <c r="DX6" s="545"/>
      <c r="DY6" s="109"/>
      <c r="DZ6" s="109"/>
      <c r="EA6" s="109"/>
      <c r="EB6" s="109"/>
      <c r="EC6" s="109"/>
      <c r="ED6" s="109"/>
      <c r="EE6" s="116">
        <f>DN6+1</f>
        <v>2017</v>
      </c>
      <c r="EF6" s="111"/>
      <c r="EG6" s="543"/>
      <c r="EH6" s="544" t="s">
        <v>57</v>
      </c>
      <c r="EI6" s="544" t="s">
        <v>58</v>
      </c>
      <c r="EJ6" s="544"/>
      <c r="EK6" s="544"/>
      <c r="EL6" s="544"/>
      <c r="EM6" s="546" t="s">
        <v>104</v>
      </c>
      <c r="EN6" s="544"/>
      <c r="EO6" s="545"/>
      <c r="EP6" s="109"/>
      <c r="EQ6" s="109"/>
      <c r="ER6" s="109"/>
      <c r="ES6" s="109"/>
      <c r="ET6" s="109"/>
      <c r="EU6" s="109"/>
      <c r="EV6" s="116">
        <f>EE6+1</f>
        <v>2018</v>
      </c>
      <c r="EW6" s="111"/>
      <c r="EX6" s="543"/>
      <c r="EY6" s="544" t="s">
        <v>57</v>
      </c>
      <c r="EZ6" s="544" t="s">
        <v>58</v>
      </c>
      <c r="FA6" s="544"/>
      <c r="FB6" s="544"/>
      <c r="FC6" s="544"/>
      <c r="FD6" s="546" t="s">
        <v>104</v>
      </c>
      <c r="FE6" s="544"/>
      <c r="FF6" s="545"/>
      <c r="FG6" s="109"/>
      <c r="FH6" s="109"/>
      <c r="FI6" s="109"/>
      <c r="FJ6" s="109"/>
      <c r="FK6" s="109"/>
      <c r="FL6" s="109"/>
      <c r="FM6" s="116">
        <f>EV6+1</f>
        <v>2019</v>
      </c>
      <c r="FN6" s="111"/>
      <c r="FO6" s="543"/>
      <c r="FP6" s="544" t="s">
        <v>57</v>
      </c>
      <c r="FQ6" s="544" t="s">
        <v>58</v>
      </c>
      <c r="FR6" s="544"/>
      <c r="FS6" s="544"/>
      <c r="FT6" s="544"/>
      <c r="FU6" s="546" t="s">
        <v>104</v>
      </c>
      <c r="FV6" s="544"/>
      <c r="FW6" s="545"/>
      <c r="FX6" s="109"/>
      <c r="FY6" s="109"/>
      <c r="FZ6" s="109"/>
      <c r="GA6" s="109"/>
      <c r="GB6" s="109"/>
      <c r="GC6" s="109"/>
      <c r="GD6" s="116">
        <f>FM6+1</f>
        <v>2020</v>
      </c>
      <c r="GE6" s="111"/>
      <c r="GF6" s="543"/>
      <c r="GG6" s="544" t="s">
        <v>57</v>
      </c>
      <c r="GH6" s="544" t="s">
        <v>58</v>
      </c>
      <c r="GI6" s="544"/>
      <c r="GJ6" s="544"/>
      <c r="GK6" s="544"/>
      <c r="GL6" s="546" t="s">
        <v>104</v>
      </c>
      <c r="GM6" s="544"/>
      <c r="GN6" s="545"/>
      <c r="GO6" s="109"/>
      <c r="GP6" s="109"/>
      <c r="GQ6" s="109"/>
      <c r="GR6" s="109"/>
      <c r="GS6" s="109"/>
      <c r="GT6" s="109"/>
      <c r="GU6" s="116">
        <f>GD6+1</f>
        <v>2021</v>
      </c>
      <c r="GV6" s="111"/>
      <c r="GW6" s="543"/>
      <c r="GX6" s="544" t="s">
        <v>57</v>
      </c>
      <c r="GY6" s="544" t="s">
        <v>58</v>
      </c>
      <c r="GZ6" s="544"/>
      <c r="HA6" s="544"/>
      <c r="HB6" s="544"/>
      <c r="HC6" s="546" t="s">
        <v>104</v>
      </c>
      <c r="HD6" s="544"/>
      <c r="HE6" s="545"/>
      <c r="HF6" s="109"/>
      <c r="HG6" s="109"/>
      <c r="HH6" s="109"/>
      <c r="HI6" s="109"/>
      <c r="HJ6" s="109"/>
      <c r="HK6" s="109"/>
      <c r="HL6" s="116">
        <f>GU6+1</f>
        <v>2022</v>
      </c>
      <c r="HM6" s="111"/>
      <c r="HN6" s="543"/>
      <c r="HO6" s="544" t="s">
        <v>57</v>
      </c>
      <c r="HP6" s="544" t="s">
        <v>58</v>
      </c>
      <c r="HQ6" s="544"/>
      <c r="HR6" s="544"/>
      <c r="HS6" s="544"/>
      <c r="HT6" s="546" t="s">
        <v>104</v>
      </c>
      <c r="HU6" s="544"/>
      <c r="HV6" s="545"/>
      <c r="HW6" s="109"/>
      <c r="HX6" s="109"/>
      <c r="HY6" s="109"/>
      <c r="HZ6" s="109"/>
      <c r="IA6" s="109"/>
      <c r="IB6" s="109"/>
      <c r="IC6" s="116">
        <f>HL6+1</f>
        <v>2023</v>
      </c>
      <c r="ID6" s="111"/>
      <c r="IE6" s="543"/>
      <c r="IF6" s="544" t="s">
        <v>57</v>
      </c>
      <c r="IG6" s="544" t="s">
        <v>58</v>
      </c>
      <c r="IH6" s="544"/>
      <c r="II6" s="544"/>
      <c r="IJ6" s="544"/>
      <c r="IK6" s="546" t="s">
        <v>104</v>
      </c>
      <c r="IL6" s="544"/>
      <c r="IM6" s="545"/>
      <c r="IN6" s="109"/>
      <c r="IO6" s="109"/>
      <c r="IP6" s="109"/>
      <c r="IQ6" s="109"/>
      <c r="IR6" s="109"/>
      <c r="IS6" s="109"/>
      <c r="IT6" s="116">
        <f>IC6+1</f>
        <v>2024</v>
      </c>
      <c r="IU6" s="111"/>
      <c r="IV6" s="543"/>
      <c r="IW6" s="544" t="s">
        <v>57</v>
      </c>
      <c r="IX6" s="544" t="s">
        <v>58</v>
      </c>
      <c r="IY6" s="544"/>
      <c r="IZ6" s="544"/>
      <c r="JA6" s="544"/>
      <c r="JB6" s="546" t="s">
        <v>104</v>
      </c>
      <c r="JC6" s="544"/>
      <c r="JD6" s="545"/>
      <c r="JE6" s="109"/>
      <c r="JF6" s="109"/>
      <c r="JG6" s="109"/>
      <c r="JH6" s="109"/>
      <c r="JI6" s="109"/>
      <c r="JJ6" s="109"/>
      <c r="JK6" s="116">
        <f>IT6+1</f>
        <v>2025</v>
      </c>
      <c r="JL6" s="111"/>
      <c r="JM6" s="543"/>
      <c r="JN6" s="544" t="s">
        <v>57</v>
      </c>
      <c r="JO6" s="544" t="s">
        <v>58</v>
      </c>
      <c r="JP6" s="544"/>
      <c r="JQ6" s="544"/>
      <c r="JR6" s="544"/>
      <c r="JS6" s="546" t="s">
        <v>104</v>
      </c>
      <c r="JT6" s="544"/>
      <c r="JU6" s="545"/>
      <c r="JV6" s="109"/>
      <c r="JW6" s="109"/>
      <c r="JX6" s="109"/>
      <c r="JY6" s="109"/>
      <c r="JZ6" s="109"/>
      <c r="KA6" s="109"/>
      <c r="KB6" s="116">
        <f>JK6+1</f>
        <v>2026</v>
      </c>
      <c r="KC6" s="111"/>
      <c r="KD6" s="543"/>
      <c r="KE6" s="544" t="s">
        <v>57</v>
      </c>
      <c r="KF6" s="544" t="s">
        <v>58</v>
      </c>
      <c r="KG6" s="544"/>
      <c r="KH6" s="544"/>
      <c r="KI6" s="544"/>
      <c r="KJ6" s="546" t="s">
        <v>104</v>
      </c>
      <c r="KK6" s="544"/>
      <c r="KL6" s="545"/>
      <c r="KM6" s="109"/>
      <c r="KN6" s="109"/>
      <c r="KO6" s="109"/>
      <c r="KP6" s="109"/>
      <c r="KQ6" s="109"/>
      <c r="KR6" s="109"/>
      <c r="KS6" s="116">
        <f>KB6+1</f>
        <v>2027</v>
      </c>
    </row>
    <row r="7" ht="15.0" customHeight="1">
      <c r="A7" s="543"/>
      <c r="B7" s="544" t="s">
        <v>60</v>
      </c>
      <c r="C7" s="544" t="s">
        <v>61</v>
      </c>
      <c r="D7" s="544"/>
      <c r="E7" s="544"/>
      <c r="F7" s="544"/>
      <c r="G7" s="547" t="str">
        <f>"Tahun "&amp;P$6</f>
        <v>Tahun 2010</v>
      </c>
      <c r="H7" s="544"/>
      <c r="I7" s="545"/>
      <c r="J7" s="109"/>
      <c r="K7" s="109"/>
      <c r="L7" s="109"/>
      <c r="M7" s="109"/>
      <c r="N7" s="109"/>
      <c r="O7" s="109"/>
      <c r="P7" s="42"/>
      <c r="Q7" s="111"/>
      <c r="R7" s="543"/>
      <c r="S7" s="544" t="s">
        <v>60</v>
      </c>
      <c r="T7" s="544" t="s">
        <v>61</v>
      </c>
      <c r="U7" s="544"/>
      <c r="V7" s="544"/>
      <c r="W7" s="544"/>
      <c r="X7" s="547" t="str">
        <f>"Tahun "&amp;AG$6</f>
        <v>Tahun 2011</v>
      </c>
      <c r="Y7" s="544"/>
      <c r="Z7" s="545"/>
      <c r="AA7" s="109"/>
      <c r="AB7" s="109"/>
      <c r="AC7" s="109"/>
      <c r="AD7" s="109"/>
      <c r="AE7" s="109"/>
      <c r="AF7" s="109"/>
      <c r="AG7" s="42"/>
      <c r="AH7" s="111"/>
      <c r="AI7" s="543"/>
      <c r="AJ7" s="544" t="s">
        <v>60</v>
      </c>
      <c r="AK7" s="544" t="s">
        <v>61</v>
      </c>
      <c r="AL7" s="544"/>
      <c r="AM7" s="544"/>
      <c r="AN7" s="544"/>
      <c r="AO7" s="547" t="str">
        <f>"Tahun "&amp;AX$6</f>
        <v>Tahun 2012</v>
      </c>
      <c r="AP7" s="544"/>
      <c r="AQ7" s="545"/>
      <c r="AR7" s="109"/>
      <c r="AS7" s="109"/>
      <c r="AT7" s="109"/>
      <c r="AU7" s="109"/>
      <c r="AV7" s="109"/>
      <c r="AW7" s="109"/>
      <c r="AX7" s="42"/>
      <c r="AY7" s="111"/>
      <c r="AZ7" s="543"/>
      <c r="BA7" s="544" t="s">
        <v>60</v>
      </c>
      <c r="BB7" s="544" t="s">
        <v>61</v>
      </c>
      <c r="BC7" s="544"/>
      <c r="BD7" s="544"/>
      <c r="BE7" s="544"/>
      <c r="BF7" s="547" t="str">
        <f>"Tahun "&amp;BO$6</f>
        <v>Tahun 2013</v>
      </c>
      <c r="BG7" s="544"/>
      <c r="BH7" s="545"/>
      <c r="BI7" s="109"/>
      <c r="BJ7" s="109"/>
      <c r="BK7" s="109"/>
      <c r="BL7" s="109"/>
      <c r="BM7" s="109"/>
      <c r="BN7" s="109"/>
      <c r="BO7" s="42"/>
      <c r="BP7" s="111"/>
      <c r="BQ7" s="543"/>
      <c r="BR7" s="544" t="s">
        <v>60</v>
      </c>
      <c r="BS7" s="544" t="s">
        <v>61</v>
      </c>
      <c r="BT7" s="544"/>
      <c r="BU7" s="544"/>
      <c r="BV7" s="544"/>
      <c r="BW7" s="547" t="str">
        <f>"Tahun "&amp;CF$6</f>
        <v>Tahun 2014</v>
      </c>
      <c r="BX7" s="544"/>
      <c r="BY7" s="545"/>
      <c r="BZ7" s="109"/>
      <c r="CA7" s="109"/>
      <c r="CB7" s="109"/>
      <c r="CC7" s="109"/>
      <c r="CD7" s="109"/>
      <c r="CE7" s="109"/>
      <c r="CF7" s="42"/>
      <c r="CG7" s="111"/>
      <c r="CH7" s="543"/>
      <c r="CI7" s="544" t="s">
        <v>60</v>
      </c>
      <c r="CJ7" s="544" t="s">
        <v>61</v>
      </c>
      <c r="CK7" s="544"/>
      <c r="CL7" s="544"/>
      <c r="CM7" s="544"/>
      <c r="CN7" s="547" t="str">
        <f>"Tahun "&amp;CW$6</f>
        <v>Tahun 2015</v>
      </c>
      <c r="CO7" s="544"/>
      <c r="CP7" s="545"/>
      <c r="CQ7" s="109"/>
      <c r="CR7" s="109"/>
      <c r="CS7" s="109"/>
      <c r="CT7" s="109"/>
      <c r="CU7" s="109"/>
      <c r="CV7" s="109"/>
      <c r="CW7" s="42"/>
      <c r="CX7" s="111"/>
      <c r="CY7" s="543"/>
      <c r="CZ7" s="544" t="s">
        <v>60</v>
      </c>
      <c r="DA7" s="544" t="s">
        <v>61</v>
      </c>
      <c r="DB7" s="544"/>
      <c r="DC7" s="544"/>
      <c r="DD7" s="544"/>
      <c r="DE7" s="547" t="str">
        <f>"Tahun "&amp;DN$6</f>
        <v>Tahun 2016</v>
      </c>
      <c r="DF7" s="544"/>
      <c r="DG7" s="545"/>
      <c r="DH7" s="109"/>
      <c r="DI7" s="109"/>
      <c r="DJ7" s="109"/>
      <c r="DK7" s="109"/>
      <c r="DL7" s="109"/>
      <c r="DM7" s="109"/>
      <c r="DN7" s="42"/>
      <c r="DO7" s="111"/>
      <c r="DP7" s="543"/>
      <c r="DQ7" s="544" t="s">
        <v>60</v>
      </c>
      <c r="DR7" s="544" t="s">
        <v>61</v>
      </c>
      <c r="DS7" s="544"/>
      <c r="DT7" s="544"/>
      <c r="DU7" s="544"/>
      <c r="DV7" s="547" t="str">
        <f>"Tahun "&amp;EE$6</f>
        <v>Tahun 2017</v>
      </c>
      <c r="DW7" s="544"/>
      <c r="DX7" s="545"/>
      <c r="DY7" s="109"/>
      <c r="DZ7" s="109"/>
      <c r="EA7" s="109"/>
      <c r="EB7" s="109"/>
      <c r="EC7" s="109"/>
      <c r="ED7" s="109"/>
      <c r="EE7" s="42"/>
      <c r="EF7" s="111"/>
      <c r="EG7" s="543"/>
      <c r="EH7" s="544" t="s">
        <v>60</v>
      </c>
      <c r="EI7" s="544" t="s">
        <v>61</v>
      </c>
      <c r="EJ7" s="544"/>
      <c r="EK7" s="544"/>
      <c r="EL7" s="544"/>
      <c r="EM7" s="547" t="str">
        <f>"Tahun "&amp;EV$6</f>
        <v>Tahun 2018</v>
      </c>
      <c r="EN7" s="544"/>
      <c r="EO7" s="545"/>
      <c r="EP7" s="109"/>
      <c r="EQ7" s="109"/>
      <c r="ER7" s="109"/>
      <c r="ES7" s="109"/>
      <c r="ET7" s="109"/>
      <c r="EU7" s="109"/>
      <c r="EV7" s="42"/>
      <c r="EW7" s="111"/>
      <c r="EX7" s="543"/>
      <c r="EY7" s="544" t="s">
        <v>60</v>
      </c>
      <c r="EZ7" s="544" t="s">
        <v>61</v>
      </c>
      <c r="FA7" s="544"/>
      <c r="FB7" s="544"/>
      <c r="FC7" s="544"/>
      <c r="FD7" s="547" t="str">
        <f>"Tahun "&amp;FM$6</f>
        <v>Tahun 2019</v>
      </c>
      <c r="FE7" s="544"/>
      <c r="FF7" s="545"/>
      <c r="FG7" s="109"/>
      <c r="FH7" s="109"/>
      <c r="FI7" s="109"/>
      <c r="FJ7" s="109"/>
      <c r="FK7" s="109"/>
      <c r="FL7" s="109"/>
      <c r="FM7" s="42"/>
      <c r="FN7" s="111"/>
      <c r="FO7" s="543"/>
      <c r="FP7" s="544" t="s">
        <v>60</v>
      </c>
      <c r="FQ7" s="544" t="s">
        <v>61</v>
      </c>
      <c r="FR7" s="544"/>
      <c r="FS7" s="544"/>
      <c r="FT7" s="544"/>
      <c r="FU7" s="547" t="str">
        <f>"Tahun "&amp;GD$6</f>
        <v>Tahun 2020</v>
      </c>
      <c r="FV7" s="544"/>
      <c r="FW7" s="545"/>
      <c r="FX7" s="109"/>
      <c r="FY7" s="109"/>
      <c r="FZ7" s="109"/>
      <c r="GA7" s="109"/>
      <c r="GB7" s="109"/>
      <c r="GC7" s="109"/>
      <c r="GD7" s="42"/>
      <c r="GE7" s="111"/>
      <c r="GF7" s="543"/>
      <c r="GG7" s="544" t="s">
        <v>60</v>
      </c>
      <c r="GH7" s="544" t="s">
        <v>61</v>
      </c>
      <c r="GI7" s="544"/>
      <c r="GJ7" s="544"/>
      <c r="GK7" s="544"/>
      <c r="GL7" s="547" t="str">
        <f>"Tahun "&amp;GU$6</f>
        <v>Tahun 2021</v>
      </c>
      <c r="GM7" s="544"/>
      <c r="GN7" s="545"/>
      <c r="GO7" s="109"/>
      <c r="GP7" s="109"/>
      <c r="GQ7" s="109"/>
      <c r="GR7" s="109"/>
      <c r="GS7" s="109"/>
      <c r="GT7" s="109"/>
      <c r="GU7" s="42"/>
      <c r="GV7" s="111"/>
      <c r="GW7" s="543"/>
      <c r="GX7" s="544" t="s">
        <v>60</v>
      </c>
      <c r="GY7" s="544" t="s">
        <v>61</v>
      </c>
      <c r="GZ7" s="544"/>
      <c r="HA7" s="544"/>
      <c r="HB7" s="544"/>
      <c r="HC7" s="547" t="str">
        <f>"Tahun "&amp;HL$6</f>
        <v>Tahun 2022</v>
      </c>
      <c r="HD7" s="544"/>
      <c r="HE7" s="545"/>
      <c r="HF7" s="109"/>
      <c r="HG7" s="109"/>
      <c r="HH7" s="109"/>
      <c r="HI7" s="109"/>
      <c r="HJ7" s="109"/>
      <c r="HK7" s="109"/>
      <c r="HL7" s="42"/>
      <c r="HM7" s="111"/>
      <c r="HN7" s="543"/>
      <c r="HO7" s="544" t="s">
        <v>60</v>
      </c>
      <c r="HP7" s="544" t="s">
        <v>61</v>
      </c>
      <c r="HQ7" s="544"/>
      <c r="HR7" s="544"/>
      <c r="HS7" s="544"/>
      <c r="HT7" s="547" t="str">
        <f>"Tahun "&amp;IC$6</f>
        <v>Tahun 2023</v>
      </c>
      <c r="HU7" s="544"/>
      <c r="HV7" s="545"/>
      <c r="HW7" s="109"/>
      <c r="HX7" s="109"/>
      <c r="HY7" s="109"/>
      <c r="HZ7" s="109"/>
      <c r="IA7" s="109"/>
      <c r="IB7" s="109"/>
      <c r="IC7" s="42"/>
      <c r="ID7" s="111"/>
      <c r="IE7" s="543"/>
      <c r="IF7" s="544" t="s">
        <v>60</v>
      </c>
      <c r="IG7" s="544" t="s">
        <v>61</v>
      </c>
      <c r="IH7" s="544"/>
      <c r="II7" s="544"/>
      <c r="IJ7" s="544"/>
      <c r="IK7" s="547" t="str">
        <f>"Tahun "&amp;IT$6</f>
        <v>Tahun 2024</v>
      </c>
      <c r="IL7" s="544"/>
      <c r="IM7" s="545"/>
      <c r="IN7" s="109"/>
      <c r="IO7" s="109"/>
      <c r="IP7" s="109"/>
      <c r="IQ7" s="109"/>
      <c r="IR7" s="109"/>
      <c r="IS7" s="109"/>
      <c r="IT7" s="42"/>
      <c r="IU7" s="111"/>
      <c r="IV7" s="543"/>
      <c r="IW7" s="544" t="s">
        <v>60</v>
      </c>
      <c r="IX7" s="544" t="s">
        <v>61</v>
      </c>
      <c r="IY7" s="544"/>
      <c r="IZ7" s="544"/>
      <c r="JA7" s="544"/>
      <c r="JB7" s="547" t="str">
        <f>"Tahun "&amp;JK$6</f>
        <v>Tahun 2025</v>
      </c>
      <c r="JC7" s="544"/>
      <c r="JD7" s="545"/>
      <c r="JE7" s="109"/>
      <c r="JF7" s="109"/>
      <c r="JG7" s="109"/>
      <c r="JH7" s="109"/>
      <c r="JI7" s="109"/>
      <c r="JJ7" s="109"/>
      <c r="JK7" s="42"/>
      <c r="JL7" s="111"/>
      <c r="JM7" s="543"/>
      <c r="JN7" s="544" t="s">
        <v>60</v>
      </c>
      <c r="JO7" s="544" t="s">
        <v>61</v>
      </c>
      <c r="JP7" s="544"/>
      <c r="JQ7" s="544"/>
      <c r="JR7" s="544"/>
      <c r="JS7" s="547" t="str">
        <f>"Tahun "&amp;KB$6</f>
        <v>Tahun 2026</v>
      </c>
      <c r="JT7" s="544"/>
      <c r="JU7" s="545"/>
      <c r="JV7" s="109"/>
      <c r="JW7" s="109"/>
      <c r="JX7" s="109"/>
      <c r="JY7" s="109"/>
      <c r="JZ7" s="109"/>
      <c r="KA7" s="109"/>
      <c r="KB7" s="42"/>
      <c r="KC7" s="111"/>
      <c r="KD7" s="543"/>
      <c r="KE7" s="544" t="s">
        <v>60</v>
      </c>
      <c r="KF7" s="544" t="s">
        <v>61</v>
      </c>
      <c r="KG7" s="544"/>
      <c r="KH7" s="544"/>
      <c r="KI7" s="544"/>
      <c r="KJ7" s="547" t="str">
        <f>"Tahun "&amp;KS$6</f>
        <v>Tahun 2027</v>
      </c>
      <c r="KK7" s="544"/>
      <c r="KL7" s="545"/>
      <c r="KM7" s="109"/>
      <c r="KN7" s="109"/>
      <c r="KO7" s="109"/>
      <c r="KP7" s="109"/>
      <c r="KQ7" s="109"/>
      <c r="KR7" s="109"/>
      <c r="KS7" s="42"/>
    </row>
    <row r="8">
      <c r="A8" s="548"/>
      <c r="B8" s="549" t="s">
        <v>62</v>
      </c>
      <c r="C8" s="549" t="s">
        <v>105</v>
      </c>
      <c r="D8" s="549"/>
      <c r="E8" s="549"/>
      <c r="F8" s="549"/>
      <c r="G8" s="549"/>
      <c r="H8" s="549"/>
      <c r="I8" s="550"/>
      <c r="J8" s="109"/>
      <c r="K8" s="109"/>
      <c r="L8" s="109"/>
      <c r="M8" s="109"/>
      <c r="N8" s="109"/>
      <c r="O8" s="109"/>
      <c r="P8" s="109"/>
      <c r="Q8" s="111"/>
      <c r="R8" s="548"/>
      <c r="S8" s="549" t="s">
        <v>62</v>
      </c>
      <c r="T8" s="549" t="s">
        <v>105</v>
      </c>
      <c r="U8" s="549"/>
      <c r="V8" s="549"/>
      <c r="W8" s="549"/>
      <c r="X8" s="549"/>
      <c r="Y8" s="549"/>
      <c r="Z8" s="550"/>
      <c r="AA8" s="109"/>
      <c r="AB8" s="109"/>
      <c r="AC8" s="109"/>
      <c r="AD8" s="109"/>
      <c r="AE8" s="109"/>
      <c r="AF8" s="109"/>
      <c r="AG8" s="109"/>
      <c r="AH8" s="111"/>
      <c r="AI8" s="548"/>
      <c r="AJ8" s="549" t="s">
        <v>62</v>
      </c>
      <c r="AK8" s="549" t="s">
        <v>105</v>
      </c>
      <c r="AL8" s="549"/>
      <c r="AM8" s="549"/>
      <c r="AN8" s="549"/>
      <c r="AO8" s="549"/>
      <c r="AP8" s="549"/>
      <c r="AQ8" s="550"/>
      <c r="AR8" s="109"/>
      <c r="AS8" s="109"/>
      <c r="AT8" s="109"/>
      <c r="AU8" s="109"/>
      <c r="AV8" s="109"/>
      <c r="AW8" s="109"/>
      <c r="AX8" s="109"/>
      <c r="AY8" s="111"/>
      <c r="AZ8" s="548"/>
      <c r="BA8" s="549" t="s">
        <v>62</v>
      </c>
      <c r="BB8" s="549" t="s">
        <v>105</v>
      </c>
      <c r="BC8" s="549"/>
      <c r="BD8" s="549"/>
      <c r="BE8" s="549"/>
      <c r="BF8" s="549"/>
      <c r="BG8" s="549"/>
      <c r="BH8" s="550"/>
      <c r="BI8" s="109"/>
      <c r="BJ8" s="109"/>
      <c r="BK8" s="109"/>
      <c r="BL8" s="109"/>
      <c r="BM8" s="109"/>
      <c r="BN8" s="109"/>
      <c r="BO8" s="109"/>
      <c r="BP8" s="111"/>
      <c r="BQ8" s="548"/>
      <c r="BR8" s="549" t="s">
        <v>62</v>
      </c>
      <c r="BS8" s="549" t="s">
        <v>105</v>
      </c>
      <c r="BT8" s="549"/>
      <c r="BU8" s="549"/>
      <c r="BV8" s="549"/>
      <c r="BW8" s="549"/>
      <c r="BX8" s="549"/>
      <c r="BY8" s="550"/>
      <c r="BZ8" s="109"/>
      <c r="CA8" s="109"/>
      <c r="CB8" s="109"/>
      <c r="CC8" s="109"/>
      <c r="CD8" s="109"/>
      <c r="CE8" s="109"/>
      <c r="CF8" s="109"/>
      <c r="CG8" s="111"/>
      <c r="CH8" s="548"/>
      <c r="CI8" s="549" t="s">
        <v>62</v>
      </c>
      <c r="CJ8" s="549" t="s">
        <v>105</v>
      </c>
      <c r="CK8" s="549"/>
      <c r="CL8" s="549"/>
      <c r="CM8" s="549"/>
      <c r="CN8" s="549"/>
      <c r="CO8" s="549"/>
      <c r="CP8" s="550"/>
      <c r="CQ8" s="109"/>
      <c r="CR8" s="109"/>
      <c r="CS8" s="109"/>
      <c r="CT8" s="109"/>
      <c r="CU8" s="109"/>
      <c r="CV8" s="109"/>
      <c r="CW8" s="109"/>
      <c r="CX8" s="111"/>
      <c r="CY8" s="548"/>
      <c r="CZ8" s="549" t="s">
        <v>62</v>
      </c>
      <c r="DA8" s="549" t="s">
        <v>105</v>
      </c>
      <c r="DB8" s="549"/>
      <c r="DC8" s="549"/>
      <c r="DD8" s="549"/>
      <c r="DE8" s="549"/>
      <c r="DF8" s="549"/>
      <c r="DG8" s="550"/>
      <c r="DH8" s="109"/>
      <c r="DI8" s="109"/>
      <c r="DJ8" s="109"/>
      <c r="DK8" s="109"/>
      <c r="DL8" s="109"/>
      <c r="DM8" s="109"/>
      <c r="DN8" s="109"/>
      <c r="DO8" s="111"/>
      <c r="DP8" s="548"/>
      <c r="DQ8" s="549" t="s">
        <v>62</v>
      </c>
      <c r="DR8" s="549" t="s">
        <v>105</v>
      </c>
      <c r="DS8" s="549"/>
      <c r="DT8" s="549"/>
      <c r="DU8" s="549"/>
      <c r="DV8" s="549"/>
      <c r="DW8" s="549"/>
      <c r="DX8" s="550"/>
      <c r="DY8" s="109"/>
      <c r="DZ8" s="109"/>
      <c r="EA8" s="109"/>
      <c r="EB8" s="109"/>
      <c r="EC8" s="109"/>
      <c r="ED8" s="109"/>
      <c r="EE8" s="109"/>
      <c r="EF8" s="111"/>
      <c r="EG8" s="548"/>
      <c r="EH8" s="549" t="s">
        <v>62</v>
      </c>
      <c r="EI8" s="549" t="s">
        <v>105</v>
      </c>
      <c r="EJ8" s="549"/>
      <c r="EK8" s="549"/>
      <c r="EL8" s="549"/>
      <c r="EM8" s="549"/>
      <c r="EN8" s="549"/>
      <c r="EO8" s="550"/>
      <c r="EP8" s="109"/>
      <c r="EQ8" s="109"/>
      <c r="ER8" s="109"/>
      <c r="ES8" s="109"/>
      <c r="ET8" s="109"/>
      <c r="EU8" s="109"/>
      <c r="EV8" s="109"/>
      <c r="EW8" s="111"/>
      <c r="EX8" s="548"/>
      <c r="EY8" s="549" t="s">
        <v>62</v>
      </c>
      <c r="EZ8" s="549" t="s">
        <v>105</v>
      </c>
      <c r="FA8" s="549"/>
      <c r="FB8" s="549"/>
      <c r="FC8" s="549"/>
      <c r="FD8" s="549"/>
      <c r="FE8" s="549"/>
      <c r="FF8" s="550"/>
      <c r="FG8" s="109"/>
      <c r="FH8" s="109"/>
      <c r="FI8" s="109"/>
      <c r="FJ8" s="109"/>
      <c r="FK8" s="109"/>
      <c r="FL8" s="109"/>
      <c r="FM8" s="109"/>
      <c r="FN8" s="111"/>
      <c r="FO8" s="548"/>
      <c r="FP8" s="549" t="s">
        <v>62</v>
      </c>
      <c r="FQ8" s="549" t="s">
        <v>105</v>
      </c>
      <c r="FR8" s="549"/>
      <c r="FS8" s="549"/>
      <c r="FT8" s="549"/>
      <c r="FU8" s="549"/>
      <c r="FV8" s="549"/>
      <c r="FW8" s="550"/>
      <c r="FX8" s="109"/>
      <c r="FY8" s="109"/>
      <c r="FZ8" s="109"/>
      <c r="GA8" s="109"/>
      <c r="GB8" s="109"/>
      <c r="GC8" s="109"/>
      <c r="GD8" s="109"/>
      <c r="GE8" s="111"/>
      <c r="GF8" s="548"/>
      <c r="GG8" s="549" t="s">
        <v>62</v>
      </c>
      <c r="GH8" s="549" t="s">
        <v>105</v>
      </c>
      <c r="GI8" s="549"/>
      <c r="GJ8" s="549"/>
      <c r="GK8" s="549"/>
      <c r="GL8" s="549"/>
      <c r="GM8" s="549"/>
      <c r="GN8" s="550"/>
      <c r="GO8" s="109"/>
      <c r="GP8" s="109"/>
      <c r="GQ8" s="109"/>
      <c r="GR8" s="109"/>
      <c r="GS8" s="109"/>
      <c r="GT8" s="109"/>
      <c r="GU8" s="109"/>
      <c r="GV8" s="111"/>
      <c r="GW8" s="548"/>
      <c r="GX8" s="549" t="s">
        <v>62</v>
      </c>
      <c r="GY8" s="549" t="s">
        <v>105</v>
      </c>
      <c r="GZ8" s="549"/>
      <c r="HA8" s="549"/>
      <c r="HB8" s="549"/>
      <c r="HC8" s="549"/>
      <c r="HD8" s="549"/>
      <c r="HE8" s="550"/>
      <c r="HF8" s="109"/>
      <c r="HG8" s="109"/>
      <c r="HH8" s="109"/>
      <c r="HI8" s="109"/>
      <c r="HJ8" s="109"/>
      <c r="HK8" s="109"/>
      <c r="HL8" s="109"/>
      <c r="HM8" s="111"/>
      <c r="HN8" s="548"/>
      <c r="HO8" s="549" t="s">
        <v>62</v>
      </c>
      <c r="HP8" s="549" t="s">
        <v>105</v>
      </c>
      <c r="HQ8" s="549"/>
      <c r="HR8" s="549"/>
      <c r="HS8" s="549"/>
      <c r="HT8" s="549"/>
      <c r="HU8" s="549"/>
      <c r="HV8" s="550"/>
      <c r="HW8" s="109"/>
      <c r="HX8" s="109"/>
      <c r="HY8" s="109"/>
      <c r="HZ8" s="109"/>
      <c r="IA8" s="109"/>
      <c r="IB8" s="109"/>
      <c r="IC8" s="109"/>
      <c r="ID8" s="111"/>
      <c r="IE8" s="548"/>
      <c r="IF8" s="549" t="s">
        <v>62</v>
      </c>
      <c r="IG8" s="549" t="s">
        <v>105</v>
      </c>
      <c r="IH8" s="549"/>
      <c r="II8" s="549"/>
      <c r="IJ8" s="549"/>
      <c r="IK8" s="549"/>
      <c r="IL8" s="549"/>
      <c r="IM8" s="550"/>
      <c r="IN8" s="109"/>
      <c r="IO8" s="109"/>
      <c r="IP8" s="109"/>
      <c r="IQ8" s="109"/>
      <c r="IR8" s="109"/>
      <c r="IS8" s="109"/>
      <c r="IT8" s="109"/>
      <c r="IU8" s="111"/>
      <c r="IV8" s="548"/>
      <c r="IW8" s="549" t="s">
        <v>62</v>
      </c>
      <c r="IX8" s="549" t="s">
        <v>105</v>
      </c>
      <c r="IY8" s="549"/>
      <c r="IZ8" s="549"/>
      <c r="JA8" s="549"/>
      <c r="JB8" s="549"/>
      <c r="JC8" s="549"/>
      <c r="JD8" s="550"/>
      <c r="JE8" s="109"/>
      <c r="JF8" s="109"/>
      <c r="JG8" s="109"/>
      <c r="JH8" s="109"/>
      <c r="JI8" s="109"/>
      <c r="JJ8" s="109"/>
      <c r="JK8" s="109"/>
      <c r="JL8" s="111"/>
      <c r="JM8" s="548"/>
      <c r="JN8" s="549" t="s">
        <v>62</v>
      </c>
      <c r="JO8" s="549" t="s">
        <v>105</v>
      </c>
      <c r="JP8" s="549"/>
      <c r="JQ8" s="549"/>
      <c r="JR8" s="549"/>
      <c r="JS8" s="549"/>
      <c r="JT8" s="549"/>
      <c r="JU8" s="550"/>
      <c r="JV8" s="109"/>
      <c r="JW8" s="109"/>
      <c r="JX8" s="109"/>
      <c r="JY8" s="109"/>
      <c r="JZ8" s="109"/>
      <c r="KA8" s="109"/>
      <c r="KB8" s="109"/>
      <c r="KC8" s="111"/>
      <c r="KD8" s="548"/>
      <c r="KE8" s="549" t="s">
        <v>62</v>
      </c>
      <c r="KF8" s="549" t="s">
        <v>105</v>
      </c>
      <c r="KG8" s="549"/>
      <c r="KH8" s="549"/>
      <c r="KI8" s="549"/>
      <c r="KJ8" s="549"/>
      <c r="KK8" s="549"/>
      <c r="KL8" s="550"/>
      <c r="KM8" s="109"/>
      <c r="KN8" s="109"/>
      <c r="KO8" s="109"/>
      <c r="KP8" s="109"/>
      <c r="KQ8" s="109"/>
      <c r="KR8" s="109"/>
      <c r="KS8" s="109"/>
    </row>
    <row r="9">
      <c r="A9" s="104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8"/>
      <c r="R9" s="104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8"/>
      <c r="AI9" s="104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8"/>
      <c r="AZ9" s="104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8"/>
      <c r="BQ9" s="104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8"/>
      <c r="CH9" s="104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8"/>
      <c r="CY9" s="104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  <c r="DL9" s="97"/>
      <c r="DM9" s="97"/>
      <c r="DN9" s="97"/>
      <c r="DO9" s="98"/>
      <c r="DP9" s="104"/>
      <c r="DQ9" s="97"/>
      <c r="DR9" s="97"/>
      <c r="DS9" s="97"/>
      <c r="DT9" s="97"/>
      <c r="DU9" s="97"/>
      <c r="DV9" s="97"/>
      <c r="DW9" s="97"/>
      <c r="DX9" s="97"/>
      <c r="DY9" s="97"/>
      <c r="DZ9" s="97"/>
      <c r="EA9" s="97"/>
      <c r="EB9" s="97"/>
      <c r="EC9" s="97"/>
      <c r="ED9" s="97"/>
      <c r="EE9" s="97"/>
      <c r="EF9" s="98"/>
      <c r="EG9" s="104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7"/>
      <c r="EW9" s="98"/>
      <c r="EX9" s="104"/>
      <c r="EY9" s="97"/>
      <c r="EZ9" s="97"/>
      <c r="FA9" s="97"/>
      <c r="FB9" s="97"/>
      <c r="FC9" s="97"/>
      <c r="FD9" s="97"/>
      <c r="FE9" s="97"/>
      <c r="FF9" s="97"/>
      <c r="FG9" s="97"/>
      <c r="FH9" s="97"/>
      <c r="FI9" s="97"/>
      <c r="FJ9" s="97"/>
      <c r="FK9" s="97"/>
      <c r="FL9" s="97"/>
      <c r="FM9" s="97"/>
      <c r="FN9" s="98"/>
      <c r="FO9" s="104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B9" s="97"/>
      <c r="GC9" s="97"/>
      <c r="GD9" s="97"/>
      <c r="GE9" s="98"/>
      <c r="GF9" s="104"/>
      <c r="GG9" s="97"/>
      <c r="GH9" s="97"/>
      <c r="GI9" s="97"/>
      <c r="GJ9" s="97"/>
      <c r="GK9" s="97"/>
      <c r="GL9" s="97"/>
      <c r="GM9" s="97"/>
      <c r="GN9" s="97"/>
      <c r="GO9" s="97"/>
      <c r="GP9" s="97"/>
      <c r="GQ9" s="97"/>
      <c r="GR9" s="97"/>
      <c r="GS9" s="97"/>
      <c r="GT9" s="97"/>
      <c r="GU9" s="97"/>
      <c r="GV9" s="98"/>
      <c r="GW9" s="104"/>
      <c r="GX9" s="97"/>
      <c r="GY9" s="97"/>
      <c r="GZ9" s="97"/>
      <c r="HA9" s="97"/>
      <c r="HB9" s="97"/>
      <c r="HC9" s="97"/>
      <c r="HD9" s="97"/>
      <c r="HE9" s="97"/>
      <c r="HF9" s="97"/>
      <c r="HG9" s="97"/>
      <c r="HH9" s="97"/>
      <c r="HI9" s="97"/>
      <c r="HJ9" s="97"/>
      <c r="HK9" s="97"/>
      <c r="HL9" s="97"/>
      <c r="HM9" s="98"/>
      <c r="HN9" s="104"/>
      <c r="HO9" s="97"/>
      <c r="HP9" s="97"/>
      <c r="HQ9" s="97"/>
      <c r="HR9" s="97"/>
      <c r="HS9" s="97"/>
      <c r="HT9" s="97"/>
      <c r="HU9" s="97"/>
      <c r="HV9" s="97"/>
      <c r="HW9" s="97"/>
      <c r="HX9" s="97"/>
      <c r="HY9" s="97"/>
      <c r="HZ9" s="97"/>
      <c r="IA9" s="97"/>
      <c r="IB9" s="97"/>
      <c r="IC9" s="97"/>
      <c r="ID9" s="98"/>
      <c r="IE9" s="104"/>
      <c r="IF9" s="97"/>
      <c r="IG9" s="97"/>
      <c r="IH9" s="97"/>
      <c r="II9" s="97"/>
      <c r="IJ9" s="97"/>
      <c r="IK9" s="97"/>
      <c r="IL9" s="97"/>
      <c r="IM9" s="97"/>
      <c r="IN9" s="97"/>
      <c r="IO9" s="97"/>
      <c r="IP9" s="97"/>
      <c r="IQ9" s="97"/>
      <c r="IR9" s="97"/>
      <c r="IS9" s="97"/>
      <c r="IT9" s="97"/>
      <c r="IU9" s="98"/>
      <c r="IV9" s="104"/>
      <c r="IW9" s="97"/>
      <c r="IX9" s="97"/>
      <c r="IY9" s="97"/>
      <c r="IZ9" s="97"/>
      <c r="JA9" s="97"/>
      <c r="JB9" s="97"/>
      <c r="JC9" s="97"/>
      <c r="JD9" s="97"/>
      <c r="JE9" s="97"/>
      <c r="JF9" s="97"/>
      <c r="JG9" s="97"/>
      <c r="JH9" s="97"/>
      <c r="JI9" s="97"/>
      <c r="JJ9" s="97"/>
      <c r="JK9" s="97"/>
      <c r="JL9" s="98"/>
      <c r="JM9" s="104"/>
      <c r="JN9" s="97"/>
      <c r="JO9" s="97"/>
      <c r="JP9" s="97"/>
      <c r="JQ9" s="97"/>
      <c r="JR9" s="97"/>
      <c r="JS9" s="97"/>
      <c r="JT9" s="97"/>
      <c r="JU9" s="97"/>
      <c r="JV9" s="97"/>
      <c r="JW9" s="97"/>
      <c r="JX9" s="97"/>
      <c r="JY9" s="97"/>
      <c r="JZ9" s="97"/>
      <c r="KA9" s="97"/>
      <c r="KB9" s="97"/>
      <c r="KC9" s="98"/>
      <c r="KD9" s="104"/>
      <c r="KE9" s="97"/>
      <c r="KF9" s="97"/>
      <c r="KG9" s="97"/>
      <c r="KH9" s="97"/>
      <c r="KI9" s="97"/>
      <c r="KJ9" s="97"/>
      <c r="KK9" s="97"/>
      <c r="KL9" s="97"/>
      <c r="KM9" s="97"/>
      <c r="KN9" s="97"/>
      <c r="KO9" s="97"/>
      <c r="KP9" s="97"/>
      <c r="KQ9" s="97"/>
      <c r="KR9" s="97"/>
      <c r="KS9" s="97"/>
    </row>
    <row r="10" ht="33.75" customHeight="1">
      <c r="A10" s="121" t="s">
        <v>64</v>
      </c>
      <c r="B10" s="122" t="s">
        <v>65</v>
      </c>
      <c r="C10" s="123" t="s">
        <v>66</v>
      </c>
      <c r="D10" s="124"/>
      <c r="E10" s="124"/>
      <c r="F10" s="124"/>
      <c r="G10" s="125"/>
      <c r="H10" s="123" t="s">
        <v>67</v>
      </c>
      <c r="I10" s="125"/>
      <c r="J10" s="123" t="s">
        <v>68</v>
      </c>
      <c r="K10" s="124"/>
      <c r="L10" s="125"/>
      <c r="M10" s="122" t="s">
        <v>69</v>
      </c>
      <c r="N10" s="126" t="s">
        <v>70</v>
      </c>
      <c r="O10" s="125"/>
      <c r="P10" s="127" t="s">
        <v>71</v>
      </c>
      <c r="Q10" s="551"/>
      <c r="R10" s="121" t="s">
        <v>64</v>
      </c>
      <c r="S10" s="122" t="s">
        <v>65</v>
      </c>
      <c r="T10" s="123" t="s">
        <v>66</v>
      </c>
      <c r="U10" s="124"/>
      <c r="V10" s="124"/>
      <c r="W10" s="124"/>
      <c r="X10" s="125"/>
      <c r="Y10" s="123" t="s">
        <v>67</v>
      </c>
      <c r="Z10" s="125"/>
      <c r="AA10" s="123" t="s">
        <v>68</v>
      </c>
      <c r="AB10" s="124"/>
      <c r="AC10" s="125"/>
      <c r="AD10" s="122" t="s">
        <v>69</v>
      </c>
      <c r="AE10" s="126" t="s">
        <v>70</v>
      </c>
      <c r="AF10" s="125"/>
      <c r="AG10" s="127" t="s">
        <v>71</v>
      </c>
      <c r="AH10" s="551"/>
      <c r="AI10" s="121" t="s">
        <v>64</v>
      </c>
      <c r="AJ10" s="122" t="s">
        <v>65</v>
      </c>
      <c r="AK10" s="123" t="s">
        <v>66</v>
      </c>
      <c r="AL10" s="124"/>
      <c r="AM10" s="124"/>
      <c r="AN10" s="124"/>
      <c r="AO10" s="125"/>
      <c r="AP10" s="123" t="s">
        <v>67</v>
      </c>
      <c r="AQ10" s="125"/>
      <c r="AR10" s="123" t="s">
        <v>68</v>
      </c>
      <c r="AS10" s="124"/>
      <c r="AT10" s="125"/>
      <c r="AU10" s="122" t="s">
        <v>69</v>
      </c>
      <c r="AV10" s="126" t="s">
        <v>70</v>
      </c>
      <c r="AW10" s="125"/>
      <c r="AX10" s="127" t="s">
        <v>71</v>
      </c>
      <c r="AY10" s="551"/>
      <c r="AZ10" s="121" t="s">
        <v>64</v>
      </c>
      <c r="BA10" s="122" t="s">
        <v>65</v>
      </c>
      <c r="BB10" s="123" t="s">
        <v>66</v>
      </c>
      <c r="BC10" s="124"/>
      <c r="BD10" s="124"/>
      <c r="BE10" s="124"/>
      <c r="BF10" s="125"/>
      <c r="BG10" s="123" t="s">
        <v>67</v>
      </c>
      <c r="BH10" s="125"/>
      <c r="BI10" s="123" t="s">
        <v>68</v>
      </c>
      <c r="BJ10" s="124"/>
      <c r="BK10" s="125"/>
      <c r="BL10" s="122" t="s">
        <v>69</v>
      </c>
      <c r="BM10" s="126" t="s">
        <v>70</v>
      </c>
      <c r="BN10" s="125"/>
      <c r="BO10" s="127" t="s">
        <v>71</v>
      </c>
      <c r="BP10" s="551"/>
      <c r="BQ10" s="121" t="s">
        <v>64</v>
      </c>
      <c r="BR10" s="122" t="s">
        <v>65</v>
      </c>
      <c r="BS10" s="123" t="s">
        <v>66</v>
      </c>
      <c r="BT10" s="124"/>
      <c r="BU10" s="124"/>
      <c r="BV10" s="124"/>
      <c r="BW10" s="125"/>
      <c r="BX10" s="123" t="s">
        <v>67</v>
      </c>
      <c r="BY10" s="125"/>
      <c r="BZ10" s="123" t="s">
        <v>68</v>
      </c>
      <c r="CA10" s="124"/>
      <c r="CB10" s="125"/>
      <c r="CC10" s="122" t="s">
        <v>69</v>
      </c>
      <c r="CD10" s="126" t="s">
        <v>70</v>
      </c>
      <c r="CE10" s="125"/>
      <c r="CF10" s="127" t="s">
        <v>71</v>
      </c>
      <c r="CG10" s="551"/>
      <c r="CH10" s="121" t="s">
        <v>64</v>
      </c>
      <c r="CI10" s="122" t="s">
        <v>65</v>
      </c>
      <c r="CJ10" s="123" t="s">
        <v>66</v>
      </c>
      <c r="CK10" s="124"/>
      <c r="CL10" s="124"/>
      <c r="CM10" s="124"/>
      <c r="CN10" s="125"/>
      <c r="CO10" s="123" t="s">
        <v>67</v>
      </c>
      <c r="CP10" s="125"/>
      <c r="CQ10" s="123" t="s">
        <v>68</v>
      </c>
      <c r="CR10" s="124"/>
      <c r="CS10" s="125"/>
      <c r="CT10" s="122" t="s">
        <v>69</v>
      </c>
      <c r="CU10" s="126" t="s">
        <v>70</v>
      </c>
      <c r="CV10" s="125"/>
      <c r="CW10" s="127" t="s">
        <v>71</v>
      </c>
      <c r="CX10" s="551"/>
      <c r="CY10" s="121" t="s">
        <v>64</v>
      </c>
      <c r="CZ10" s="122" t="s">
        <v>65</v>
      </c>
      <c r="DA10" s="123" t="s">
        <v>66</v>
      </c>
      <c r="DB10" s="124"/>
      <c r="DC10" s="124"/>
      <c r="DD10" s="124"/>
      <c r="DE10" s="125"/>
      <c r="DF10" s="123" t="s">
        <v>67</v>
      </c>
      <c r="DG10" s="125"/>
      <c r="DH10" s="123" t="s">
        <v>68</v>
      </c>
      <c r="DI10" s="124"/>
      <c r="DJ10" s="125"/>
      <c r="DK10" s="122" t="s">
        <v>69</v>
      </c>
      <c r="DL10" s="126" t="s">
        <v>70</v>
      </c>
      <c r="DM10" s="125"/>
      <c r="DN10" s="127" t="s">
        <v>71</v>
      </c>
      <c r="DO10" s="551"/>
      <c r="DP10" s="121" t="s">
        <v>64</v>
      </c>
      <c r="DQ10" s="122" t="s">
        <v>65</v>
      </c>
      <c r="DR10" s="123" t="s">
        <v>66</v>
      </c>
      <c r="DS10" s="124"/>
      <c r="DT10" s="124"/>
      <c r="DU10" s="124"/>
      <c r="DV10" s="125"/>
      <c r="DW10" s="123" t="s">
        <v>67</v>
      </c>
      <c r="DX10" s="125"/>
      <c r="DY10" s="123" t="s">
        <v>68</v>
      </c>
      <c r="DZ10" s="124"/>
      <c r="EA10" s="125"/>
      <c r="EB10" s="122" t="s">
        <v>69</v>
      </c>
      <c r="EC10" s="126" t="s">
        <v>70</v>
      </c>
      <c r="ED10" s="125"/>
      <c r="EE10" s="127" t="s">
        <v>71</v>
      </c>
      <c r="EF10" s="551"/>
      <c r="EG10" s="121" t="s">
        <v>64</v>
      </c>
      <c r="EH10" s="122" t="s">
        <v>65</v>
      </c>
      <c r="EI10" s="123" t="s">
        <v>66</v>
      </c>
      <c r="EJ10" s="124"/>
      <c r="EK10" s="124"/>
      <c r="EL10" s="124"/>
      <c r="EM10" s="125"/>
      <c r="EN10" s="123" t="s">
        <v>67</v>
      </c>
      <c r="EO10" s="125"/>
      <c r="EP10" s="123" t="s">
        <v>68</v>
      </c>
      <c r="EQ10" s="124"/>
      <c r="ER10" s="125"/>
      <c r="ES10" s="122" t="s">
        <v>69</v>
      </c>
      <c r="ET10" s="126" t="s">
        <v>70</v>
      </c>
      <c r="EU10" s="125"/>
      <c r="EV10" s="127" t="s">
        <v>71</v>
      </c>
      <c r="EW10" s="551"/>
      <c r="EX10" s="121" t="s">
        <v>64</v>
      </c>
      <c r="EY10" s="122" t="s">
        <v>65</v>
      </c>
      <c r="EZ10" s="123" t="s">
        <v>66</v>
      </c>
      <c r="FA10" s="124"/>
      <c r="FB10" s="124"/>
      <c r="FC10" s="124"/>
      <c r="FD10" s="125"/>
      <c r="FE10" s="123" t="s">
        <v>67</v>
      </c>
      <c r="FF10" s="125"/>
      <c r="FG10" s="123" t="s">
        <v>68</v>
      </c>
      <c r="FH10" s="124"/>
      <c r="FI10" s="125"/>
      <c r="FJ10" s="122" t="s">
        <v>69</v>
      </c>
      <c r="FK10" s="126" t="s">
        <v>70</v>
      </c>
      <c r="FL10" s="125"/>
      <c r="FM10" s="127" t="s">
        <v>71</v>
      </c>
      <c r="FN10" s="551"/>
      <c r="FO10" s="121" t="s">
        <v>64</v>
      </c>
      <c r="FP10" s="122" t="s">
        <v>65</v>
      </c>
      <c r="FQ10" s="123" t="s">
        <v>66</v>
      </c>
      <c r="FR10" s="124"/>
      <c r="FS10" s="124"/>
      <c r="FT10" s="124"/>
      <c r="FU10" s="125"/>
      <c r="FV10" s="123" t="s">
        <v>67</v>
      </c>
      <c r="FW10" s="125"/>
      <c r="FX10" s="123" t="s">
        <v>68</v>
      </c>
      <c r="FY10" s="124"/>
      <c r="FZ10" s="125"/>
      <c r="GA10" s="122" t="s">
        <v>69</v>
      </c>
      <c r="GB10" s="126" t="s">
        <v>70</v>
      </c>
      <c r="GC10" s="125"/>
      <c r="GD10" s="127" t="s">
        <v>71</v>
      </c>
      <c r="GE10" s="551"/>
      <c r="GF10" s="121" t="s">
        <v>64</v>
      </c>
      <c r="GG10" s="122" t="s">
        <v>65</v>
      </c>
      <c r="GH10" s="123" t="s">
        <v>66</v>
      </c>
      <c r="GI10" s="124"/>
      <c r="GJ10" s="124"/>
      <c r="GK10" s="124"/>
      <c r="GL10" s="125"/>
      <c r="GM10" s="123" t="s">
        <v>67</v>
      </c>
      <c r="GN10" s="125"/>
      <c r="GO10" s="123" t="s">
        <v>68</v>
      </c>
      <c r="GP10" s="124"/>
      <c r="GQ10" s="125"/>
      <c r="GR10" s="122" t="s">
        <v>69</v>
      </c>
      <c r="GS10" s="126" t="s">
        <v>70</v>
      </c>
      <c r="GT10" s="125"/>
      <c r="GU10" s="127" t="s">
        <v>71</v>
      </c>
      <c r="GV10" s="551"/>
      <c r="GW10" s="121" t="s">
        <v>64</v>
      </c>
      <c r="GX10" s="122" t="s">
        <v>65</v>
      </c>
      <c r="GY10" s="123" t="s">
        <v>66</v>
      </c>
      <c r="GZ10" s="124"/>
      <c r="HA10" s="124"/>
      <c r="HB10" s="124"/>
      <c r="HC10" s="125"/>
      <c r="HD10" s="123" t="s">
        <v>67</v>
      </c>
      <c r="HE10" s="125"/>
      <c r="HF10" s="123" t="s">
        <v>68</v>
      </c>
      <c r="HG10" s="124"/>
      <c r="HH10" s="125"/>
      <c r="HI10" s="122" t="s">
        <v>69</v>
      </c>
      <c r="HJ10" s="126" t="s">
        <v>70</v>
      </c>
      <c r="HK10" s="125"/>
      <c r="HL10" s="127" t="s">
        <v>71</v>
      </c>
      <c r="HM10" s="551"/>
      <c r="HN10" s="121" t="s">
        <v>64</v>
      </c>
      <c r="HO10" s="122" t="s">
        <v>65</v>
      </c>
      <c r="HP10" s="123" t="s">
        <v>66</v>
      </c>
      <c r="HQ10" s="124"/>
      <c r="HR10" s="124"/>
      <c r="HS10" s="124"/>
      <c r="HT10" s="125"/>
      <c r="HU10" s="123" t="s">
        <v>67</v>
      </c>
      <c r="HV10" s="125"/>
      <c r="HW10" s="123" t="s">
        <v>68</v>
      </c>
      <c r="HX10" s="124"/>
      <c r="HY10" s="125"/>
      <c r="HZ10" s="122" t="s">
        <v>69</v>
      </c>
      <c r="IA10" s="126" t="s">
        <v>70</v>
      </c>
      <c r="IB10" s="125"/>
      <c r="IC10" s="127" t="s">
        <v>71</v>
      </c>
      <c r="ID10" s="551"/>
      <c r="IE10" s="121" t="s">
        <v>64</v>
      </c>
      <c r="IF10" s="122" t="s">
        <v>65</v>
      </c>
      <c r="IG10" s="123" t="s">
        <v>66</v>
      </c>
      <c r="IH10" s="124"/>
      <c r="II10" s="124"/>
      <c r="IJ10" s="124"/>
      <c r="IK10" s="125"/>
      <c r="IL10" s="123" t="s">
        <v>67</v>
      </c>
      <c r="IM10" s="125"/>
      <c r="IN10" s="123" t="s">
        <v>68</v>
      </c>
      <c r="IO10" s="124"/>
      <c r="IP10" s="125"/>
      <c r="IQ10" s="122" t="s">
        <v>69</v>
      </c>
      <c r="IR10" s="126" t="s">
        <v>70</v>
      </c>
      <c r="IS10" s="125"/>
      <c r="IT10" s="127" t="s">
        <v>71</v>
      </c>
      <c r="IU10" s="551"/>
      <c r="IV10" s="121" t="s">
        <v>64</v>
      </c>
      <c r="IW10" s="122" t="s">
        <v>65</v>
      </c>
      <c r="IX10" s="123" t="s">
        <v>66</v>
      </c>
      <c r="IY10" s="124"/>
      <c r="IZ10" s="124"/>
      <c r="JA10" s="124"/>
      <c r="JB10" s="125"/>
      <c r="JC10" s="123" t="s">
        <v>67</v>
      </c>
      <c r="JD10" s="125"/>
      <c r="JE10" s="123" t="s">
        <v>68</v>
      </c>
      <c r="JF10" s="124"/>
      <c r="JG10" s="125"/>
      <c r="JH10" s="122" t="s">
        <v>69</v>
      </c>
      <c r="JI10" s="126" t="s">
        <v>70</v>
      </c>
      <c r="JJ10" s="125"/>
      <c r="JK10" s="127" t="s">
        <v>71</v>
      </c>
      <c r="JL10" s="551"/>
      <c r="JM10" s="121" t="s">
        <v>64</v>
      </c>
      <c r="JN10" s="122" t="s">
        <v>65</v>
      </c>
      <c r="JO10" s="123" t="s">
        <v>66</v>
      </c>
      <c r="JP10" s="124"/>
      <c r="JQ10" s="124"/>
      <c r="JR10" s="124"/>
      <c r="JS10" s="125"/>
      <c r="JT10" s="123" t="s">
        <v>67</v>
      </c>
      <c r="JU10" s="125"/>
      <c r="JV10" s="123" t="s">
        <v>68</v>
      </c>
      <c r="JW10" s="124"/>
      <c r="JX10" s="125"/>
      <c r="JY10" s="122" t="s">
        <v>69</v>
      </c>
      <c r="JZ10" s="126" t="s">
        <v>70</v>
      </c>
      <c r="KA10" s="125"/>
      <c r="KB10" s="127" t="s">
        <v>71</v>
      </c>
      <c r="KC10" s="551"/>
      <c r="KD10" s="121" t="s">
        <v>64</v>
      </c>
      <c r="KE10" s="122" t="s">
        <v>65</v>
      </c>
      <c r="KF10" s="123" t="s">
        <v>66</v>
      </c>
      <c r="KG10" s="124"/>
      <c r="KH10" s="124"/>
      <c r="KI10" s="124"/>
      <c r="KJ10" s="125"/>
      <c r="KK10" s="123" t="s">
        <v>67</v>
      </c>
      <c r="KL10" s="125"/>
      <c r="KM10" s="123" t="s">
        <v>68</v>
      </c>
      <c r="KN10" s="124"/>
      <c r="KO10" s="125"/>
      <c r="KP10" s="122" t="s">
        <v>69</v>
      </c>
      <c r="KQ10" s="126" t="s">
        <v>70</v>
      </c>
      <c r="KR10" s="125"/>
      <c r="KS10" s="127" t="s">
        <v>71</v>
      </c>
    </row>
    <row r="11" ht="66.0" customHeight="1">
      <c r="A11" s="131"/>
      <c r="B11" s="42"/>
      <c r="C11" s="132" t="s">
        <v>72</v>
      </c>
      <c r="D11" s="132" t="s">
        <v>73</v>
      </c>
      <c r="E11" s="133" t="s">
        <v>74</v>
      </c>
      <c r="F11" s="132" t="s">
        <v>106</v>
      </c>
      <c r="G11" s="132" t="s">
        <v>76</v>
      </c>
      <c r="H11" s="134" t="s">
        <v>107</v>
      </c>
      <c r="I11" s="132" t="s">
        <v>78</v>
      </c>
      <c r="J11" s="134" t="str">
        <f>"Total Biaya Perawatan "&amp;G7&amp;" (Juta Rp)"</f>
        <v>Total Biaya Perawatan Tahun 2010 (Juta Rp)</v>
      </c>
      <c r="K11" s="132" t="str">
        <f>"Total Biaya Perawatan Tahun "&amp;P6-1&amp;" (Juta Rp)"</f>
        <v>Total Biaya Perawatan Tahun 2009 (Juta Rp)</v>
      </c>
      <c r="L11" s="132" t="s">
        <v>108</v>
      </c>
      <c r="M11" s="42"/>
      <c r="N11" s="134" t="s">
        <v>107</v>
      </c>
      <c r="O11" s="134" t="s">
        <v>82</v>
      </c>
      <c r="P11" s="135"/>
      <c r="Q11" s="551"/>
      <c r="R11" s="131"/>
      <c r="S11" s="42"/>
      <c r="T11" s="132" t="s">
        <v>72</v>
      </c>
      <c r="U11" s="132" t="s">
        <v>73</v>
      </c>
      <c r="V11" s="133" t="s">
        <v>74</v>
      </c>
      <c r="W11" s="132" t="s">
        <v>106</v>
      </c>
      <c r="X11" s="132" t="s">
        <v>76</v>
      </c>
      <c r="Y11" s="134" t="s">
        <v>107</v>
      </c>
      <c r="Z11" s="132" t="s">
        <v>78</v>
      </c>
      <c r="AA11" s="134" t="str">
        <f>"Total Biaya Perawatan "&amp;X7&amp;" (Juta Rp)"</f>
        <v>Total Biaya Perawatan Tahun 2011 (Juta Rp)</v>
      </c>
      <c r="AB11" s="132" t="str">
        <f>"Total Biaya Perawatan Tahun "&amp;AG6-1&amp;" (Juta Rp)"</f>
        <v>Total Biaya Perawatan Tahun 2010 (Juta Rp)</v>
      </c>
      <c r="AC11" s="132" t="s">
        <v>108</v>
      </c>
      <c r="AD11" s="42"/>
      <c r="AE11" s="134" t="s">
        <v>107</v>
      </c>
      <c r="AF11" s="134" t="s">
        <v>82</v>
      </c>
      <c r="AG11" s="135"/>
      <c r="AH11" s="551"/>
      <c r="AI11" s="131"/>
      <c r="AJ11" s="42"/>
      <c r="AK11" s="132" t="s">
        <v>72</v>
      </c>
      <c r="AL11" s="132" t="s">
        <v>73</v>
      </c>
      <c r="AM11" s="133" t="s">
        <v>74</v>
      </c>
      <c r="AN11" s="132" t="s">
        <v>106</v>
      </c>
      <c r="AO11" s="132" t="s">
        <v>76</v>
      </c>
      <c r="AP11" s="134" t="s">
        <v>107</v>
      </c>
      <c r="AQ11" s="132" t="s">
        <v>78</v>
      </c>
      <c r="AR11" s="134" t="str">
        <f>"Total Biaya Perawatan "&amp;AO7&amp;" (Juta Rp)"</f>
        <v>Total Biaya Perawatan Tahun 2012 (Juta Rp)</v>
      </c>
      <c r="AS11" s="132" t="str">
        <f>"Total Biaya Perawatan Tahun "&amp;AX6-1&amp;" (Juta Rp)"</f>
        <v>Total Biaya Perawatan Tahun 2011 (Juta Rp)</v>
      </c>
      <c r="AT11" s="132" t="s">
        <v>108</v>
      </c>
      <c r="AU11" s="42"/>
      <c r="AV11" s="134" t="s">
        <v>107</v>
      </c>
      <c r="AW11" s="134" t="s">
        <v>82</v>
      </c>
      <c r="AX11" s="135"/>
      <c r="AY11" s="551"/>
      <c r="AZ11" s="131"/>
      <c r="BA11" s="42"/>
      <c r="BB11" s="132" t="s">
        <v>72</v>
      </c>
      <c r="BC11" s="132" t="s">
        <v>73</v>
      </c>
      <c r="BD11" s="133" t="s">
        <v>74</v>
      </c>
      <c r="BE11" s="132" t="s">
        <v>106</v>
      </c>
      <c r="BF11" s="132" t="s">
        <v>76</v>
      </c>
      <c r="BG11" s="134" t="s">
        <v>107</v>
      </c>
      <c r="BH11" s="132" t="s">
        <v>78</v>
      </c>
      <c r="BI11" s="134" t="str">
        <f>"Total Biaya Perawatan "&amp;BF7&amp;" (Juta Rp)"</f>
        <v>Total Biaya Perawatan Tahun 2013 (Juta Rp)</v>
      </c>
      <c r="BJ11" s="132" t="str">
        <f>"Total Biaya Perawatan Tahun "&amp;BO6-1&amp;" (Juta Rp)"</f>
        <v>Total Biaya Perawatan Tahun 2012 (Juta Rp)</v>
      </c>
      <c r="BK11" s="132" t="s">
        <v>108</v>
      </c>
      <c r="BL11" s="42"/>
      <c r="BM11" s="134" t="s">
        <v>107</v>
      </c>
      <c r="BN11" s="134" t="s">
        <v>82</v>
      </c>
      <c r="BO11" s="135"/>
      <c r="BP11" s="551"/>
      <c r="BQ11" s="131"/>
      <c r="BR11" s="42"/>
      <c r="BS11" s="132" t="s">
        <v>72</v>
      </c>
      <c r="BT11" s="132" t="s">
        <v>73</v>
      </c>
      <c r="BU11" s="133" t="s">
        <v>74</v>
      </c>
      <c r="BV11" s="132" t="s">
        <v>106</v>
      </c>
      <c r="BW11" s="132" t="s">
        <v>76</v>
      </c>
      <c r="BX11" s="134" t="s">
        <v>107</v>
      </c>
      <c r="BY11" s="132" t="s">
        <v>78</v>
      </c>
      <c r="BZ11" s="134" t="str">
        <f>"Total Biaya Perawatan "&amp;BW7&amp;" (Juta Rp)"</f>
        <v>Total Biaya Perawatan Tahun 2014 (Juta Rp)</v>
      </c>
      <c r="CA11" s="132" t="str">
        <f>"Total Biaya Perawatan Tahun "&amp;CF6-1&amp;" (Juta Rp)"</f>
        <v>Total Biaya Perawatan Tahun 2013 (Juta Rp)</v>
      </c>
      <c r="CB11" s="132" t="s">
        <v>108</v>
      </c>
      <c r="CC11" s="42"/>
      <c r="CD11" s="134" t="s">
        <v>107</v>
      </c>
      <c r="CE11" s="134" t="s">
        <v>82</v>
      </c>
      <c r="CF11" s="135"/>
      <c r="CG11" s="551"/>
      <c r="CH11" s="131"/>
      <c r="CI11" s="42"/>
      <c r="CJ11" s="132" t="s">
        <v>72</v>
      </c>
      <c r="CK11" s="132" t="s">
        <v>73</v>
      </c>
      <c r="CL11" s="133" t="s">
        <v>74</v>
      </c>
      <c r="CM11" s="132" t="s">
        <v>106</v>
      </c>
      <c r="CN11" s="132" t="s">
        <v>76</v>
      </c>
      <c r="CO11" s="134" t="s">
        <v>107</v>
      </c>
      <c r="CP11" s="132" t="s">
        <v>78</v>
      </c>
      <c r="CQ11" s="134" t="str">
        <f>"Total Biaya Perawatan "&amp;CN7&amp;" (Juta Rp)"</f>
        <v>Total Biaya Perawatan Tahun 2015 (Juta Rp)</v>
      </c>
      <c r="CR11" s="132" t="str">
        <f>"Total Biaya Perawatan Tahun "&amp;CW6-1&amp;" (Juta Rp)"</f>
        <v>Total Biaya Perawatan Tahun 2014 (Juta Rp)</v>
      </c>
      <c r="CS11" s="132" t="s">
        <v>108</v>
      </c>
      <c r="CT11" s="42"/>
      <c r="CU11" s="134" t="s">
        <v>107</v>
      </c>
      <c r="CV11" s="134" t="s">
        <v>82</v>
      </c>
      <c r="CW11" s="135"/>
      <c r="CX11" s="551"/>
      <c r="CY11" s="131"/>
      <c r="CZ11" s="42"/>
      <c r="DA11" s="132" t="s">
        <v>72</v>
      </c>
      <c r="DB11" s="132" t="s">
        <v>73</v>
      </c>
      <c r="DC11" s="133" t="s">
        <v>74</v>
      </c>
      <c r="DD11" s="132" t="s">
        <v>106</v>
      </c>
      <c r="DE11" s="132" t="s">
        <v>76</v>
      </c>
      <c r="DF11" s="134" t="s">
        <v>107</v>
      </c>
      <c r="DG11" s="132" t="s">
        <v>78</v>
      </c>
      <c r="DH11" s="134" t="str">
        <f>"Total Biaya Perawatan "&amp;DE7&amp;" (Juta Rp)"</f>
        <v>Total Biaya Perawatan Tahun 2016 (Juta Rp)</v>
      </c>
      <c r="DI11" s="132" t="str">
        <f>"Total Biaya Perawatan Tahun "&amp;DN6-1&amp;" (Juta Rp)"</f>
        <v>Total Biaya Perawatan Tahun 2015 (Juta Rp)</v>
      </c>
      <c r="DJ11" s="132" t="s">
        <v>108</v>
      </c>
      <c r="DK11" s="42"/>
      <c r="DL11" s="134" t="s">
        <v>107</v>
      </c>
      <c r="DM11" s="134" t="s">
        <v>82</v>
      </c>
      <c r="DN11" s="135"/>
      <c r="DO11" s="551"/>
      <c r="DP11" s="131"/>
      <c r="DQ11" s="42"/>
      <c r="DR11" s="132" t="s">
        <v>72</v>
      </c>
      <c r="DS11" s="132" t="s">
        <v>73</v>
      </c>
      <c r="DT11" s="133" t="s">
        <v>74</v>
      </c>
      <c r="DU11" s="132" t="s">
        <v>106</v>
      </c>
      <c r="DV11" s="132" t="s">
        <v>76</v>
      </c>
      <c r="DW11" s="134" t="s">
        <v>107</v>
      </c>
      <c r="DX11" s="132" t="s">
        <v>78</v>
      </c>
      <c r="DY11" s="134" t="str">
        <f>"Total Biaya Perawatan "&amp;DV7&amp;" (Juta Rp)"</f>
        <v>Total Biaya Perawatan Tahun 2017 (Juta Rp)</v>
      </c>
      <c r="DZ11" s="132" t="str">
        <f>"Total Biaya Perawatan Tahun "&amp;EE6-1&amp;" (Juta Rp)"</f>
        <v>Total Biaya Perawatan Tahun 2016 (Juta Rp)</v>
      </c>
      <c r="EA11" s="132" t="s">
        <v>108</v>
      </c>
      <c r="EB11" s="42"/>
      <c r="EC11" s="134" t="s">
        <v>107</v>
      </c>
      <c r="ED11" s="134" t="s">
        <v>82</v>
      </c>
      <c r="EE11" s="135"/>
      <c r="EF11" s="551"/>
      <c r="EG11" s="131"/>
      <c r="EH11" s="42"/>
      <c r="EI11" s="132" t="s">
        <v>72</v>
      </c>
      <c r="EJ11" s="132" t="s">
        <v>73</v>
      </c>
      <c r="EK11" s="133" t="s">
        <v>74</v>
      </c>
      <c r="EL11" s="132" t="s">
        <v>106</v>
      </c>
      <c r="EM11" s="132" t="s">
        <v>76</v>
      </c>
      <c r="EN11" s="134" t="s">
        <v>107</v>
      </c>
      <c r="EO11" s="132" t="s">
        <v>78</v>
      </c>
      <c r="EP11" s="134" t="str">
        <f>"Total Biaya Perawatan "&amp;EM7&amp;" (Juta Rp)"</f>
        <v>Total Biaya Perawatan Tahun 2018 (Juta Rp)</v>
      </c>
      <c r="EQ11" s="132" t="str">
        <f>"Total Biaya Perawatan Tahun "&amp;EV6-1&amp;" (Juta Rp)"</f>
        <v>Total Biaya Perawatan Tahun 2017 (Juta Rp)</v>
      </c>
      <c r="ER11" s="132" t="s">
        <v>108</v>
      </c>
      <c r="ES11" s="42"/>
      <c r="ET11" s="134" t="s">
        <v>107</v>
      </c>
      <c r="EU11" s="134" t="s">
        <v>82</v>
      </c>
      <c r="EV11" s="135"/>
      <c r="EW11" s="551"/>
      <c r="EX11" s="131"/>
      <c r="EY11" s="42"/>
      <c r="EZ11" s="132" t="s">
        <v>72</v>
      </c>
      <c r="FA11" s="132" t="s">
        <v>73</v>
      </c>
      <c r="FB11" s="133" t="s">
        <v>74</v>
      </c>
      <c r="FC11" s="132" t="s">
        <v>106</v>
      </c>
      <c r="FD11" s="132" t="s">
        <v>76</v>
      </c>
      <c r="FE11" s="134" t="s">
        <v>107</v>
      </c>
      <c r="FF11" s="132" t="s">
        <v>78</v>
      </c>
      <c r="FG11" s="134" t="str">
        <f>"Total Biaya Perawatan "&amp;FD7&amp;" (Juta Rp)"</f>
        <v>Total Biaya Perawatan Tahun 2019 (Juta Rp)</v>
      </c>
      <c r="FH11" s="132" t="str">
        <f>"Total Biaya Perawatan Tahun "&amp;FM6-1&amp;" (Juta Rp)"</f>
        <v>Total Biaya Perawatan Tahun 2018 (Juta Rp)</v>
      </c>
      <c r="FI11" s="132" t="s">
        <v>108</v>
      </c>
      <c r="FJ11" s="42"/>
      <c r="FK11" s="134" t="s">
        <v>107</v>
      </c>
      <c r="FL11" s="134" t="s">
        <v>82</v>
      </c>
      <c r="FM11" s="135"/>
      <c r="FN11" s="551"/>
      <c r="FO11" s="131"/>
      <c r="FP11" s="42"/>
      <c r="FQ11" s="132" t="s">
        <v>72</v>
      </c>
      <c r="FR11" s="132" t="s">
        <v>73</v>
      </c>
      <c r="FS11" s="133" t="s">
        <v>74</v>
      </c>
      <c r="FT11" s="132" t="s">
        <v>106</v>
      </c>
      <c r="FU11" s="132" t="s">
        <v>76</v>
      </c>
      <c r="FV11" s="134" t="s">
        <v>107</v>
      </c>
      <c r="FW11" s="132" t="s">
        <v>78</v>
      </c>
      <c r="FX11" s="134" t="str">
        <f>"Total Biaya Perawatan "&amp;FU7&amp;" (Juta Rp)"</f>
        <v>Total Biaya Perawatan Tahun 2020 (Juta Rp)</v>
      </c>
      <c r="FY11" s="132" t="str">
        <f>"Total Biaya Perawatan Tahun "&amp;GD6-1&amp;" (Juta Rp)"</f>
        <v>Total Biaya Perawatan Tahun 2019 (Juta Rp)</v>
      </c>
      <c r="FZ11" s="132" t="s">
        <v>108</v>
      </c>
      <c r="GA11" s="42"/>
      <c r="GB11" s="134" t="s">
        <v>107</v>
      </c>
      <c r="GC11" s="134" t="s">
        <v>82</v>
      </c>
      <c r="GD11" s="135"/>
      <c r="GE11" s="551"/>
      <c r="GF11" s="131"/>
      <c r="GG11" s="42"/>
      <c r="GH11" s="132" t="s">
        <v>72</v>
      </c>
      <c r="GI11" s="132" t="s">
        <v>73</v>
      </c>
      <c r="GJ11" s="133" t="s">
        <v>74</v>
      </c>
      <c r="GK11" s="132" t="s">
        <v>106</v>
      </c>
      <c r="GL11" s="132" t="s">
        <v>76</v>
      </c>
      <c r="GM11" s="134" t="s">
        <v>107</v>
      </c>
      <c r="GN11" s="132" t="s">
        <v>78</v>
      </c>
      <c r="GO11" s="134" t="str">
        <f>"Total Biaya Perawatan "&amp;GL7&amp;" (Juta Rp)"</f>
        <v>Total Biaya Perawatan Tahun 2021 (Juta Rp)</v>
      </c>
      <c r="GP11" s="132" t="str">
        <f>"Total Biaya Perawatan Tahun "&amp;GU6-1&amp;" (Juta Rp)"</f>
        <v>Total Biaya Perawatan Tahun 2020 (Juta Rp)</v>
      </c>
      <c r="GQ11" s="132" t="s">
        <v>108</v>
      </c>
      <c r="GR11" s="42"/>
      <c r="GS11" s="134" t="s">
        <v>107</v>
      </c>
      <c r="GT11" s="134" t="s">
        <v>82</v>
      </c>
      <c r="GU11" s="135"/>
      <c r="GV11" s="551"/>
      <c r="GW11" s="131"/>
      <c r="GX11" s="42"/>
      <c r="GY11" s="132" t="s">
        <v>72</v>
      </c>
      <c r="GZ11" s="132" t="s">
        <v>73</v>
      </c>
      <c r="HA11" s="133" t="s">
        <v>74</v>
      </c>
      <c r="HB11" s="132" t="s">
        <v>106</v>
      </c>
      <c r="HC11" s="132" t="s">
        <v>76</v>
      </c>
      <c r="HD11" s="134" t="s">
        <v>107</v>
      </c>
      <c r="HE11" s="132" t="s">
        <v>78</v>
      </c>
      <c r="HF11" s="134" t="str">
        <f>"Total Biaya Perawatan "&amp;HC7&amp;" (Juta Rp)"</f>
        <v>Total Biaya Perawatan Tahun 2022 (Juta Rp)</v>
      </c>
      <c r="HG11" s="132" t="str">
        <f>"Total Biaya Perawatan Tahun "&amp;HL6-1&amp;" (Juta Rp)"</f>
        <v>Total Biaya Perawatan Tahun 2021 (Juta Rp)</v>
      </c>
      <c r="HH11" s="132" t="s">
        <v>108</v>
      </c>
      <c r="HI11" s="42"/>
      <c r="HJ11" s="134" t="s">
        <v>107</v>
      </c>
      <c r="HK11" s="134" t="s">
        <v>82</v>
      </c>
      <c r="HL11" s="135"/>
      <c r="HM11" s="551"/>
      <c r="HN11" s="131"/>
      <c r="HO11" s="42"/>
      <c r="HP11" s="132" t="s">
        <v>72</v>
      </c>
      <c r="HQ11" s="132" t="s">
        <v>73</v>
      </c>
      <c r="HR11" s="133" t="s">
        <v>74</v>
      </c>
      <c r="HS11" s="132" t="s">
        <v>106</v>
      </c>
      <c r="HT11" s="132" t="s">
        <v>76</v>
      </c>
      <c r="HU11" s="134" t="s">
        <v>107</v>
      </c>
      <c r="HV11" s="132" t="s">
        <v>78</v>
      </c>
      <c r="HW11" s="134" t="str">
        <f>"Total Biaya Perawatan "&amp;HT7&amp;" (Juta Rp)"</f>
        <v>Total Biaya Perawatan Tahun 2023 (Juta Rp)</v>
      </c>
      <c r="HX11" s="132" t="str">
        <f>"Total Biaya Perawatan Tahun "&amp;IC6-1&amp;" (Juta Rp)"</f>
        <v>Total Biaya Perawatan Tahun 2022 (Juta Rp)</v>
      </c>
      <c r="HY11" s="132" t="s">
        <v>108</v>
      </c>
      <c r="HZ11" s="42"/>
      <c r="IA11" s="134" t="s">
        <v>107</v>
      </c>
      <c r="IB11" s="134" t="s">
        <v>82</v>
      </c>
      <c r="IC11" s="135"/>
      <c r="ID11" s="551"/>
      <c r="IE11" s="131"/>
      <c r="IF11" s="42"/>
      <c r="IG11" s="132" t="s">
        <v>72</v>
      </c>
      <c r="IH11" s="132" t="s">
        <v>73</v>
      </c>
      <c r="II11" s="133" t="s">
        <v>74</v>
      </c>
      <c r="IJ11" s="132" t="s">
        <v>106</v>
      </c>
      <c r="IK11" s="132" t="s">
        <v>76</v>
      </c>
      <c r="IL11" s="134" t="s">
        <v>107</v>
      </c>
      <c r="IM11" s="132" t="s">
        <v>78</v>
      </c>
      <c r="IN11" s="134" t="str">
        <f>"Total Biaya Perawatan "&amp;IK7&amp;" (Juta Rp)"</f>
        <v>Total Biaya Perawatan Tahun 2024 (Juta Rp)</v>
      </c>
      <c r="IO11" s="132" t="str">
        <f>"Total Biaya Perawatan Tahun "&amp;IT6-1&amp;" (Juta Rp)"</f>
        <v>Total Biaya Perawatan Tahun 2023 (Juta Rp)</v>
      </c>
      <c r="IP11" s="132" t="s">
        <v>108</v>
      </c>
      <c r="IQ11" s="42"/>
      <c r="IR11" s="134" t="s">
        <v>107</v>
      </c>
      <c r="IS11" s="134" t="s">
        <v>82</v>
      </c>
      <c r="IT11" s="135"/>
      <c r="IU11" s="551"/>
      <c r="IV11" s="131"/>
      <c r="IW11" s="42"/>
      <c r="IX11" s="132" t="s">
        <v>72</v>
      </c>
      <c r="IY11" s="132" t="s">
        <v>73</v>
      </c>
      <c r="IZ11" s="133" t="s">
        <v>74</v>
      </c>
      <c r="JA11" s="132" t="s">
        <v>106</v>
      </c>
      <c r="JB11" s="132" t="s">
        <v>76</v>
      </c>
      <c r="JC11" s="134" t="s">
        <v>107</v>
      </c>
      <c r="JD11" s="132" t="s">
        <v>78</v>
      </c>
      <c r="JE11" s="134" t="str">
        <f>"Total Biaya Perawatan "&amp;JB7&amp;" (Juta Rp)"</f>
        <v>Total Biaya Perawatan Tahun 2025 (Juta Rp)</v>
      </c>
      <c r="JF11" s="132" t="str">
        <f>"Total Biaya Perawatan Tahun "&amp;JK6-1&amp;" (Juta Rp)"</f>
        <v>Total Biaya Perawatan Tahun 2024 (Juta Rp)</v>
      </c>
      <c r="JG11" s="132" t="s">
        <v>108</v>
      </c>
      <c r="JH11" s="42"/>
      <c r="JI11" s="134" t="s">
        <v>107</v>
      </c>
      <c r="JJ11" s="134" t="s">
        <v>82</v>
      </c>
      <c r="JK11" s="135"/>
      <c r="JL11" s="551"/>
      <c r="JM11" s="131"/>
      <c r="JN11" s="42"/>
      <c r="JO11" s="132" t="s">
        <v>72</v>
      </c>
      <c r="JP11" s="132" t="s">
        <v>73</v>
      </c>
      <c r="JQ11" s="133" t="s">
        <v>74</v>
      </c>
      <c r="JR11" s="132" t="s">
        <v>106</v>
      </c>
      <c r="JS11" s="132" t="s">
        <v>76</v>
      </c>
      <c r="JT11" s="134" t="s">
        <v>107</v>
      </c>
      <c r="JU11" s="132" t="s">
        <v>78</v>
      </c>
      <c r="JV11" s="134" t="str">
        <f>"Total Biaya Perawatan "&amp;JS7&amp;" (Juta Rp)"</f>
        <v>Total Biaya Perawatan Tahun 2026 (Juta Rp)</v>
      </c>
      <c r="JW11" s="132" t="str">
        <f>"Total Biaya Perawatan Tahun "&amp;KB6-1&amp;" (Juta Rp)"</f>
        <v>Total Biaya Perawatan Tahun 2025 (Juta Rp)</v>
      </c>
      <c r="JX11" s="132" t="s">
        <v>108</v>
      </c>
      <c r="JY11" s="42"/>
      <c r="JZ11" s="134" t="s">
        <v>107</v>
      </c>
      <c r="KA11" s="134" t="s">
        <v>82</v>
      </c>
      <c r="KB11" s="135"/>
      <c r="KC11" s="551"/>
      <c r="KD11" s="131"/>
      <c r="KE11" s="42"/>
      <c r="KF11" s="132" t="s">
        <v>72</v>
      </c>
      <c r="KG11" s="132" t="s">
        <v>73</v>
      </c>
      <c r="KH11" s="133" t="s">
        <v>74</v>
      </c>
      <c r="KI11" s="132" t="s">
        <v>106</v>
      </c>
      <c r="KJ11" s="132" t="s">
        <v>76</v>
      </c>
      <c r="KK11" s="134" t="s">
        <v>107</v>
      </c>
      <c r="KL11" s="132" t="s">
        <v>78</v>
      </c>
      <c r="KM11" s="134" t="str">
        <f>"Total Biaya Perawatan "&amp;KJ7&amp;" (Juta Rp)"</f>
        <v>Total Biaya Perawatan Tahun 2027 (Juta Rp)</v>
      </c>
      <c r="KN11" s="132" t="str">
        <f>"Total Biaya Perawatan Tahun "&amp;KS6-1&amp;" (Juta Rp)"</f>
        <v>Total Biaya Perawatan Tahun 2026 (Juta Rp)</v>
      </c>
      <c r="KO11" s="132" t="s">
        <v>108</v>
      </c>
      <c r="KP11" s="42"/>
      <c r="KQ11" s="134" t="s">
        <v>107</v>
      </c>
      <c r="KR11" s="134" t="s">
        <v>82</v>
      </c>
      <c r="KS11" s="135"/>
    </row>
    <row r="12">
      <c r="A12" s="138">
        <v>-1.0</v>
      </c>
      <c r="B12" s="139">
        <v>-2.0</v>
      </c>
      <c r="C12" s="139">
        <v>-3.0</v>
      </c>
      <c r="D12" s="139">
        <v>-4.0</v>
      </c>
      <c r="E12" s="139">
        <v>-5.0</v>
      </c>
      <c r="F12" s="139">
        <v>-6.0</v>
      </c>
      <c r="G12" s="139">
        <v>-7.0</v>
      </c>
      <c r="H12" s="139">
        <v>-8.0</v>
      </c>
      <c r="I12" s="139">
        <v>-9.0</v>
      </c>
      <c r="J12" s="139">
        <v>-10.0</v>
      </c>
      <c r="K12" s="139">
        <v>-11.0</v>
      </c>
      <c r="L12" s="139">
        <v>-12.0</v>
      </c>
      <c r="M12" s="139">
        <v>-13.0</v>
      </c>
      <c r="N12" s="139">
        <v>-14.0</v>
      </c>
      <c r="O12" s="139">
        <v>-15.0</v>
      </c>
      <c r="P12" s="139">
        <v>-16.0</v>
      </c>
      <c r="Q12" s="552"/>
      <c r="R12" s="138">
        <v>-1.0</v>
      </c>
      <c r="S12" s="139">
        <v>-2.0</v>
      </c>
      <c r="T12" s="139">
        <v>-3.0</v>
      </c>
      <c r="U12" s="139">
        <v>-4.0</v>
      </c>
      <c r="V12" s="139">
        <v>-5.0</v>
      </c>
      <c r="W12" s="139">
        <v>-6.0</v>
      </c>
      <c r="X12" s="139">
        <v>-7.0</v>
      </c>
      <c r="Y12" s="139">
        <v>-8.0</v>
      </c>
      <c r="Z12" s="139">
        <v>-9.0</v>
      </c>
      <c r="AA12" s="139">
        <v>-10.0</v>
      </c>
      <c r="AB12" s="139">
        <v>-11.0</v>
      </c>
      <c r="AC12" s="139">
        <v>-12.0</v>
      </c>
      <c r="AD12" s="139">
        <v>-13.0</v>
      </c>
      <c r="AE12" s="139">
        <v>-14.0</v>
      </c>
      <c r="AF12" s="139">
        <v>-15.0</v>
      </c>
      <c r="AG12" s="139">
        <v>-16.0</v>
      </c>
      <c r="AH12" s="552"/>
      <c r="AI12" s="138">
        <v>-1.0</v>
      </c>
      <c r="AJ12" s="139">
        <v>-2.0</v>
      </c>
      <c r="AK12" s="139">
        <v>-3.0</v>
      </c>
      <c r="AL12" s="139">
        <v>-4.0</v>
      </c>
      <c r="AM12" s="139">
        <v>-5.0</v>
      </c>
      <c r="AN12" s="139">
        <v>-6.0</v>
      </c>
      <c r="AO12" s="139">
        <v>-7.0</v>
      </c>
      <c r="AP12" s="139">
        <v>-8.0</v>
      </c>
      <c r="AQ12" s="139">
        <v>-9.0</v>
      </c>
      <c r="AR12" s="139">
        <v>-10.0</v>
      </c>
      <c r="AS12" s="139">
        <v>-11.0</v>
      </c>
      <c r="AT12" s="139">
        <v>-12.0</v>
      </c>
      <c r="AU12" s="139">
        <v>-13.0</v>
      </c>
      <c r="AV12" s="139">
        <v>-14.0</v>
      </c>
      <c r="AW12" s="139">
        <v>-15.0</v>
      </c>
      <c r="AX12" s="139">
        <v>-16.0</v>
      </c>
      <c r="AY12" s="552"/>
      <c r="AZ12" s="138">
        <v>-1.0</v>
      </c>
      <c r="BA12" s="139">
        <v>-2.0</v>
      </c>
      <c r="BB12" s="139">
        <v>-3.0</v>
      </c>
      <c r="BC12" s="139">
        <v>-4.0</v>
      </c>
      <c r="BD12" s="139">
        <v>-5.0</v>
      </c>
      <c r="BE12" s="139">
        <v>-6.0</v>
      </c>
      <c r="BF12" s="139">
        <v>-7.0</v>
      </c>
      <c r="BG12" s="139">
        <v>-8.0</v>
      </c>
      <c r="BH12" s="139">
        <v>-9.0</v>
      </c>
      <c r="BI12" s="139">
        <v>-10.0</v>
      </c>
      <c r="BJ12" s="139">
        <v>-11.0</v>
      </c>
      <c r="BK12" s="139">
        <v>-12.0</v>
      </c>
      <c r="BL12" s="139">
        <v>-13.0</v>
      </c>
      <c r="BM12" s="139">
        <v>-14.0</v>
      </c>
      <c r="BN12" s="139">
        <v>-15.0</v>
      </c>
      <c r="BO12" s="139">
        <v>-16.0</v>
      </c>
      <c r="BP12" s="552"/>
      <c r="BQ12" s="138">
        <v>-1.0</v>
      </c>
      <c r="BR12" s="139">
        <v>-2.0</v>
      </c>
      <c r="BS12" s="139">
        <v>-3.0</v>
      </c>
      <c r="BT12" s="139">
        <v>-4.0</v>
      </c>
      <c r="BU12" s="139">
        <v>-5.0</v>
      </c>
      <c r="BV12" s="139">
        <v>-6.0</v>
      </c>
      <c r="BW12" s="139">
        <v>-7.0</v>
      </c>
      <c r="BX12" s="139">
        <v>-8.0</v>
      </c>
      <c r="BY12" s="139">
        <v>-9.0</v>
      </c>
      <c r="BZ12" s="139">
        <v>-10.0</v>
      </c>
      <c r="CA12" s="139">
        <v>-11.0</v>
      </c>
      <c r="CB12" s="139">
        <v>-12.0</v>
      </c>
      <c r="CC12" s="139">
        <v>-13.0</v>
      </c>
      <c r="CD12" s="139">
        <v>-14.0</v>
      </c>
      <c r="CE12" s="139">
        <v>-15.0</v>
      </c>
      <c r="CF12" s="139">
        <v>-16.0</v>
      </c>
      <c r="CG12" s="552"/>
      <c r="CH12" s="138">
        <v>-1.0</v>
      </c>
      <c r="CI12" s="139">
        <v>-2.0</v>
      </c>
      <c r="CJ12" s="139">
        <v>-3.0</v>
      </c>
      <c r="CK12" s="139">
        <v>-4.0</v>
      </c>
      <c r="CL12" s="139">
        <v>-5.0</v>
      </c>
      <c r="CM12" s="139">
        <v>-6.0</v>
      </c>
      <c r="CN12" s="139">
        <v>-7.0</v>
      </c>
      <c r="CO12" s="139">
        <v>-8.0</v>
      </c>
      <c r="CP12" s="139">
        <v>-9.0</v>
      </c>
      <c r="CQ12" s="139">
        <v>-10.0</v>
      </c>
      <c r="CR12" s="139">
        <v>-11.0</v>
      </c>
      <c r="CS12" s="139">
        <v>-12.0</v>
      </c>
      <c r="CT12" s="139">
        <v>-13.0</v>
      </c>
      <c r="CU12" s="139">
        <v>-14.0</v>
      </c>
      <c r="CV12" s="139">
        <v>-15.0</v>
      </c>
      <c r="CW12" s="139">
        <v>-16.0</v>
      </c>
      <c r="CX12" s="552"/>
      <c r="CY12" s="138">
        <v>-1.0</v>
      </c>
      <c r="CZ12" s="139">
        <v>-2.0</v>
      </c>
      <c r="DA12" s="139">
        <v>-3.0</v>
      </c>
      <c r="DB12" s="139">
        <v>-4.0</v>
      </c>
      <c r="DC12" s="139">
        <v>-5.0</v>
      </c>
      <c r="DD12" s="139">
        <v>-6.0</v>
      </c>
      <c r="DE12" s="139">
        <v>-7.0</v>
      </c>
      <c r="DF12" s="139">
        <v>-8.0</v>
      </c>
      <c r="DG12" s="139">
        <v>-9.0</v>
      </c>
      <c r="DH12" s="139">
        <v>-10.0</v>
      </c>
      <c r="DI12" s="139">
        <v>-11.0</v>
      </c>
      <c r="DJ12" s="139">
        <v>-12.0</v>
      </c>
      <c r="DK12" s="139">
        <v>-13.0</v>
      </c>
      <c r="DL12" s="139">
        <v>-14.0</v>
      </c>
      <c r="DM12" s="139">
        <v>-15.0</v>
      </c>
      <c r="DN12" s="139">
        <v>-16.0</v>
      </c>
      <c r="DO12" s="552"/>
      <c r="DP12" s="138">
        <v>-1.0</v>
      </c>
      <c r="DQ12" s="139">
        <v>-2.0</v>
      </c>
      <c r="DR12" s="139">
        <v>-3.0</v>
      </c>
      <c r="DS12" s="139">
        <v>-4.0</v>
      </c>
      <c r="DT12" s="139">
        <v>-5.0</v>
      </c>
      <c r="DU12" s="139">
        <v>-6.0</v>
      </c>
      <c r="DV12" s="139">
        <v>-7.0</v>
      </c>
      <c r="DW12" s="139">
        <v>-8.0</v>
      </c>
      <c r="DX12" s="139">
        <v>-9.0</v>
      </c>
      <c r="DY12" s="139">
        <v>-10.0</v>
      </c>
      <c r="DZ12" s="139">
        <v>-11.0</v>
      </c>
      <c r="EA12" s="139">
        <v>-12.0</v>
      </c>
      <c r="EB12" s="139">
        <v>-13.0</v>
      </c>
      <c r="EC12" s="139">
        <v>-14.0</v>
      </c>
      <c r="ED12" s="139">
        <v>-15.0</v>
      </c>
      <c r="EE12" s="139">
        <v>-16.0</v>
      </c>
      <c r="EF12" s="552"/>
      <c r="EG12" s="138">
        <v>-1.0</v>
      </c>
      <c r="EH12" s="139">
        <v>-2.0</v>
      </c>
      <c r="EI12" s="139">
        <v>-3.0</v>
      </c>
      <c r="EJ12" s="139">
        <v>-4.0</v>
      </c>
      <c r="EK12" s="139">
        <v>-5.0</v>
      </c>
      <c r="EL12" s="139">
        <v>-6.0</v>
      </c>
      <c r="EM12" s="139">
        <v>-7.0</v>
      </c>
      <c r="EN12" s="139">
        <v>-8.0</v>
      </c>
      <c r="EO12" s="139">
        <v>-9.0</v>
      </c>
      <c r="EP12" s="139">
        <v>-10.0</v>
      </c>
      <c r="EQ12" s="139">
        <v>-11.0</v>
      </c>
      <c r="ER12" s="139">
        <v>-12.0</v>
      </c>
      <c r="ES12" s="139">
        <v>-13.0</v>
      </c>
      <c r="ET12" s="139">
        <v>-14.0</v>
      </c>
      <c r="EU12" s="139">
        <v>-15.0</v>
      </c>
      <c r="EV12" s="139">
        <v>-16.0</v>
      </c>
      <c r="EW12" s="552"/>
      <c r="EX12" s="138">
        <v>-1.0</v>
      </c>
      <c r="EY12" s="139">
        <v>-2.0</v>
      </c>
      <c r="EZ12" s="139">
        <v>-3.0</v>
      </c>
      <c r="FA12" s="139">
        <v>-4.0</v>
      </c>
      <c r="FB12" s="139">
        <v>-5.0</v>
      </c>
      <c r="FC12" s="139">
        <v>-6.0</v>
      </c>
      <c r="FD12" s="139">
        <v>-7.0</v>
      </c>
      <c r="FE12" s="139">
        <v>-8.0</v>
      </c>
      <c r="FF12" s="139">
        <v>-9.0</v>
      </c>
      <c r="FG12" s="139">
        <v>-10.0</v>
      </c>
      <c r="FH12" s="139">
        <v>-11.0</v>
      </c>
      <c r="FI12" s="139">
        <v>-12.0</v>
      </c>
      <c r="FJ12" s="139">
        <v>-13.0</v>
      </c>
      <c r="FK12" s="139">
        <v>-14.0</v>
      </c>
      <c r="FL12" s="139">
        <v>-15.0</v>
      </c>
      <c r="FM12" s="139">
        <v>-16.0</v>
      </c>
      <c r="FN12" s="552"/>
      <c r="FO12" s="138">
        <v>-1.0</v>
      </c>
      <c r="FP12" s="139">
        <v>-2.0</v>
      </c>
      <c r="FQ12" s="139">
        <v>-3.0</v>
      </c>
      <c r="FR12" s="139">
        <v>-4.0</v>
      </c>
      <c r="FS12" s="139">
        <v>-5.0</v>
      </c>
      <c r="FT12" s="139">
        <v>-6.0</v>
      </c>
      <c r="FU12" s="139">
        <v>-7.0</v>
      </c>
      <c r="FV12" s="139">
        <v>-8.0</v>
      </c>
      <c r="FW12" s="139">
        <v>-9.0</v>
      </c>
      <c r="FX12" s="139">
        <v>-10.0</v>
      </c>
      <c r="FY12" s="139">
        <v>-11.0</v>
      </c>
      <c r="FZ12" s="139">
        <v>-12.0</v>
      </c>
      <c r="GA12" s="139">
        <v>-13.0</v>
      </c>
      <c r="GB12" s="139">
        <v>-14.0</v>
      </c>
      <c r="GC12" s="139">
        <v>-15.0</v>
      </c>
      <c r="GD12" s="139">
        <v>-16.0</v>
      </c>
      <c r="GE12" s="552"/>
      <c r="GF12" s="138">
        <v>-1.0</v>
      </c>
      <c r="GG12" s="139">
        <v>-2.0</v>
      </c>
      <c r="GH12" s="139">
        <v>-3.0</v>
      </c>
      <c r="GI12" s="139">
        <v>-4.0</v>
      </c>
      <c r="GJ12" s="139">
        <v>-5.0</v>
      </c>
      <c r="GK12" s="139">
        <v>-6.0</v>
      </c>
      <c r="GL12" s="139">
        <v>-7.0</v>
      </c>
      <c r="GM12" s="139">
        <v>-8.0</v>
      </c>
      <c r="GN12" s="139">
        <v>-9.0</v>
      </c>
      <c r="GO12" s="139">
        <v>-10.0</v>
      </c>
      <c r="GP12" s="139">
        <v>-11.0</v>
      </c>
      <c r="GQ12" s="139">
        <v>-12.0</v>
      </c>
      <c r="GR12" s="139">
        <v>-13.0</v>
      </c>
      <c r="GS12" s="139">
        <v>-14.0</v>
      </c>
      <c r="GT12" s="139">
        <v>-15.0</v>
      </c>
      <c r="GU12" s="139">
        <v>-16.0</v>
      </c>
      <c r="GV12" s="552"/>
      <c r="GW12" s="138">
        <v>-1.0</v>
      </c>
      <c r="GX12" s="139">
        <v>-2.0</v>
      </c>
      <c r="GY12" s="139">
        <v>-3.0</v>
      </c>
      <c r="GZ12" s="139">
        <v>-4.0</v>
      </c>
      <c r="HA12" s="139">
        <v>-5.0</v>
      </c>
      <c r="HB12" s="139">
        <v>-6.0</v>
      </c>
      <c r="HC12" s="139">
        <v>-7.0</v>
      </c>
      <c r="HD12" s="139">
        <v>-8.0</v>
      </c>
      <c r="HE12" s="139">
        <v>-9.0</v>
      </c>
      <c r="HF12" s="139">
        <v>-10.0</v>
      </c>
      <c r="HG12" s="139">
        <v>-11.0</v>
      </c>
      <c r="HH12" s="139">
        <v>-12.0</v>
      </c>
      <c r="HI12" s="139">
        <v>-13.0</v>
      </c>
      <c r="HJ12" s="139">
        <v>-14.0</v>
      </c>
      <c r="HK12" s="139">
        <v>-15.0</v>
      </c>
      <c r="HL12" s="139">
        <v>-16.0</v>
      </c>
      <c r="HM12" s="552"/>
      <c r="HN12" s="138">
        <v>-1.0</v>
      </c>
      <c r="HO12" s="139">
        <v>-2.0</v>
      </c>
      <c r="HP12" s="139">
        <v>-3.0</v>
      </c>
      <c r="HQ12" s="139">
        <v>-4.0</v>
      </c>
      <c r="HR12" s="139">
        <v>-5.0</v>
      </c>
      <c r="HS12" s="139">
        <v>-6.0</v>
      </c>
      <c r="HT12" s="139">
        <v>-7.0</v>
      </c>
      <c r="HU12" s="139">
        <v>-8.0</v>
      </c>
      <c r="HV12" s="139">
        <v>-9.0</v>
      </c>
      <c r="HW12" s="139">
        <v>-10.0</v>
      </c>
      <c r="HX12" s="139">
        <v>-11.0</v>
      </c>
      <c r="HY12" s="139">
        <v>-12.0</v>
      </c>
      <c r="HZ12" s="139">
        <v>-13.0</v>
      </c>
      <c r="IA12" s="139">
        <v>-14.0</v>
      </c>
      <c r="IB12" s="139">
        <v>-15.0</v>
      </c>
      <c r="IC12" s="139">
        <v>-16.0</v>
      </c>
      <c r="ID12" s="552"/>
      <c r="IE12" s="138">
        <v>-1.0</v>
      </c>
      <c r="IF12" s="139">
        <v>-2.0</v>
      </c>
      <c r="IG12" s="139">
        <v>-3.0</v>
      </c>
      <c r="IH12" s="139">
        <v>-4.0</v>
      </c>
      <c r="II12" s="139">
        <v>-5.0</v>
      </c>
      <c r="IJ12" s="139">
        <v>-6.0</v>
      </c>
      <c r="IK12" s="139">
        <v>-7.0</v>
      </c>
      <c r="IL12" s="139">
        <v>-8.0</v>
      </c>
      <c r="IM12" s="139">
        <v>-9.0</v>
      </c>
      <c r="IN12" s="139">
        <v>-10.0</v>
      </c>
      <c r="IO12" s="139">
        <v>-11.0</v>
      </c>
      <c r="IP12" s="139">
        <v>-12.0</v>
      </c>
      <c r="IQ12" s="139">
        <v>-13.0</v>
      </c>
      <c r="IR12" s="139">
        <v>-14.0</v>
      </c>
      <c r="IS12" s="139">
        <v>-15.0</v>
      </c>
      <c r="IT12" s="139">
        <v>-16.0</v>
      </c>
      <c r="IU12" s="552"/>
      <c r="IV12" s="138">
        <v>-1.0</v>
      </c>
      <c r="IW12" s="139">
        <v>-2.0</v>
      </c>
      <c r="IX12" s="139">
        <v>-3.0</v>
      </c>
      <c r="IY12" s="139">
        <v>-4.0</v>
      </c>
      <c r="IZ12" s="139">
        <v>-5.0</v>
      </c>
      <c r="JA12" s="139">
        <v>-6.0</v>
      </c>
      <c r="JB12" s="139">
        <v>-7.0</v>
      </c>
      <c r="JC12" s="139">
        <v>-8.0</v>
      </c>
      <c r="JD12" s="139">
        <v>-9.0</v>
      </c>
      <c r="JE12" s="139">
        <v>-10.0</v>
      </c>
      <c r="JF12" s="139">
        <v>-11.0</v>
      </c>
      <c r="JG12" s="139">
        <v>-12.0</v>
      </c>
      <c r="JH12" s="139">
        <v>-13.0</v>
      </c>
      <c r="JI12" s="139">
        <v>-14.0</v>
      </c>
      <c r="JJ12" s="139">
        <v>-15.0</v>
      </c>
      <c r="JK12" s="139">
        <v>-16.0</v>
      </c>
      <c r="JL12" s="552"/>
      <c r="JM12" s="138">
        <v>-1.0</v>
      </c>
      <c r="JN12" s="139">
        <v>-2.0</v>
      </c>
      <c r="JO12" s="139">
        <v>-3.0</v>
      </c>
      <c r="JP12" s="139">
        <v>-4.0</v>
      </c>
      <c r="JQ12" s="139">
        <v>-5.0</v>
      </c>
      <c r="JR12" s="139">
        <v>-6.0</v>
      </c>
      <c r="JS12" s="139">
        <v>-7.0</v>
      </c>
      <c r="JT12" s="139">
        <v>-8.0</v>
      </c>
      <c r="JU12" s="139">
        <v>-9.0</v>
      </c>
      <c r="JV12" s="139">
        <v>-10.0</v>
      </c>
      <c r="JW12" s="139">
        <v>-11.0</v>
      </c>
      <c r="JX12" s="139">
        <v>-12.0</v>
      </c>
      <c r="JY12" s="139">
        <v>-13.0</v>
      </c>
      <c r="JZ12" s="139">
        <v>-14.0</v>
      </c>
      <c r="KA12" s="139">
        <v>-15.0</v>
      </c>
      <c r="KB12" s="139">
        <v>-16.0</v>
      </c>
      <c r="KC12" s="552"/>
      <c r="KD12" s="138">
        <v>-1.0</v>
      </c>
      <c r="KE12" s="139">
        <v>-2.0</v>
      </c>
      <c r="KF12" s="139">
        <v>-3.0</v>
      </c>
      <c r="KG12" s="139">
        <v>-4.0</v>
      </c>
      <c r="KH12" s="139">
        <v>-5.0</v>
      </c>
      <c r="KI12" s="139">
        <v>-6.0</v>
      </c>
      <c r="KJ12" s="139">
        <v>-7.0</v>
      </c>
      <c r="KK12" s="139">
        <v>-8.0</v>
      </c>
      <c r="KL12" s="139">
        <v>-9.0</v>
      </c>
      <c r="KM12" s="139">
        <v>-10.0</v>
      </c>
      <c r="KN12" s="139">
        <v>-11.0</v>
      </c>
      <c r="KO12" s="139">
        <v>-12.0</v>
      </c>
      <c r="KP12" s="139">
        <v>-13.0</v>
      </c>
      <c r="KQ12" s="139">
        <v>-14.0</v>
      </c>
      <c r="KR12" s="139">
        <v>-15.0</v>
      </c>
      <c r="KS12" s="139">
        <v>-16.0</v>
      </c>
    </row>
    <row r="13">
      <c r="A13" s="144">
        <v>1.0</v>
      </c>
      <c r="B13" s="145" t="s">
        <v>37</v>
      </c>
      <c r="C13" s="146" t="s">
        <v>83</v>
      </c>
      <c r="D13" s="146" t="s">
        <v>84</v>
      </c>
      <c r="E13" s="147">
        <f t="shared" ref="E13:E29" si="19">E49+E85+E121+E157</f>
        <v>454644</v>
      </c>
      <c r="F13" s="147">
        <f t="shared" ref="F13:F29" si="20">G13/E13*1000000</f>
        <v>3645300</v>
      </c>
      <c r="G13" s="147">
        <f t="shared" ref="G13:G30" si="21">G49+G85+G121+G157</f>
        <v>1657313.773</v>
      </c>
      <c r="H13" s="148">
        <v>0.06128205128205129</v>
      </c>
      <c r="I13" s="147">
        <f t="shared" ref="I13:I29" si="22">IFERROR(+G13*H13,"")</f>
        <v>101563.5876</v>
      </c>
      <c r="J13" s="147">
        <f t="shared" ref="J13:K13" si="1">J49+J85+J121+J157</f>
        <v>0</v>
      </c>
      <c r="K13" s="147">
        <f t="shared" si="1"/>
        <v>0</v>
      </c>
      <c r="L13" s="553">
        <f t="shared" ref="L13:L29" si="24">J13-K13</f>
        <v>0</v>
      </c>
      <c r="M13" s="149">
        <f t="shared" ref="M13:M29" si="25">IFERROR(+(IF(G13="","0",G13))+(IF(I13="","0",I13))+(IF(L13="","0",L13)),"")</f>
        <v>1758877.361</v>
      </c>
      <c r="N13" s="148">
        <v>0.324744884908884</v>
      </c>
      <c r="O13" s="150">
        <f t="shared" ref="O13:O29" si="26">IFERROR(+N13*(M13-L13),"")</f>
        <v>571186.4261</v>
      </c>
      <c r="P13" s="151">
        <f t="shared" ref="P13:P29" si="27">IFERROR(+(IF(M13="","0",M13))-(IF(O13="","0",O13)),"")</f>
        <v>1187690.935</v>
      </c>
      <c r="Q13" s="554"/>
      <c r="R13" s="144">
        <v>1.0</v>
      </c>
      <c r="S13" s="145" t="s">
        <v>37</v>
      </c>
      <c r="T13" s="146" t="s">
        <v>83</v>
      </c>
      <c r="U13" s="146" t="s">
        <v>84</v>
      </c>
      <c r="V13" s="147">
        <f t="shared" ref="V13:V29" si="28">V49+V85+V121+V157</f>
        <v>491567</v>
      </c>
      <c r="W13" s="147">
        <f t="shared" ref="W13:W29" si="29">X13/V13*1000000</f>
        <v>3807375.054</v>
      </c>
      <c r="X13" s="147">
        <f t="shared" ref="X13:X30" si="30">X49+X85+X121+X157</f>
        <v>1871579.933</v>
      </c>
      <c r="Y13" s="148">
        <v>0.06128205128205129</v>
      </c>
      <c r="Z13" s="147">
        <f t="shared" ref="Z13:Z29" si="31">IFERROR(+X13*Y13,"")</f>
        <v>114694.2575</v>
      </c>
      <c r="AA13" s="147">
        <f t="shared" ref="AA13:AB13" si="2">AA49+AA85+AA121+AA157</f>
        <v>0</v>
      </c>
      <c r="AB13" s="147">
        <f t="shared" si="2"/>
        <v>0</v>
      </c>
      <c r="AC13" s="553">
        <f t="shared" ref="AC13:AC29" si="33">AA13-AB13</f>
        <v>0</v>
      </c>
      <c r="AD13" s="149">
        <f t="shared" ref="AD13:AD29" si="34">IFERROR(+(IF(X13="","0",X13))+(IF(Z13="","0",Z13))+(IF(AC13="","0",AC13)),"")</f>
        <v>1986274.191</v>
      </c>
      <c r="AE13" s="148">
        <v>0.324744884908884</v>
      </c>
      <c r="AF13" s="150">
        <f t="shared" ref="AF13:AF29" si="35">IFERROR(+AE13*(AD13-AC13),"")</f>
        <v>645032.3835</v>
      </c>
      <c r="AG13" s="151">
        <f t="shared" ref="AG13:AG29" si="36">IFERROR(+(IF(AD13="","0",AD13))-(IF(AF13="","0",AF13)),"")</f>
        <v>1341241.807</v>
      </c>
      <c r="AH13" s="554"/>
      <c r="AI13" s="144">
        <v>1.0</v>
      </c>
      <c r="AJ13" s="145" t="s">
        <v>37</v>
      </c>
      <c r="AK13" s="146" t="s">
        <v>83</v>
      </c>
      <c r="AL13" s="146" t="s">
        <v>84</v>
      </c>
      <c r="AM13" s="147">
        <f t="shared" ref="AM13:AM29" si="37">AM49+AM85+AM121+AM157</f>
        <v>516291</v>
      </c>
      <c r="AN13" s="147">
        <f t="shared" ref="AN13:AN29" si="38">AO13/AM13*1000000</f>
        <v>4149829.174</v>
      </c>
      <c r="AO13" s="147">
        <f t="shared" ref="AO13:AO30" si="39">AO49+AO85+AO121+AO157</f>
        <v>2142519.454</v>
      </c>
      <c r="AP13" s="148">
        <v>0.06128205128205129</v>
      </c>
      <c r="AQ13" s="147">
        <f t="shared" ref="AQ13:AQ29" si="40">IFERROR(+AO13*AP13,"")</f>
        <v>131297.9871</v>
      </c>
      <c r="AR13" s="147">
        <f t="shared" ref="AR13:AS13" si="3">AR49+AR85+AR121+AR157</f>
        <v>0</v>
      </c>
      <c r="AS13" s="147">
        <f t="shared" si="3"/>
        <v>0</v>
      </c>
      <c r="AT13" s="553">
        <f t="shared" ref="AT13:AT29" si="42">AR13-AS13</f>
        <v>0</v>
      </c>
      <c r="AU13" s="149">
        <f t="shared" ref="AU13:AU29" si="43">IFERROR(+(IF(AO13="","0",AO13))+(IF(AQ13="","0",AQ13))+(IF(AT13="","0",AT13)),"")</f>
        <v>2273817.441</v>
      </c>
      <c r="AV13" s="148">
        <v>0.324744884908884</v>
      </c>
      <c r="AW13" s="150">
        <f t="shared" ref="AW13:AW29" si="44">IFERROR(+AV13*(AU13-AT13),"")</f>
        <v>738410.5833</v>
      </c>
      <c r="AX13" s="151">
        <f t="shared" ref="AX13:AX29" si="45">IFERROR(+(IF(AU13="","0",AU13))-(IF(AW13="","0",AW13)),"")</f>
        <v>1535406.858</v>
      </c>
      <c r="AY13" s="554"/>
      <c r="AZ13" s="144">
        <v>1.0</v>
      </c>
      <c r="BA13" s="145" t="s">
        <v>37</v>
      </c>
      <c r="BB13" s="146" t="s">
        <v>83</v>
      </c>
      <c r="BC13" s="146" t="s">
        <v>84</v>
      </c>
      <c r="BD13" s="147">
        <f t="shared" ref="BD13:BD29" si="46">BD49+BD85+BD121+BD157</f>
        <v>561361</v>
      </c>
      <c r="BE13" s="147">
        <f t="shared" ref="BE13:BE29" si="47">BF13/BD13*1000000</f>
        <v>4225506.14</v>
      </c>
      <c r="BF13" s="147">
        <f t="shared" ref="BF13:BF30" si="48">BF49+BF85+BF121+BF157</f>
        <v>2372034.352</v>
      </c>
      <c r="BG13" s="148">
        <v>0.06128205128205129</v>
      </c>
      <c r="BH13" s="147">
        <f t="shared" ref="BH13:BH29" si="49">IFERROR(+BF13*BG13,"")</f>
        <v>145363.1308</v>
      </c>
      <c r="BI13" s="147">
        <f t="shared" ref="BI13:BJ13" si="4">BI49+BI85+BI121+BI157</f>
        <v>0</v>
      </c>
      <c r="BJ13" s="147">
        <f t="shared" si="4"/>
        <v>0</v>
      </c>
      <c r="BK13" s="553">
        <f t="shared" ref="BK13:BK29" si="51">BI13-BJ13</f>
        <v>0</v>
      </c>
      <c r="BL13" s="149">
        <f t="shared" ref="BL13:BL29" si="52">IFERROR(+(IF(BF13="","0",BF13))+(IF(BH13="","0",BH13))+(IF(BK13="","0",BK13)),"")</f>
        <v>2517397.483</v>
      </c>
      <c r="BM13" s="148">
        <v>0.324744884908884</v>
      </c>
      <c r="BN13" s="150">
        <f t="shared" ref="BN13:BN29" si="53">IFERROR(+BM13*(BL13-BK13),"")</f>
        <v>817511.9559</v>
      </c>
      <c r="BO13" s="151">
        <f t="shared" ref="BO13:BO29" si="54">IFERROR(+(IF(BL13="","0",BL13))-(IF(BN13="","0",BN13)),"")</f>
        <v>1699885.527</v>
      </c>
      <c r="BP13" s="554"/>
      <c r="BQ13" s="144">
        <v>1.0</v>
      </c>
      <c r="BR13" s="145" t="s">
        <v>37</v>
      </c>
      <c r="BS13" s="146" t="s">
        <v>83</v>
      </c>
      <c r="BT13" s="146" t="s">
        <v>84</v>
      </c>
      <c r="BU13" s="147">
        <f t="shared" ref="BU13:BU29" si="55">BU49+BU85+BU121+BU157</f>
        <v>657617</v>
      </c>
      <c r="BV13" s="147">
        <f t="shared" ref="BV13:BV29" si="56">BW13/BU13*1000000</f>
        <v>4537276.199</v>
      </c>
      <c r="BW13" s="147">
        <f t="shared" ref="BW13:BW30" si="57">BW49+BW85+BW121+BW157</f>
        <v>2983789.962</v>
      </c>
      <c r="BX13" s="148">
        <v>0.06128205128205129</v>
      </c>
      <c r="BY13" s="147">
        <f t="shared" ref="BY13:BY29" si="58">IFERROR(+BW13*BX13,"")</f>
        <v>182852.7695</v>
      </c>
      <c r="BZ13" s="147">
        <f t="shared" ref="BZ13:CA13" si="5">BZ49+BZ85+BZ121+BZ157</f>
        <v>0</v>
      </c>
      <c r="CA13" s="147">
        <f t="shared" si="5"/>
        <v>0</v>
      </c>
      <c r="CB13" s="553">
        <f t="shared" ref="CB13:CB29" si="60">BZ13-CA13</f>
        <v>0</v>
      </c>
      <c r="CC13" s="149">
        <f t="shared" ref="CC13:CC29" si="61">IFERROR(+(IF(BW13="","0",BW13))+(IF(BY13="","0",BY13))+(IF(CB13="","0",CB13)),"")</f>
        <v>3166642.732</v>
      </c>
      <c r="CD13" s="148">
        <v>0.324744884908884</v>
      </c>
      <c r="CE13" s="150">
        <f t="shared" ref="CE13:CE29" si="62">IFERROR(+CD13*(CC13-CB13),"")</f>
        <v>1028351.03</v>
      </c>
      <c r="CF13" s="151">
        <f t="shared" ref="CF13:CF29" si="63">IFERROR(+(IF(CC13="","0",CC13))-(IF(CE13="","0",CE13)),"")</f>
        <v>2138291.702</v>
      </c>
      <c r="CG13" s="554"/>
      <c r="CH13" s="144">
        <v>1.0</v>
      </c>
      <c r="CI13" s="145" t="s">
        <v>37</v>
      </c>
      <c r="CJ13" s="146" t="s">
        <v>83</v>
      </c>
      <c r="CK13" s="146" t="s">
        <v>84</v>
      </c>
      <c r="CL13" s="147">
        <f t="shared" ref="CL13:CL29" si="64">CL49+CL85+CL121+CL157</f>
        <v>660720</v>
      </c>
      <c r="CM13" s="147">
        <f t="shared" ref="CM13:CM29" si="65">CN13/CL13*1000000</f>
        <v>4905806.015</v>
      </c>
      <c r="CN13" s="147">
        <f t="shared" ref="CN13:CN30" si="66">CN49+CN85+CN121+CN157</f>
        <v>3241364.151</v>
      </c>
      <c r="CO13" s="148">
        <v>0.06128205128205129</v>
      </c>
      <c r="CP13" s="147">
        <f t="shared" ref="CP13:CP29" si="67">IFERROR(+CN13*CO13,"")</f>
        <v>198637.4441</v>
      </c>
      <c r="CQ13" s="147">
        <f t="shared" ref="CQ13:CR13" si="6">CQ49+CQ85+CQ121+CQ157</f>
        <v>0</v>
      </c>
      <c r="CR13" s="147">
        <f t="shared" si="6"/>
        <v>0</v>
      </c>
      <c r="CS13" s="553">
        <f t="shared" ref="CS13:CS29" si="69">CQ13-CR13</f>
        <v>0</v>
      </c>
      <c r="CT13" s="149">
        <f t="shared" ref="CT13:CT29" si="70">IFERROR(+(IF(CN13="","0",CN13))+(IF(CP13="","0",CP13))+(IF(CS13="","0",CS13)),"")</f>
        <v>3440001.595</v>
      </c>
      <c r="CU13" s="148">
        <v>0.324744884908884</v>
      </c>
      <c r="CV13" s="150">
        <f t="shared" ref="CV13:CV29" si="71">IFERROR(+CU13*(CT13-CS13),"")</f>
        <v>1117122.922</v>
      </c>
      <c r="CW13" s="151">
        <f t="shared" ref="CW13:CW29" si="72">IFERROR(+(IF(CT13="","0",CT13))-(IF(CV13="","0",CV13)),"")</f>
        <v>2322878.673</v>
      </c>
      <c r="CX13" s="554"/>
      <c r="CY13" s="144">
        <v>1.0</v>
      </c>
      <c r="CZ13" s="145" t="s">
        <v>37</v>
      </c>
      <c r="DA13" s="146" t="s">
        <v>83</v>
      </c>
      <c r="DB13" s="146" t="s">
        <v>84</v>
      </c>
      <c r="DC13" s="147">
        <f t="shared" ref="DC13:DC29" si="73">DC49+DC85+DC121+DC157</f>
        <v>695329</v>
      </c>
      <c r="DD13" s="147">
        <f t="shared" ref="DD13:DD29" si="74">DE13/DC13*1000000</f>
        <v>4808660.049</v>
      </c>
      <c r="DE13" s="147">
        <f t="shared" ref="DE13:DE30" si="75">DE49+DE85+DE121+DE157</f>
        <v>3343600.783</v>
      </c>
      <c r="DF13" s="148">
        <v>0.06128205128205129</v>
      </c>
      <c r="DG13" s="147">
        <f t="shared" ref="DG13:DG29" si="76">IFERROR(+DE13*DF13,"")</f>
        <v>204902.7147</v>
      </c>
      <c r="DH13" s="147">
        <f t="shared" ref="DH13:DI13" si="7">DH49+DH85+DH121+DH157</f>
        <v>0</v>
      </c>
      <c r="DI13" s="147">
        <f t="shared" si="7"/>
        <v>0</v>
      </c>
      <c r="DJ13" s="553">
        <f t="shared" ref="DJ13:DJ29" si="78">DH13-DI13</f>
        <v>0</v>
      </c>
      <c r="DK13" s="149">
        <f t="shared" ref="DK13:DK29" si="79">IFERROR(+(IF(DE13="","0",DE13))+(IF(DG13="","0",DG13))+(IF(DJ13="","0",DJ13)),"")</f>
        <v>3548503.498</v>
      </c>
      <c r="DL13" s="148">
        <v>0.324744884908884</v>
      </c>
      <c r="DM13" s="150">
        <f t="shared" ref="DM13:DM29" si="80">IFERROR(+DL13*(DK13-DJ13),"")</f>
        <v>1152358.36</v>
      </c>
      <c r="DN13" s="151">
        <f t="shared" ref="DN13:DN29" si="81">IFERROR(+(IF(DK13="","0",DK13))-(IF(DM13="","0",DM13)),"")</f>
        <v>2396145.138</v>
      </c>
      <c r="DO13" s="554"/>
      <c r="DP13" s="144">
        <v>1.0</v>
      </c>
      <c r="DQ13" s="145" t="s">
        <v>37</v>
      </c>
      <c r="DR13" s="146" t="s">
        <v>83</v>
      </c>
      <c r="DS13" s="146" t="s">
        <v>84</v>
      </c>
      <c r="DT13" s="147">
        <f t="shared" ref="DT13:DT29" si="82">DT49+DT85+DT121+DT157</f>
        <v>711401</v>
      </c>
      <c r="DU13" s="147">
        <f t="shared" ref="DU13:DU29" si="83">DV13/DT13*1000000</f>
        <v>4924376.666</v>
      </c>
      <c r="DV13" s="147">
        <f t="shared" ref="DV13:DV30" si="84">DV49+DV85+DV121+DV157</f>
        <v>3503206.484</v>
      </c>
      <c r="DW13" s="148">
        <v>0.06128205128205129</v>
      </c>
      <c r="DX13" s="147">
        <f t="shared" ref="DX13:DX29" si="85">IFERROR(+DV13*DW13,"")</f>
        <v>214683.6794</v>
      </c>
      <c r="DY13" s="147">
        <f t="shared" ref="DY13:DZ13" si="8">DY49+DY85+DY121+DY157</f>
        <v>0</v>
      </c>
      <c r="DZ13" s="147">
        <f t="shared" si="8"/>
        <v>0</v>
      </c>
      <c r="EA13" s="553">
        <f t="shared" ref="EA13:EA29" si="87">DY13-DZ13</f>
        <v>0</v>
      </c>
      <c r="EB13" s="149">
        <f t="shared" ref="EB13:EB29" si="88">IFERROR(+(IF(DV13="","0",DV13))+(IF(DX13="","0",DX13))+(IF(EA13="","0",EA13)),"")</f>
        <v>3717890.164</v>
      </c>
      <c r="EC13" s="148">
        <v>0.324744884908884</v>
      </c>
      <c r="ED13" s="150">
        <f t="shared" ref="ED13:ED29" si="89">IFERROR(+EC13*(EB13-EA13),"")</f>
        <v>1207365.813</v>
      </c>
      <c r="EE13" s="151">
        <f t="shared" ref="EE13:EE29" si="90">IFERROR(+(IF(EB13="","0",EB13))-(IF(ED13="","0",ED13)),"")</f>
        <v>2510524.35</v>
      </c>
      <c r="EF13" s="554"/>
      <c r="EG13" s="144">
        <v>1.0</v>
      </c>
      <c r="EH13" s="145" t="s">
        <v>37</v>
      </c>
      <c r="EI13" s="146" t="s">
        <v>83</v>
      </c>
      <c r="EJ13" s="146" t="s">
        <v>84</v>
      </c>
      <c r="EK13" s="147">
        <f t="shared" ref="EK13:EK29" si="91">EK49+EK85+EK121+EK157</f>
        <v>538876.2</v>
      </c>
      <c r="EL13" s="147">
        <f t="shared" ref="EL13:EL29" si="92">EM13/EK13*1000000</f>
        <v>5183193.112</v>
      </c>
      <c r="EM13" s="147">
        <f t="shared" ref="EM13:EM30" si="93">EM49+EM85+EM121+EM157</f>
        <v>2793099.408</v>
      </c>
      <c r="EN13" s="148">
        <v>0.06128205128205129</v>
      </c>
      <c r="EO13" s="147">
        <f t="shared" ref="EO13:EO29" si="94">IFERROR(+EM13*EN13,"")</f>
        <v>171166.8612</v>
      </c>
      <c r="EP13" s="147">
        <f t="shared" ref="EP13:EQ13" si="9">EP49+EP85+EP121+EP157</f>
        <v>0</v>
      </c>
      <c r="EQ13" s="147">
        <f t="shared" si="9"/>
        <v>0</v>
      </c>
      <c r="ER13" s="553">
        <f t="shared" ref="ER13:ER29" si="96">EP13-EQ13</f>
        <v>0</v>
      </c>
      <c r="ES13" s="149">
        <f t="shared" ref="ES13:ES29" si="97">IFERROR(+(IF(EM13="","0",EM13))+(IF(EO13="","0",EO13))+(IF(ER13="","0",ER13)),"")</f>
        <v>2964266.269</v>
      </c>
      <c r="ET13" s="148">
        <v>0.324744884908884</v>
      </c>
      <c r="EU13" s="150">
        <f t="shared" ref="EU13:EU29" si="98">IFERROR(+ET13*(ES13-ER13),"")</f>
        <v>962630.3084</v>
      </c>
      <c r="EV13" s="151">
        <f t="shared" ref="EV13:EV29" si="99">IFERROR(+(IF(ES13="","0",ES13))-(IF(EU13="","0",EU13)),"")</f>
        <v>2001635.961</v>
      </c>
      <c r="EW13" s="554"/>
      <c r="EX13" s="144">
        <v>1.0</v>
      </c>
      <c r="EY13" s="145" t="s">
        <v>37</v>
      </c>
      <c r="EZ13" s="146" t="s">
        <v>83</v>
      </c>
      <c r="FA13" s="146" t="s">
        <v>84</v>
      </c>
      <c r="FB13" s="147">
        <f t="shared" ref="FB13:FB29" si="100">FB49+FB85+FB121+FB157</f>
        <v>519706.9</v>
      </c>
      <c r="FC13" s="147">
        <f t="shared" ref="FC13:FC29" si="101">FD13/FB13*1000000</f>
        <v>5046484.797</v>
      </c>
      <c r="FD13" s="147">
        <f t="shared" ref="FD13:FD30" si="102">FD49+FD85+FD121+FD157</f>
        <v>2622692.97</v>
      </c>
      <c r="FE13" s="148">
        <v>0.06128205128205129</v>
      </c>
      <c r="FF13" s="147">
        <f t="shared" ref="FF13:FF29" si="103">IFERROR(+FD13*FE13,"")</f>
        <v>160724.0051</v>
      </c>
      <c r="FG13" s="147">
        <f t="shared" ref="FG13:FH13" si="10">FG49+FG85+FG121+FG157</f>
        <v>0</v>
      </c>
      <c r="FH13" s="147">
        <f t="shared" si="10"/>
        <v>0</v>
      </c>
      <c r="FI13" s="553">
        <f t="shared" ref="FI13:FI29" si="105">FG13-FH13</f>
        <v>0</v>
      </c>
      <c r="FJ13" s="149">
        <f t="shared" ref="FJ13:FJ29" si="106">IFERROR(+(IF(FD13="","0",FD13))+(IF(FF13="","0",FF13))+(IF(FI13="","0",FI13)),"")</f>
        <v>2783416.975</v>
      </c>
      <c r="FK13" s="148">
        <v>0.324744884908884</v>
      </c>
      <c r="FL13" s="150">
        <f t="shared" ref="FL13:FL29" si="107">IFERROR(+FK13*(FJ13-FI13),"")</f>
        <v>903900.4251</v>
      </c>
      <c r="FM13" s="151">
        <f t="shared" ref="FM13:FM29" si="108">IFERROR(+(IF(FJ13="","0",FJ13))-(IF(FL13="","0",FL13)),"")</f>
        <v>1879516.549</v>
      </c>
      <c r="FN13" s="554"/>
      <c r="FO13" s="144">
        <v>1.0</v>
      </c>
      <c r="FP13" s="145" t="s">
        <v>37</v>
      </c>
      <c r="FQ13" s="146" t="s">
        <v>83</v>
      </c>
      <c r="FR13" s="146" t="s">
        <v>84</v>
      </c>
      <c r="FS13" s="147">
        <f t="shared" ref="FS13:FS29" si="109">FS49+FS85+FS121+FS157</f>
        <v>532773.49</v>
      </c>
      <c r="FT13" s="147">
        <f t="shared" ref="FT13:FT29" si="110">FU13/FS13*1000000</f>
        <v>5126121.193</v>
      </c>
      <c r="FU13" s="147">
        <f t="shared" ref="FU13:FU30" si="111">FU49+FU85+FU121+FU157</f>
        <v>2731061.478</v>
      </c>
      <c r="FV13" s="148">
        <v>0.06128205128205129</v>
      </c>
      <c r="FW13" s="147">
        <f t="shared" ref="FW13:FW29" si="112">IFERROR(+FU13*FV13,"")</f>
        <v>167365.0496</v>
      </c>
      <c r="FX13" s="147">
        <f t="shared" ref="FX13:FY13" si="11">FX49+FX85+FX121+FX157</f>
        <v>0</v>
      </c>
      <c r="FY13" s="147">
        <f t="shared" si="11"/>
        <v>0</v>
      </c>
      <c r="FZ13" s="553">
        <f t="shared" ref="FZ13:FZ29" si="114">FX13-FY13</f>
        <v>0</v>
      </c>
      <c r="GA13" s="149">
        <f t="shared" ref="GA13:GA29" si="115">IFERROR(+(IF(FU13="","0",FU13))+(IF(FW13="","0",FW13))+(IF(FZ13="","0",FZ13)),"")</f>
        <v>2898426.528</v>
      </c>
      <c r="GB13" s="148">
        <v>0.324744884908884</v>
      </c>
      <c r="GC13" s="150">
        <f t="shared" ref="GC13:GC29" si="116">IFERROR(+GB13*(GA13-FZ13),"")</f>
        <v>941249.1892</v>
      </c>
      <c r="GD13" s="151">
        <f t="shared" ref="GD13:GD29" si="117">IFERROR(+(IF(GA13="","0",GA13))-(IF(GC13="","0",GC13)),"")</f>
        <v>1957177.339</v>
      </c>
      <c r="GE13" s="554"/>
      <c r="GF13" s="144">
        <v>1.0</v>
      </c>
      <c r="GG13" s="145" t="s">
        <v>37</v>
      </c>
      <c r="GH13" s="146" t="s">
        <v>83</v>
      </c>
      <c r="GI13" s="146" t="s">
        <v>84</v>
      </c>
      <c r="GJ13" s="147">
        <f t="shared" ref="GJ13:GJ29" si="118">GJ49+GJ85+GJ121+GJ157</f>
        <v>530028</v>
      </c>
      <c r="GK13" s="147">
        <f t="shared" ref="GK13:GK29" si="119">GL13/GJ13*1000000</f>
        <v>4999336.15</v>
      </c>
      <c r="GL13" s="147">
        <f t="shared" ref="GL13:GL30" si="120">GL49+GL85+GL121+GL157</f>
        <v>2649788.141</v>
      </c>
      <c r="GM13" s="148">
        <v>0.06128205128205129</v>
      </c>
      <c r="GN13" s="147">
        <f t="shared" ref="GN13:GN29" si="121">IFERROR(+GL13*GM13,"")</f>
        <v>162384.4528</v>
      </c>
      <c r="GO13" s="147">
        <f t="shared" ref="GO13:GP13" si="12">GO49+GO85+GO121+GO157</f>
        <v>0</v>
      </c>
      <c r="GP13" s="147">
        <f t="shared" si="12"/>
        <v>0</v>
      </c>
      <c r="GQ13" s="553">
        <f t="shared" ref="GQ13:GQ29" si="123">GO13-GP13</f>
        <v>0</v>
      </c>
      <c r="GR13" s="149">
        <f t="shared" ref="GR13:GR29" si="124">IFERROR(+(IF(GL13="","0",GL13))+(IF(GN13="","0",GN13))+(IF(GQ13="","0",GQ13)),"")</f>
        <v>2812172.594</v>
      </c>
      <c r="GS13" s="148">
        <v>0.324744884908884</v>
      </c>
      <c r="GT13" s="150">
        <f t="shared" ref="GT13:GT29" si="125">IFERROR(+GS13*(GR13-GQ13),"")</f>
        <v>913238.6654</v>
      </c>
      <c r="GU13" s="151">
        <f t="shared" ref="GU13:GU29" si="126">IFERROR(+(IF(GR13="","0",GR13))-(IF(GT13="","0",GT13)),"")</f>
        <v>1898933.929</v>
      </c>
      <c r="GV13" s="554"/>
      <c r="GW13" s="144">
        <v>1.0</v>
      </c>
      <c r="GX13" s="145" t="s">
        <v>37</v>
      </c>
      <c r="GY13" s="146" t="s">
        <v>83</v>
      </c>
      <c r="GZ13" s="146" t="s">
        <v>84</v>
      </c>
      <c r="HA13" s="147">
        <f t="shared" ref="HA13:HA29" si="127">HA49+HA85+HA121+HA157</f>
        <v>478958.03</v>
      </c>
      <c r="HB13" s="147">
        <f t="shared" ref="HB13:HB29" si="128">HC13/HA13*1000000</f>
        <v>5271374.899</v>
      </c>
      <c r="HC13" s="147">
        <f t="shared" ref="HC13:HC30" si="129">HC49+HC85+HC121+HC157</f>
        <v>2524767.337</v>
      </c>
      <c r="HD13" s="148">
        <v>0.06128205128205129</v>
      </c>
      <c r="HE13" s="147">
        <f t="shared" ref="HE13:HE29" si="130">IFERROR(+HC13*HD13,"")</f>
        <v>154722.9214</v>
      </c>
      <c r="HF13" s="147">
        <f t="shared" ref="HF13:HG13" si="13">HF49+HF85+HF121+HF157</f>
        <v>0</v>
      </c>
      <c r="HG13" s="147">
        <f t="shared" si="13"/>
        <v>0</v>
      </c>
      <c r="HH13" s="553">
        <f t="shared" ref="HH13:HH29" si="132">HF13-HG13</f>
        <v>0</v>
      </c>
      <c r="HI13" s="149">
        <f t="shared" ref="HI13:HI29" si="133">IFERROR(+(IF(HC13="","0",HC13))+(IF(HE13="","0",HE13))+(IF(HH13="","0",HH13)),"")</f>
        <v>2679490.258</v>
      </c>
      <c r="HJ13" s="148">
        <v>0.324744884908884</v>
      </c>
      <c r="HK13" s="150">
        <f t="shared" ref="HK13:HK29" si="134">IFERROR(+HJ13*(HI13-HH13),"")</f>
        <v>870150.7555</v>
      </c>
      <c r="HL13" s="151">
        <f t="shared" ref="HL13:HL29" si="135">IFERROR(+(IF(HI13="","0",HI13))-(IF(HK13="","0",HK13)),"")</f>
        <v>1809339.503</v>
      </c>
      <c r="HM13" s="554"/>
      <c r="HN13" s="144">
        <v>1.0</v>
      </c>
      <c r="HO13" s="145" t="s">
        <v>37</v>
      </c>
      <c r="HP13" s="146" t="s">
        <v>83</v>
      </c>
      <c r="HQ13" s="146" t="s">
        <v>84</v>
      </c>
      <c r="HR13" s="147">
        <f t="shared" ref="HR13:HR29" si="136">HR49+HR85+HR121+HR157</f>
        <v>479407</v>
      </c>
      <c r="HS13" s="147">
        <f t="shared" ref="HS13:HS29" si="137">HT13/HR13*1000000</f>
        <v>5813481.05</v>
      </c>
      <c r="HT13" s="147">
        <f t="shared" ref="HT13:HT30" si="138">HT49+HT85+HT121+HT157</f>
        <v>2787023.51</v>
      </c>
      <c r="HU13" s="148">
        <v>0.06128205128205129</v>
      </c>
      <c r="HV13" s="147">
        <f t="shared" ref="HV13:HV29" si="139">IFERROR(+HT13*HU13,"")</f>
        <v>170794.5176</v>
      </c>
      <c r="HW13" s="147">
        <f t="shared" ref="HW13:HX13" si="14">HW49+HW85+HW121+HW157</f>
        <v>0</v>
      </c>
      <c r="HX13" s="147">
        <f t="shared" si="14"/>
        <v>0</v>
      </c>
      <c r="HY13" s="553">
        <f t="shared" ref="HY13:HY29" si="141">HW13-HX13</f>
        <v>0</v>
      </c>
      <c r="HZ13" s="149">
        <f t="shared" ref="HZ13:HZ29" si="142">IFERROR(+(IF(HT13="","0",HT13))+(IF(HV13="","0",HV13))+(IF(HY13="","0",HY13)),"")</f>
        <v>2957818.027</v>
      </c>
      <c r="IA13" s="148">
        <v>0.324744884908884</v>
      </c>
      <c r="IB13" s="150">
        <f t="shared" ref="IB13:IB29" si="143">IFERROR(+IA13*(HZ13-HY13),"")</f>
        <v>960536.2749</v>
      </c>
      <c r="IC13" s="151">
        <f t="shared" ref="IC13:IC29" si="144">IFERROR(+(IF(HZ13="","0",HZ13))-(IF(IB13="","0",IB13)),"")</f>
        <v>1997281.753</v>
      </c>
      <c r="ID13" s="554"/>
      <c r="IE13" s="144">
        <v>1.0</v>
      </c>
      <c r="IF13" s="145" t="s">
        <v>37</v>
      </c>
      <c r="IG13" s="146" t="s">
        <v>83</v>
      </c>
      <c r="IH13" s="146" t="s">
        <v>84</v>
      </c>
      <c r="II13" s="147">
        <f t="shared" ref="II13:II29" si="145">II49+II85+II121+II157</f>
        <v>551695.05</v>
      </c>
      <c r="IJ13" s="147">
        <f t="shared" ref="IJ13:IJ29" si="146">IK13/II13*1000000</f>
        <v>5973359.926</v>
      </c>
      <c r="IK13" s="147">
        <f t="shared" ref="IK13:IK30" si="147">IK49+IK85+IK121+IK157</f>
        <v>3295473.103</v>
      </c>
      <c r="IL13" s="148">
        <v>0.06128205128205129</v>
      </c>
      <c r="IM13" s="147">
        <f t="shared" ref="IM13:IM29" si="148">IFERROR(+IK13*IL13,"")</f>
        <v>201953.3517</v>
      </c>
      <c r="IN13" s="147">
        <f t="shared" ref="IN13:IO13" si="15">IN49+IN85+IN121+IN157</f>
        <v>0</v>
      </c>
      <c r="IO13" s="147">
        <f t="shared" si="15"/>
        <v>0</v>
      </c>
      <c r="IP13" s="553">
        <f t="shared" ref="IP13:IP29" si="150">IN13-IO13</f>
        <v>0</v>
      </c>
      <c r="IQ13" s="149">
        <f t="shared" ref="IQ13:IQ29" si="151">IFERROR(+(IF(IK13="","0",IK13))+(IF(IM13="","0",IM13))+(IF(IP13="","0",IP13)),"")</f>
        <v>3497426.455</v>
      </c>
      <c r="IR13" s="148">
        <v>0.324744884908884</v>
      </c>
      <c r="IS13" s="150">
        <f t="shared" ref="IS13:IS29" si="152">IFERROR(+IR13*(IQ13-IP13),"")</f>
        <v>1135771.352</v>
      </c>
      <c r="IT13" s="151">
        <f t="shared" ref="IT13:IT29" si="153">IFERROR(+(IF(IQ13="","0",IQ13))-(IF(IS13="","0",IS13)),"")</f>
        <v>2361655.103</v>
      </c>
      <c r="IU13" s="554"/>
      <c r="IV13" s="144">
        <v>1.0</v>
      </c>
      <c r="IW13" s="145" t="s">
        <v>37</v>
      </c>
      <c r="IX13" s="146" t="s">
        <v>83</v>
      </c>
      <c r="IY13" s="146" t="s">
        <v>84</v>
      </c>
      <c r="IZ13" s="147">
        <f t="shared" ref="IZ13:IZ29" si="154">IZ49+IZ85+IZ121+IZ157</f>
        <v>680820.2</v>
      </c>
      <c r="JA13" s="147">
        <f t="shared" ref="JA13:JA29" si="155">JB13/IZ13*1000000</f>
        <v>6256618.47</v>
      </c>
      <c r="JB13" s="147">
        <f t="shared" ref="JB13:JB30" si="156">JB49+JB85+JB121+JB157</f>
        <v>4259632.238</v>
      </c>
      <c r="JC13" s="148">
        <v>0.06128205128205129</v>
      </c>
      <c r="JD13" s="147">
        <f t="shared" ref="JD13:JD29" si="157">IFERROR(+JB13*JC13,"")</f>
        <v>261039.0012</v>
      </c>
      <c r="JE13" s="147">
        <f t="shared" ref="JE13:JF13" si="16">JE49+JE85+JE121+JE157</f>
        <v>0</v>
      </c>
      <c r="JF13" s="147">
        <f t="shared" si="16"/>
        <v>0</v>
      </c>
      <c r="JG13" s="553">
        <f t="shared" ref="JG13:JG29" si="159">JE13-JF13</f>
        <v>0</v>
      </c>
      <c r="JH13" s="149">
        <f t="shared" ref="JH13:JH29" si="160">IFERROR(+(IF(JB13="","0",JB13))+(IF(JD13="","0",JD13))+(IF(JG13="","0",JG13)),"")</f>
        <v>4520671.239</v>
      </c>
      <c r="JI13" s="148">
        <v>0.324744884908884</v>
      </c>
      <c r="JJ13" s="150">
        <f t="shared" ref="JJ13:JJ29" si="161">IFERROR(+JI13*(JH13-JG13),"")</f>
        <v>1468064.861</v>
      </c>
      <c r="JK13" s="151">
        <f t="shared" ref="JK13:JK29" si="162">IFERROR(+(IF(JH13="","0",JH13))-(IF(JJ13="","0",JJ13)),"")</f>
        <v>3052606.378</v>
      </c>
      <c r="JL13" s="554"/>
      <c r="JM13" s="144">
        <v>1.0</v>
      </c>
      <c r="JN13" s="145" t="s">
        <v>37</v>
      </c>
      <c r="JO13" s="146" t="s">
        <v>83</v>
      </c>
      <c r="JP13" s="146" t="s">
        <v>84</v>
      </c>
      <c r="JQ13" s="147">
        <f t="shared" ref="JQ13:JQ29" si="163">JQ49+JQ85+JQ121+JQ157</f>
        <v>83943</v>
      </c>
      <c r="JR13" s="147">
        <f t="shared" ref="JR13:JR29" si="164">JS13/JQ13*1000000</f>
        <v>6435888.756</v>
      </c>
      <c r="JS13" s="147">
        <f t="shared" ref="JS13:JS30" si="165">JS49+JS85+JS121+JS157</f>
        <v>540247.8098</v>
      </c>
      <c r="JT13" s="148">
        <v>0.06128205128205129</v>
      </c>
      <c r="JU13" s="147">
        <f t="shared" ref="JU13:JU29" si="166">IFERROR(+JS13*JT13,"")</f>
        <v>33107.49399</v>
      </c>
      <c r="JV13" s="147">
        <f t="shared" ref="JV13:JW13" si="17">JV49+JV85+JV121+JV157</f>
        <v>0</v>
      </c>
      <c r="JW13" s="147">
        <f t="shared" si="17"/>
        <v>0</v>
      </c>
      <c r="JX13" s="553">
        <f t="shared" ref="JX13:JX29" si="168">JV13-JW13</f>
        <v>0</v>
      </c>
      <c r="JY13" s="149">
        <f t="shared" ref="JY13:JY29" si="169">IFERROR(+(IF(JS13="","0",JS13))+(IF(JU13="","0",JU13))+(IF(JX13="","0",JX13)),"")</f>
        <v>573355.3038</v>
      </c>
      <c r="JZ13" s="148">
        <v>0.324744884908884</v>
      </c>
      <c r="KA13" s="150">
        <f t="shared" ref="KA13:KA29" si="170">IFERROR(+JZ13*(JY13-JX13),"")</f>
        <v>186194.2022</v>
      </c>
      <c r="KB13" s="151">
        <f t="shared" ref="KB13:KB29" si="171">IFERROR(+(IF(JY13="","0",JY13))-(IF(KA13="","0",KA13)),"")</f>
        <v>387161.1017</v>
      </c>
      <c r="KC13" s="554"/>
      <c r="KD13" s="144">
        <v>1.0</v>
      </c>
      <c r="KE13" s="145" t="s">
        <v>37</v>
      </c>
      <c r="KF13" s="146" t="s">
        <v>83</v>
      </c>
      <c r="KG13" s="146" t="s">
        <v>84</v>
      </c>
      <c r="KH13" s="147">
        <f t="shared" ref="KH13:KH29" si="172">KH49+KH85+KH121+KH157</f>
        <v>0</v>
      </c>
      <c r="KI13" s="147" t="str">
        <f t="shared" ref="KI13:KI29" si="173">KJ13/KH13*1000000</f>
        <v>#DIV/0!</v>
      </c>
      <c r="KJ13" s="147">
        <f t="shared" ref="KJ13:KJ30" si="174">KJ49+KJ85+KJ121+KJ157</f>
        <v>0</v>
      </c>
      <c r="KK13" s="148">
        <v>0.06128205128205129</v>
      </c>
      <c r="KL13" s="147">
        <f t="shared" ref="KL13:KL29" si="175">IFERROR(+KJ13*KK13,"")</f>
        <v>0</v>
      </c>
      <c r="KM13" s="147">
        <f t="shared" ref="KM13:KN13" si="18">KM49+KM85+KM121+KM157</f>
        <v>0</v>
      </c>
      <c r="KN13" s="147">
        <f t="shared" si="18"/>
        <v>0</v>
      </c>
      <c r="KO13" s="553">
        <f t="shared" ref="KO13:KO29" si="177">KM13-KN13</f>
        <v>0</v>
      </c>
      <c r="KP13" s="149">
        <f t="shared" ref="KP13:KP29" si="178">IFERROR(+(IF(KJ13="","0",KJ13))+(IF(KL13="","0",KL13))+(IF(KO13="","0",KO13)),"")</f>
        <v>0</v>
      </c>
      <c r="KQ13" s="148">
        <v>0.324744884908884</v>
      </c>
      <c r="KR13" s="150">
        <f t="shared" ref="KR13:KR29" si="179">IFERROR(+KQ13*(KP13-KO13),"")</f>
        <v>0</v>
      </c>
      <c r="KS13" s="151">
        <f t="shared" ref="KS13:KS29" si="180">IFERROR(+(IF(KP13="","0",KP13))-(IF(KR13="","0",KR13)),"")</f>
        <v>0</v>
      </c>
    </row>
    <row r="14">
      <c r="A14" s="154">
        <f t="shared" ref="A14:A29" si="181">A13+1</f>
        <v>2</v>
      </c>
      <c r="B14" s="155" t="s">
        <v>38</v>
      </c>
      <c r="C14" s="156" t="s">
        <v>85</v>
      </c>
      <c r="D14" s="156" t="s">
        <v>84</v>
      </c>
      <c r="E14" s="149">
        <f t="shared" si="19"/>
        <v>74840</v>
      </c>
      <c r="F14" s="149">
        <f t="shared" si="20"/>
        <v>2135342.224</v>
      </c>
      <c r="G14" s="149">
        <f t="shared" si="21"/>
        <v>159809.012</v>
      </c>
      <c r="H14" s="157">
        <v>0.08730825414146284</v>
      </c>
      <c r="I14" s="149">
        <f t="shared" si="22"/>
        <v>13952.64584</v>
      </c>
      <c r="J14" s="149">
        <f t="shared" ref="J14:K14" si="23">J50+J86+J122+J158</f>
        <v>0</v>
      </c>
      <c r="K14" s="149">
        <f t="shared" si="23"/>
        <v>0</v>
      </c>
      <c r="L14" s="555">
        <f t="shared" si="24"/>
        <v>0</v>
      </c>
      <c r="M14" s="149">
        <f t="shared" si="25"/>
        <v>173761.6579</v>
      </c>
      <c r="N14" s="157">
        <v>0.28165806261811</v>
      </c>
      <c r="O14" s="158">
        <f t="shared" si="26"/>
        <v>48941.37191</v>
      </c>
      <c r="P14" s="159">
        <f t="shared" si="27"/>
        <v>124820.286</v>
      </c>
      <c r="Q14" s="554"/>
      <c r="R14" s="154">
        <f t="shared" ref="R14:R29" si="183">R13+1</f>
        <v>2</v>
      </c>
      <c r="S14" s="155" t="s">
        <v>38</v>
      </c>
      <c r="T14" s="156" t="s">
        <v>85</v>
      </c>
      <c r="U14" s="156" t="s">
        <v>84</v>
      </c>
      <c r="V14" s="149">
        <f t="shared" si="28"/>
        <v>67997</v>
      </c>
      <c r="W14" s="149">
        <f t="shared" si="29"/>
        <v>2202806.47</v>
      </c>
      <c r="X14" s="149">
        <f t="shared" si="30"/>
        <v>149784.2315</v>
      </c>
      <c r="Y14" s="157">
        <v>0.08730825414146284</v>
      </c>
      <c r="Z14" s="149">
        <f t="shared" si="31"/>
        <v>13077.39975</v>
      </c>
      <c r="AA14" s="149">
        <f t="shared" ref="AA14:AB14" si="32">AA50+AA86+AA122+AA158</f>
        <v>0</v>
      </c>
      <c r="AB14" s="149">
        <f t="shared" si="32"/>
        <v>0</v>
      </c>
      <c r="AC14" s="555">
        <f t="shared" si="33"/>
        <v>0</v>
      </c>
      <c r="AD14" s="149">
        <f t="shared" si="34"/>
        <v>162861.6313</v>
      </c>
      <c r="AE14" s="157">
        <v>0.28165806261811</v>
      </c>
      <c r="AF14" s="158">
        <f t="shared" si="35"/>
        <v>45871.29154</v>
      </c>
      <c r="AG14" s="159">
        <f t="shared" si="36"/>
        <v>116990.3397</v>
      </c>
      <c r="AH14" s="554"/>
      <c r="AI14" s="154">
        <f t="shared" ref="AI14:AI29" si="185">AI13+1</f>
        <v>2</v>
      </c>
      <c r="AJ14" s="155" t="s">
        <v>38</v>
      </c>
      <c r="AK14" s="156" t="s">
        <v>85</v>
      </c>
      <c r="AL14" s="156" t="s">
        <v>84</v>
      </c>
      <c r="AM14" s="149">
        <f t="shared" si="37"/>
        <v>78447</v>
      </c>
      <c r="AN14" s="149">
        <f t="shared" si="38"/>
        <v>2269985.924</v>
      </c>
      <c r="AO14" s="149">
        <f t="shared" si="39"/>
        <v>178073.5858</v>
      </c>
      <c r="AP14" s="157">
        <v>0.08730825414146284</v>
      </c>
      <c r="AQ14" s="149">
        <f t="shared" si="40"/>
        <v>15547.29388</v>
      </c>
      <c r="AR14" s="149">
        <f t="shared" ref="AR14:AS14" si="41">AR50+AR86+AR122+AR158</f>
        <v>0</v>
      </c>
      <c r="AS14" s="149">
        <f t="shared" si="41"/>
        <v>0</v>
      </c>
      <c r="AT14" s="555">
        <f t="shared" si="42"/>
        <v>0</v>
      </c>
      <c r="AU14" s="149">
        <f t="shared" si="43"/>
        <v>193620.8797</v>
      </c>
      <c r="AV14" s="157">
        <v>0.28165806261811</v>
      </c>
      <c r="AW14" s="158">
        <f t="shared" si="44"/>
        <v>54534.88185</v>
      </c>
      <c r="AX14" s="159">
        <f t="shared" si="45"/>
        <v>139085.9978</v>
      </c>
      <c r="AY14" s="554"/>
      <c r="AZ14" s="154">
        <f t="shared" ref="AZ14:AZ29" si="187">AZ13+1</f>
        <v>2</v>
      </c>
      <c r="BA14" s="155" t="s">
        <v>38</v>
      </c>
      <c r="BB14" s="156" t="s">
        <v>85</v>
      </c>
      <c r="BC14" s="156" t="s">
        <v>84</v>
      </c>
      <c r="BD14" s="149">
        <f t="shared" si="46"/>
        <v>67578</v>
      </c>
      <c r="BE14" s="149">
        <f t="shared" si="47"/>
        <v>2397296.175</v>
      </c>
      <c r="BF14" s="149">
        <f t="shared" si="48"/>
        <v>162004.4809</v>
      </c>
      <c r="BG14" s="157">
        <v>0.08730825414146284</v>
      </c>
      <c r="BH14" s="149">
        <f t="shared" si="49"/>
        <v>14144.32839</v>
      </c>
      <c r="BI14" s="149">
        <f t="shared" ref="BI14:BJ14" si="50">BI50+BI86+BI122+BI158</f>
        <v>0</v>
      </c>
      <c r="BJ14" s="149">
        <f t="shared" si="50"/>
        <v>0</v>
      </c>
      <c r="BK14" s="555">
        <f t="shared" si="51"/>
        <v>0</v>
      </c>
      <c r="BL14" s="149">
        <f t="shared" si="52"/>
        <v>176148.8093</v>
      </c>
      <c r="BM14" s="157">
        <v>0.28165806261811</v>
      </c>
      <c r="BN14" s="158">
        <f t="shared" si="53"/>
        <v>49613.73237</v>
      </c>
      <c r="BO14" s="159">
        <f t="shared" si="54"/>
        <v>126535.077</v>
      </c>
      <c r="BP14" s="554"/>
      <c r="BQ14" s="154">
        <f t="shared" ref="BQ14:BQ29" si="189">BQ13+1</f>
        <v>2</v>
      </c>
      <c r="BR14" s="155" t="s">
        <v>38</v>
      </c>
      <c r="BS14" s="156" t="s">
        <v>85</v>
      </c>
      <c r="BT14" s="156" t="s">
        <v>84</v>
      </c>
      <c r="BU14" s="149">
        <f t="shared" si="55"/>
        <v>60600</v>
      </c>
      <c r="BV14" s="149">
        <f t="shared" si="56"/>
        <v>2505078.724</v>
      </c>
      <c r="BW14" s="149">
        <f t="shared" si="57"/>
        <v>151807.7707</v>
      </c>
      <c r="BX14" s="157">
        <v>0.08730825414146284</v>
      </c>
      <c r="BY14" s="149">
        <f t="shared" si="58"/>
        <v>13254.07142</v>
      </c>
      <c r="BZ14" s="149">
        <f t="shared" ref="BZ14:CA14" si="59">BZ50+BZ86+BZ122+BZ158</f>
        <v>0</v>
      </c>
      <c r="CA14" s="149">
        <f t="shared" si="59"/>
        <v>0</v>
      </c>
      <c r="CB14" s="555">
        <f t="shared" si="60"/>
        <v>0</v>
      </c>
      <c r="CC14" s="149">
        <f t="shared" si="61"/>
        <v>165061.8421</v>
      </c>
      <c r="CD14" s="157">
        <v>0.28165806261811</v>
      </c>
      <c r="CE14" s="158">
        <f t="shared" si="62"/>
        <v>46490.99866</v>
      </c>
      <c r="CF14" s="159">
        <f t="shared" si="63"/>
        <v>118570.8435</v>
      </c>
      <c r="CG14" s="554"/>
      <c r="CH14" s="154">
        <f t="shared" ref="CH14:CH29" si="191">CH13+1</f>
        <v>2</v>
      </c>
      <c r="CI14" s="155" t="s">
        <v>38</v>
      </c>
      <c r="CJ14" s="156" t="s">
        <v>85</v>
      </c>
      <c r="CK14" s="156" t="s">
        <v>84</v>
      </c>
      <c r="CL14" s="149">
        <f t="shared" si="64"/>
        <v>68141</v>
      </c>
      <c r="CM14" s="149">
        <f t="shared" si="65"/>
        <v>2589972.738</v>
      </c>
      <c r="CN14" s="149">
        <f t="shared" si="66"/>
        <v>176483.3323</v>
      </c>
      <c r="CO14" s="157">
        <v>0.08730825414146284</v>
      </c>
      <c r="CP14" s="149">
        <f t="shared" si="67"/>
        <v>15408.45163</v>
      </c>
      <c r="CQ14" s="149">
        <f t="shared" ref="CQ14:CR14" si="68">CQ50+CQ86+CQ122+CQ158</f>
        <v>0</v>
      </c>
      <c r="CR14" s="149">
        <f t="shared" si="68"/>
        <v>0</v>
      </c>
      <c r="CS14" s="555">
        <f t="shared" si="69"/>
        <v>0</v>
      </c>
      <c r="CT14" s="149">
        <f t="shared" si="70"/>
        <v>191891.784</v>
      </c>
      <c r="CU14" s="157">
        <v>0.28165806261811</v>
      </c>
      <c r="CV14" s="158">
        <f t="shared" si="71"/>
        <v>54047.86811</v>
      </c>
      <c r="CW14" s="159">
        <f t="shared" si="72"/>
        <v>137843.9159</v>
      </c>
      <c r="CX14" s="554"/>
      <c r="CY14" s="154">
        <f t="shared" ref="CY14:CY29" si="193">CY13+1</f>
        <v>2</v>
      </c>
      <c r="CZ14" s="155" t="s">
        <v>38</v>
      </c>
      <c r="DA14" s="156" t="s">
        <v>85</v>
      </c>
      <c r="DB14" s="156" t="s">
        <v>84</v>
      </c>
      <c r="DC14" s="149">
        <f t="shared" si="73"/>
        <v>90090</v>
      </c>
      <c r="DD14" s="149">
        <f t="shared" si="74"/>
        <v>2791330.321</v>
      </c>
      <c r="DE14" s="149">
        <f t="shared" si="75"/>
        <v>251470.9486</v>
      </c>
      <c r="DF14" s="157">
        <v>0.08730825414146284</v>
      </c>
      <c r="DG14" s="149">
        <f t="shared" si="76"/>
        <v>21955.48949</v>
      </c>
      <c r="DH14" s="149">
        <f t="shared" ref="DH14:DI14" si="77">DH50+DH86+DH122+DH158</f>
        <v>0</v>
      </c>
      <c r="DI14" s="149">
        <f t="shared" si="77"/>
        <v>0</v>
      </c>
      <c r="DJ14" s="555">
        <f t="shared" si="78"/>
        <v>0</v>
      </c>
      <c r="DK14" s="149">
        <f t="shared" si="79"/>
        <v>273426.4381</v>
      </c>
      <c r="DL14" s="157">
        <v>0.28165806261811</v>
      </c>
      <c r="DM14" s="158">
        <f t="shared" si="80"/>
        <v>77012.76082</v>
      </c>
      <c r="DN14" s="159">
        <f t="shared" si="81"/>
        <v>196413.6773</v>
      </c>
      <c r="DO14" s="554"/>
      <c r="DP14" s="154">
        <f t="shared" ref="DP14:DP29" si="195">DP13+1</f>
        <v>2</v>
      </c>
      <c r="DQ14" s="155" t="s">
        <v>38</v>
      </c>
      <c r="DR14" s="156" t="s">
        <v>85</v>
      </c>
      <c r="DS14" s="156" t="s">
        <v>84</v>
      </c>
      <c r="DT14" s="149">
        <f t="shared" si="82"/>
        <v>172078</v>
      </c>
      <c r="DU14" s="149">
        <f t="shared" si="83"/>
        <v>2887144.096</v>
      </c>
      <c r="DV14" s="149">
        <f t="shared" si="84"/>
        <v>496813.9818</v>
      </c>
      <c r="DW14" s="157">
        <v>0.08730825414146284</v>
      </c>
      <c r="DX14" s="149">
        <f t="shared" si="85"/>
        <v>43375.96139</v>
      </c>
      <c r="DY14" s="149">
        <f t="shared" ref="DY14:DZ14" si="86">DY50+DY86+DY122+DY158</f>
        <v>0</v>
      </c>
      <c r="DZ14" s="149">
        <f t="shared" si="86"/>
        <v>0</v>
      </c>
      <c r="EA14" s="555">
        <f t="shared" si="87"/>
        <v>0</v>
      </c>
      <c r="EB14" s="149">
        <f t="shared" si="88"/>
        <v>540189.9432</v>
      </c>
      <c r="EC14" s="157">
        <v>0.28165806261811</v>
      </c>
      <c r="ED14" s="158">
        <f t="shared" si="89"/>
        <v>152148.8529</v>
      </c>
      <c r="EE14" s="159">
        <f t="shared" si="90"/>
        <v>388041.0904</v>
      </c>
      <c r="EF14" s="554"/>
      <c r="EG14" s="154">
        <f t="shared" ref="EG14:EG29" si="197">EG13+1</f>
        <v>2</v>
      </c>
      <c r="EH14" s="155" t="s">
        <v>38</v>
      </c>
      <c r="EI14" s="156" t="s">
        <v>85</v>
      </c>
      <c r="EJ14" s="156" t="s">
        <v>84</v>
      </c>
      <c r="EK14" s="149">
        <f t="shared" si="91"/>
        <v>218638</v>
      </c>
      <c r="EL14" s="149">
        <f t="shared" si="92"/>
        <v>2952674.004</v>
      </c>
      <c r="EM14" s="149">
        <f t="shared" si="93"/>
        <v>645566.7388</v>
      </c>
      <c r="EN14" s="157">
        <v>0.08730825414146284</v>
      </c>
      <c r="EO14" s="149">
        <f t="shared" si="94"/>
        <v>56363.3049</v>
      </c>
      <c r="EP14" s="149">
        <f t="shared" ref="EP14:EQ14" si="95">EP50+EP86+EP122+EP158</f>
        <v>0</v>
      </c>
      <c r="EQ14" s="149">
        <f t="shared" si="95"/>
        <v>0</v>
      </c>
      <c r="ER14" s="555">
        <f t="shared" si="96"/>
        <v>0</v>
      </c>
      <c r="ES14" s="149">
        <f t="shared" si="97"/>
        <v>701930.0437</v>
      </c>
      <c r="ET14" s="157">
        <v>0.28165806261811</v>
      </c>
      <c r="EU14" s="158">
        <f t="shared" si="98"/>
        <v>197704.2562</v>
      </c>
      <c r="EV14" s="159">
        <f t="shared" si="99"/>
        <v>504225.7875</v>
      </c>
      <c r="EW14" s="554"/>
      <c r="EX14" s="154">
        <f t="shared" ref="EX14:EX29" si="199">EX13+1</f>
        <v>2</v>
      </c>
      <c r="EY14" s="155" t="s">
        <v>38</v>
      </c>
      <c r="EZ14" s="156" t="s">
        <v>85</v>
      </c>
      <c r="FA14" s="156" t="s">
        <v>84</v>
      </c>
      <c r="FB14" s="149">
        <f t="shared" si="100"/>
        <v>284450.5</v>
      </c>
      <c r="FC14" s="149">
        <f t="shared" si="101"/>
        <v>3218675.226</v>
      </c>
      <c r="FD14" s="149">
        <f t="shared" si="102"/>
        <v>915553.7775</v>
      </c>
      <c r="FE14" s="157">
        <v>0.08730825414146284</v>
      </c>
      <c r="FF14" s="149">
        <f t="shared" si="103"/>
        <v>79935.40188</v>
      </c>
      <c r="FG14" s="149">
        <f t="shared" ref="FG14:FH14" si="104">FG50+FG86+FG122+FG158</f>
        <v>0</v>
      </c>
      <c r="FH14" s="149">
        <f t="shared" si="104"/>
        <v>0</v>
      </c>
      <c r="FI14" s="555">
        <f t="shared" si="105"/>
        <v>0</v>
      </c>
      <c r="FJ14" s="149">
        <f t="shared" si="106"/>
        <v>995489.1793</v>
      </c>
      <c r="FK14" s="157">
        <v>0.28165806261811</v>
      </c>
      <c r="FL14" s="158">
        <f t="shared" si="107"/>
        <v>280387.5536</v>
      </c>
      <c r="FM14" s="159">
        <f t="shared" si="108"/>
        <v>715101.6257</v>
      </c>
      <c r="FN14" s="554"/>
      <c r="FO14" s="154">
        <f t="shared" ref="FO14:FO29" si="201">FO13+1</f>
        <v>2</v>
      </c>
      <c r="FP14" s="155" t="s">
        <v>38</v>
      </c>
      <c r="FQ14" s="156" t="s">
        <v>85</v>
      </c>
      <c r="FR14" s="156" t="s">
        <v>84</v>
      </c>
      <c r="FS14" s="149">
        <f t="shared" si="109"/>
        <v>158034</v>
      </c>
      <c r="FT14" s="149">
        <f t="shared" si="110"/>
        <v>3120120.771</v>
      </c>
      <c r="FU14" s="149">
        <f t="shared" si="111"/>
        <v>493085.1659</v>
      </c>
      <c r="FV14" s="157">
        <v>0.08730825414146284</v>
      </c>
      <c r="FW14" s="149">
        <f t="shared" si="112"/>
        <v>43050.40498</v>
      </c>
      <c r="FX14" s="149">
        <f t="shared" ref="FX14:FY14" si="113">FX50+FX86+FX122+FX158</f>
        <v>0</v>
      </c>
      <c r="FY14" s="149">
        <f t="shared" si="113"/>
        <v>0</v>
      </c>
      <c r="FZ14" s="555">
        <f t="shared" si="114"/>
        <v>0</v>
      </c>
      <c r="GA14" s="149">
        <f t="shared" si="115"/>
        <v>536135.5709</v>
      </c>
      <c r="GB14" s="157">
        <v>0.28165806261811</v>
      </c>
      <c r="GC14" s="158">
        <f t="shared" si="116"/>
        <v>151006.9062</v>
      </c>
      <c r="GD14" s="159">
        <f t="shared" si="117"/>
        <v>385128.6647</v>
      </c>
      <c r="GE14" s="554"/>
      <c r="GF14" s="154">
        <f t="shared" ref="GF14:GF29" si="203">GF13+1</f>
        <v>2</v>
      </c>
      <c r="GG14" s="155" t="s">
        <v>38</v>
      </c>
      <c r="GH14" s="156" t="s">
        <v>85</v>
      </c>
      <c r="GI14" s="156" t="s">
        <v>84</v>
      </c>
      <c r="GJ14" s="149">
        <f t="shared" si="118"/>
        <v>150561</v>
      </c>
      <c r="GK14" s="149">
        <f t="shared" si="119"/>
        <v>3294300.546</v>
      </c>
      <c r="GL14" s="149">
        <f t="shared" si="120"/>
        <v>495993.1845</v>
      </c>
      <c r="GM14" s="157">
        <v>0.08730825414146284</v>
      </c>
      <c r="GN14" s="149">
        <f t="shared" si="121"/>
        <v>43304.29901</v>
      </c>
      <c r="GO14" s="149">
        <f t="shared" ref="GO14:GP14" si="122">GO50+GO86+GO122+GO158</f>
        <v>0</v>
      </c>
      <c r="GP14" s="149">
        <f t="shared" si="122"/>
        <v>0</v>
      </c>
      <c r="GQ14" s="555">
        <f t="shared" si="123"/>
        <v>0</v>
      </c>
      <c r="GR14" s="149">
        <f t="shared" si="124"/>
        <v>539297.4835</v>
      </c>
      <c r="GS14" s="157">
        <v>0.28165806261811</v>
      </c>
      <c r="GT14" s="158">
        <f t="shared" si="125"/>
        <v>151897.4844</v>
      </c>
      <c r="GU14" s="159">
        <f t="shared" si="126"/>
        <v>387399.9991</v>
      </c>
      <c r="GV14" s="554"/>
      <c r="GW14" s="154">
        <f t="shared" ref="GW14:GW29" si="205">GW13+1</f>
        <v>2</v>
      </c>
      <c r="GX14" s="155" t="s">
        <v>38</v>
      </c>
      <c r="GY14" s="156" t="s">
        <v>85</v>
      </c>
      <c r="GZ14" s="156" t="s">
        <v>84</v>
      </c>
      <c r="HA14" s="149">
        <f t="shared" si="127"/>
        <v>121114.65</v>
      </c>
      <c r="HB14" s="149">
        <f t="shared" si="128"/>
        <v>3421402.118</v>
      </c>
      <c r="HC14" s="149">
        <f t="shared" si="129"/>
        <v>414381.92</v>
      </c>
      <c r="HD14" s="157">
        <v>0.08730825414146284</v>
      </c>
      <c r="HE14" s="149">
        <f t="shared" si="130"/>
        <v>36178.96198</v>
      </c>
      <c r="HF14" s="149">
        <f t="shared" ref="HF14:HG14" si="131">HF50+HF86+HF122+HF158</f>
        <v>0</v>
      </c>
      <c r="HG14" s="149">
        <f t="shared" si="131"/>
        <v>0</v>
      </c>
      <c r="HH14" s="555">
        <f t="shared" si="132"/>
        <v>0</v>
      </c>
      <c r="HI14" s="149">
        <f t="shared" si="133"/>
        <v>450560.882</v>
      </c>
      <c r="HJ14" s="157">
        <v>0.28165806261811</v>
      </c>
      <c r="HK14" s="158">
        <f t="shared" si="134"/>
        <v>126904.1051</v>
      </c>
      <c r="HL14" s="159">
        <f t="shared" si="135"/>
        <v>323656.7769</v>
      </c>
      <c r="HM14" s="554"/>
      <c r="HN14" s="154">
        <f t="shared" ref="HN14:HN29" si="207">HN13+1</f>
        <v>2</v>
      </c>
      <c r="HO14" s="155" t="s">
        <v>38</v>
      </c>
      <c r="HP14" s="156" t="s">
        <v>85</v>
      </c>
      <c r="HQ14" s="156" t="s">
        <v>84</v>
      </c>
      <c r="HR14" s="149">
        <f t="shared" si="136"/>
        <v>69512</v>
      </c>
      <c r="HS14" s="149">
        <f t="shared" si="137"/>
        <v>3504376.569</v>
      </c>
      <c r="HT14" s="149">
        <f t="shared" si="138"/>
        <v>243596.2241</v>
      </c>
      <c r="HU14" s="157">
        <v>0.08730825414146284</v>
      </c>
      <c r="HV14" s="149">
        <f t="shared" si="139"/>
        <v>21267.96104</v>
      </c>
      <c r="HW14" s="149">
        <f t="shared" ref="HW14:HX14" si="140">HW50+HW86+HW122+HW158</f>
        <v>0</v>
      </c>
      <c r="HX14" s="149">
        <f t="shared" si="140"/>
        <v>0</v>
      </c>
      <c r="HY14" s="555">
        <f t="shared" si="141"/>
        <v>0</v>
      </c>
      <c r="HZ14" s="149">
        <f t="shared" si="142"/>
        <v>264864.1851</v>
      </c>
      <c r="IA14" s="157">
        <v>0.28165806261811</v>
      </c>
      <c r="IB14" s="158">
        <f t="shared" si="143"/>
        <v>74601.13323</v>
      </c>
      <c r="IC14" s="159">
        <f t="shared" si="144"/>
        <v>190263.0519</v>
      </c>
      <c r="ID14" s="554"/>
      <c r="IE14" s="154">
        <f t="shared" ref="IE14:IE29" si="209">IE13+1</f>
        <v>2</v>
      </c>
      <c r="IF14" s="155" t="s">
        <v>38</v>
      </c>
      <c r="IG14" s="156" t="s">
        <v>85</v>
      </c>
      <c r="IH14" s="156" t="s">
        <v>84</v>
      </c>
      <c r="II14" s="149">
        <f t="shared" si="145"/>
        <v>124996.74</v>
      </c>
      <c r="IJ14" s="149">
        <f t="shared" si="146"/>
        <v>3574650.125</v>
      </c>
      <c r="IK14" s="149">
        <f t="shared" si="147"/>
        <v>446819.6122</v>
      </c>
      <c r="IL14" s="157">
        <v>0.08730825414146284</v>
      </c>
      <c r="IM14" s="149">
        <f t="shared" si="148"/>
        <v>39011.04026</v>
      </c>
      <c r="IN14" s="149">
        <f t="shared" ref="IN14:IO14" si="149">IN50+IN86+IN122+IN158</f>
        <v>0</v>
      </c>
      <c r="IO14" s="149">
        <f t="shared" si="149"/>
        <v>0</v>
      </c>
      <c r="IP14" s="555">
        <f t="shared" si="150"/>
        <v>0</v>
      </c>
      <c r="IQ14" s="149">
        <f t="shared" si="151"/>
        <v>485830.6525</v>
      </c>
      <c r="IR14" s="157">
        <v>0.28165806261811</v>
      </c>
      <c r="IS14" s="158">
        <f t="shared" si="152"/>
        <v>136838.1203</v>
      </c>
      <c r="IT14" s="159">
        <f t="shared" si="153"/>
        <v>348992.5321</v>
      </c>
      <c r="IU14" s="554"/>
      <c r="IV14" s="154">
        <f t="shared" ref="IV14:IV29" si="211">IV13+1</f>
        <v>2</v>
      </c>
      <c r="IW14" s="155" t="s">
        <v>38</v>
      </c>
      <c r="IX14" s="156" t="s">
        <v>85</v>
      </c>
      <c r="IY14" s="156" t="s">
        <v>84</v>
      </c>
      <c r="IZ14" s="149">
        <f t="shared" si="154"/>
        <v>84660.43</v>
      </c>
      <c r="JA14" s="149">
        <f t="shared" si="155"/>
        <v>3571268.697</v>
      </c>
      <c r="JB14" s="149">
        <f t="shared" si="156"/>
        <v>302345.1435</v>
      </c>
      <c r="JC14" s="157">
        <v>0.08730825414146284</v>
      </c>
      <c r="JD14" s="149">
        <f t="shared" si="157"/>
        <v>26397.22663</v>
      </c>
      <c r="JE14" s="149">
        <f t="shared" ref="JE14:JF14" si="158">JE50+JE86+JE122+JE158</f>
        <v>0</v>
      </c>
      <c r="JF14" s="149">
        <f t="shared" si="158"/>
        <v>0</v>
      </c>
      <c r="JG14" s="555">
        <f t="shared" si="159"/>
        <v>0</v>
      </c>
      <c r="JH14" s="149">
        <f t="shared" si="160"/>
        <v>328742.3702</v>
      </c>
      <c r="JI14" s="157">
        <v>0.28165806261811</v>
      </c>
      <c r="JJ14" s="158">
        <f t="shared" si="161"/>
        <v>92592.93908</v>
      </c>
      <c r="JK14" s="159">
        <f t="shared" si="162"/>
        <v>236149.4311</v>
      </c>
      <c r="JL14" s="554"/>
      <c r="JM14" s="154">
        <f t="shared" ref="JM14:JM29" si="213">JM13+1</f>
        <v>2</v>
      </c>
      <c r="JN14" s="155" t="s">
        <v>38</v>
      </c>
      <c r="JO14" s="156" t="s">
        <v>85</v>
      </c>
      <c r="JP14" s="156" t="s">
        <v>84</v>
      </c>
      <c r="JQ14" s="149">
        <f t="shared" si="163"/>
        <v>22718</v>
      </c>
      <c r="JR14" s="149">
        <f t="shared" si="164"/>
        <v>3809043.002</v>
      </c>
      <c r="JS14" s="149">
        <f t="shared" si="165"/>
        <v>86533.83892</v>
      </c>
      <c r="JT14" s="157">
        <v>0.08730825414146284</v>
      </c>
      <c r="JU14" s="149">
        <f t="shared" si="166"/>
        <v>7555.1184</v>
      </c>
      <c r="JV14" s="149">
        <f t="shared" ref="JV14:JW14" si="167">JV50+JV86+JV122+JV158</f>
        <v>0</v>
      </c>
      <c r="JW14" s="149">
        <f t="shared" si="167"/>
        <v>0</v>
      </c>
      <c r="JX14" s="555">
        <f t="shared" si="168"/>
        <v>0</v>
      </c>
      <c r="JY14" s="149">
        <f t="shared" si="169"/>
        <v>94088.95732</v>
      </c>
      <c r="JZ14" s="157">
        <v>0.28165806261811</v>
      </c>
      <c r="KA14" s="158">
        <f t="shared" si="170"/>
        <v>26500.91343</v>
      </c>
      <c r="KB14" s="159">
        <f t="shared" si="171"/>
        <v>67588.04389</v>
      </c>
      <c r="KC14" s="554"/>
      <c r="KD14" s="154">
        <f t="shared" ref="KD14:KD29" si="215">KD13+1</f>
        <v>2</v>
      </c>
      <c r="KE14" s="155" t="s">
        <v>38</v>
      </c>
      <c r="KF14" s="156" t="s">
        <v>85</v>
      </c>
      <c r="KG14" s="156" t="s">
        <v>84</v>
      </c>
      <c r="KH14" s="149">
        <f t="shared" si="172"/>
        <v>0</v>
      </c>
      <c r="KI14" s="149" t="str">
        <f t="shared" si="173"/>
        <v>#DIV/0!</v>
      </c>
      <c r="KJ14" s="149">
        <f t="shared" si="174"/>
        <v>0</v>
      </c>
      <c r="KK14" s="157">
        <v>0.08730825414146284</v>
      </c>
      <c r="KL14" s="149">
        <f t="shared" si="175"/>
        <v>0</v>
      </c>
      <c r="KM14" s="149">
        <f t="shared" ref="KM14:KN14" si="176">KM50+KM86+KM122+KM158</f>
        <v>0</v>
      </c>
      <c r="KN14" s="149">
        <f t="shared" si="176"/>
        <v>0</v>
      </c>
      <c r="KO14" s="555">
        <f t="shared" si="177"/>
        <v>0</v>
      </c>
      <c r="KP14" s="149">
        <f t="shared" si="178"/>
        <v>0</v>
      </c>
      <c r="KQ14" s="157">
        <v>0.28165806261811</v>
      </c>
      <c r="KR14" s="158">
        <f t="shared" si="179"/>
        <v>0</v>
      </c>
      <c r="KS14" s="159">
        <f t="shared" si="180"/>
        <v>0</v>
      </c>
    </row>
    <row r="15">
      <c r="A15" s="154">
        <f t="shared" si="181"/>
        <v>3</v>
      </c>
      <c r="B15" s="155" t="s">
        <v>39</v>
      </c>
      <c r="C15" s="156" t="s">
        <v>86</v>
      </c>
      <c r="D15" s="156" t="s">
        <v>84</v>
      </c>
      <c r="E15" s="149">
        <f t="shared" si="19"/>
        <v>163350</v>
      </c>
      <c r="F15" s="149">
        <f t="shared" si="20"/>
        <v>1009000</v>
      </c>
      <c r="G15" s="149">
        <f t="shared" si="21"/>
        <v>164820.15</v>
      </c>
      <c r="H15" s="157">
        <v>0.032</v>
      </c>
      <c r="I15" s="149">
        <f t="shared" si="22"/>
        <v>5274.2448</v>
      </c>
      <c r="J15" s="149">
        <f t="shared" ref="J15:K15" si="182">J51+J87+J123+J159</f>
        <v>0</v>
      </c>
      <c r="K15" s="149">
        <f t="shared" si="182"/>
        <v>0</v>
      </c>
      <c r="L15" s="555">
        <f t="shared" si="24"/>
        <v>0</v>
      </c>
      <c r="M15" s="149">
        <f t="shared" si="25"/>
        <v>170094.3948</v>
      </c>
      <c r="N15" s="157">
        <v>0.27429935250298</v>
      </c>
      <c r="O15" s="158">
        <f t="shared" si="26"/>
        <v>46656.78236</v>
      </c>
      <c r="P15" s="159">
        <f t="shared" si="27"/>
        <v>123437.6124</v>
      </c>
      <c r="Q15" s="554"/>
      <c r="R15" s="154">
        <f t="shared" si="183"/>
        <v>3</v>
      </c>
      <c r="S15" s="155" t="s">
        <v>39</v>
      </c>
      <c r="T15" s="156" t="s">
        <v>86</v>
      </c>
      <c r="U15" s="156" t="s">
        <v>84</v>
      </c>
      <c r="V15" s="149">
        <f t="shared" si="28"/>
        <v>164850</v>
      </c>
      <c r="W15" s="149">
        <f t="shared" si="29"/>
        <v>1037939.213</v>
      </c>
      <c r="X15" s="149">
        <f t="shared" si="30"/>
        <v>171104.2792</v>
      </c>
      <c r="Y15" s="157">
        <v>0.032</v>
      </c>
      <c r="Z15" s="149">
        <f t="shared" si="31"/>
        <v>5475.336935</v>
      </c>
      <c r="AA15" s="149">
        <f t="shared" ref="AA15:AB15" si="184">AA51+AA87+AA123+AA159</f>
        <v>0</v>
      </c>
      <c r="AB15" s="149">
        <f t="shared" si="184"/>
        <v>0</v>
      </c>
      <c r="AC15" s="555">
        <f t="shared" si="33"/>
        <v>0</v>
      </c>
      <c r="AD15" s="149">
        <f t="shared" si="34"/>
        <v>176579.6161</v>
      </c>
      <c r="AE15" s="157">
        <v>0.27429935250298</v>
      </c>
      <c r="AF15" s="158">
        <f t="shared" si="35"/>
        <v>48435.67437</v>
      </c>
      <c r="AG15" s="159">
        <f t="shared" si="36"/>
        <v>128143.9418</v>
      </c>
      <c r="AH15" s="554"/>
      <c r="AI15" s="154">
        <f t="shared" si="185"/>
        <v>3</v>
      </c>
      <c r="AJ15" s="155" t="s">
        <v>39</v>
      </c>
      <c r="AK15" s="156" t="s">
        <v>86</v>
      </c>
      <c r="AL15" s="156" t="s">
        <v>84</v>
      </c>
      <c r="AM15" s="149">
        <f t="shared" si="37"/>
        <v>175719</v>
      </c>
      <c r="AN15" s="149">
        <f t="shared" si="38"/>
        <v>1110228.873</v>
      </c>
      <c r="AO15" s="149">
        <f t="shared" si="39"/>
        <v>195088.3073</v>
      </c>
      <c r="AP15" s="157">
        <v>0.032</v>
      </c>
      <c r="AQ15" s="149">
        <f t="shared" si="40"/>
        <v>6242.825834</v>
      </c>
      <c r="AR15" s="149">
        <f t="shared" ref="AR15:AS15" si="186">AR51+AR87+AR123+AR159</f>
        <v>0</v>
      </c>
      <c r="AS15" s="149">
        <f t="shared" si="186"/>
        <v>0</v>
      </c>
      <c r="AT15" s="555">
        <f t="shared" si="42"/>
        <v>0</v>
      </c>
      <c r="AU15" s="149">
        <f t="shared" si="43"/>
        <v>201331.1331</v>
      </c>
      <c r="AV15" s="157">
        <v>0.27429935250298</v>
      </c>
      <c r="AW15" s="158">
        <f t="shared" si="44"/>
        <v>55224.99946</v>
      </c>
      <c r="AX15" s="159">
        <f t="shared" si="45"/>
        <v>146106.1337</v>
      </c>
      <c r="AY15" s="554"/>
      <c r="AZ15" s="154">
        <f t="shared" si="187"/>
        <v>3</v>
      </c>
      <c r="BA15" s="155" t="s">
        <v>39</v>
      </c>
      <c r="BB15" s="156" t="s">
        <v>86</v>
      </c>
      <c r="BC15" s="156" t="s">
        <v>84</v>
      </c>
      <c r="BD15" s="149">
        <f t="shared" si="46"/>
        <v>180680</v>
      </c>
      <c r="BE15" s="149">
        <f t="shared" si="47"/>
        <v>1159946.722</v>
      </c>
      <c r="BF15" s="149">
        <f t="shared" si="48"/>
        <v>209579.1738</v>
      </c>
      <c r="BG15" s="157">
        <v>0.032</v>
      </c>
      <c r="BH15" s="149">
        <f t="shared" si="49"/>
        <v>6706.533562</v>
      </c>
      <c r="BI15" s="149">
        <f t="shared" ref="BI15:BJ15" si="188">BI51+BI87+BI123+BI159</f>
        <v>0</v>
      </c>
      <c r="BJ15" s="149">
        <f t="shared" si="188"/>
        <v>0</v>
      </c>
      <c r="BK15" s="555">
        <f t="shared" si="51"/>
        <v>0</v>
      </c>
      <c r="BL15" s="149">
        <f t="shared" si="52"/>
        <v>216285.7074</v>
      </c>
      <c r="BM15" s="157">
        <v>0.27429935250298</v>
      </c>
      <c r="BN15" s="158">
        <f t="shared" si="53"/>
        <v>59327.02949</v>
      </c>
      <c r="BO15" s="159">
        <f t="shared" si="54"/>
        <v>156958.6779</v>
      </c>
      <c r="BP15" s="554"/>
      <c r="BQ15" s="154">
        <f t="shared" si="189"/>
        <v>3</v>
      </c>
      <c r="BR15" s="155" t="s">
        <v>39</v>
      </c>
      <c r="BS15" s="156" t="s">
        <v>86</v>
      </c>
      <c r="BT15" s="156" t="s">
        <v>84</v>
      </c>
      <c r="BU15" s="149">
        <f t="shared" si="55"/>
        <v>175086</v>
      </c>
      <c r="BV15" s="149">
        <f t="shared" si="56"/>
        <v>1222056.165</v>
      </c>
      <c r="BW15" s="149">
        <f t="shared" si="57"/>
        <v>213964.9256</v>
      </c>
      <c r="BX15" s="157">
        <v>0.032</v>
      </c>
      <c r="BY15" s="149">
        <f t="shared" si="58"/>
        <v>6846.877621</v>
      </c>
      <c r="BZ15" s="149">
        <f t="shared" ref="BZ15:CA15" si="190">BZ51+BZ87+BZ123+BZ159</f>
        <v>0</v>
      </c>
      <c r="CA15" s="149">
        <f t="shared" si="190"/>
        <v>0</v>
      </c>
      <c r="CB15" s="555">
        <f t="shared" si="60"/>
        <v>0</v>
      </c>
      <c r="CC15" s="149">
        <f t="shared" si="61"/>
        <v>220811.8033</v>
      </c>
      <c r="CD15" s="157">
        <v>0.27429935250298</v>
      </c>
      <c r="CE15" s="158">
        <f t="shared" si="62"/>
        <v>60568.53466</v>
      </c>
      <c r="CF15" s="159">
        <f t="shared" si="63"/>
        <v>160243.2686</v>
      </c>
      <c r="CG15" s="554"/>
      <c r="CH15" s="154">
        <f t="shared" si="191"/>
        <v>3</v>
      </c>
      <c r="CI15" s="155" t="s">
        <v>39</v>
      </c>
      <c r="CJ15" s="156" t="s">
        <v>86</v>
      </c>
      <c r="CK15" s="156" t="s">
        <v>84</v>
      </c>
      <c r="CL15" s="149">
        <f t="shared" si="64"/>
        <v>175095</v>
      </c>
      <c r="CM15" s="149">
        <f t="shared" si="65"/>
        <v>1341511.993</v>
      </c>
      <c r="CN15" s="149">
        <f t="shared" si="66"/>
        <v>234892.0424</v>
      </c>
      <c r="CO15" s="157">
        <v>0.032</v>
      </c>
      <c r="CP15" s="149">
        <f t="shared" si="67"/>
        <v>7516.545358</v>
      </c>
      <c r="CQ15" s="149">
        <f t="shared" ref="CQ15:CR15" si="192">CQ51+CQ87+CQ123+CQ159</f>
        <v>0</v>
      </c>
      <c r="CR15" s="149">
        <f t="shared" si="192"/>
        <v>0</v>
      </c>
      <c r="CS15" s="555">
        <f t="shared" si="69"/>
        <v>0</v>
      </c>
      <c r="CT15" s="149">
        <f t="shared" si="70"/>
        <v>242408.5878</v>
      </c>
      <c r="CU15" s="157">
        <v>0.27429935250298</v>
      </c>
      <c r="CV15" s="158">
        <f t="shared" si="71"/>
        <v>66492.51867</v>
      </c>
      <c r="CW15" s="159">
        <f t="shared" si="72"/>
        <v>175916.0691</v>
      </c>
      <c r="CX15" s="554"/>
      <c r="CY15" s="154">
        <f t="shared" si="193"/>
        <v>3</v>
      </c>
      <c r="CZ15" s="155" t="s">
        <v>39</v>
      </c>
      <c r="DA15" s="156" t="s">
        <v>86</v>
      </c>
      <c r="DB15" s="156" t="s">
        <v>84</v>
      </c>
      <c r="DC15" s="149">
        <f t="shared" si="73"/>
        <v>161518</v>
      </c>
      <c r="DD15" s="149">
        <f t="shared" si="74"/>
        <v>1363278.331</v>
      </c>
      <c r="DE15" s="149">
        <f t="shared" si="75"/>
        <v>220193.9895</v>
      </c>
      <c r="DF15" s="157">
        <v>0.032</v>
      </c>
      <c r="DG15" s="149">
        <f t="shared" si="76"/>
        <v>7046.207663</v>
      </c>
      <c r="DH15" s="149">
        <f t="shared" ref="DH15:DI15" si="194">DH51+DH87+DH123+DH159</f>
        <v>0</v>
      </c>
      <c r="DI15" s="149">
        <f t="shared" si="194"/>
        <v>0</v>
      </c>
      <c r="DJ15" s="555">
        <f t="shared" si="78"/>
        <v>0</v>
      </c>
      <c r="DK15" s="149">
        <f t="shared" si="79"/>
        <v>227240.1971</v>
      </c>
      <c r="DL15" s="157">
        <v>0.27429935250298</v>
      </c>
      <c r="DM15" s="158">
        <f t="shared" si="80"/>
        <v>62331.83894</v>
      </c>
      <c r="DN15" s="159">
        <f t="shared" si="81"/>
        <v>164908.3582</v>
      </c>
      <c r="DO15" s="554"/>
      <c r="DP15" s="154">
        <f t="shared" si="195"/>
        <v>3</v>
      </c>
      <c r="DQ15" s="155" t="s">
        <v>39</v>
      </c>
      <c r="DR15" s="156" t="s">
        <v>86</v>
      </c>
      <c r="DS15" s="156" t="s">
        <v>84</v>
      </c>
      <c r="DT15" s="149">
        <f t="shared" si="82"/>
        <v>242901</v>
      </c>
      <c r="DU15" s="149">
        <f t="shared" si="83"/>
        <v>1371331.583</v>
      </c>
      <c r="DV15" s="149">
        <f t="shared" si="84"/>
        <v>333097.8128</v>
      </c>
      <c r="DW15" s="157">
        <v>0.032</v>
      </c>
      <c r="DX15" s="149">
        <f t="shared" si="85"/>
        <v>10659.13001</v>
      </c>
      <c r="DY15" s="149">
        <f t="shared" ref="DY15:DZ15" si="196">DY51+DY87+DY123+DY159</f>
        <v>0</v>
      </c>
      <c r="DZ15" s="149">
        <f t="shared" si="196"/>
        <v>0</v>
      </c>
      <c r="EA15" s="555">
        <f t="shared" si="87"/>
        <v>0</v>
      </c>
      <c r="EB15" s="149">
        <f t="shared" si="88"/>
        <v>343756.9428</v>
      </c>
      <c r="EC15" s="157">
        <v>0.27429935250298</v>
      </c>
      <c r="ED15" s="158">
        <f t="shared" si="89"/>
        <v>94292.30682</v>
      </c>
      <c r="EE15" s="159">
        <f t="shared" si="90"/>
        <v>249464.636</v>
      </c>
      <c r="EF15" s="554"/>
      <c r="EG15" s="154">
        <f t="shared" si="197"/>
        <v>3</v>
      </c>
      <c r="EH15" s="155" t="s">
        <v>39</v>
      </c>
      <c r="EI15" s="156" t="s">
        <v>86</v>
      </c>
      <c r="EJ15" s="156" t="s">
        <v>84</v>
      </c>
      <c r="EK15" s="149">
        <f t="shared" si="91"/>
        <v>215330</v>
      </c>
      <c r="EL15" s="149">
        <f t="shared" si="92"/>
        <v>1478536.715</v>
      </c>
      <c r="EM15" s="149">
        <f t="shared" si="93"/>
        <v>318373.3108</v>
      </c>
      <c r="EN15" s="157">
        <v>0.032</v>
      </c>
      <c r="EO15" s="149">
        <f t="shared" si="94"/>
        <v>10187.94595</v>
      </c>
      <c r="EP15" s="149">
        <f t="shared" ref="EP15:EQ15" si="198">EP51+EP87+EP123+EP159</f>
        <v>0</v>
      </c>
      <c r="EQ15" s="149">
        <f t="shared" si="198"/>
        <v>0</v>
      </c>
      <c r="ER15" s="555">
        <f t="shared" si="96"/>
        <v>0</v>
      </c>
      <c r="ES15" s="149">
        <f t="shared" si="97"/>
        <v>328561.2567</v>
      </c>
      <c r="ET15" s="157">
        <v>0.27429935250298</v>
      </c>
      <c r="EU15" s="158">
        <f t="shared" si="98"/>
        <v>90124.13998</v>
      </c>
      <c r="EV15" s="159">
        <f t="shared" si="99"/>
        <v>238437.1168</v>
      </c>
      <c r="EW15" s="554"/>
      <c r="EX15" s="154">
        <f t="shared" si="199"/>
        <v>3</v>
      </c>
      <c r="EY15" s="155" t="s">
        <v>39</v>
      </c>
      <c r="EZ15" s="156" t="s">
        <v>86</v>
      </c>
      <c r="FA15" s="156" t="s">
        <v>84</v>
      </c>
      <c r="FB15" s="149">
        <f t="shared" si="100"/>
        <v>149178</v>
      </c>
      <c r="FC15" s="149">
        <f t="shared" si="101"/>
        <v>1596498.087</v>
      </c>
      <c r="FD15" s="149">
        <f t="shared" si="102"/>
        <v>238162.3916</v>
      </c>
      <c r="FE15" s="157">
        <v>0.032</v>
      </c>
      <c r="FF15" s="149">
        <f t="shared" si="103"/>
        <v>7621.196533</v>
      </c>
      <c r="FG15" s="149">
        <f t="shared" ref="FG15:FH15" si="200">FG51+FG87+FG123+FG159</f>
        <v>0</v>
      </c>
      <c r="FH15" s="149">
        <f t="shared" si="200"/>
        <v>0</v>
      </c>
      <c r="FI15" s="555">
        <f t="shared" si="105"/>
        <v>0</v>
      </c>
      <c r="FJ15" s="149">
        <f t="shared" si="106"/>
        <v>245783.5882</v>
      </c>
      <c r="FK15" s="157">
        <v>0.27429935250298</v>
      </c>
      <c r="FL15" s="158">
        <f t="shared" si="107"/>
        <v>67418.27909</v>
      </c>
      <c r="FM15" s="159">
        <f t="shared" si="108"/>
        <v>178365.3091</v>
      </c>
      <c r="FN15" s="554"/>
      <c r="FO15" s="154">
        <f t="shared" si="201"/>
        <v>3</v>
      </c>
      <c r="FP15" s="155" t="s">
        <v>39</v>
      </c>
      <c r="FQ15" s="156" t="s">
        <v>86</v>
      </c>
      <c r="FR15" s="156" t="s">
        <v>84</v>
      </c>
      <c r="FS15" s="149">
        <f t="shared" si="109"/>
        <v>157242</v>
      </c>
      <c r="FT15" s="149">
        <f t="shared" si="110"/>
        <v>1644700.687</v>
      </c>
      <c r="FU15" s="149">
        <f t="shared" si="111"/>
        <v>258616.0254</v>
      </c>
      <c r="FV15" s="157">
        <v>0.032</v>
      </c>
      <c r="FW15" s="149">
        <f t="shared" si="112"/>
        <v>8275.712813</v>
      </c>
      <c r="FX15" s="149">
        <f t="shared" ref="FX15:FY15" si="202">FX51+FX87+FX123+FX159</f>
        <v>0</v>
      </c>
      <c r="FY15" s="149">
        <f t="shared" si="202"/>
        <v>0</v>
      </c>
      <c r="FZ15" s="555">
        <f t="shared" si="114"/>
        <v>0</v>
      </c>
      <c r="GA15" s="149">
        <f t="shared" si="115"/>
        <v>266891.7382</v>
      </c>
      <c r="GB15" s="157">
        <v>0.27429935250298</v>
      </c>
      <c r="GC15" s="158">
        <f t="shared" si="116"/>
        <v>73208.23098</v>
      </c>
      <c r="GD15" s="159">
        <f t="shared" si="117"/>
        <v>193683.5072</v>
      </c>
      <c r="GE15" s="554"/>
      <c r="GF15" s="154">
        <f t="shared" si="203"/>
        <v>3</v>
      </c>
      <c r="GG15" s="155" t="s">
        <v>39</v>
      </c>
      <c r="GH15" s="156" t="s">
        <v>86</v>
      </c>
      <c r="GI15" s="156" t="s">
        <v>84</v>
      </c>
      <c r="GJ15" s="149">
        <f t="shared" si="118"/>
        <v>136702</v>
      </c>
      <c r="GK15" s="149">
        <f t="shared" si="119"/>
        <v>1615085.151</v>
      </c>
      <c r="GL15" s="149">
        <f t="shared" si="120"/>
        <v>220785.3703</v>
      </c>
      <c r="GM15" s="157">
        <v>0.032</v>
      </c>
      <c r="GN15" s="149">
        <f t="shared" si="121"/>
        <v>7065.131851</v>
      </c>
      <c r="GO15" s="149">
        <f t="shared" ref="GO15:GP15" si="204">GO51+GO87+GO123+GO159</f>
        <v>0</v>
      </c>
      <c r="GP15" s="149">
        <f t="shared" si="204"/>
        <v>0</v>
      </c>
      <c r="GQ15" s="555">
        <f t="shared" si="123"/>
        <v>0</v>
      </c>
      <c r="GR15" s="149">
        <f t="shared" si="124"/>
        <v>227850.5022</v>
      </c>
      <c r="GS15" s="157">
        <v>0.27429935250298</v>
      </c>
      <c r="GT15" s="158">
        <f t="shared" si="125"/>
        <v>62499.24522</v>
      </c>
      <c r="GU15" s="159">
        <f t="shared" si="126"/>
        <v>165351.257</v>
      </c>
      <c r="GV15" s="554"/>
      <c r="GW15" s="154">
        <f t="shared" si="205"/>
        <v>3</v>
      </c>
      <c r="GX15" s="155" t="s">
        <v>39</v>
      </c>
      <c r="GY15" s="156" t="s">
        <v>86</v>
      </c>
      <c r="GZ15" s="156" t="s">
        <v>84</v>
      </c>
      <c r="HA15" s="149">
        <f t="shared" si="127"/>
        <v>121435.84</v>
      </c>
      <c r="HB15" s="149">
        <f t="shared" si="128"/>
        <v>1725491.659</v>
      </c>
      <c r="HC15" s="149">
        <f t="shared" si="129"/>
        <v>209536.529</v>
      </c>
      <c r="HD15" s="157">
        <v>0.032</v>
      </c>
      <c r="HE15" s="149">
        <f t="shared" si="130"/>
        <v>6705.168927</v>
      </c>
      <c r="HF15" s="149">
        <f t="shared" ref="HF15:HG15" si="206">HF51+HF87+HF123+HF159</f>
        <v>0</v>
      </c>
      <c r="HG15" s="149">
        <f t="shared" si="206"/>
        <v>0</v>
      </c>
      <c r="HH15" s="555">
        <f t="shared" si="132"/>
        <v>0</v>
      </c>
      <c r="HI15" s="149">
        <f t="shared" si="133"/>
        <v>216241.6979</v>
      </c>
      <c r="HJ15" s="157">
        <v>0.27429935250298</v>
      </c>
      <c r="HK15" s="158">
        <f t="shared" si="134"/>
        <v>59314.95772</v>
      </c>
      <c r="HL15" s="159">
        <f t="shared" si="135"/>
        <v>156926.7402</v>
      </c>
      <c r="HM15" s="554"/>
      <c r="HN15" s="154">
        <f t="shared" si="207"/>
        <v>3</v>
      </c>
      <c r="HO15" s="155" t="s">
        <v>39</v>
      </c>
      <c r="HP15" s="156" t="s">
        <v>86</v>
      </c>
      <c r="HQ15" s="156" t="s">
        <v>84</v>
      </c>
      <c r="HR15" s="149">
        <f t="shared" si="136"/>
        <v>112262</v>
      </c>
      <c r="HS15" s="149">
        <f t="shared" si="137"/>
        <v>1904247.111</v>
      </c>
      <c r="HT15" s="149">
        <f t="shared" si="138"/>
        <v>213774.5892</v>
      </c>
      <c r="HU15" s="157">
        <v>0.032</v>
      </c>
      <c r="HV15" s="149">
        <f t="shared" si="139"/>
        <v>6840.786854</v>
      </c>
      <c r="HW15" s="149">
        <f t="shared" ref="HW15:HX15" si="208">HW51+HW87+HW123+HW159</f>
        <v>0</v>
      </c>
      <c r="HX15" s="149">
        <f t="shared" si="208"/>
        <v>0</v>
      </c>
      <c r="HY15" s="555">
        <f t="shared" si="141"/>
        <v>0</v>
      </c>
      <c r="HZ15" s="149">
        <f t="shared" si="142"/>
        <v>220615.3761</v>
      </c>
      <c r="IA15" s="157">
        <v>0.27429935250298</v>
      </c>
      <c r="IB15" s="158">
        <f t="shared" si="143"/>
        <v>60514.6548</v>
      </c>
      <c r="IC15" s="159">
        <f t="shared" si="144"/>
        <v>160100.7212</v>
      </c>
      <c r="ID15" s="554"/>
      <c r="IE15" s="154">
        <f t="shared" si="209"/>
        <v>3</v>
      </c>
      <c r="IF15" s="155" t="s">
        <v>39</v>
      </c>
      <c r="IG15" s="156" t="s">
        <v>86</v>
      </c>
      <c r="IH15" s="156" t="s">
        <v>84</v>
      </c>
      <c r="II15" s="149">
        <f t="shared" si="145"/>
        <v>112450.9732</v>
      </c>
      <c r="IJ15" s="149">
        <f t="shared" si="146"/>
        <v>1972316.05</v>
      </c>
      <c r="IK15" s="149">
        <f t="shared" si="147"/>
        <v>221788.8593</v>
      </c>
      <c r="IL15" s="157">
        <v>0.032</v>
      </c>
      <c r="IM15" s="149">
        <f t="shared" si="148"/>
        <v>7097.243496</v>
      </c>
      <c r="IN15" s="149">
        <f t="shared" ref="IN15:IO15" si="210">IN51+IN87+IN123+IN159</f>
        <v>0</v>
      </c>
      <c r="IO15" s="149">
        <f t="shared" si="210"/>
        <v>0</v>
      </c>
      <c r="IP15" s="555">
        <f t="shared" si="150"/>
        <v>0</v>
      </c>
      <c r="IQ15" s="149">
        <f t="shared" si="151"/>
        <v>228886.1028</v>
      </c>
      <c r="IR15" s="157">
        <v>0.27429935250298</v>
      </c>
      <c r="IS15" s="158">
        <f t="shared" si="152"/>
        <v>62783.30978</v>
      </c>
      <c r="IT15" s="159">
        <f t="shared" si="153"/>
        <v>166102.793</v>
      </c>
      <c r="IU15" s="554"/>
      <c r="IV15" s="154">
        <f t="shared" si="211"/>
        <v>3</v>
      </c>
      <c r="IW15" s="155" t="s">
        <v>39</v>
      </c>
      <c r="IX15" s="156" t="s">
        <v>86</v>
      </c>
      <c r="IY15" s="156" t="s">
        <v>84</v>
      </c>
      <c r="IZ15" s="149">
        <f t="shared" si="154"/>
        <v>107823.8217</v>
      </c>
      <c r="JA15" s="149">
        <f t="shared" si="155"/>
        <v>1976386.598</v>
      </c>
      <c r="JB15" s="149">
        <f t="shared" si="156"/>
        <v>213101.5561</v>
      </c>
      <c r="JC15" s="157">
        <v>0.032</v>
      </c>
      <c r="JD15" s="149">
        <f t="shared" si="157"/>
        <v>6819.249794</v>
      </c>
      <c r="JE15" s="149">
        <f t="shared" ref="JE15:JF15" si="212">JE51+JE87+JE123+JE159</f>
        <v>0</v>
      </c>
      <c r="JF15" s="149">
        <f t="shared" si="212"/>
        <v>0</v>
      </c>
      <c r="JG15" s="555">
        <f t="shared" si="159"/>
        <v>0</v>
      </c>
      <c r="JH15" s="149">
        <f t="shared" si="160"/>
        <v>219920.8059</v>
      </c>
      <c r="JI15" s="157">
        <v>0.27429935250298</v>
      </c>
      <c r="JJ15" s="158">
        <f t="shared" si="161"/>
        <v>60324.13465</v>
      </c>
      <c r="JK15" s="159">
        <f t="shared" si="162"/>
        <v>159596.6712</v>
      </c>
      <c r="JL15" s="554"/>
      <c r="JM15" s="154">
        <f t="shared" si="213"/>
        <v>3</v>
      </c>
      <c r="JN15" s="155" t="s">
        <v>39</v>
      </c>
      <c r="JO15" s="156" t="s">
        <v>86</v>
      </c>
      <c r="JP15" s="156" t="s">
        <v>84</v>
      </c>
      <c r="JQ15" s="149">
        <f t="shared" si="163"/>
        <v>20706.11643</v>
      </c>
      <c r="JR15" s="149">
        <f t="shared" si="164"/>
        <v>2008974.654</v>
      </c>
      <c r="JS15" s="149">
        <f t="shared" si="165"/>
        <v>41598.06308</v>
      </c>
      <c r="JT15" s="157">
        <v>0.032</v>
      </c>
      <c r="JU15" s="149">
        <f t="shared" si="166"/>
        <v>1331.138019</v>
      </c>
      <c r="JV15" s="149">
        <f t="shared" ref="JV15:JW15" si="214">JV51+JV87+JV123+JV159</f>
        <v>0</v>
      </c>
      <c r="JW15" s="149">
        <f t="shared" si="214"/>
        <v>0</v>
      </c>
      <c r="JX15" s="555">
        <f t="shared" si="168"/>
        <v>0</v>
      </c>
      <c r="JY15" s="149">
        <f t="shared" si="169"/>
        <v>42929.2011</v>
      </c>
      <c r="JZ15" s="157">
        <v>0.27429935250298</v>
      </c>
      <c r="KA15" s="158">
        <f t="shared" si="170"/>
        <v>11775.45206</v>
      </c>
      <c r="KB15" s="159">
        <f t="shared" si="171"/>
        <v>31153.74903</v>
      </c>
      <c r="KC15" s="554"/>
      <c r="KD15" s="154">
        <f t="shared" si="215"/>
        <v>3</v>
      </c>
      <c r="KE15" s="155" t="s">
        <v>39</v>
      </c>
      <c r="KF15" s="156" t="s">
        <v>86</v>
      </c>
      <c r="KG15" s="156" t="s">
        <v>84</v>
      </c>
      <c r="KH15" s="149">
        <f t="shared" si="172"/>
        <v>0</v>
      </c>
      <c r="KI15" s="149" t="str">
        <f t="shared" si="173"/>
        <v>#DIV/0!</v>
      </c>
      <c r="KJ15" s="149">
        <f t="shared" si="174"/>
        <v>0</v>
      </c>
      <c r="KK15" s="157">
        <v>0.032</v>
      </c>
      <c r="KL15" s="149">
        <f t="shared" si="175"/>
        <v>0</v>
      </c>
      <c r="KM15" s="149">
        <f t="shared" ref="KM15:KN15" si="216">KM51+KM87+KM123+KM159</f>
        <v>0</v>
      </c>
      <c r="KN15" s="149">
        <f t="shared" si="216"/>
        <v>0</v>
      </c>
      <c r="KO15" s="555">
        <f t="shared" si="177"/>
        <v>0</v>
      </c>
      <c r="KP15" s="149">
        <f t="shared" si="178"/>
        <v>0</v>
      </c>
      <c r="KQ15" s="157">
        <v>0.27429935250298</v>
      </c>
      <c r="KR15" s="158">
        <f t="shared" si="179"/>
        <v>0</v>
      </c>
      <c r="KS15" s="159">
        <f t="shared" si="180"/>
        <v>0</v>
      </c>
    </row>
    <row r="16">
      <c r="A16" s="154">
        <f t="shared" si="181"/>
        <v>4</v>
      </c>
      <c r="B16" s="155" t="s">
        <v>40</v>
      </c>
      <c r="C16" s="156" t="s">
        <v>86</v>
      </c>
      <c r="D16" s="156" t="s">
        <v>84</v>
      </c>
      <c r="E16" s="149">
        <f t="shared" si="19"/>
        <v>25304</v>
      </c>
      <c r="F16" s="149">
        <f t="shared" si="20"/>
        <v>1405000</v>
      </c>
      <c r="G16" s="149">
        <f t="shared" si="21"/>
        <v>35552.12</v>
      </c>
      <c r="H16" s="157">
        <v>0.022</v>
      </c>
      <c r="I16" s="149">
        <f t="shared" si="22"/>
        <v>782.14664</v>
      </c>
      <c r="J16" s="149">
        <f t="shared" ref="J16:K16" si="217">J52+J88+J124+J160</f>
        <v>0</v>
      </c>
      <c r="K16" s="149">
        <f t="shared" si="217"/>
        <v>0</v>
      </c>
      <c r="L16" s="555">
        <f t="shared" si="24"/>
        <v>0</v>
      </c>
      <c r="M16" s="149">
        <f t="shared" si="25"/>
        <v>36334.26664</v>
      </c>
      <c r="N16" s="157">
        <v>0.27429935250298</v>
      </c>
      <c r="O16" s="158">
        <f t="shared" si="26"/>
        <v>9966.465813</v>
      </c>
      <c r="P16" s="159">
        <f t="shared" si="27"/>
        <v>26367.80083</v>
      </c>
      <c r="Q16" s="554"/>
      <c r="R16" s="154">
        <f t="shared" si="183"/>
        <v>4</v>
      </c>
      <c r="S16" s="155" t="s">
        <v>40</v>
      </c>
      <c r="T16" s="156" t="s">
        <v>86</v>
      </c>
      <c r="U16" s="156" t="s">
        <v>84</v>
      </c>
      <c r="V16" s="149">
        <f t="shared" si="28"/>
        <v>26476</v>
      </c>
      <c r="W16" s="149">
        <f t="shared" si="29"/>
        <v>1474796.357</v>
      </c>
      <c r="X16" s="149">
        <f t="shared" si="30"/>
        <v>39046.70833</v>
      </c>
      <c r="Y16" s="157">
        <v>0.022</v>
      </c>
      <c r="Z16" s="149">
        <f t="shared" si="31"/>
        <v>859.0275834</v>
      </c>
      <c r="AA16" s="149">
        <f t="shared" ref="AA16:AB16" si="218">AA52+AA88+AA124+AA160</f>
        <v>0</v>
      </c>
      <c r="AB16" s="149">
        <f t="shared" si="218"/>
        <v>0</v>
      </c>
      <c r="AC16" s="555">
        <f t="shared" si="33"/>
        <v>0</v>
      </c>
      <c r="AD16" s="149">
        <f t="shared" si="34"/>
        <v>39905.73592</v>
      </c>
      <c r="AE16" s="157">
        <v>0.27429935250298</v>
      </c>
      <c r="AF16" s="158">
        <f t="shared" si="35"/>
        <v>10946.11752</v>
      </c>
      <c r="AG16" s="159">
        <f t="shared" si="36"/>
        <v>28959.61839</v>
      </c>
      <c r="AH16" s="554"/>
      <c r="AI16" s="154">
        <f t="shared" si="185"/>
        <v>4</v>
      </c>
      <c r="AJ16" s="155" t="s">
        <v>40</v>
      </c>
      <c r="AK16" s="156" t="s">
        <v>86</v>
      </c>
      <c r="AL16" s="156" t="s">
        <v>84</v>
      </c>
      <c r="AM16" s="149">
        <f t="shared" si="37"/>
        <v>29411</v>
      </c>
      <c r="AN16" s="149">
        <f t="shared" si="38"/>
        <v>1541582.454</v>
      </c>
      <c r="AO16" s="149">
        <f t="shared" si="39"/>
        <v>45339.48155</v>
      </c>
      <c r="AP16" s="157">
        <v>0.022</v>
      </c>
      <c r="AQ16" s="149">
        <f t="shared" si="40"/>
        <v>997.468594</v>
      </c>
      <c r="AR16" s="149">
        <f t="shared" ref="AR16:AS16" si="219">AR52+AR88+AR124+AR160</f>
        <v>0</v>
      </c>
      <c r="AS16" s="149">
        <f t="shared" si="219"/>
        <v>0</v>
      </c>
      <c r="AT16" s="555">
        <f t="shared" si="42"/>
        <v>0</v>
      </c>
      <c r="AU16" s="149">
        <f t="shared" si="43"/>
        <v>46336.95014</v>
      </c>
      <c r="AV16" s="157">
        <v>0.27429935250298</v>
      </c>
      <c r="AW16" s="158">
        <f t="shared" si="44"/>
        <v>12710.19542</v>
      </c>
      <c r="AX16" s="159">
        <f t="shared" si="45"/>
        <v>33626.75472</v>
      </c>
      <c r="AY16" s="554"/>
      <c r="AZ16" s="154">
        <f t="shared" si="187"/>
        <v>4</v>
      </c>
      <c r="BA16" s="155" t="s">
        <v>40</v>
      </c>
      <c r="BB16" s="156" t="s">
        <v>86</v>
      </c>
      <c r="BC16" s="156" t="s">
        <v>84</v>
      </c>
      <c r="BD16" s="149">
        <f t="shared" si="46"/>
        <v>24113</v>
      </c>
      <c r="BE16" s="149">
        <f t="shared" si="47"/>
        <v>1634604.494</v>
      </c>
      <c r="BF16" s="149">
        <f t="shared" si="48"/>
        <v>39415.21817</v>
      </c>
      <c r="BG16" s="157">
        <v>0.022</v>
      </c>
      <c r="BH16" s="149">
        <f t="shared" si="49"/>
        <v>867.1347997</v>
      </c>
      <c r="BI16" s="149">
        <f t="shared" ref="BI16:BJ16" si="220">BI52+BI88+BI124+BI160</f>
        <v>0</v>
      </c>
      <c r="BJ16" s="149">
        <f t="shared" si="220"/>
        <v>0</v>
      </c>
      <c r="BK16" s="555">
        <f t="shared" si="51"/>
        <v>0</v>
      </c>
      <c r="BL16" s="149">
        <f t="shared" si="52"/>
        <v>40282.35297</v>
      </c>
      <c r="BM16" s="157">
        <v>0.27429935250298</v>
      </c>
      <c r="BN16" s="158">
        <f t="shared" si="53"/>
        <v>11049.42334</v>
      </c>
      <c r="BO16" s="159">
        <f t="shared" si="54"/>
        <v>29232.92963</v>
      </c>
      <c r="BP16" s="554"/>
      <c r="BQ16" s="154">
        <f t="shared" si="189"/>
        <v>4</v>
      </c>
      <c r="BR16" s="155" t="s">
        <v>40</v>
      </c>
      <c r="BS16" s="156" t="s">
        <v>86</v>
      </c>
      <c r="BT16" s="156" t="s">
        <v>84</v>
      </c>
      <c r="BU16" s="149">
        <f t="shared" si="55"/>
        <v>24914</v>
      </c>
      <c r="BV16" s="149">
        <f t="shared" si="56"/>
        <v>1730626.747</v>
      </c>
      <c r="BW16" s="149">
        <f t="shared" si="57"/>
        <v>43116.83477</v>
      </c>
      <c r="BX16" s="157">
        <v>0.022</v>
      </c>
      <c r="BY16" s="149">
        <f t="shared" si="58"/>
        <v>948.5703649</v>
      </c>
      <c r="BZ16" s="149">
        <f t="shared" ref="BZ16:CA16" si="221">BZ52+BZ88+BZ124+BZ160</f>
        <v>0</v>
      </c>
      <c r="CA16" s="149">
        <f t="shared" si="221"/>
        <v>0</v>
      </c>
      <c r="CB16" s="555">
        <f t="shared" si="60"/>
        <v>0</v>
      </c>
      <c r="CC16" s="149">
        <f t="shared" si="61"/>
        <v>44065.40513</v>
      </c>
      <c r="CD16" s="157">
        <v>0.27429935250298</v>
      </c>
      <c r="CE16" s="158">
        <f t="shared" si="62"/>
        <v>12087.1121</v>
      </c>
      <c r="CF16" s="159">
        <f t="shared" si="63"/>
        <v>31978.29304</v>
      </c>
      <c r="CG16" s="554"/>
      <c r="CH16" s="154">
        <f t="shared" si="191"/>
        <v>4</v>
      </c>
      <c r="CI16" s="155" t="s">
        <v>40</v>
      </c>
      <c r="CJ16" s="156" t="s">
        <v>86</v>
      </c>
      <c r="CK16" s="156" t="s">
        <v>84</v>
      </c>
      <c r="CL16" s="149">
        <f t="shared" si="64"/>
        <v>25740</v>
      </c>
      <c r="CM16" s="149">
        <f t="shared" si="65"/>
        <v>1884289.228</v>
      </c>
      <c r="CN16" s="149">
        <f t="shared" si="66"/>
        <v>48501.60473</v>
      </c>
      <c r="CO16" s="157">
        <v>0.022</v>
      </c>
      <c r="CP16" s="149">
        <f t="shared" si="67"/>
        <v>1067.035304</v>
      </c>
      <c r="CQ16" s="149">
        <f t="shared" ref="CQ16:CR16" si="222">CQ52+CQ88+CQ124+CQ160</f>
        <v>0</v>
      </c>
      <c r="CR16" s="149">
        <f t="shared" si="222"/>
        <v>0</v>
      </c>
      <c r="CS16" s="555">
        <f t="shared" si="69"/>
        <v>0</v>
      </c>
      <c r="CT16" s="149">
        <f t="shared" si="70"/>
        <v>49568.64003</v>
      </c>
      <c r="CU16" s="157">
        <v>0.27429935250298</v>
      </c>
      <c r="CV16" s="158">
        <f t="shared" si="71"/>
        <v>13596.64587</v>
      </c>
      <c r="CW16" s="159">
        <f t="shared" si="72"/>
        <v>35971.99417</v>
      </c>
      <c r="CX16" s="554"/>
      <c r="CY16" s="154">
        <f t="shared" si="193"/>
        <v>4</v>
      </c>
      <c r="CZ16" s="155" t="s">
        <v>40</v>
      </c>
      <c r="DA16" s="156" t="s">
        <v>86</v>
      </c>
      <c r="DB16" s="156" t="s">
        <v>84</v>
      </c>
      <c r="DC16" s="149">
        <f t="shared" si="73"/>
        <v>23975</v>
      </c>
      <c r="DD16" s="149">
        <f t="shared" si="74"/>
        <v>1927706.877</v>
      </c>
      <c r="DE16" s="149">
        <f t="shared" si="75"/>
        <v>46216.77237</v>
      </c>
      <c r="DF16" s="157">
        <v>0.022</v>
      </c>
      <c r="DG16" s="149">
        <f t="shared" si="76"/>
        <v>1016.768992</v>
      </c>
      <c r="DH16" s="149">
        <f t="shared" ref="DH16:DI16" si="223">DH52+DH88+DH124+DH160</f>
        <v>0</v>
      </c>
      <c r="DI16" s="149">
        <f t="shared" si="223"/>
        <v>0</v>
      </c>
      <c r="DJ16" s="555">
        <f t="shared" si="78"/>
        <v>0</v>
      </c>
      <c r="DK16" s="149">
        <f t="shared" si="79"/>
        <v>47233.54136</v>
      </c>
      <c r="DL16" s="157">
        <v>0.27429935250298</v>
      </c>
      <c r="DM16" s="158">
        <f t="shared" si="80"/>
        <v>12956.12981</v>
      </c>
      <c r="DN16" s="159">
        <f t="shared" si="81"/>
        <v>34277.41155</v>
      </c>
      <c r="DO16" s="554"/>
      <c r="DP16" s="154">
        <f t="shared" si="195"/>
        <v>4</v>
      </c>
      <c r="DQ16" s="155" t="s">
        <v>40</v>
      </c>
      <c r="DR16" s="156" t="s">
        <v>86</v>
      </c>
      <c r="DS16" s="156" t="s">
        <v>84</v>
      </c>
      <c r="DT16" s="149">
        <f t="shared" si="82"/>
        <v>24753</v>
      </c>
      <c r="DU16" s="149">
        <f t="shared" si="83"/>
        <v>1953711.889</v>
      </c>
      <c r="DV16" s="149">
        <f t="shared" si="84"/>
        <v>48360.23039</v>
      </c>
      <c r="DW16" s="157">
        <v>0.022</v>
      </c>
      <c r="DX16" s="149">
        <f t="shared" si="85"/>
        <v>1063.925069</v>
      </c>
      <c r="DY16" s="149">
        <f t="shared" ref="DY16:DZ16" si="224">DY52+DY88+DY124+DY160</f>
        <v>0</v>
      </c>
      <c r="DZ16" s="149">
        <f t="shared" si="224"/>
        <v>0</v>
      </c>
      <c r="EA16" s="555">
        <f t="shared" si="87"/>
        <v>0</v>
      </c>
      <c r="EB16" s="149">
        <f t="shared" si="88"/>
        <v>49424.15546</v>
      </c>
      <c r="EC16" s="157">
        <v>0.27429935250298</v>
      </c>
      <c r="ED16" s="158">
        <f t="shared" si="89"/>
        <v>13557.01384</v>
      </c>
      <c r="EE16" s="159">
        <f t="shared" si="90"/>
        <v>35867.14162</v>
      </c>
      <c r="EF16" s="554"/>
      <c r="EG16" s="154">
        <f t="shared" si="197"/>
        <v>4</v>
      </c>
      <c r="EH16" s="155" t="s">
        <v>40</v>
      </c>
      <c r="EI16" s="156" t="s">
        <v>86</v>
      </c>
      <c r="EJ16" s="156" t="s">
        <v>84</v>
      </c>
      <c r="EK16" s="149">
        <f t="shared" si="91"/>
        <v>20093</v>
      </c>
      <c r="EL16" s="149">
        <f t="shared" si="92"/>
        <v>2042910.619</v>
      </c>
      <c r="EM16" s="149">
        <f t="shared" si="93"/>
        <v>41048.20307</v>
      </c>
      <c r="EN16" s="157">
        <v>0.022</v>
      </c>
      <c r="EO16" s="149">
        <f t="shared" si="94"/>
        <v>903.0604675</v>
      </c>
      <c r="EP16" s="149">
        <f t="shared" ref="EP16:EQ16" si="225">EP52+EP88+EP124+EP160</f>
        <v>0</v>
      </c>
      <c r="EQ16" s="149">
        <f t="shared" si="225"/>
        <v>0</v>
      </c>
      <c r="ER16" s="555">
        <f t="shared" si="96"/>
        <v>0</v>
      </c>
      <c r="ES16" s="149">
        <f t="shared" si="97"/>
        <v>41951.26354</v>
      </c>
      <c r="ET16" s="157">
        <v>0.27429935250298</v>
      </c>
      <c r="EU16" s="158">
        <f t="shared" si="98"/>
        <v>11507.20442</v>
      </c>
      <c r="EV16" s="159">
        <f t="shared" si="99"/>
        <v>30444.05911</v>
      </c>
      <c r="EW16" s="554"/>
      <c r="EX16" s="154">
        <f t="shared" si="199"/>
        <v>4</v>
      </c>
      <c r="EY16" s="155" t="s">
        <v>40</v>
      </c>
      <c r="EZ16" s="156" t="s">
        <v>86</v>
      </c>
      <c r="FA16" s="156" t="s">
        <v>84</v>
      </c>
      <c r="FB16" s="149">
        <f t="shared" si="100"/>
        <v>17627.5</v>
      </c>
      <c r="FC16" s="149">
        <f t="shared" si="101"/>
        <v>2125325.278</v>
      </c>
      <c r="FD16" s="149">
        <f t="shared" si="102"/>
        <v>37464.17134</v>
      </c>
      <c r="FE16" s="157">
        <v>0.022</v>
      </c>
      <c r="FF16" s="149">
        <f t="shared" si="103"/>
        <v>824.2117695</v>
      </c>
      <c r="FG16" s="149">
        <f t="shared" ref="FG16:FH16" si="226">FG52+FG88+FG124+FG160</f>
        <v>0</v>
      </c>
      <c r="FH16" s="149">
        <f t="shared" si="226"/>
        <v>0</v>
      </c>
      <c r="FI16" s="555">
        <f t="shared" si="105"/>
        <v>0</v>
      </c>
      <c r="FJ16" s="149">
        <f t="shared" si="106"/>
        <v>38288.38311</v>
      </c>
      <c r="FK16" s="157">
        <v>0.27429935250298</v>
      </c>
      <c r="FL16" s="158">
        <f t="shared" si="107"/>
        <v>10502.4787</v>
      </c>
      <c r="FM16" s="159">
        <f t="shared" si="108"/>
        <v>27785.90442</v>
      </c>
      <c r="FN16" s="554"/>
      <c r="FO16" s="154">
        <f t="shared" si="201"/>
        <v>4</v>
      </c>
      <c r="FP16" s="155" t="s">
        <v>40</v>
      </c>
      <c r="FQ16" s="156" t="s">
        <v>86</v>
      </c>
      <c r="FR16" s="156" t="s">
        <v>84</v>
      </c>
      <c r="FS16" s="149">
        <f t="shared" si="109"/>
        <v>17358</v>
      </c>
      <c r="FT16" s="149">
        <f t="shared" si="110"/>
        <v>2176054.87</v>
      </c>
      <c r="FU16" s="149">
        <f t="shared" si="111"/>
        <v>37771.96043</v>
      </c>
      <c r="FV16" s="157">
        <v>0.022</v>
      </c>
      <c r="FW16" s="149">
        <f t="shared" si="112"/>
        <v>830.9831295</v>
      </c>
      <c r="FX16" s="149">
        <f t="shared" ref="FX16:FY16" si="227">FX52+FX88+FX124+FX160</f>
        <v>0</v>
      </c>
      <c r="FY16" s="149">
        <f t="shared" si="227"/>
        <v>0</v>
      </c>
      <c r="FZ16" s="555">
        <f t="shared" si="114"/>
        <v>0</v>
      </c>
      <c r="GA16" s="149">
        <f t="shared" si="115"/>
        <v>38602.94356</v>
      </c>
      <c r="GB16" s="157">
        <v>0.27429935250298</v>
      </c>
      <c r="GC16" s="158">
        <f t="shared" si="116"/>
        <v>10588.76242</v>
      </c>
      <c r="GD16" s="159">
        <f t="shared" si="117"/>
        <v>28014.18114</v>
      </c>
      <c r="GE16" s="554"/>
      <c r="GF16" s="154">
        <f t="shared" si="203"/>
        <v>4</v>
      </c>
      <c r="GG16" s="155" t="s">
        <v>40</v>
      </c>
      <c r="GH16" s="156" t="s">
        <v>86</v>
      </c>
      <c r="GI16" s="156" t="s">
        <v>84</v>
      </c>
      <c r="GJ16" s="149">
        <f t="shared" si="118"/>
        <v>15469</v>
      </c>
      <c r="GK16" s="149">
        <f t="shared" si="119"/>
        <v>2117293.488</v>
      </c>
      <c r="GL16" s="149">
        <f t="shared" si="120"/>
        <v>32752.41297</v>
      </c>
      <c r="GM16" s="157">
        <v>0.022</v>
      </c>
      <c r="GN16" s="149">
        <f t="shared" si="121"/>
        <v>720.5530853</v>
      </c>
      <c r="GO16" s="149">
        <f t="shared" ref="GO16:GP16" si="228">GO52+GO88+GO124+GO160</f>
        <v>0</v>
      </c>
      <c r="GP16" s="149">
        <f t="shared" si="228"/>
        <v>0</v>
      </c>
      <c r="GQ16" s="555">
        <f t="shared" si="123"/>
        <v>0</v>
      </c>
      <c r="GR16" s="149">
        <f t="shared" si="124"/>
        <v>33472.96605</v>
      </c>
      <c r="GS16" s="157">
        <v>0.27429935250298</v>
      </c>
      <c r="GT16" s="158">
        <f t="shared" si="125"/>
        <v>9181.612915</v>
      </c>
      <c r="GU16" s="159">
        <f t="shared" si="126"/>
        <v>24291.35314</v>
      </c>
      <c r="GV16" s="554"/>
      <c r="GW16" s="154">
        <f t="shared" si="205"/>
        <v>4</v>
      </c>
      <c r="GX16" s="155" t="s">
        <v>40</v>
      </c>
      <c r="GY16" s="156" t="s">
        <v>86</v>
      </c>
      <c r="GZ16" s="156" t="s">
        <v>84</v>
      </c>
      <c r="HA16" s="149">
        <f t="shared" si="127"/>
        <v>12553.21</v>
      </c>
      <c r="HB16" s="149">
        <f t="shared" si="128"/>
        <v>2280105.872</v>
      </c>
      <c r="HC16" s="149">
        <f t="shared" si="129"/>
        <v>28622.64783</v>
      </c>
      <c r="HD16" s="157">
        <v>0.022</v>
      </c>
      <c r="HE16" s="149">
        <f t="shared" si="130"/>
        <v>629.6982523</v>
      </c>
      <c r="HF16" s="149">
        <f t="shared" ref="HF16:HG16" si="229">HF52+HF88+HF124+HF160</f>
        <v>0</v>
      </c>
      <c r="HG16" s="149">
        <f t="shared" si="229"/>
        <v>0</v>
      </c>
      <c r="HH16" s="555">
        <f t="shared" si="132"/>
        <v>0</v>
      </c>
      <c r="HI16" s="149">
        <f t="shared" si="133"/>
        <v>29252.34608</v>
      </c>
      <c r="HJ16" s="157">
        <v>0.27429935250298</v>
      </c>
      <c r="HK16" s="158">
        <f t="shared" si="134"/>
        <v>8023.899589</v>
      </c>
      <c r="HL16" s="159">
        <f t="shared" si="135"/>
        <v>21228.44649</v>
      </c>
      <c r="HM16" s="554"/>
      <c r="HN16" s="154">
        <f t="shared" si="207"/>
        <v>4</v>
      </c>
      <c r="HO16" s="155" t="s">
        <v>40</v>
      </c>
      <c r="HP16" s="156" t="s">
        <v>86</v>
      </c>
      <c r="HQ16" s="156" t="s">
        <v>84</v>
      </c>
      <c r="HR16" s="149">
        <f t="shared" si="136"/>
        <v>19994</v>
      </c>
      <c r="HS16" s="149">
        <f t="shared" si="137"/>
        <v>2418674.342</v>
      </c>
      <c r="HT16" s="149">
        <f t="shared" si="138"/>
        <v>48358.9748</v>
      </c>
      <c r="HU16" s="157">
        <v>0.022</v>
      </c>
      <c r="HV16" s="149">
        <f t="shared" si="139"/>
        <v>1063.897446</v>
      </c>
      <c r="HW16" s="149">
        <f t="shared" ref="HW16:HX16" si="230">HW52+HW88+HW124+HW160</f>
        <v>0</v>
      </c>
      <c r="HX16" s="149">
        <f t="shared" si="230"/>
        <v>0</v>
      </c>
      <c r="HY16" s="555">
        <f t="shared" si="141"/>
        <v>0</v>
      </c>
      <c r="HZ16" s="149">
        <f t="shared" si="142"/>
        <v>49422.87225</v>
      </c>
      <c r="IA16" s="157">
        <v>0.27429935250298</v>
      </c>
      <c r="IB16" s="158">
        <f t="shared" si="143"/>
        <v>13556.66186</v>
      </c>
      <c r="IC16" s="159">
        <f t="shared" si="144"/>
        <v>35866.21039</v>
      </c>
      <c r="ID16" s="554"/>
      <c r="IE16" s="154">
        <f t="shared" si="209"/>
        <v>4</v>
      </c>
      <c r="IF16" s="155" t="s">
        <v>40</v>
      </c>
      <c r="IG16" s="156" t="s">
        <v>86</v>
      </c>
      <c r="IH16" s="156" t="s">
        <v>84</v>
      </c>
      <c r="II16" s="149">
        <f t="shared" si="145"/>
        <v>13879.23138</v>
      </c>
      <c r="IJ16" s="149">
        <f t="shared" si="146"/>
        <v>2590170.274</v>
      </c>
      <c r="IK16" s="149">
        <f t="shared" si="147"/>
        <v>35949.57255</v>
      </c>
      <c r="IL16" s="157">
        <v>0.022</v>
      </c>
      <c r="IM16" s="149">
        <f t="shared" si="148"/>
        <v>790.8905961</v>
      </c>
      <c r="IN16" s="149">
        <f t="shared" ref="IN16:IO16" si="231">IN52+IN88+IN124+IN160</f>
        <v>0</v>
      </c>
      <c r="IO16" s="149">
        <f t="shared" si="231"/>
        <v>0</v>
      </c>
      <c r="IP16" s="555">
        <f t="shared" si="150"/>
        <v>0</v>
      </c>
      <c r="IQ16" s="149">
        <f t="shared" si="151"/>
        <v>36740.46314</v>
      </c>
      <c r="IR16" s="157">
        <v>0.27429935250298</v>
      </c>
      <c r="IS16" s="158">
        <f t="shared" si="152"/>
        <v>10077.88525</v>
      </c>
      <c r="IT16" s="159">
        <f t="shared" si="153"/>
        <v>26662.57789</v>
      </c>
      <c r="IU16" s="554"/>
      <c r="IV16" s="154">
        <f t="shared" si="211"/>
        <v>4</v>
      </c>
      <c r="IW16" s="155" t="s">
        <v>40</v>
      </c>
      <c r="IX16" s="156" t="s">
        <v>86</v>
      </c>
      <c r="IY16" s="156" t="s">
        <v>84</v>
      </c>
      <c r="IZ16" s="149">
        <f t="shared" si="154"/>
        <v>9737.407158</v>
      </c>
      <c r="JA16" s="149">
        <f t="shared" si="155"/>
        <v>2587637.63</v>
      </c>
      <c r="JB16" s="149">
        <f t="shared" si="156"/>
        <v>25196.88118</v>
      </c>
      <c r="JC16" s="157">
        <v>0.022</v>
      </c>
      <c r="JD16" s="149">
        <f t="shared" si="157"/>
        <v>554.331386</v>
      </c>
      <c r="JE16" s="149">
        <f t="shared" ref="JE16:JF16" si="232">JE52+JE88+JE124+JE160</f>
        <v>0</v>
      </c>
      <c r="JF16" s="149">
        <f t="shared" si="232"/>
        <v>0</v>
      </c>
      <c r="JG16" s="555">
        <f t="shared" si="159"/>
        <v>0</v>
      </c>
      <c r="JH16" s="149">
        <f t="shared" si="160"/>
        <v>25751.21257</v>
      </c>
      <c r="JI16" s="157">
        <v>0.27429935250298</v>
      </c>
      <c r="JJ16" s="158">
        <f t="shared" si="161"/>
        <v>7063.540934</v>
      </c>
      <c r="JK16" s="159">
        <f t="shared" si="162"/>
        <v>18687.67164</v>
      </c>
      <c r="JL16" s="554"/>
      <c r="JM16" s="154">
        <f t="shared" si="213"/>
        <v>4</v>
      </c>
      <c r="JN16" s="155" t="s">
        <v>40</v>
      </c>
      <c r="JO16" s="156" t="s">
        <v>86</v>
      </c>
      <c r="JP16" s="156" t="s">
        <v>84</v>
      </c>
      <c r="JQ16" s="149">
        <f t="shared" si="163"/>
        <v>2239.956936</v>
      </c>
      <c r="JR16" s="149">
        <f t="shared" si="164"/>
        <v>2692321.845</v>
      </c>
      <c r="JS16" s="149">
        <f t="shared" si="165"/>
        <v>6030.684989</v>
      </c>
      <c r="JT16" s="157">
        <v>0.022</v>
      </c>
      <c r="JU16" s="149">
        <f t="shared" si="166"/>
        <v>132.6750698</v>
      </c>
      <c r="JV16" s="149">
        <f t="shared" ref="JV16:JW16" si="233">JV52+JV88+JV124+JV160</f>
        <v>0</v>
      </c>
      <c r="JW16" s="149">
        <f t="shared" si="233"/>
        <v>0</v>
      </c>
      <c r="JX16" s="555">
        <f t="shared" si="168"/>
        <v>0</v>
      </c>
      <c r="JY16" s="149">
        <f t="shared" si="169"/>
        <v>6163.360059</v>
      </c>
      <c r="JZ16" s="157">
        <v>0.27429935250298</v>
      </c>
      <c r="KA16" s="158">
        <f t="shared" si="170"/>
        <v>1690.605673</v>
      </c>
      <c r="KB16" s="159">
        <f t="shared" si="171"/>
        <v>4472.754385</v>
      </c>
      <c r="KC16" s="554"/>
      <c r="KD16" s="154">
        <f t="shared" si="215"/>
        <v>4</v>
      </c>
      <c r="KE16" s="155" t="s">
        <v>40</v>
      </c>
      <c r="KF16" s="156" t="s">
        <v>86</v>
      </c>
      <c r="KG16" s="156" t="s">
        <v>84</v>
      </c>
      <c r="KH16" s="149">
        <f t="shared" si="172"/>
        <v>0</v>
      </c>
      <c r="KI16" s="149" t="str">
        <f t="shared" si="173"/>
        <v>#DIV/0!</v>
      </c>
      <c r="KJ16" s="149">
        <f t="shared" si="174"/>
        <v>0</v>
      </c>
      <c r="KK16" s="157">
        <v>0.022</v>
      </c>
      <c r="KL16" s="149">
        <f t="shared" si="175"/>
        <v>0</v>
      </c>
      <c r="KM16" s="149">
        <f t="shared" ref="KM16:KN16" si="234">KM52+KM88+KM124+KM160</f>
        <v>0</v>
      </c>
      <c r="KN16" s="149">
        <f t="shared" si="234"/>
        <v>0</v>
      </c>
      <c r="KO16" s="555">
        <f t="shared" si="177"/>
        <v>0</v>
      </c>
      <c r="KP16" s="149">
        <f t="shared" si="178"/>
        <v>0</v>
      </c>
      <c r="KQ16" s="157">
        <v>0.27429935250298</v>
      </c>
      <c r="KR16" s="158">
        <f t="shared" si="179"/>
        <v>0</v>
      </c>
      <c r="KS16" s="159">
        <f t="shared" si="180"/>
        <v>0</v>
      </c>
    </row>
    <row r="17">
      <c r="A17" s="154">
        <f t="shared" si="181"/>
        <v>5</v>
      </c>
      <c r="B17" s="155" t="s">
        <v>41</v>
      </c>
      <c r="C17" s="156" t="s">
        <v>85</v>
      </c>
      <c r="D17" s="156" t="s">
        <v>84</v>
      </c>
      <c r="E17" s="149">
        <f t="shared" si="19"/>
        <v>4942</v>
      </c>
      <c r="F17" s="149">
        <f t="shared" si="20"/>
        <v>7695000</v>
      </c>
      <c r="G17" s="149">
        <f t="shared" si="21"/>
        <v>38028.69</v>
      </c>
      <c r="H17" s="157">
        <v>0.0250312</v>
      </c>
      <c r="I17" s="149">
        <f t="shared" si="22"/>
        <v>951.9037451</v>
      </c>
      <c r="J17" s="149">
        <f t="shared" ref="J17:K17" si="235">J53+J89+J125+J161</f>
        <v>0</v>
      </c>
      <c r="K17" s="149">
        <f t="shared" si="235"/>
        <v>0</v>
      </c>
      <c r="L17" s="555">
        <f t="shared" si="24"/>
        <v>0</v>
      </c>
      <c r="M17" s="149">
        <f t="shared" si="25"/>
        <v>38980.59375</v>
      </c>
      <c r="N17" s="157">
        <v>0.266850837524511</v>
      </c>
      <c r="O17" s="158">
        <f t="shared" si="26"/>
        <v>10402.00409</v>
      </c>
      <c r="P17" s="159">
        <f t="shared" si="27"/>
        <v>28578.58966</v>
      </c>
      <c r="Q17" s="554"/>
      <c r="R17" s="154">
        <f t="shared" si="183"/>
        <v>5</v>
      </c>
      <c r="S17" s="155" t="s">
        <v>41</v>
      </c>
      <c r="T17" s="156" t="s">
        <v>85</v>
      </c>
      <c r="U17" s="156" t="s">
        <v>84</v>
      </c>
      <c r="V17" s="149">
        <f t="shared" si="28"/>
        <v>4540</v>
      </c>
      <c r="W17" s="149">
        <f t="shared" si="29"/>
        <v>8086722.19</v>
      </c>
      <c r="X17" s="149">
        <f t="shared" si="30"/>
        <v>36713.71874</v>
      </c>
      <c r="Y17" s="157">
        <v>0.0250312</v>
      </c>
      <c r="Z17" s="149">
        <f t="shared" si="31"/>
        <v>918.9884366</v>
      </c>
      <c r="AA17" s="149">
        <f t="shared" ref="AA17:AB17" si="236">AA53+AA89+AA125+AA161</f>
        <v>0</v>
      </c>
      <c r="AB17" s="149">
        <f t="shared" si="236"/>
        <v>0</v>
      </c>
      <c r="AC17" s="555">
        <f t="shared" si="33"/>
        <v>0</v>
      </c>
      <c r="AD17" s="149">
        <f t="shared" si="34"/>
        <v>37632.70718</v>
      </c>
      <c r="AE17" s="157">
        <v>0.266850837524511</v>
      </c>
      <c r="AF17" s="158">
        <f t="shared" si="35"/>
        <v>10042.31943</v>
      </c>
      <c r="AG17" s="159">
        <f t="shared" si="36"/>
        <v>27590.38775</v>
      </c>
      <c r="AH17" s="554"/>
      <c r="AI17" s="154">
        <f t="shared" si="185"/>
        <v>5</v>
      </c>
      <c r="AJ17" s="155" t="s">
        <v>41</v>
      </c>
      <c r="AK17" s="156" t="s">
        <v>85</v>
      </c>
      <c r="AL17" s="156" t="s">
        <v>84</v>
      </c>
      <c r="AM17" s="149">
        <f t="shared" si="37"/>
        <v>5199</v>
      </c>
      <c r="AN17" s="149">
        <f t="shared" si="38"/>
        <v>8499127.418</v>
      </c>
      <c r="AO17" s="149">
        <f t="shared" si="39"/>
        <v>44186.96345</v>
      </c>
      <c r="AP17" s="157">
        <v>0.0250312</v>
      </c>
      <c r="AQ17" s="149">
        <f t="shared" si="40"/>
        <v>1106.052719</v>
      </c>
      <c r="AR17" s="149">
        <f t="shared" ref="AR17:AS17" si="237">AR53+AR89+AR125+AR161</f>
        <v>0</v>
      </c>
      <c r="AS17" s="149">
        <f t="shared" si="237"/>
        <v>0</v>
      </c>
      <c r="AT17" s="555">
        <f t="shared" si="42"/>
        <v>0</v>
      </c>
      <c r="AU17" s="149">
        <f t="shared" si="43"/>
        <v>45293.01617</v>
      </c>
      <c r="AV17" s="157">
        <v>0.266850837524511</v>
      </c>
      <c r="AW17" s="158">
        <f t="shared" si="44"/>
        <v>12086.4793</v>
      </c>
      <c r="AX17" s="159">
        <f t="shared" si="45"/>
        <v>33206.53687</v>
      </c>
      <c r="AY17" s="554"/>
      <c r="AZ17" s="154">
        <f t="shared" si="187"/>
        <v>5</v>
      </c>
      <c r="BA17" s="155" t="s">
        <v>41</v>
      </c>
      <c r="BB17" s="156" t="s">
        <v>85</v>
      </c>
      <c r="BC17" s="156" t="s">
        <v>84</v>
      </c>
      <c r="BD17" s="149">
        <f t="shared" si="46"/>
        <v>4942</v>
      </c>
      <c r="BE17" s="149">
        <f t="shared" si="47"/>
        <v>8945189.487</v>
      </c>
      <c r="BF17" s="149">
        <f t="shared" si="48"/>
        <v>44207.12644</v>
      </c>
      <c r="BG17" s="157">
        <v>0.0250312</v>
      </c>
      <c r="BH17" s="149">
        <f t="shared" si="49"/>
        <v>1106.557423</v>
      </c>
      <c r="BI17" s="149">
        <f t="shared" ref="BI17:BJ17" si="238">BI53+BI89+BI125+BI161</f>
        <v>0</v>
      </c>
      <c r="BJ17" s="149">
        <f t="shared" si="238"/>
        <v>0</v>
      </c>
      <c r="BK17" s="555">
        <f t="shared" si="51"/>
        <v>0</v>
      </c>
      <c r="BL17" s="149">
        <f t="shared" si="52"/>
        <v>45313.68387</v>
      </c>
      <c r="BM17" s="157">
        <v>0.266850837524511</v>
      </c>
      <c r="BN17" s="158">
        <f t="shared" si="53"/>
        <v>12091.99449</v>
      </c>
      <c r="BO17" s="159">
        <f t="shared" si="54"/>
        <v>33221.68938</v>
      </c>
      <c r="BP17" s="554"/>
      <c r="BQ17" s="154">
        <f t="shared" si="189"/>
        <v>5</v>
      </c>
      <c r="BR17" s="155" t="s">
        <v>41</v>
      </c>
      <c r="BS17" s="156" t="s">
        <v>85</v>
      </c>
      <c r="BT17" s="156" t="s">
        <v>84</v>
      </c>
      <c r="BU17" s="149">
        <f t="shared" si="55"/>
        <v>4652</v>
      </c>
      <c r="BV17" s="149">
        <f t="shared" si="56"/>
        <v>9270227.656</v>
      </c>
      <c r="BW17" s="149">
        <f t="shared" si="57"/>
        <v>43125.09906</v>
      </c>
      <c r="BX17" s="157">
        <v>0.0250312</v>
      </c>
      <c r="BY17" s="149">
        <f t="shared" si="58"/>
        <v>1079.472979</v>
      </c>
      <c r="BZ17" s="149">
        <f t="shared" ref="BZ17:CA17" si="239">BZ53+BZ89+BZ125+BZ161</f>
        <v>0</v>
      </c>
      <c r="CA17" s="149">
        <f t="shared" si="239"/>
        <v>0</v>
      </c>
      <c r="CB17" s="555">
        <f t="shared" si="60"/>
        <v>0</v>
      </c>
      <c r="CC17" s="149">
        <f t="shared" si="61"/>
        <v>44204.57204</v>
      </c>
      <c r="CD17" s="157">
        <v>0.266850837524511</v>
      </c>
      <c r="CE17" s="158">
        <f t="shared" si="62"/>
        <v>11796.02707</v>
      </c>
      <c r="CF17" s="159">
        <f t="shared" si="63"/>
        <v>32408.54497</v>
      </c>
      <c r="CG17" s="554"/>
      <c r="CH17" s="154">
        <f t="shared" si="191"/>
        <v>5</v>
      </c>
      <c r="CI17" s="155" t="s">
        <v>41</v>
      </c>
      <c r="CJ17" s="156" t="s">
        <v>85</v>
      </c>
      <c r="CK17" s="156" t="s">
        <v>84</v>
      </c>
      <c r="CL17" s="149">
        <f t="shared" si="64"/>
        <v>3471</v>
      </c>
      <c r="CM17" s="149">
        <f t="shared" si="65"/>
        <v>9981199.705</v>
      </c>
      <c r="CN17" s="149">
        <f t="shared" si="66"/>
        <v>34644.74418</v>
      </c>
      <c r="CO17" s="157">
        <v>0.0250312</v>
      </c>
      <c r="CP17" s="149">
        <f t="shared" si="67"/>
        <v>867.1995204</v>
      </c>
      <c r="CQ17" s="149">
        <f t="shared" ref="CQ17:CR17" si="240">CQ53+CQ89+CQ125+CQ161</f>
        <v>0</v>
      </c>
      <c r="CR17" s="149">
        <f t="shared" si="240"/>
        <v>0</v>
      </c>
      <c r="CS17" s="555">
        <f t="shared" si="69"/>
        <v>0</v>
      </c>
      <c r="CT17" s="149">
        <f t="shared" si="70"/>
        <v>35511.9437</v>
      </c>
      <c r="CU17" s="157">
        <v>0.266850837524511</v>
      </c>
      <c r="CV17" s="158">
        <f t="shared" si="71"/>
        <v>9476.391917</v>
      </c>
      <c r="CW17" s="159">
        <f t="shared" si="72"/>
        <v>26035.55178</v>
      </c>
      <c r="CX17" s="554"/>
      <c r="CY17" s="154">
        <f t="shared" si="193"/>
        <v>5</v>
      </c>
      <c r="CZ17" s="155" t="s">
        <v>41</v>
      </c>
      <c r="DA17" s="156" t="s">
        <v>85</v>
      </c>
      <c r="DB17" s="156" t="s">
        <v>84</v>
      </c>
      <c r="DC17" s="149">
        <f t="shared" si="73"/>
        <v>3023</v>
      </c>
      <c r="DD17" s="149">
        <f t="shared" si="74"/>
        <v>10810471.87</v>
      </c>
      <c r="DE17" s="149">
        <f t="shared" si="75"/>
        <v>32680.05645</v>
      </c>
      <c r="DF17" s="157">
        <v>0.0250312</v>
      </c>
      <c r="DG17" s="149">
        <f t="shared" si="76"/>
        <v>818.0210291</v>
      </c>
      <c r="DH17" s="149">
        <f t="shared" ref="DH17:DI17" si="241">DH53+DH89+DH125+DH161</f>
        <v>0</v>
      </c>
      <c r="DI17" s="149">
        <f t="shared" si="241"/>
        <v>0</v>
      </c>
      <c r="DJ17" s="555">
        <f t="shared" si="78"/>
        <v>0</v>
      </c>
      <c r="DK17" s="149">
        <f t="shared" si="79"/>
        <v>33498.07748</v>
      </c>
      <c r="DL17" s="157">
        <v>0.266850837524511</v>
      </c>
      <c r="DM17" s="158">
        <f t="shared" si="80"/>
        <v>8938.990032</v>
      </c>
      <c r="DN17" s="159">
        <f t="shared" si="81"/>
        <v>24559.08745</v>
      </c>
      <c r="DO17" s="554"/>
      <c r="DP17" s="154">
        <f t="shared" si="195"/>
        <v>5</v>
      </c>
      <c r="DQ17" s="155" t="s">
        <v>41</v>
      </c>
      <c r="DR17" s="156" t="s">
        <v>85</v>
      </c>
      <c r="DS17" s="156" t="s">
        <v>84</v>
      </c>
      <c r="DT17" s="149">
        <f t="shared" si="82"/>
        <v>2617</v>
      </c>
      <c r="DU17" s="149">
        <f t="shared" si="83"/>
        <v>11111041.87</v>
      </c>
      <c r="DV17" s="149">
        <f t="shared" si="84"/>
        <v>29077.59658</v>
      </c>
      <c r="DW17" s="157">
        <v>0.0250312</v>
      </c>
      <c r="DX17" s="149">
        <f t="shared" si="85"/>
        <v>727.8471355</v>
      </c>
      <c r="DY17" s="149">
        <f t="shared" ref="DY17:DZ17" si="242">DY53+DY89+DY125+DY161</f>
        <v>0</v>
      </c>
      <c r="DZ17" s="149">
        <f t="shared" si="242"/>
        <v>0</v>
      </c>
      <c r="EA17" s="555">
        <f t="shared" si="87"/>
        <v>0</v>
      </c>
      <c r="EB17" s="149">
        <f t="shared" si="88"/>
        <v>29805.44372</v>
      </c>
      <c r="EC17" s="157">
        <v>0.266850837524511</v>
      </c>
      <c r="ED17" s="158">
        <f t="shared" si="89"/>
        <v>7953.607619</v>
      </c>
      <c r="EE17" s="159">
        <f t="shared" si="90"/>
        <v>21851.8361</v>
      </c>
      <c r="EF17" s="554"/>
      <c r="EG17" s="154">
        <f t="shared" si="197"/>
        <v>5</v>
      </c>
      <c r="EH17" s="155" t="s">
        <v>41</v>
      </c>
      <c r="EI17" s="156" t="s">
        <v>85</v>
      </c>
      <c r="EJ17" s="156" t="s">
        <v>84</v>
      </c>
      <c r="EK17" s="149">
        <f t="shared" si="91"/>
        <v>1950</v>
      </c>
      <c r="EL17" s="149">
        <f t="shared" si="92"/>
        <v>11471326.08</v>
      </c>
      <c r="EM17" s="149">
        <f t="shared" si="93"/>
        <v>22369.08585</v>
      </c>
      <c r="EN17" s="157">
        <v>0.0250312</v>
      </c>
      <c r="EO17" s="149">
        <f t="shared" si="94"/>
        <v>559.9250617</v>
      </c>
      <c r="EP17" s="149">
        <f t="shared" ref="EP17:EQ17" si="243">EP53+EP89+EP125+EP161</f>
        <v>0</v>
      </c>
      <c r="EQ17" s="149">
        <f t="shared" si="243"/>
        <v>0</v>
      </c>
      <c r="ER17" s="555">
        <f t="shared" si="96"/>
        <v>0</v>
      </c>
      <c r="ES17" s="149">
        <f t="shared" si="97"/>
        <v>22929.01091</v>
      </c>
      <c r="ET17" s="157">
        <v>0.266850837524511</v>
      </c>
      <c r="EU17" s="158">
        <f t="shared" si="98"/>
        <v>6118.625766</v>
      </c>
      <c r="EV17" s="159">
        <f t="shared" si="99"/>
        <v>16810.38515</v>
      </c>
      <c r="EW17" s="554"/>
      <c r="EX17" s="154">
        <f t="shared" si="199"/>
        <v>5</v>
      </c>
      <c r="EY17" s="155" t="s">
        <v>41</v>
      </c>
      <c r="EZ17" s="156" t="s">
        <v>85</v>
      </c>
      <c r="FA17" s="156" t="s">
        <v>84</v>
      </c>
      <c r="FB17" s="149">
        <f t="shared" si="100"/>
        <v>3277.8</v>
      </c>
      <c r="FC17" s="149">
        <f t="shared" si="101"/>
        <v>11576693.12</v>
      </c>
      <c r="FD17" s="149">
        <f t="shared" si="102"/>
        <v>37946.08471</v>
      </c>
      <c r="FE17" s="157">
        <v>0.0250312</v>
      </c>
      <c r="FF17" s="149">
        <f t="shared" si="103"/>
        <v>949.8360355</v>
      </c>
      <c r="FG17" s="149">
        <f t="shared" ref="FG17:FH17" si="244">FG53+FG89+FG125+FG161</f>
        <v>0</v>
      </c>
      <c r="FH17" s="149">
        <f t="shared" si="244"/>
        <v>0</v>
      </c>
      <c r="FI17" s="555">
        <f t="shared" si="105"/>
        <v>0</v>
      </c>
      <c r="FJ17" s="149">
        <f t="shared" si="106"/>
        <v>38895.92074</v>
      </c>
      <c r="FK17" s="157">
        <v>0.266850837524511</v>
      </c>
      <c r="FL17" s="158">
        <f t="shared" si="107"/>
        <v>10379.40903</v>
      </c>
      <c r="FM17" s="159">
        <f t="shared" si="108"/>
        <v>28516.51172</v>
      </c>
      <c r="FN17" s="554"/>
      <c r="FO17" s="154">
        <f t="shared" si="201"/>
        <v>5</v>
      </c>
      <c r="FP17" s="155" t="s">
        <v>41</v>
      </c>
      <c r="FQ17" s="156" t="s">
        <v>85</v>
      </c>
      <c r="FR17" s="156" t="s">
        <v>84</v>
      </c>
      <c r="FS17" s="149">
        <f t="shared" si="109"/>
        <v>3402</v>
      </c>
      <c r="FT17" s="149">
        <f t="shared" si="110"/>
        <v>12141992.91</v>
      </c>
      <c r="FU17" s="149">
        <f t="shared" si="111"/>
        <v>41307.05988</v>
      </c>
      <c r="FV17" s="157">
        <v>0.0250312</v>
      </c>
      <c r="FW17" s="149">
        <f t="shared" si="112"/>
        <v>1033.965277</v>
      </c>
      <c r="FX17" s="149">
        <f t="shared" ref="FX17:FY17" si="245">FX53+FX89+FX125+FX161</f>
        <v>0</v>
      </c>
      <c r="FY17" s="149">
        <f t="shared" si="245"/>
        <v>0</v>
      </c>
      <c r="FZ17" s="555">
        <f t="shared" si="114"/>
        <v>0</v>
      </c>
      <c r="GA17" s="149">
        <f t="shared" si="115"/>
        <v>42341.02516</v>
      </c>
      <c r="GB17" s="157">
        <v>0.266850837524511</v>
      </c>
      <c r="GC17" s="158">
        <f t="shared" si="116"/>
        <v>11298.73803</v>
      </c>
      <c r="GD17" s="159">
        <f t="shared" si="117"/>
        <v>31042.28714</v>
      </c>
      <c r="GE17" s="554"/>
      <c r="GF17" s="154">
        <f t="shared" si="203"/>
        <v>5</v>
      </c>
      <c r="GG17" s="155" t="s">
        <v>41</v>
      </c>
      <c r="GH17" s="156" t="s">
        <v>85</v>
      </c>
      <c r="GI17" s="156" t="s">
        <v>84</v>
      </c>
      <c r="GJ17" s="149">
        <f t="shared" si="118"/>
        <v>3105</v>
      </c>
      <c r="GK17" s="149">
        <f t="shared" si="119"/>
        <v>12278535.97</v>
      </c>
      <c r="GL17" s="149">
        <f t="shared" si="120"/>
        <v>38124.8542</v>
      </c>
      <c r="GM17" s="157">
        <v>0.0250312</v>
      </c>
      <c r="GN17" s="149">
        <f t="shared" si="121"/>
        <v>954.3108505</v>
      </c>
      <c r="GO17" s="149">
        <f t="shared" ref="GO17:GP17" si="246">GO53+GO89+GO125+GO161</f>
        <v>0</v>
      </c>
      <c r="GP17" s="149">
        <f t="shared" si="246"/>
        <v>0</v>
      </c>
      <c r="GQ17" s="555">
        <f t="shared" si="123"/>
        <v>0</v>
      </c>
      <c r="GR17" s="149">
        <f t="shared" si="124"/>
        <v>39079.16505</v>
      </c>
      <c r="GS17" s="157">
        <v>0.266850837524511</v>
      </c>
      <c r="GT17" s="158">
        <f t="shared" si="125"/>
        <v>10428.30792</v>
      </c>
      <c r="GU17" s="159">
        <f t="shared" si="126"/>
        <v>28650.85713</v>
      </c>
      <c r="GV17" s="554"/>
      <c r="GW17" s="154">
        <f t="shared" si="205"/>
        <v>5</v>
      </c>
      <c r="GX17" s="155" t="s">
        <v>41</v>
      </c>
      <c r="GY17" s="156" t="s">
        <v>85</v>
      </c>
      <c r="GZ17" s="156" t="s">
        <v>84</v>
      </c>
      <c r="HA17" s="149">
        <f t="shared" si="127"/>
        <v>2057.79</v>
      </c>
      <c r="HB17" s="149">
        <f t="shared" si="128"/>
        <v>12974311.53</v>
      </c>
      <c r="HC17" s="149">
        <f t="shared" si="129"/>
        <v>26698.40852</v>
      </c>
      <c r="HD17" s="157">
        <v>0.0250312</v>
      </c>
      <c r="HE17" s="149">
        <f t="shared" si="130"/>
        <v>668.2932034</v>
      </c>
      <c r="HF17" s="149">
        <f t="shared" ref="HF17:HG17" si="247">HF53+HF89+HF125+HF161</f>
        <v>0</v>
      </c>
      <c r="HG17" s="149">
        <f t="shared" si="247"/>
        <v>0</v>
      </c>
      <c r="HH17" s="555">
        <f t="shared" si="132"/>
        <v>0</v>
      </c>
      <c r="HI17" s="149">
        <f t="shared" si="133"/>
        <v>27366.70173</v>
      </c>
      <c r="HJ17" s="157">
        <v>0.266850837524511</v>
      </c>
      <c r="HK17" s="158">
        <f t="shared" si="134"/>
        <v>7302.827276</v>
      </c>
      <c r="HL17" s="159">
        <f t="shared" si="135"/>
        <v>20063.87445</v>
      </c>
      <c r="HM17" s="554"/>
      <c r="HN17" s="154">
        <f t="shared" si="207"/>
        <v>5</v>
      </c>
      <c r="HO17" s="155" t="s">
        <v>41</v>
      </c>
      <c r="HP17" s="156" t="s">
        <v>85</v>
      </c>
      <c r="HQ17" s="156" t="s">
        <v>84</v>
      </c>
      <c r="HR17" s="149">
        <f t="shared" si="136"/>
        <v>1967</v>
      </c>
      <c r="HS17" s="149">
        <f t="shared" si="137"/>
        <v>13675419.74</v>
      </c>
      <c r="HT17" s="149">
        <f t="shared" si="138"/>
        <v>26899.55063</v>
      </c>
      <c r="HU17" s="157">
        <v>0.0250312</v>
      </c>
      <c r="HV17" s="149">
        <f t="shared" si="139"/>
        <v>673.3280318</v>
      </c>
      <c r="HW17" s="149">
        <f t="shared" ref="HW17:HX17" si="248">HW53+HW89+HW125+HW161</f>
        <v>0</v>
      </c>
      <c r="HX17" s="149">
        <f t="shared" si="248"/>
        <v>0</v>
      </c>
      <c r="HY17" s="555">
        <f t="shared" si="141"/>
        <v>0</v>
      </c>
      <c r="HZ17" s="149">
        <f t="shared" si="142"/>
        <v>27572.87867</v>
      </c>
      <c r="IA17" s="157">
        <v>0.266850837524511</v>
      </c>
      <c r="IB17" s="158">
        <f t="shared" si="143"/>
        <v>7357.845765</v>
      </c>
      <c r="IC17" s="159">
        <f t="shared" si="144"/>
        <v>20215.0329</v>
      </c>
      <c r="ID17" s="554"/>
      <c r="IE17" s="154">
        <f t="shared" si="209"/>
        <v>5</v>
      </c>
      <c r="IF17" s="155" t="s">
        <v>41</v>
      </c>
      <c r="IG17" s="156" t="s">
        <v>85</v>
      </c>
      <c r="IH17" s="156" t="s">
        <v>84</v>
      </c>
      <c r="II17" s="149">
        <f t="shared" si="145"/>
        <v>2475.82861</v>
      </c>
      <c r="IJ17" s="149">
        <f t="shared" si="146"/>
        <v>14182876.21</v>
      </c>
      <c r="IK17" s="149">
        <f t="shared" si="147"/>
        <v>35114.3707</v>
      </c>
      <c r="IL17" s="157">
        <v>0.0250312</v>
      </c>
      <c r="IM17" s="149">
        <f t="shared" si="148"/>
        <v>878.9548358</v>
      </c>
      <c r="IN17" s="149">
        <f t="shared" ref="IN17:IO17" si="249">IN53+IN89+IN125+IN161</f>
        <v>0</v>
      </c>
      <c r="IO17" s="149">
        <f t="shared" si="249"/>
        <v>0</v>
      </c>
      <c r="IP17" s="555">
        <f t="shared" si="150"/>
        <v>0</v>
      </c>
      <c r="IQ17" s="149">
        <f t="shared" si="151"/>
        <v>35993.32553</v>
      </c>
      <c r="IR17" s="157">
        <v>0.266850837524511</v>
      </c>
      <c r="IS17" s="158">
        <f t="shared" si="152"/>
        <v>9604.849064</v>
      </c>
      <c r="IT17" s="159">
        <f t="shared" si="153"/>
        <v>26388.47647</v>
      </c>
      <c r="IU17" s="554"/>
      <c r="IV17" s="154">
        <f t="shared" si="211"/>
        <v>5</v>
      </c>
      <c r="IW17" s="155" t="s">
        <v>41</v>
      </c>
      <c r="IX17" s="156" t="s">
        <v>85</v>
      </c>
      <c r="IY17" s="156" t="s">
        <v>84</v>
      </c>
      <c r="IZ17" s="149">
        <f t="shared" si="154"/>
        <v>1845.588216</v>
      </c>
      <c r="JA17" s="149">
        <f t="shared" si="155"/>
        <v>14518541.9</v>
      </c>
      <c r="JB17" s="149">
        <f t="shared" si="156"/>
        <v>26795.24985</v>
      </c>
      <c r="JC17" s="157">
        <v>0.0250312</v>
      </c>
      <c r="JD17" s="149">
        <f t="shared" si="157"/>
        <v>670.717258</v>
      </c>
      <c r="JE17" s="149">
        <f t="shared" ref="JE17:JF17" si="250">JE53+JE89+JE125+JE161</f>
        <v>0</v>
      </c>
      <c r="JF17" s="149">
        <f t="shared" si="250"/>
        <v>0</v>
      </c>
      <c r="JG17" s="555">
        <f t="shared" si="159"/>
        <v>0</v>
      </c>
      <c r="JH17" s="149">
        <f t="shared" si="160"/>
        <v>27465.96711</v>
      </c>
      <c r="JI17" s="157">
        <v>0.266850837524511</v>
      </c>
      <c r="JJ17" s="158">
        <f t="shared" si="161"/>
        <v>7329.316325</v>
      </c>
      <c r="JK17" s="159">
        <f t="shared" si="162"/>
        <v>20136.65078</v>
      </c>
      <c r="JL17" s="554"/>
      <c r="JM17" s="154">
        <f t="shared" si="213"/>
        <v>5</v>
      </c>
      <c r="JN17" s="155" t="s">
        <v>41</v>
      </c>
      <c r="JO17" s="156" t="s">
        <v>85</v>
      </c>
      <c r="JP17" s="156" t="s">
        <v>84</v>
      </c>
      <c r="JQ17" s="149">
        <f t="shared" si="163"/>
        <v>748.1530293</v>
      </c>
      <c r="JR17" s="149">
        <f t="shared" si="164"/>
        <v>15583886.79</v>
      </c>
      <c r="JS17" s="149">
        <f t="shared" si="165"/>
        <v>11659.13211</v>
      </c>
      <c r="JT17" s="157">
        <v>0.0250312</v>
      </c>
      <c r="JU17" s="149">
        <f t="shared" si="166"/>
        <v>291.8420676</v>
      </c>
      <c r="JV17" s="149">
        <f t="shared" ref="JV17:JW17" si="251">JV53+JV89+JV125+JV161</f>
        <v>0</v>
      </c>
      <c r="JW17" s="149">
        <f t="shared" si="251"/>
        <v>0</v>
      </c>
      <c r="JX17" s="555">
        <f t="shared" si="168"/>
        <v>0</v>
      </c>
      <c r="JY17" s="149">
        <f t="shared" si="169"/>
        <v>11950.97417</v>
      </c>
      <c r="JZ17" s="157">
        <v>0.266850837524511</v>
      </c>
      <c r="KA17" s="158">
        <f t="shared" si="170"/>
        <v>3189.127468</v>
      </c>
      <c r="KB17" s="159">
        <f t="shared" si="171"/>
        <v>8761.846707</v>
      </c>
      <c r="KC17" s="554"/>
      <c r="KD17" s="154">
        <f t="shared" si="215"/>
        <v>5</v>
      </c>
      <c r="KE17" s="155" t="s">
        <v>41</v>
      </c>
      <c r="KF17" s="156" t="s">
        <v>85</v>
      </c>
      <c r="KG17" s="156" t="s">
        <v>84</v>
      </c>
      <c r="KH17" s="149">
        <f t="shared" si="172"/>
        <v>0</v>
      </c>
      <c r="KI17" s="149" t="str">
        <f t="shared" si="173"/>
        <v>#DIV/0!</v>
      </c>
      <c r="KJ17" s="149">
        <f t="shared" si="174"/>
        <v>0</v>
      </c>
      <c r="KK17" s="157">
        <v>0.0250312</v>
      </c>
      <c r="KL17" s="149">
        <f t="shared" si="175"/>
        <v>0</v>
      </c>
      <c r="KM17" s="149">
        <f t="shared" ref="KM17:KN17" si="252">KM53+KM89+KM125+KM161</f>
        <v>0</v>
      </c>
      <c r="KN17" s="149">
        <f t="shared" si="252"/>
        <v>0</v>
      </c>
      <c r="KO17" s="555">
        <f t="shared" si="177"/>
        <v>0</v>
      </c>
      <c r="KP17" s="149">
        <f t="shared" si="178"/>
        <v>0</v>
      </c>
      <c r="KQ17" s="157">
        <v>0.266850837524511</v>
      </c>
      <c r="KR17" s="158">
        <f t="shared" si="179"/>
        <v>0</v>
      </c>
      <c r="KS17" s="159">
        <f t="shared" si="180"/>
        <v>0</v>
      </c>
    </row>
    <row r="18">
      <c r="A18" s="154">
        <f t="shared" si="181"/>
        <v>6</v>
      </c>
      <c r="B18" s="155" t="s">
        <v>42</v>
      </c>
      <c r="C18" s="156" t="s">
        <v>85</v>
      </c>
      <c r="D18" s="156" t="s">
        <v>84</v>
      </c>
      <c r="E18" s="149">
        <f t="shared" si="19"/>
        <v>3203</v>
      </c>
      <c r="F18" s="149">
        <f t="shared" si="20"/>
        <v>5645000</v>
      </c>
      <c r="G18" s="149">
        <f t="shared" si="21"/>
        <v>18080.935</v>
      </c>
      <c r="H18" s="157">
        <v>0.0598</v>
      </c>
      <c r="I18" s="149">
        <f t="shared" si="22"/>
        <v>1081.239913</v>
      </c>
      <c r="J18" s="149">
        <f t="shared" ref="J18:K18" si="253">J54+J90+J126+J162</f>
        <v>0</v>
      </c>
      <c r="K18" s="149">
        <f t="shared" si="253"/>
        <v>0</v>
      </c>
      <c r="L18" s="555">
        <f t="shared" si="24"/>
        <v>0</v>
      </c>
      <c r="M18" s="149">
        <f t="shared" si="25"/>
        <v>19162.17491</v>
      </c>
      <c r="N18" s="157">
        <v>0.290701617767116</v>
      </c>
      <c r="O18" s="158">
        <f t="shared" si="26"/>
        <v>5570.475247</v>
      </c>
      <c r="P18" s="159">
        <f t="shared" si="27"/>
        <v>13591.69967</v>
      </c>
      <c r="Q18" s="554"/>
      <c r="R18" s="154">
        <f t="shared" si="183"/>
        <v>6</v>
      </c>
      <c r="S18" s="155" t="s">
        <v>42</v>
      </c>
      <c r="T18" s="156" t="s">
        <v>85</v>
      </c>
      <c r="U18" s="156" t="s">
        <v>84</v>
      </c>
      <c r="V18" s="149">
        <f t="shared" si="28"/>
        <v>6113</v>
      </c>
      <c r="W18" s="149">
        <f t="shared" si="29"/>
        <v>5894573.555</v>
      </c>
      <c r="X18" s="149">
        <f t="shared" si="30"/>
        <v>36033.52814</v>
      </c>
      <c r="Y18" s="157">
        <v>0.0598</v>
      </c>
      <c r="Z18" s="149">
        <f t="shared" si="31"/>
        <v>2154.804983</v>
      </c>
      <c r="AA18" s="149">
        <f t="shared" ref="AA18:AB18" si="254">AA54+AA90+AA126+AA162</f>
        <v>0</v>
      </c>
      <c r="AB18" s="149">
        <f t="shared" si="254"/>
        <v>0</v>
      </c>
      <c r="AC18" s="555">
        <f t="shared" si="33"/>
        <v>0</v>
      </c>
      <c r="AD18" s="149">
        <f t="shared" si="34"/>
        <v>38188.33313</v>
      </c>
      <c r="AE18" s="157">
        <v>0.290701617767116</v>
      </c>
      <c r="AF18" s="158">
        <f t="shared" si="35"/>
        <v>11101.41022</v>
      </c>
      <c r="AG18" s="159">
        <f t="shared" si="36"/>
        <v>27086.92291</v>
      </c>
      <c r="AH18" s="554"/>
      <c r="AI18" s="154">
        <f t="shared" si="185"/>
        <v>6</v>
      </c>
      <c r="AJ18" s="155" t="s">
        <v>42</v>
      </c>
      <c r="AK18" s="156" t="s">
        <v>85</v>
      </c>
      <c r="AL18" s="156" t="s">
        <v>84</v>
      </c>
      <c r="AM18" s="149">
        <f t="shared" si="37"/>
        <v>3710</v>
      </c>
      <c r="AN18" s="149">
        <f t="shared" si="38"/>
        <v>5991211.863</v>
      </c>
      <c r="AO18" s="149">
        <f t="shared" si="39"/>
        <v>22227.39601</v>
      </c>
      <c r="AP18" s="157">
        <v>0.0598</v>
      </c>
      <c r="AQ18" s="149">
        <f t="shared" si="40"/>
        <v>1329.198282</v>
      </c>
      <c r="AR18" s="149">
        <f t="shared" ref="AR18:AS18" si="255">AR54+AR90+AR126+AR162</f>
        <v>0</v>
      </c>
      <c r="AS18" s="149">
        <f t="shared" si="255"/>
        <v>0</v>
      </c>
      <c r="AT18" s="555">
        <f t="shared" si="42"/>
        <v>0</v>
      </c>
      <c r="AU18" s="149">
        <f t="shared" si="43"/>
        <v>23556.59429</v>
      </c>
      <c r="AV18" s="157">
        <v>0.290701617767116</v>
      </c>
      <c r="AW18" s="158">
        <f t="shared" si="44"/>
        <v>6847.94007</v>
      </c>
      <c r="AX18" s="159">
        <f t="shared" si="45"/>
        <v>16708.65422</v>
      </c>
      <c r="AY18" s="554"/>
      <c r="AZ18" s="154">
        <f t="shared" si="187"/>
        <v>6</v>
      </c>
      <c r="BA18" s="155" t="s">
        <v>42</v>
      </c>
      <c r="BB18" s="156" t="s">
        <v>85</v>
      </c>
      <c r="BC18" s="156" t="s">
        <v>84</v>
      </c>
      <c r="BD18" s="149">
        <f t="shared" si="46"/>
        <v>3595</v>
      </c>
      <c r="BE18" s="149">
        <f t="shared" si="47"/>
        <v>6282184.693</v>
      </c>
      <c r="BF18" s="149">
        <f t="shared" si="48"/>
        <v>22584.45397</v>
      </c>
      <c r="BG18" s="157">
        <v>0.0598</v>
      </c>
      <c r="BH18" s="149">
        <f t="shared" si="49"/>
        <v>1350.550347</v>
      </c>
      <c r="BI18" s="149">
        <f t="shared" ref="BI18:BJ18" si="256">BI54+BI90+BI126+BI162</f>
        <v>0</v>
      </c>
      <c r="BJ18" s="149">
        <f t="shared" si="256"/>
        <v>0</v>
      </c>
      <c r="BK18" s="555">
        <f t="shared" si="51"/>
        <v>0</v>
      </c>
      <c r="BL18" s="149">
        <f t="shared" si="52"/>
        <v>23935.00432</v>
      </c>
      <c r="BM18" s="157">
        <v>0.290701617767116</v>
      </c>
      <c r="BN18" s="158">
        <f t="shared" si="53"/>
        <v>6957.944476</v>
      </c>
      <c r="BO18" s="159">
        <f t="shared" si="54"/>
        <v>16977.05984</v>
      </c>
      <c r="BP18" s="554"/>
      <c r="BQ18" s="154">
        <f t="shared" si="189"/>
        <v>6</v>
      </c>
      <c r="BR18" s="155" t="s">
        <v>42</v>
      </c>
      <c r="BS18" s="156" t="s">
        <v>85</v>
      </c>
      <c r="BT18" s="156" t="s">
        <v>84</v>
      </c>
      <c r="BU18" s="149">
        <f t="shared" si="55"/>
        <v>5691</v>
      </c>
      <c r="BV18" s="149">
        <f t="shared" si="56"/>
        <v>6608445.215</v>
      </c>
      <c r="BW18" s="149">
        <f t="shared" si="57"/>
        <v>37608.66172</v>
      </c>
      <c r="BX18" s="157">
        <v>0.0598</v>
      </c>
      <c r="BY18" s="149">
        <f t="shared" si="58"/>
        <v>2248.997971</v>
      </c>
      <c r="BZ18" s="149">
        <f t="shared" ref="BZ18:CA18" si="257">BZ54+BZ90+BZ126+BZ162</f>
        <v>0</v>
      </c>
      <c r="CA18" s="149">
        <f t="shared" si="257"/>
        <v>0</v>
      </c>
      <c r="CB18" s="555">
        <f t="shared" si="60"/>
        <v>0</v>
      </c>
      <c r="CC18" s="149">
        <f t="shared" si="61"/>
        <v>39857.65969</v>
      </c>
      <c r="CD18" s="157">
        <v>0.290701617767116</v>
      </c>
      <c r="CE18" s="158">
        <f t="shared" si="62"/>
        <v>11586.68615</v>
      </c>
      <c r="CF18" s="159">
        <f t="shared" si="63"/>
        <v>28270.97354</v>
      </c>
      <c r="CG18" s="554"/>
      <c r="CH18" s="154">
        <f t="shared" si="191"/>
        <v>6</v>
      </c>
      <c r="CI18" s="155" t="s">
        <v>42</v>
      </c>
      <c r="CJ18" s="156" t="s">
        <v>85</v>
      </c>
      <c r="CK18" s="156" t="s">
        <v>84</v>
      </c>
      <c r="CL18" s="149">
        <f t="shared" si="64"/>
        <v>12799</v>
      </c>
      <c r="CM18" s="149">
        <f t="shared" si="65"/>
        <v>6628175.573</v>
      </c>
      <c r="CN18" s="149">
        <f t="shared" si="66"/>
        <v>84834.01915</v>
      </c>
      <c r="CO18" s="157">
        <v>0.0598</v>
      </c>
      <c r="CP18" s="149">
        <f t="shared" si="67"/>
        <v>5073.074345</v>
      </c>
      <c r="CQ18" s="149">
        <f t="shared" ref="CQ18:CR18" si="258">CQ54+CQ90+CQ126+CQ162</f>
        <v>0</v>
      </c>
      <c r="CR18" s="149">
        <f t="shared" si="258"/>
        <v>0</v>
      </c>
      <c r="CS18" s="555">
        <f t="shared" si="69"/>
        <v>0</v>
      </c>
      <c r="CT18" s="149">
        <f t="shared" si="70"/>
        <v>89907.0935</v>
      </c>
      <c r="CU18" s="157">
        <v>0.290701617767116</v>
      </c>
      <c r="CV18" s="158">
        <f t="shared" si="71"/>
        <v>26136.13753</v>
      </c>
      <c r="CW18" s="159">
        <f t="shared" si="72"/>
        <v>63770.95597</v>
      </c>
      <c r="CX18" s="554"/>
      <c r="CY18" s="154">
        <f t="shared" si="193"/>
        <v>6</v>
      </c>
      <c r="CZ18" s="155" t="s">
        <v>42</v>
      </c>
      <c r="DA18" s="156" t="s">
        <v>85</v>
      </c>
      <c r="DB18" s="156" t="s">
        <v>84</v>
      </c>
      <c r="DC18" s="149">
        <f t="shared" si="73"/>
        <v>16136</v>
      </c>
      <c r="DD18" s="149">
        <f t="shared" si="74"/>
        <v>6731585.194</v>
      </c>
      <c r="DE18" s="149">
        <f t="shared" si="75"/>
        <v>108620.8587</v>
      </c>
      <c r="DF18" s="157">
        <v>0.0598</v>
      </c>
      <c r="DG18" s="149">
        <f t="shared" si="76"/>
        <v>6495.52735</v>
      </c>
      <c r="DH18" s="149">
        <f t="shared" ref="DH18:DI18" si="259">DH54+DH90+DH126+DH162</f>
        <v>0</v>
      </c>
      <c r="DI18" s="149">
        <f t="shared" si="259"/>
        <v>0</v>
      </c>
      <c r="DJ18" s="555">
        <f t="shared" si="78"/>
        <v>0</v>
      </c>
      <c r="DK18" s="149">
        <f t="shared" si="79"/>
        <v>115116.386</v>
      </c>
      <c r="DL18" s="157">
        <v>0.290701617767116</v>
      </c>
      <c r="DM18" s="158">
        <f t="shared" si="80"/>
        <v>33464.51965</v>
      </c>
      <c r="DN18" s="159">
        <f t="shared" si="81"/>
        <v>81651.86639</v>
      </c>
      <c r="DO18" s="554"/>
      <c r="DP18" s="154">
        <f t="shared" si="195"/>
        <v>6</v>
      </c>
      <c r="DQ18" s="155" t="s">
        <v>42</v>
      </c>
      <c r="DR18" s="156" t="s">
        <v>85</v>
      </c>
      <c r="DS18" s="156" t="s">
        <v>84</v>
      </c>
      <c r="DT18" s="149">
        <f t="shared" si="82"/>
        <v>4055</v>
      </c>
      <c r="DU18" s="149">
        <f t="shared" si="83"/>
        <v>6910443.848</v>
      </c>
      <c r="DV18" s="149">
        <f t="shared" si="84"/>
        <v>28021.8498</v>
      </c>
      <c r="DW18" s="157">
        <v>0.0598</v>
      </c>
      <c r="DX18" s="149">
        <f t="shared" si="85"/>
        <v>1675.706618</v>
      </c>
      <c r="DY18" s="149">
        <f t="shared" ref="DY18:DZ18" si="260">DY54+DY90+DY126+DY162</f>
        <v>0</v>
      </c>
      <c r="DZ18" s="149">
        <f t="shared" si="260"/>
        <v>0</v>
      </c>
      <c r="EA18" s="555">
        <f t="shared" si="87"/>
        <v>0</v>
      </c>
      <c r="EB18" s="149">
        <f t="shared" si="88"/>
        <v>29697.55642</v>
      </c>
      <c r="EC18" s="157">
        <v>0.290701617767116</v>
      </c>
      <c r="ED18" s="158">
        <f t="shared" si="89"/>
        <v>8633.127695</v>
      </c>
      <c r="EE18" s="159">
        <f t="shared" si="90"/>
        <v>21064.42873</v>
      </c>
      <c r="EF18" s="554"/>
      <c r="EG18" s="154">
        <f t="shared" si="197"/>
        <v>6</v>
      </c>
      <c r="EH18" s="155" t="s">
        <v>42</v>
      </c>
      <c r="EI18" s="156" t="s">
        <v>85</v>
      </c>
      <c r="EJ18" s="156" t="s">
        <v>84</v>
      </c>
      <c r="EK18" s="149">
        <f t="shared" si="91"/>
        <v>9254</v>
      </c>
      <c r="EL18" s="149">
        <f t="shared" si="92"/>
        <v>7927804.82</v>
      </c>
      <c r="EM18" s="149">
        <f t="shared" si="93"/>
        <v>73363.9058</v>
      </c>
      <c r="EN18" s="157">
        <v>0.0598</v>
      </c>
      <c r="EO18" s="149">
        <f t="shared" si="94"/>
        <v>4387.161567</v>
      </c>
      <c r="EP18" s="149">
        <f t="shared" ref="EP18:EQ18" si="261">EP54+EP90+EP126+EP162</f>
        <v>0</v>
      </c>
      <c r="EQ18" s="149">
        <f t="shared" si="261"/>
        <v>0</v>
      </c>
      <c r="ER18" s="555">
        <f t="shared" si="96"/>
        <v>0</v>
      </c>
      <c r="ES18" s="149">
        <f t="shared" si="97"/>
        <v>77751.06737</v>
      </c>
      <c r="ET18" s="157">
        <v>0.290701617767116</v>
      </c>
      <c r="EU18" s="158">
        <f t="shared" si="98"/>
        <v>22602.36107</v>
      </c>
      <c r="EV18" s="159">
        <f t="shared" si="99"/>
        <v>55148.7063</v>
      </c>
      <c r="EW18" s="554"/>
      <c r="EX18" s="154">
        <f t="shared" si="199"/>
        <v>6</v>
      </c>
      <c r="EY18" s="155" t="s">
        <v>42</v>
      </c>
      <c r="EZ18" s="156" t="s">
        <v>85</v>
      </c>
      <c r="FA18" s="156" t="s">
        <v>84</v>
      </c>
      <c r="FB18" s="149">
        <f t="shared" si="100"/>
        <v>1493.4</v>
      </c>
      <c r="FC18" s="149">
        <f t="shared" si="101"/>
        <v>7058647.435</v>
      </c>
      <c r="FD18" s="149">
        <f t="shared" si="102"/>
        <v>10541.38408</v>
      </c>
      <c r="FE18" s="157">
        <v>0.0598</v>
      </c>
      <c r="FF18" s="149">
        <f t="shared" si="103"/>
        <v>630.374768</v>
      </c>
      <c r="FG18" s="149">
        <f t="shared" ref="FG18:FH18" si="262">FG54+FG90+FG126+FG162</f>
        <v>0</v>
      </c>
      <c r="FH18" s="149">
        <f t="shared" si="262"/>
        <v>0</v>
      </c>
      <c r="FI18" s="555">
        <f t="shared" si="105"/>
        <v>0</v>
      </c>
      <c r="FJ18" s="149">
        <f t="shared" si="106"/>
        <v>11171.75885</v>
      </c>
      <c r="FK18" s="157">
        <v>0.290701617767116</v>
      </c>
      <c r="FL18" s="158">
        <f t="shared" si="107"/>
        <v>3247.64837</v>
      </c>
      <c r="FM18" s="159">
        <f t="shared" si="108"/>
        <v>7924.110477</v>
      </c>
      <c r="FN18" s="554"/>
      <c r="FO18" s="154">
        <f t="shared" si="201"/>
        <v>6</v>
      </c>
      <c r="FP18" s="155" t="s">
        <v>42</v>
      </c>
      <c r="FQ18" s="156" t="s">
        <v>85</v>
      </c>
      <c r="FR18" s="156" t="s">
        <v>84</v>
      </c>
      <c r="FS18" s="149">
        <f t="shared" si="109"/>
        <v>821</v>
      </c>
      <c r="FT18" s="149">
        <f t="shared" si="110"/>
        <v>7328747.368</v>
      </c>
      <c r="FU18" s="149">
        <f t="shared" si="111"/>
        <v>6016.901589</v>
      </c>
      <c r="FV18" s="157">
        <v>0.0598</v>
      </c>
      <c r="FW18" s="149">
        <f t="shared" si="112"/>
        <v>359.810715</v>
      </c>
      <c r="FX18" s="149">
        <f t="shared" ref="FX18:FY18" si="263">FX54+FX90+FX126+FX162</f>
        <v>0</v>
      </c>
      <c r="FY18" s="149">
        <f t="shared" si="263"/>
        <v>0</v>
      </c>
      <c r="FZ18" s="555">
        <f t="shared" si="114"/>
        <v>0</v>
      </c>
      <c r="GA18" s="149">
        <f t="shared" si="115"/>
        <v>6376.712304</v>
      </c>
      <c r="GB18" s="157">
        <v>0.290701617767116</v>
      </c>
      <c r="GC18" s="158">
        <f t="shared" si="116"/>
        <v>1853.720583</v>
      </c>
      <c r="GD18" s="159">
        <f t="shared" si="117"/>
        <v>4522.991721</v>
      </c>
      <c r="GE18" s="554"/>
      <c r="GF18" s="154">
        <f t="shared" si="203"/>
        <v>6</v>
      </c>
      <c r="GG18" s="155" t="s">
        <v>42</v>
      </c>
      <c r="GH18" s="156" t="s">
        <v>85</v>
      </c>
      <c r="GI18" s="156" t="s">
        <v>84</v>
      </c>
      <c r="GJ18" s="149">
        <f t="shared" si="118"/>
        <v>574</v>
      </c>
      <c r="GK18" s="149">
        <f t="shared" si="119"/>
        <v>7592202.288</v>
      </c>
      <c r="GL18" s="149">
        <f t="shared" si="120"/>
        <v>4357.924113</v>
      </c>
      <c r="GM18" s="157">
        <v>0.0598</v>
      </c>
      <c r="GN18" s="149">
        <f t="shared" si="121"/>
        <v>260.603862</v>
      </c>
      <c r="GO18" s="149">
        <f t="shared" ref="GO18:GP18" si="264">GO54+GO90+GO126+GO162</f>
        <v>0</v>
      </c>
      <c r="GP18" s="149">
        <f t="shared" si="264"/>
        <v>0</v>
      </c>
      <c r="GQ18" s="555">
        <f t="shared" si="123"/>
        <v>0</v>
      </c>
      <c r="GR18" s="149">
        <f t="shared" si="124"/>
        <v>4618.527975</v>
      </c>
      <c r="GS18" s="157">
        <v>0.290701617767116</v>
      </c>
      <c r="GT18" s="158">
        <f t="shared" si="125"/>
        <v>1342.613554</v>
      </c>
      <c r="GU18" s="159">
        <f t="shared" si="126"/>
        <v>3275.914421</v>
      </c>
      <c r="GV18" s="554"/>
      <c r="GW18" s="154">
        <f t="shared" si="205"/>
        <v>6</v>
      </c>
      <c r="GX18" s="155" t="s">
        <v>42</v>
      </c>
      <c r="GY18" s="156" t="s">
        <v>85</v>
      </c>
      <c r="GZ18" s="156" t="s">
        <v>84</v>
      </c>
      <c r="HA18" s="149">
        <f t="shared" si="127"/>
        <v>10357.16</v>
      </c>
      <c r="HB18" s="149">
        <f t="shared" si="128"/>
        <v>7721608.878</v>
      </c>
      <c r="HC18" s="149">
        <f t="shared" si="129"/>
        <v>79973.9386</v>
      </c>
      <c r="HD18" s="157">
        <v>0.0598</v>
      </c>
      <c r="HE18" s="149">
        <f t="shared" si="130"/>
        <v>4782.441528</v>
      </c>
      <c r="HF18" s="149">
        <f t="shared" ref="HF18:HG18" si="265">HF54+HF90+HF126+HF162</f>
        <v>0</v>
      </c>
      <c r="HG18" s="149">
        <f t="shared" si="265"/>
        <v>0</v>
      </c>
      <c r="HH18" s="555">
        <f t="shared" si="132"/>
        <v>0</v>
      </c>
      <c r="HI18" s="149">
        <f t="shared" si="133"/>
        <v>84756.38013</v>
      </c>
      <c r="HJ18" s="157">
        <v>0.290701617767116</v>
      </c>
      <c r="HK18" s="158">
        <f t="shared" si="134"/>
        <v>24638.81682</v>
      </c>
      <c r="HL18" s="159">
        <f t="shared" si="135"/>
        <v>60117.56331</v>
      </c>
      <c r="HM18" s="554"/>
      <c r="HN18" s="154">
        <f t="shared" si="207"/>
        <v>6</v>
      </c>
      <c r="HO18" s="155" t="s">
        <v>42</v>
      </c>
      <c r="HP18" s="156" t="s">
        <v>85</v>
      </c>
      <c r="HQ18" s="156" t="s">
        <v>84</v>
      </c>
      <c r="HR18" s="149">
        <f t="shared" si="136"/>
        <v>4647</v>
      </c>
      <c r="HS18" s="149">
        <f t="shared" si="137"/>
        <v>8071362.04</v>
      </c>
      <c r="HT18" s="149">
        <f t="shared" si="138"/>
        <v>37507.6194</v>
      </c>
      <c r="HU18" s="157">
        <v>0.0598</v>
      </c>
      <c r="HV18" s="149">
        <f t="shared" si="139"/>
        <v>2242.95564</v>
      </c>
      <c r="HW18" s="149">
        <f t="shared" ref="HW18:HX18" si="266">HW54+HW90+HW126+HW162</f>
        <v>0</v>
      </c>
      <c r="HX18" s="149">
        <f t="shared" si="266"/>
        <v>0</v>
      </c>
      <c r="HY18" s="555">
        <f t="shared" si="141"/>
        <v>0</v>
      </c>
      <c r="HZ18" s="149">
        <f t="shared" si="142"/>
        <v>39750.57504</v>
      </c>
      <c r="IA18" s="157">
        <v>0.290701617767116</v>
      </c>
      <c r="IB18" s="158">
        <f t="shared" si="143"/>
        <v>11555.55647</v>
      </c>
      <c r="IC18" s="159">
        <f t="shared" si="144"/>
        <v>28195.01857</v>
      </c>
      <c r="ID18" s="554"/>
      <c r="IE18" s="154">
        <f t="shared" si="209"/>
        <v>6</v>
      </c>
      <c r="IF18" s="155" t="s">
        <v>42</v>
      </c>
      <c r="IG18" s="156" t="s">
        <v>85</v>
      </c>
      <c r="IH18" s="156" t="s">
        <v>84</v>
      </c>
      <c r="II18" s="149">
        <f t="shared" si="145"/>
        <v>584.801654</v>
      </c>
      <c r="IJ18" s="149">
        <f t="shared" si="146"/>
        <v>8139271.504</v>
      </c>
      <c r="IK18" s="149">
        <f t="shared" si="147"/>
        <v>4759.859438</v>
      </c>
      <c r="IL18" s="157">
        <v>0.0598</v>
      </c>
      <c r="IM18" s="149">
        <f t="shared" si="148"/>
        <v>284.6395944</v>
      </c>
      <c r="IN18" s="149">
        <f t="shared" ref="IN18:IO18" si="267">IN54+IN90+IN126+IN162</f>
        <v>0</v>
      </c>
      <c r="IO18" s="149">
        <f t="shared" si="267"/>
        <v>0</v>
      </c>
      <c r="IP18" s="555">
        <f t="shared" si="150"/>
        <v>0</v>
      </c>
      <c r="IQ18" s="149">
        <f t="shared" si="151"/>
        <v>5044.499033</v>
      </c>
      <c r="IR18" s="157">
        <v>0.290701617767116</v>
      </c>
      <c r="IS18" s="158">
        <f t="shared" si="152"/>
        <v>1466.44403</v>
      </c>
      <c r="IT18" s="159">
        <f t="shared" si="153"/>
        <v>3578.055003</v>
      </c>
      <c r="IU18" s="554"/>
      <c r="IV18" s="154">
        <f t="shared" si="211"/>
        <v>6</v>
      </c>
      <c r="IW18" s="155" t="s">
        <v>42</v>
      </c>
      <c r="IX18" s="156" t="s">
        <v>85</v>
      </c>
      <c r="IY18" s="156" t="s">
        <v>84</v>
      </c>
      <c r="IZ18" s="149">
        <f t="shared" si="154"/>
        <v>518.0509016</v>
      </c>
      <c r="JA18" s="149">
        <f t="shared" si="155"/>
        <v>8000674.3</v>
      </c>
      <c r="JB18" s="149">
        <f t="shared" si="156"/>
        <v>4144.756534</v>
      </c>
      <c r="JC18" s="157">
        <v>0.0598</v>
      </c>
      <c r="JD18" s="149">
        <f t="shared" si="157"/>
        <v>247.8564408</v>
      </c>
      <c r="JE18" s="149">
        <f t="shared" ref="JE18:JF18" si="268">JE54+JE90+JE126+JE162</f>
        <v>0</v>
      </c>
      <c r="JF18" s="149">
        <f t="shared" si="268"/>
        <v>0</v>
      </c>
      <c r="JG18" s="555">
        <f t="shared" si="159"/>
        <v>0</v>
      </c>
      <c r="JH18" s="149">
        <f t="shared" si="160"/>
        <v>4392.612975</v>
      </c>
      <c r="JI18" s="157">
        <v>0.290701617767116</v>
      </c>
      <c r="JJ18" s="158">
        <f t="shared" si="161"/>
        <v>1276.939698</v>
      </c>
      <c r="JK18" s="159">
        <f t="shared" si="162"/>
        <v>3115.673277</v>
      </c>
      <c r="JL18" s="554"/>
      <c r="JM18" s="154">
        <f t="shared" si="213"/>
        <v>6</v>
      </c>
      <c r="JN18" s="155" t="s">
        <v>42</v>
      </c>
      <c r="JO18" s="156" t="s">
        <v>85</v>
      </c>
      <c r="JP18" s="156" t="s">
        <v>84</v>
      </c>
      <c r="JQ18" s="149">
        <f t="shared" si="163"/>
        <v>138.5122358</v>
      </c>
      <c r="JR18" s="149">
        <f t="shared" si="164"/>
        <v>8075590.784</v>
      </c>
      <c r="JS18" s="149">
        <f t="shared" si="165"/>
        <v>1118.568135</v>
      </c>
      <c r="JT18" s="157">
        <v>0.0598</v>
      </c>
      <c r="JU18" s="149">
        <f t="shared" si="166"/>
        <v>66.89037445</v>
      </c>
      <c r="JV18" s="149">
        <f t="shared" ref="JV18:JW18" si="269">JV54+JV90+JV126+JV162</f>
        <v>0</v>
      </c>
      <c r="JW18" s="149">
        <f t="shared" si="269"/>
        <v>0</v>
      </c>
      <c r="JX18" s="555">
        <f t="shared" si="168"/>
        <v>0</v>
      </c>
      <c r="JY18" s="149">
        <f t="shared" si="169"/>
        <v>1185.458509</v>
      </c>
      <c r="JZ18" s="157">
        <v>0.290701617767116</v>
      </c>
      <c r="KA18" s="158">
        <f t="shared" si="170"/>
        <v>344.6147064</v>
      </c>
      <c r="KB18" s="159">
        <f t="shared" si="171"/>
        <v>840.8438027</v>
      </c>
      <c r="KC18" s="554"/>
      <c r="KD18" s="154">
        <f t="shared" si="215"/>
        <v>6</v>
      </c>
      <c r="KE18" s="155" t="s">
        <v>42</v>
      </c>
      <c r="KF18" s="156" t="s">
        <v>85</v>
      </c>
      <c r="KG18" s="156" t="s">
        <v>84</v>
      </c>
      <c r="KH18" s="149">
        <f t="shared" si="172"/>
        <v>0</v>
      </c>
      <c r="KI18" s="149" t="str">
        <f t="shared" si="173"/>
        <v>#DIV/0!</v>
      </c>
      <c r="KJ18" s="149">
        <f t="shared" si="174"/>
        <v>0</v>
      </c>
      <c r="KK18" s="157">
        <v>0.0598</v>
      </c>
      <c r="KL18" s="149">
        <f t="shared" si="175"/>
        <v>0</v>
      </c>
      <c r="KM18" s="149">
        <f t="shared" ref="KM18:KN18" si="270">KM54+KM90+KM126+KM162</f>
        <v>0</v>
      </c>
      <c r="KN18" s="149">
        <f t="shared" si="270"/>
        <v>0</v>
      </c>
      <c r="KO18" s="555">
        <f t="shared" si="177"/>
        <v>0</v>
      </c>
      <c r="KP18" s="149">
        <f t="shared" si="178"/>
        <v>0</v>
      </c>
      <c r="KQ18" s="157">
        <v>0.290701617767116</v>
      </c>
      <c r="KR18" s="158">
        <f t="shared" si="179"/>
        <v>0</v>
      </c>
      <c r="KS18" s="159">
        <f t="shared" si="180"/>
        <v>0</v>
      </c>
    </row>
    <row r="19">
      <c r="A19" s="154">
        <f t="shared" si="181"/>
        <v>7</v>
      </c>
      <c r="B19" s="155" t="s">
        <v>43</v>
      </c>
      <c r="C19" s="156" t="s">
        <v>85</v>
      </c>
      <c r="D19" s="156" t="s">
        <v>84</v>
      </c>
      <c r="E19" s="149">
        <f t="shared" si="19"/>
        <v>900</v>
      </c>
      <c r="F19" s="149">
        <f t="shared" si="20"/>
        <v>8947000</v>
      </c>
      <c r="G19" s="149">
        <f t="shared" si="21"/>
        <v>8052.3</v>
      </c>
      <c r="H19" s="157">
        <v>0.022</v>
      </c>
      <c r="I19" s="149">
        <f t="shared" si="22"/>
        <v>177.1506</v>
      </c>
      <c r="J19" s="149">
        <f t="shared" ref="J19:K19" si="271">J55+J91+J127+J163</f>
        <v>0</v>
      </c>
      <c r="K19" s="149">
        <f t="shared" si="271"/>
        <v>0</v>
      </c>
      <c r="L19" s="555">
        <f t="shared" si="24"/>
        <v>0</v>
      </c>
      <c r="M19" s="149">
        <f t="shared" si="25"/>
        <v>8229.4506</v>
      </c>
      <c r="N19" s="157">
        <v>0.21087817</v>
      </c>
      <c r="O19" s="158">
        <f t="shared" si="26"/>
        <v>1735.411483</v>
      </c>
      <c r="P19" s="159">
        <f t="shared" si="27"/>
        <v>6494.039117</v>
      </c>
      <c r="Q19" s="554"/>
      <c r="R19" s="154">
        <f t="shared" si="183"/>
        <v>7</v>
      </c>
      <c r="S19" s="155" t="s">
        <v>43</v>
      </c>
      <c r="T19" s="156" t="s">
        <v>85</v>
      </c>
      <c r="U19" s="156" t="s">
        <v>84</v>
      </c>
      <c r="V19" s="149">
        <f t="shared" si="28"/>
        <v>1527</v>
      </c>
      <c r="W19" s="149">
        <f t="shared" si="29"/>
        <v>9702665.72</v>
      </c>
      <c r="X19" s="149">
        <f t="shared" si="30"/>
        <v>14815.97056</v>
      </c>
      <c r="Y19" s="157">
        <v>0.022</v>
      </c>
      <c r="Z19" s="149">
        <f t="shared" si="31"/>
        <v>325.9513522</v>
      </c>
      <c r="AA19" s="149">
        <f t="shared" ref="AA19:AB19" si="272">AA55+AA91+AA127+AA163</f>
        <v>0</v>
      </c>
      <c r="AB19" s="149">
        <f t="shared" si="272"/>
        <v>0</v>
      </c>
      <c r="AC19" s="555">
        <f t="shared" si="33"/>
        <v>0</v>
      </c>
      <c r="AD19" s="149">
        <f t="shared" si="34"/>
        <v>15141.92191</v>
      </c>
      <c r="AE19" s="157">
        <v>0.21087817</v>
      </c>
      <c r="AF19" s="158">
        <f t="shared" si="35"/>
        <v>3193.100782</v>
      </c>
      <c r="AG19" s="159">
        <f t="shared" si="36"/>
        <v>11948.82113</v>
      </c>
      <c r="AH19" s="554"/>
      <c r="AI19" s="154">
        <f t="shared" si="185"/>
        <v>7</v>
      </c>
      <c r="AJ19" s="155" t="s">
        <v>43</v>
      </c>
      <c r="AK19" s="156" t="s">
        <v>85</v>
      </c>
      <c r="AL19" s="156" t="s">
        <v>84</v>
      </c>
      <c r="AM19" s="149">
        <f t="shared" si="37"/>
        <v>1076</v>
      </c>
      <c r="AN19" s="149">
        <f t="shared" si="38"/>
        <v>9390553.23</v>
      </c>
      <c r="AO19" s="149">
        <f t="shared" si="39"/>
        <v>10104.23527</v>
      </c>
      <c r="AP19" s="157">
        <v>0.022</v>
      </c>
      <c r="AQ19" s="149">
        <f t="shared" si="40"/>
        <v>222.293176</v>
      </c>
      <c r="AR19" s="149">
        <f t="shared" ref="AR19:AS19" si="273">AR55+AR91+AR127+AR163</f>
        <v>0</v>
      </c>
      <c r="AS19" s="149">
        <f t="shared" si="273"/>
        <v>0</v>
      </c>
      <c r="AT19" s="555">
        <f t="shared" si="42"/>
        <v>0</v>
      </c>
      <c r="AU19" s="149">
        <f t="shared" si="43"/>
        <v>10326.52845</v>
      </c>
      <c r="AV19" s="157">
        <v>0.21087817</v>
      </c>
      <c r="AW19" s="158">
        <f t="shared" si="44"/>
        <v>2177.639422</v>
      </c>
      <c r="AX19" s="159">
        <f t="shared" si="45"/>
        <v>8148.889029</v>
      </c>
      <c r="AY19" s="554"/>
      <c r="AZ19" s="154">
        <f t="shared" si="187"/>
        <v>7</v>
      </c>
      <c r="BA19" s="155" t="s">
        <v>43</v>
      </c>
      <c r="BB19" s="156" t="s">
        <v>85</v>
      </c>
      <c r="BC19" s="156" t="s">
        <v>84</v>
      </c>
      <c r="BD19" s="149">
        <f t="shared" si="46"/>
        <v>1083</v>
      </c>
      <c r="BE19" s="149">
        <f t="shared" si="47"/>
        <v>10014816.16</v>
      </c>
      <c r="BF19" s="149">
        <f t="shared" si="48"/>
        <v>10846.0459</v>
      </c>
      <c r="BG19" s="157">
        <v>0.022</v>
      </c>
      <c r="BH19" s="149">
        <f t="shared" si="49"/>
        <v>238.6130098</v>
      </c>
      <c r="BI19" s="149">
        <f t="shared" ref="BI19:BJ19" si="274">BI55+BI91+BI127+BI163</f>
        <v>0</v>
      </c>
      <c r="BJ19" s="149">
        <f t="shared" si="274"/>
        <v>0</v>
      </c>
      <c r="BK19" s="555">
        <f t="shared" si="51"/>
        <v>0</v>
      </c>
      <c r="BL19" s="149">
        <f t="shared" si="52"/>
        <v>11084.65891</v>
      </c>
      <c r="BM19" s="157">
        <v>0.21087817</v>
      </c>
      <c r="BN19" s="158">
        <f t="shared" si="53"/>
        <v>2337.512586</v>
      </c>
      <c r="BO19" s="159">
        <f t="shared" si="54"/>
        <v>8747.146322</v>
      </c>
      <c r="BP19" s="554"/>
      <c r="BQ19" s="154">
        <f t="shared" si="189"/>
        <v>7</v>
      </c>
      <c r="BR19" s="155" t="s">
        <v>43</v>
      </c>
      <c r="BS19" s="156" t="s">
        <v>85</v>
      </c>
      <c r="BT19" s="156" t="s">
        <v>84</v>
      </c>
      <c r="BU19" s="149">
        <f t="shared" si="55"/>
        <v>1192</v>
      </c>
      <c r="BV19" s="149">
        <f t="shared" si="56"/>
        <v>10885159.9</v>
      </c>
      <c r="BW19" s="149">
        <f t="shared" si="57"/>
        <v>12975.1106</v>
      </c>
      <c r="BX19" s="157">
        <v>0.022</v>
      </c>
      <c r="BY19" s="149">
        <f t="shared" si="58"/>
        <v>285.4524333</v>
      </c>
      <c r="BZ19" s="149">
        <f t="shared" ref="BZ19:CA19" si="275">BZ55+BZ91+BZ127+BZ163</f>
        <v>0</v>
      </c>
      <c r="CA19" s="149">
        <f t="shared" si="275"/>
        <v>0</v>
      </c>
      <c r="CB19" s="555">
        <f t="shared" si="60"/>
        <v>0</v>
      </c>
      <c r="CC19" s="149">
        <f t="shared" si="61"/>
        <v>13260.56304</v>
      </c>
      <c r="CD19" s="157">
        <v>0.21087817</v>
      </c>
      <c r="CE19" s="158">
        <f t="shared" si="62"/>
        <v>2796.363266</v>
      </c>
      <c r="CF19" s="159">
        <f t="shared" si="63"/>
        <v>10464.19977</v>
      </c>
      <c r="CG19" s="554"/>
      <c r="CH19" s="154">
        <f t="shared" si="191"/>
        <v>7</v>
      </c>
      <c r="CI19" s="155" t="s">
        <v>43</v>
      </c>
      <c r="CJ19" s="156" t="s">
        <v>85</v>
      </c>
      <c r="CK19" s="156" t="s">
        <v>84</v>
      </c>
      <c r="CL19" s="149">
        <f t="shared" si="64"/>
        <v>793</v>
      </c>
      <c r="CM19" s="149">
        <f t="shared" si="65"/>
        <v>11643488.04</v>
      </c>
      <c r="CN19" s="149">
        <f t="shared" si="66"/>
        <v>9233.286016</v>
      </c>
      <c r="CO19" s="157">
        <v>0.022</v>
      </c>
      <c r="CP19" s="149">
        <f t="shared" si="67"/>
        <v>203.1322924</v>
      </c>
      <c r="CQ19" s="149">
        <f t="shared" ref="CQ19:CR19" si="276">CQ55+CQ91+CQ127+CQ163</f>
        <v>0</v>
      </c>
      <c r="CR19" s="149">
        <f t="shared" si="276"/>
        <v>0</v>
      </c>
      <c r="CS19" s="555">
        <f t="shared" si="69"/>
        <v>0</v>
      </c>
      <c r="CT19" s="149">
        <f t="shared" si="70"/>
        <v>9436.418308</v>
      </c>
      <c r="CU19" s="157">
        <v>0.21087817</v>
      </c>
      <c r="CV19" s="158">
        <f t="shared" si="71"/>
        <v>1989.934624</v>
      </c>
      <c r="CW19" s="159">
        <f t="shared" si="72"/>
        <v>7446.483684</v>
      </c>
      <c r="CX19" s="554"/>
      <c r="CY19" s="154">
        <f t="shared" si="193"/>
        <v>7</v>
      </c>
      <c r="CZ19" s="155" t="s">
        <v>43</v>
      </c>
      <c r="DA19" s="156" t="s">
        <v>85</v>
      </c>
      <c r="DB19" s="156" t="s">
        <v>84</v>
      </c>
      <c r="DC19" s="149">
        <f t="shared" si="73"/>
        <v>1006</v>
      </c>
      <c r="DD19" s="149">
        <f t="shared" si="74"/>
        <v>11946073.04</v>
      </c>
      <c r="DE19" s="149">
        <f t="shared" si="75"/>
        <v>12017.74948</v>
      </c>
      <c r="DF19" s="157">
        <v>0.022</v>
      </c>
      <c r="DG19" s="149">
        <f t="shared" si="76"/>
        <v>264.3904885</v>
      </c>
      <c r="DH19" s="149">
        <f t="shared" ref="DH19:DI19" si="277">DH55+DH91+DH127+DH163</f>
        <v>0</v>
      </c>
      <c r="DI19" s="149">
        <f t="shared" si="277"/>
        <v>0</v>
      </c>
      <c r="DJ19" s="555">
        <f t="shared" si="78"/>
        <v>0</v>
      </c>
      <c r="DK19" s="149">
        <f t="shared" si="79"/>
        <v>12282.13997</v>
      </c>
      <c r="DL19" s="157">
        <v>0.21087817</v>
      </c>
      <c r="DM19" s="158">
        <f t="shared" si="80"/>
        <v>2590.0352</v>
      </c>
      <c r="DN19" s="159">
        <f t="shared" si="81"/>
        <v>9692.104766</v>
      </c>
      <c r="DO19" s="554"/>
      <c r="DP19" s="154">
        <f t="shared" si="195"/>
        <v>7</v>
      </c>
      <c r="DQ19" s="155" t="s">
        <v>43</v>
      </c>
      <c r="DR19" s="156" t="s">
        <v>85</v>
      </c>
      <c r="DS19" s="156" t="s">
        <v>84</v>
      </c>
      <c r="DT19" s="149">
        <f t="shared" si="82"/>
        <v>682</v>
      </c>
      <c r="DU19" s="149">
        <f t="shared" si="83"/>
        <v>12092614.84</v>
      </c>
      <c r="DV19" s="149">
        <f t="shared" si="84"/>
        <v>8247.16332</v>
      </c>
      <c r="DW19" s="157">
        <v>0.022</v>
      </c>
      <c r="DX19" s="149">
        <f t="shared" si="85"/>
        <v>181.437593</v>
      </c>
      <c r="DY19" s="149">
        <f t="shared" ref="DY19:DZ19" si="278">DY55+DY91+DY127+DY163</f>
        <v>0</v>
      </c>
      <c r="DZ19" s="149">
        <f t="shared" si="278"/>
        <v>0</v>
      </c>
      <c r="EA19" s="555">
        <f t="shared" si="87"/>
        <v>0</v>
      </c>
      <c r="EB19" s="149">
        <f t="shared" si="88"/>
        <v>8428.600913</v>
      </c>
      <c r="EC19" s="157">
        <v>0.21087817</v>
      </c>
      <c r="ED19" s="158">
        <f t="shared" si="89"/>
        <v>1777.407936</v>
      </c>
      <c r="EE19" s="159">
        <f t="shared" si="90"/>
        <v>6651.192977</v>
      </c>
      <c r="EF19" s="554"/>
      <c r="EG19" s="154">
        <f t="shared" si="197"/>
        <v>7</v>
      </c>
      <c r="EH19" s="155" t="s">
        <v>43</v>
      </c>
      <c r="EI19" s="156" t="s">
        <v>85</v>
      </c>
      <c r="EJ19" s="156" t="s">
        <v>84</v>
      </c>
      <c r="EK19" s="149">
        <f t="shared" si="91"/>
        <v>628</v>
      </c>
      <c r="EL19" s="149">
        <f t="shared" si="92"/>
        <v>12429079.4</v>
      </c>
      <c r="EM19" s="149">
        <f t="shared" si="93"/>
        <v>7805.461863</v>
      </c>
      <c r="EN19" s="157">
        <v>0.022</v>
      </c>
      <c r="EO19" s="149">
        <f t="shared" si="94"/>
        <v>171.720161</v>
      </c>
      <c r="EP19" s="149">
        <f t="shared" ref="EP19:EQ19" si="279">EP55+EP91+EP127+EP163</f>
        <v>0</v>
      </c>
      <c r="EQ19" s="149">
        <f t="shared" si="279"/>
        <v>0</v>
      </c>
      <c r="ER19" s="555">
        <f t="shared" si="96"/>
        <v>0</v>
      </c>
      <c r="ES19" s="149">
        <f t="shared" si="97"/>
        <v>7977.182024</v>
      </c>
      <c r="ET19" s="157">
        <v>0.21087817</v>
      </c>
      <c r="EU19" s="158">
        <f t="shared" si="98"/>
        <v>1682.213547</v>
      </c>
      <c r="EV19" s="159">
        <f t="shared" si="99"/>
        <v>6294.968477</v>
      </c>
      <c r="EW19" s="554"/>
      <c r="EX19" s="154">
        <f t="shared" si="199"/>
        <v>7</v>
      </c>
      <c r="EY19" s="155" t="s">
        <v>43</v>
      </c>
      <c r="EZ19" s="156" t="s">
        <v>85</v>
      </c>
      <c r="FA19" s="156" t="s">
        <v>84</v>
      </c>
      <c r="FB19" s="149">
        <f t="shared" si="100"/>
        <v>529.4</v>
      </c>
      <c r="FC19" s="149">
        <f t="shared" si="101"/>
        <v>12772746.05</v>
      </c>
      <c r="FD19" s="149">
        <f t="shared" si="102"/>
        <v>6761.891756</v>
      </c>
      <c r="FE19" s="157">
        <v>0.022</v>
      </c>
      <c r="FF19" s="149">
        <f t="shared" si="103"/>
        <v>148.7616186</v>
      </c>
      <c r="FG19" s="149">
        <f t="shared" ref="FG19:FH19" si="280">FG55+FG91+FG127+FG163</f>
        <v>0</v>
      </c>
      <c r="FH19" s="149">
        <f t="shared" si="280"/>
        <v>0</v>
      </c>
      <c r="FI19" s="555">
        <f t="shared" si="105"/>
        <v>0</v>
      </c>
      <c r="FJ19" s="149">
        <f t="shared" si="106"/>
        <v>6910.653375</v>
      </c>
      <c r="FK19" s="157">
        <v>0.21087817</v>
      </c>
      <c r="FL19" s="158">
        <f t="shared" si="107"/>
        <v>1457.305937</v>
      </c>
      <c r="FM19" s="159">
        <f t="shared" si="108"/>
        <v>5453.347438</v>
      </c>
      <c r="FN19" s="554"/>
      <c r="FO19" s="154">
        <f t="shared" si="201"/>
        <v>7</v>
      </c>
      <c r="FP19" s="155" t="s">
        <v>43</v>
      </c>
      <c r="FQ19" s="156" t="s">
        <v>85</v>
      </c>
      <c r="FR19" s="156" t="s">
        <v>84</v>
      </c>
      <c r="FS19" s="149">
        <f t="shared" si="109"/>
        <v>788</v>
      </c>
      <c r="FT19" s="149">
        <f t="shared" si="110"/>
        <v>13324474.54</v>
      </c>
      <c r="FU19" s="149">
        <f t="shared" si="111"/>
        <v>10499.68594</v>
      </c>
      <c r="FV19" s="157">
        <v>0.022</v>
      </c>
      <c r="FW19" s="149">
        <f t="shared" si="112"/>
        <v>230.9930906</v>
      </c>
      <c r="FX19" s="149">
        <f t="shared" ref="FX19:FY19" si="281">FX55+FX91+FX127+FX163</f>
        <v>0</v>
      </c>
      <c r="FY19" s="149">
        <f t="shared" si="281"/>
        <v>0</v>
      </c>
      <c r="FZ19" s="555">
        <f t="shared" si="114"/>
        <v>0</v>
      </c>
      <c r="GA19" s="149">
        <f t="shared" si="115"/>
        <v>10730.67903</v>
      </c>
      <c r="GB19" s="157">
        <v>0.21087817</v>
      </c>
      <c r="GC19" s="158">
        <f t="shared" si="116"/>
        <v>2262.865956</v>
      </c>
      <c r="GD19" s="159">
        <f t="shared" si="117"/>
        <v>8467.813071</v>
      </c>
      <c r="GE19" s="554"/>
      <c r="GF19" s="154">
        <f t="shared" si="203"/>
        <v>7</v>
      </c>
      <c r="GG19" s="155" t="s">
        <v>43</v>
      </c>
      <c r="GH19" s="156" t="s">
        <v>85</v>
      </c>
      <c r="GI19" s="156" t="s">
        <v>84</v>
      </c>
      <c r="GJ19" s="149">
        <f t="shared" si="118"/>
        <v>295</v>
      </c>
      <c r="GK19" s="149">
        <f t="shared" si="119"/>
        <v>13681033.52</v>
      </c>
      <c r="GL19" s="149">
        <f t="shared" si="120"/>
        <v>4035.904889</v>
      </c>
      <c r="GM19" s="157">
        <v>0.022</v>
      </c>
      <c r="GN19" s="149">
        <f t="shared" si="121"/>
        <v>88.78990756</v>
      </c>
      <c r="GO19" s="149">
        <f t="shared" ref="GO19:GP19" si="282">GO55+GO91+GO127+GO163</f>
        <v>0</v>
      </c>
      <c r="GP19" s="149">
        <f t="shared" si="282"/>
        <v>0</v>
      </c>
      <c r="GQ19" s="555">
        <f t="shared" si="123"/>
        <v>0</v>
      </c>
      <c r="GR19" s="149">
        <f t="shared" si="124"/>
        <v>4124.694797</v>
      </c>
      <c r="GS19" s="157">
        <v>0.21087817</v>
      </c>
      <c r="GT19" s="158">
        <f t="shared" si="125"/>
        <v>869.8080905</v>
      </c>
      <c r="GU19" s="159">
        <f t="shared" si="126"/>
        <v>3254.886706</v>
      </c>
      <c r="GV19" s="554"/>
      <c r="GW19" s="154">
        <f t="shared" si="205"/>
        <v>7</v>
      </c>
      <c r="GX19" s="155" t="s">
        <v>43</v>
      </c>
      <c r="GY19" s="156" t="s">
        <v>85</v>
      </c>
      <c r="GZ19" s="156" t="s">
        <v>84</v>
      </c>
      <c r="HA19" s="149">
        <f t="shared" si="127"/>
        <v>301.1</v>
      </c>
      <c r="HB19" s="149">
        <f t="shared" si="128"/>
        <v>14212132.05</v>
      </c>
      <c r="HC19" s="149">
        <f t="shared" si="129"/>
        <v>4279.27296</v>
      </c>
      <c r="HD19" s="157">
        <v>0.022</v>
      </c>
      <c r="HE19" s="149">
        <f t="shared" si="130"/>
        <v>94.14400511</v>
      </c>
      <c r="HF19" s="149">
        <f t="shared" ref="HF19:HG19" si="283">HF55+HF91+HF127+HF163</f>
        <v>0</v>
      </c>
      <c r="HG19" s="149">
        <f t="shared" si="283"/>
        <v>0</v>
      </c>
      <c r="HH19" s="555">
        <f t="shared" si="132"/>
        <v>0</v>
      </c>
      <c r="HI19" s="149">
        <f t="shared" si="133"/>
        <v>4373.416965</v>
      </c>
      <c r="HJ19" s="157">
        <v>0.21087817</v>
      </c>
      <c r="HK19" s="158">
        <f t="shared" si="134"/>
        <v>922.2581662</v>
      </c>
      <c r="HL19" s="159">
        <f t="shared" si="135"/>
        <v>3451.158799</v>
      </c>
      <c r="HM19" s="554"/>
      <c r="HN19" s="154">
        <f t="shared" si="207"/>
        <v>7</v>
      </c>
      <c r="HO19" s="155" t="s">
        <v>43</v>
      </c>
      <c r="HP19" s="156" t="s">
        <v>85</v>
      </c>
      <c r="HQ19" s="156" t="s">
        <v>84</v>
      </c>
      <c r="HR19" s="149">
        <f t="shared" si="136"/>
        <v>481</v>
      </c>
      <c r="HS19" s="149">
        <f t="shared" si="137"/>
        <v>14864476.2</v>
      </c>
      <c r="HT19" s="149">
        <f t="shared" si="138"/>
        <v>7149.81305</v>
      </c>
      <c r="HU19" s="157">
        <v>0.022</v>
      </c>
      <c r="HV19" s="149">
        <f t="shared" si="139"/>
        <v>157.2958871</v>
      </c>
      <c r="HW19" s="149">
        <f t="shared" ref="HW19:HX19" si="284">HW55+HW91+HW127+HW163</f>
        <v>0</v>
      </c>
      <c r="HX19" s="149">
        <f t="shared" si="284"/>
        <v>0</v>
      </c>
      <c r="HY19" s="555">
        <f t="shared" si="141"/>
        <v>0</v>
      </c>
      <c r="HZ19" s="149">
        <f t="shared" si="142"/>
        <v>7307.108937</v>
      </c>
      <c r="IA19" s="157">
        <v>0.21087817</v>
      </c>
      <c r="IB19" s="158">
        <f t="shared" si="143"/>
        <v>1540.909761</v>
      </c>
      <c r="IC19" s="159">
        <f t="shared" si="144"/>
        <v>5766.199177</v>
      </c>
      <c r="ID19" s="554"/>
      <c r="IE19" s="154">
        <f t="shared" si="209"/>
        <v>7</v>
      </c>
      <c r="IF19" s="155" t="s">
        <v>43</v>
      </c>
      <c r="IG19" s="156" t="s">
        <v>85</v>
      </c>
      <c r="IH19" s="156" t="s">
        <v>84</v>
      </c>
      <c r="II19" s="149">
        <f t="shared" si="145"/>
        <v>312.8</v>
      </c>
      <c r="IJ19" s="149">
        <f t="shared" si="146"/>
        <v>14839145.86</v>
      </c>
      <c r="IK19" s="149">
        <f t="shared" si="147"/>
        <v>4641.684824</v>
      </c>
      <c r="IL19" s="157">
        <v>0.022</v>
      </c>
      <c r="IM19" s="149">
        <f t="shared" si="148"/>
        <v>102.1170661</v>
      </c>
      <c r="IN19" s="149">
        <f t="shared" ref="IN19:IO19" si="285">IN55+IN91+IN127+IN163</f>
        <v>0</v>
      </c>
      <c r="IO19" s="149">
        <f t="shared" si="285"/>
        <v>0</v>
      </c>
      <c r="IP19" s="555">
        <f t="shared" si="150"/>
        <v>0</v>
      </c>
      <c r="IQ19" s="149">
        <f t="shared" si="151"/>
        <v>4743.80189</v>
      </c>
      <c r="IR19" s="157">
        <v>0.21087817</v>
      </c>
      <c r="IS19" s="158">
        <f t="shared" si="152"/>
        <v>1000.364261</v>
      </c>
      <c r="IT19" s="159">
        <f t="shared" si="153"/>
        <v>3743.437629</v>
      </c>
      <c r="IU19" s="554"/>
      <c r="IV19" s="154">
        <f t="shared" si="211"/>
        <v>7</v>
      </c>
      <c r="IW19" s="155" t="s">
        <v>43</v>
      </c>
      <c r="IX19" s="156" t="s">
        <v>85</v>
      </c>
      <c r="IY19" s="156" t="s">
        <v>84</v>
      </c>
      <c r="IZ19" s="149">
        <f t="shared" si="154"/>
        <v>143.45</v>
      </c>
      <c r="JA19" s="149">
        <f t="shared" si="155"/>
        <v>15210537.05</v>
      </c>
      <c r="JB19" s="149">
        <f t="shared" si="156"/>
        <v>2181.95154</v>
      </c>
      <c r="JC19" s="157">
        <v>0.022</v>
      </c>
      <c r="JD19" s="149">
        <f t="shared" si="157"/>
        <v>48.00293388</v>
      </c>
      <c r="JE19" s="149">
        <f t="shared" ref="JE19:JF19" si="286">JE55+JE91+JE127+JE163</f>
        <v>0</v>
      </c>
      <c r="JF19" s="149">
        <f t="shared" si="286"/>
        <v>0</v>
      </c>
      <c r="JG19" s="555">
        <f t="shared" si="159"/>
        <v>0</v>
      </c>
      <c r="JH19" s="149">
        <f t="shared" si="160"/>
        <v>2229.954474</v>
      </c>
      <c r="JI19" s="157">
        <v>0.21087817</v>
      </c>
      <c r="JJ19" s="158">
        <f t="shared" si="161"/>
        <v>470.2487186</v>
      </c>
      <c r="JK19" s="159">
        <f t="shared" si="162"/>
        <v>1759.705755</v>
      </c>
      <c r="JL19" s="554"/>
      <c r="JM19" s="154">
        <f t="shared" si="213"/>
        <v>7</v>
      </c>
      <c r="JN19" s="155" t="s">
        <v>43</v>
      </c>
      <c r="JO19" s="156" t="s">
        <v>85</v>
      </c>
      <c r="JP19" s="156" t="s">
        <v>84</v>
      </c>
      <c r="JQ19" s="149">
        <f t="shared" si="163"/>
        <v>43</v>
      </c>
      <c r="JR19" s="149">
        <f t="shared" si="164"/>
        <v>16324711.84</v>
      </c>
      <c r="JS19" s="149">
        <f t="shared" si="165"/>
        <v>701.9626092</v>
      </c>
      <c r="JT19" s="157">
        <v>0.022</v>
      </c>
      <c r="JU19" s="149">
        <f t="shared" si="166"/>
        <v>15.4431774</v>
      </c>
      <c r="JV19" s="149">
        <f t="shared" ref="JV19:JW19" si="287">JV55+JV91+JV127+JV163</f>
        <v>0</v>
      </c>
      <c r="JW19" s="149">
        <f t="shared" si="287"/>
        <v>0</v>
      </c>
      <c r="JX19" s="555">
        <f t="shared" si="168"/>
        <v>0</v>
      </c>
      <c r="JY19" s="149">
        <f t="shared" si="169"/>
        <v>717.4057866</v>
      </c>
      <c r="JZ19" s="157">
        <v>0.21087817</v>
      </c>
      <c r="KA19" s="158">
        <f t="shared" si="170"/>
        <v>151.2852194</v>
      </c>
      <c r="KB19" s="159">
        <f t="shared" si="171"/>
        <v>566.1205672</v>
      </c>
      <c r="KC19" s="554"/>
      <c r="KD19" s="154">
        <f t="shared" si="215"/>
        <v>7</v>
      </c>
      <c r="KE19" s="155" t="s">
        <v>43</v>
      </c>
      <c r="KF19" s="156" t="s">
        <v>85</v>
      </c>
      <c r="KG19" s="156" t="s">
        <v>84</v>
      </c>
      <c r="KH19" s="149">
        <f t="shared" si="172"/>
        <v>0</v>
      </c>
      <c r="KI19" s="149" t="str">
        <f t="shared" si="173"/>
        <v>#DIV/0!</v>
      </c>
      <c r="KJ19" s="149">
        <f t="shared" si="174"/>
        <v>0</v>
      </c>
      <c r="KK19" s="157">
        <v>0.022</v>
      </c>
      <c r="KL19" s="149">
        <f t="shared" si="175"/>
        <v>0</v>
      </c>
      <c r="KM19" s="149">
        <f t="shared" ref="KM19:KN19" si="288">KM55+KM91+KM127+KM163</f>
        <v>0</v>
      </c>
      <c r="KN19" s="149">
        <f t="shared" si="288"/>
        <v>0</v>
      </c>
      <c r="KO19" s="555">
        <f t="shared" si="177"/>
        <v>0</v>
      </c>
      <c r="KP19" s="149">
        <f t="shared" si="178"/>
        <v>0</v>
      </c>
      <c r="KQ19" s="157">
        <v>0.21087817</v>
      </c>
      <c r="KR19" s="158">
        <f t="shared" si="179"/>
        <v>0</v>
      </c>
      <c r="KS19" s="159">
        <f t="shared" si="180"/>
        <v>0</v>
      </c>
    </row>
    <row r="20">
      <c r="A20" s="154">
        <f t="shared" si="181"/>
        <v>8</v>
      </c>
      <c r="B20" s="155" t="s">
        <v>87</v>
      </c>
      <c r="C20" s="156" t="s">
        <v>85</v>
      </c>
      <c r="D20" s="156" t="s">
        <v>84</v>
      </c>
      <c r="E20" s="149">
        <f t="shared" si="19"/>
        <v>0</v>
      </c>
      <c r="F20" s="149" t="str">
        <f t="shared" si="20"/>
        <v>#DIV/0!</v>
      </c>
      <c r="G20" s="149">
        <f t="shared" si="21"/>
        <v>0</v>
      </c>
      <c r="H20" s="157">
        <v>0.022</v>
      </c>
      <c r="I20" s="149">
        <f t="shared" si="22"/>
        <v>0</v>
      </c>
      <c r="J20" s="149">
        <f t="shared" ref="J20:K20" si="289">J56+J92+J128+J164</f>
        <v>0</v>
      </c>
      <c r="K20" s="149">
        <f t="shared" si="289"/>
        <v>0</v>
      </c>
      <c r="L20" s="555">
        <f t="shared" si="24"/>
        <v>0</v>
      </c>
      <c r="M20" s="149">
        <f t="shared" si="25"/>
        <v>0</v>
      </c>
      <c r="N20" s="157">
        <v>0.27429935250298</v>
      </c>
      <c r="O20" s="158">
        <f t="shared" si="26"/>
        <v>0</v>
      </c>
      <c r="P20" s="159">
        <f t="shared" si="27"/>
        <v>0</v>
      </c>
      <c r="Q20" s="554"/>
      <c r="R20" s="154">
        <f t="shared" si="183"/>
        <v>8</v>
      </c>
      <c r="S20" s="155" t="s">
        <v>87</v>
      </c>
      <c r="T20" s="156" t="s">
        <v>85</v>
      </c>
      <c r="U20" s="156" t="s">
        <v>84</v>
      </c>
      <c r="V20" s="149">
        <f t="shared" si="28"/>
        <v>0</v>
      </c>
      <c r="W20" s="149" t="str">
        <f t="shared" si="29"/>
        <v>#DIV/0!</v>
      </c>
      <c r="X20" s="149">
        <f t="shared" si="30"/>
        <v>0</v>
      </c>
      <c r="Y20" s="157">
        <v>0.022</v>
      </c>
      <c r="Z20" s="149">
        <f t="shared" si="31"/>
        <v>0</v>
      </c>
      <c r="AA20" s="149">
        <f t="shared" ref="AA20:AB20" si="290">AA56+AA92+AA128+AA164</f>
        <v>0</v>
      </c>
      <c r="AB20" s="149">
        <f t="shared" si="290"/>
        <v>0</v>
      </c>
      <c r="AC20" s="555">
        <f t="shared" si="33"/>
        <v>0</v>
      </c>
      <c r="AD20" s="149">
        <f t="shared" si="34"/>
        <v>0</v>
      </c>
      <c r="AE20" s="157">
        <v>0.27429935250298</v>
      </c>
      <c r="AF20" s="158">
        <f t="shared" si="35"/>
        <v>0</v>
      </c>
      <c r="AG20" s="159">
        <f t="shared" si="36"/>
        <v>0</v>
      </c>
      <c r="AH20" s="554"/>
      <c r="AI20" s="154">
        <f t="shared" si="185"/>
        <v>8</v>
      </c>
      <c r="AJ20" s="155" t="s">
        <v>87</v>
      </c>
      <c r="AK20" s="156" t="s">
        <v>85</v>
      </c>
      <c r="AL20" s="156" t="s">
        <v>84</v>
      </c>
      <c r="AM20" s="149">
        <f t="shared" si="37"/>
        <v>0</v>
      </c>
      <c r="AN20" s="149" t="str">
        <f t="shared" si="38"/>
        <v>#DIV/0!</v>
      </c>
      <c r="AO20" s="149">
        <f t="shared" si="39"/>
        <v>0</v>
      </c>
      <c r="AP20" s="157">
        <v>0.022</v>
      </c>
      <c r="AQ20" s="149">
        <f t="shared" si="40"/>
        <v>0</v>
      </c>
      <c r="AR20" s="149">
        <f t="shared" ref="AR20:AS20" si="291">AR56+AR92+AR128+AR164</f>
        <v>0</v>
      </c>
      <c r="AS20" s="149">
        <f t="shared" si="291"/>
        <v>0</v>
      </c>
      <c r="AT20" s="555">
        <f t="shared" si="42"/>
        <v>0</v>
      </c>
      <c r="AU20" s="149">
        <f t="shared" si="43"/>
        <v>0</v>
      </c>
      <c r="AV20" s="157">
        <v>0.27429935250298</v>
      </c>
      <c r="AW20" s="158">
        <f t="shared" si="44"/>
        <v>0</v>
      </c>
      <c r="AX20" s="159">
        <f t="shared" si="45"/>
        <v>0</v>
      </c>
      <c r="AY20" s="554"/>
      <c r="AZ20" s="154">
        <f t="shared" si="187"/>
        <v>8</v>
      </c>
      <c r="BA20" s="155" t="s">
        <v>87</v>
      </c>
      <c r="BB20" s="156" t="s">
        <v>85</v>
      </c>
      <c r="BC20" s="156" t="s">
        <v>84</v>
      </c>
      <c r="BD20" s="149">
        <f t="shared" si="46"/>
        <v>0</v>
      </c>
      <c r="BE20" s="149" t="str">
        <f t="shared" si="47"/>
        <v>#DIV/0!</v>
      </c>
      <c r="BF20" s="149">
        <f t="shared" si="48"/>
        <v>0</v>
      </c>
      <c r="BG20" s="157">
        <v>0.022</v>
      </c>
      <c r="BH20" s="149">
        <f t="shared" si="49"/>
        <v>0</v>
      </c>
      <c r="BI20" s="149">
        <f t="shared" ref="BI20:BJ20" si="292">BI56+BI92+BI128+BI164</f>
        <v>0</v>
      </c>
      <c r="BJ20" s="149">
        <f t="shared" si="292"/>
        <v>0</v>
      </c>
      <c r="BK20" s="555">
        <f t="shared" si="51"/>
        <v>0</v>
      </c>
      <c r="BL20" s="149">
        <f t="shared" si="52"/>
        <v>0</v>
      </c>
      <c r="BM20" s="157">
        <v>0.27429935250298</v>
      </c>
      <c r="BN20" s="158">
        <f t="shared" si="53"/>
        <v>0</v>
      </c>
      <c r="BO20" s="159">
        <f t="shared" si="54"/>
        <v>0</v>
      </c>
      <c r="BP20" s="554"/>
      <c r="BQ20" s="154">
        <f t="shared" si="189"/>
        <v>8</v>
      </c>
      <c r="BR20" s="155" t="s">
        <v>87</v>
      </c>
      <c r="BS20" s="156" t="s">
        <v>85</v>
      </c>
      <c r="BT20" s="156" t="s">
        <v>84</v>
      </c>
      <c r="BU20" s="149">
        <f t="shared" si="55"/>
        <v>0</v>
      </c>
      <c r="BV20" s="149" t="str">
        <f t="shared" si="56"/>
        <v>#DIV/0!</v>
      </c>
      <c r="BW20" s="149">
        <f t="shared" si="57"/>
        <v>0</v>
      </c>
      <c r="BX20" s="157">
        <v>0.022</v>
      </c>
      <c r="BY20" s="149">
        <f t="shared" si="58"/>
        <v>0</v>
      </c>
      <c r="BZ20" s="149">
        <f t="shared" ref="BZ20:CA20" si="293">BZ56+BZ92+BZ128+BZ164</f>
        <v>0</v>
      </c>
      <c r="CA20" s="149">
        <f t="shared" si="293"/>
        <v>0</v>
      </c>
      <c r="CB20" s="555">
        <f t="shared" si="60"/>
        <v>0</v>
      </c>
      <c r="CC20" s="149">
        <f t="shared" si="61"/>
        <v>0</v>
      </c>
      <c r="CD20" s="157">
        <v>0.27429935250298</v>
      </c>
      <c r="CE20" s="158">
        <f t="shared" si="62"/>
        <v>0</v>
      </c>
      <c r="CF20" s="159">
        <f t="shared" si="63"/>
        <v>0</v>
      </c>
      <c r="CG20" s="554"/>
      <c r="CH20" s="154">
        <f t="shared" si="191"/>
        <v>8</v>
      </c>
      <c r="CI20" s="155" t="s">
        <v>87</v>
      </c>
      <c r="CJ20" s="156" t="s">
        <v>85</v>
      </c>
      <c r="CK20" s="156" t="s">
        <v>84</v>
      </c>
      <c r="CL20" s="149">
        <f t="shared" si="64"/>
        <v>0</v>
      </c>
      <c r="CM20" s="149" t="str">
        <f t="shared" si="65"/>
        <v>#DIV/0!</v>
      </c>
      <c r="CN20" s="149">
        <f t="shared" si="66"/>
        <v>0</v>
      </c>
      <c r="CO20" s="157">
        <v>0.022</v>
      </c>
      <c r="CP20" s="149">
        <f t="shared" si="67"/>
        <v>0</v>
      </c>
      <c r="CQ20" s="149">
        <f t="shared" ref="CQ20:CR20" si="294">CQ56+CQ92+CQ128+CQ164</f>
        <v>0</v>
      </c>
      <c r="CR20" s="149">
        <f t="shared" si="294"/>
        <v>0</v>
      </c>
      <c r="CS20" s="555">
        <f t="shared" si="69"/>
        <v>0</v>
      </c>
      <c r="CT20" s="149">
        <f t="shared" si="70"/>
        <v>0</v>
      </c>
      <c r="CU20" s="157">
        <v>0.27429935250298</v>
      </c>
      <c r="CV20" s="158">
        <f t="shared" si="71"/>
        <v>0</v>
      </c>
      <c r="CW20" s="159">
        <f t="shared" si="72"/>
        <v>0</v>
      </c>
      <c r="CX20" s="554"/>
      <c r="CY20" s="154">
        <f t="shared" si="193"/>
        <v>8</v>
      </c>
      <c r="CZ20" s="155" t="s">
        <v>87</v>
      </c>
      <c r="DA20" s="156" t="s">
        <v>85</v>
      </c>
      <c r="DB20" s="156" t="s">
        <v>84</v>
      </c>
      <c r="DC20" s="149">
        <f t="shared" si="73"/>
        <v>0</v>
      </c>
      <c r="DD20" s="149" t="str">
        <f t="shared" si="74"/>
        <v>#DIV/0!</v>
      </c>
      <c r="DE20" s="149">
        <f t="shared" si="75"/>
        <v>0</v>
      </c>
      <c r="DF20" s="157">
        <v>0.022</v>
      </c>
      <c r="DG20" s="149">
        <f t="shared" si="76"/>
        <v>0</v>
      </c>
      <c r="DH20" s="149">
        <f t="shared" ref="DH20:DI20" si="295">DH56+DH92+DH128+DH164</f>
        <v>0</v>
      </c>
      <c r="DI20" s="149">
        <f t="shared" si="295"/>
        <v>0</v>
      </c>
      <c r="DJ20" s="555">
        <f t="shared" si="78"/>
        <v>0</v>
      </c>
      <c r="DK20" s="149">
        <f t="shared" si="79"/>
        <v>0</v>
      </c>
      <c r="DL20" s="157">
        <v>0.27429935250298</v>
      </c>
      <c r="DM20" s="158">
        <f t="shared" si="80"/>
        <v>0</v>
      </c>
      <c r="DN20" s="159">
        <f t="shared" si="81"/>
        <v>0</v>
      </c>
      <c r="DO20" s="554"/>
      <c r="DP20" s="154">
        <f t="shared" si="195"/>
        <v>8</v>
      </c>
      <c r="DQ20" s="155" t="s">
        <v>87</v>
      </c>
      <c r="DR20" s="156" t="s">
        <v>85</v>
      </c>
      <c r="DS20" s="156" t="s">
        <v>84</v>
      </c>
      <c r="DT20" s="149">
        <f t="shared" si="82"/>
        <v>0</v>
      </c>
      <c r="DU20" s="149" t="str">
        <f t="shared" si="83"/>
        <v>#DIV/0!</v>
      </c>
      <c r="DV20" s="149">
        <f t="shared" si="84"/>
        <v>0</v>
      </c>
      <c r="DW20" s="157">
        <v>0.022</v>
      </c>
      <c r="DX20" s="149">
        <f t="shared" si="85"/>
        <v>0</v>
      </c>
      <c r="DY20" s="149">
        <f t="shared" ref="DY20:DZ20" si="296">DY56+DY92+DY128+DY164</f>
        <v>0</v>
      </c>
      <c r="DZ20" s="149">
        <f t="shared" si="296"/>
        <v>0</v>
      </c>
      <c r="EA20" s="555">
        <f t="shared" si="87"/>
        <v>0</v>
      </c>
      <c r="EB20" s="149">
        <f t="shared" si="88"/>
        <v>0</v>
      </c>
      <c r="EC20" s="157">
        <v>0.27429935250298</v>
      </c>
      <c r="ED20" s="158">
        <f t="shared" si="89"/>
        <v>0</v>
      </c>
      <c r="EE20" s="159">
        <f t="shared" si="90"/>
        <v>0</v>
      </c>
      <c r="EF20" s="554"/>
      <c r="EG20" s="154">
        <f t="shared" si="197"/>
        <v>8</v>
      </c>
      <c r="EH20" s="155" t="s">
        <v>87</v>
      </c>
      <c r="EI20" s="156" t="s">
        <v>85</v>
      </c>
      <c r="EJ20" s="156" t="s">
        <v>84</v>
      </c>
      <c r="EK20" s="149">
        <f t="shared" si="91"/>
        <v>0</v>
      </c>
      <c r="EL20" s="149" t="str">
        <f t="shared" si="92"/>
        <v>#DIV/0!</v>
      </c>
      <c r="EM20" s="149">
        <f t="shared" si="93"/>
        <v>0</v>
      </c>
      <c r="EN20" s="157">
        <v>0.022</v>
      </c>
      <c r="EO20" s="149">
        <f t="shared" si="94"/>
        <v>0</v>
      </c>
      <c r="EP20" s="149">
        <f t="shared" ref="EP20:EQ20" si="297">EP56+EP92+EP128+EP164</f>
        <v>0</v>
      </c>
      <c r="EQ20" s="149">
        <f t="shared" si="297"/>
        <v>0</v>
      </c>
      <c r="ER20" s="555">
        <f t="shared" si="96"/>
        <v>0</v>
      </c>
      <c r="ES20" s="149">
        <f t="shared" si="97"/>
        <v>0</v>
      </c>
      <c r="ET20" s="157">
        <v>0.27429935250298</v>
      </c>
      <c r="EU20" s="158">
        <f t="shared" si="98"/>
        <v>0</v>
      </c>
      <c r="EV20" s="159">
        <f t="shared" si="99"/>
        <v>0</v>
      </c>
      <c r="EW20" s="554"/>
      <c r="EX20" s="154">
        <f t="shared" si="199"/>
        <v>8</v>
      </c>
      <c r="EY20" s="155" t="s">
        <v>87</v>
      </c>
      <c r="EZ20" s="156" t="s">
        <v>85</v>
      </c>
      <c r="FA20" s="156" t="s">
        <v>84</v>
      </c>
      <c r="FB20" s="149">
        <f t="shared" si="100"/>
        <v>0</v>
      </c>
      <c r="FC20" s="149" t="str">
        <f t="shared" si="101"/>
        <v>#DIV/0!</v>
      </c>
      <c r="FD20" s="149">
        <f t="shared" si="102"/>
        <v>0</v>
      </c>
      <c r="FE20" s="157">
        <v>0.022</v>
      </c>
      <c r="FF20" s="149">
        <f t="shared" si="103"/>
        <v>0</v>
      </c>
      <c r="FG20" s="149">
        <f t="shared" ref="FG20:FH20" si="298">FG56+FG92+FG128+FG164</f>
        <v>0</v>
      </c>
      <c r="FH20" s="149">
        <f t="shared" si="298"/>
        <v>0</v>
      </c>
      <c r="FI20" s="555">
        <f t="shared" si="105"/>
        <v>0</v>
      </c>
      <c r="FJ20" s="149">
        <f t="shared" si="106"/>
        <v>0</v>
      </c>
      <c r="FK20" s="157">
        <v>0.27429935250298</v>
      </c>
      <c r="FL20" s="158">
        <f t="shared" si="107"/>
        <v>0</v>
      </c>
      <c r="FM20" s="159">
        <f t="shared" si="108"/>
        <v>0</v>
      </c>
      <c r="FN20" s="554"/>
      <c r="FO20" s="154">
        <f t="shared" si="201"/>
        <v>8</v>
      </c>
      <c r="FP20" s="155" t="s">
        <v>87</v>
      </c>
      <c r="FQ20" s="156" t="s">
        <v>85</v>
      </c>
      <c r="FR20" s="156" t="s">
        <v>84</v>
      </c>
      <c r="FS20" s="149">
        <f t="shared" si="109"/>
        <v>0</v>
      </c>
      <c r="FT20" s="149" t="str">
        <f t="shared" si="110"/>
        <v>#DIV/0!</v>
      </c>
      <c r="FU20" s="149">
        <f t="shared" si="111"/>
        <v>0</v>
      </c>
      <c r="FV20" s="157">
        <v>0.022</v>
      </c>
      <c r="FW20" s="149">
        <f t="shared" si="112"/>
        <v>0</v>
      </c>
      <c r="FX20" s="149">
        <f t="shared" ref="FX20:FY20" si="299">FX56+FX92+FX128+FX164</f>
        <v>0</v>
      </c>
      <c r="FY20" s="149">
        <f t="shared" si="299"/>
        <v>0</v>
      </c>
      <c r="FZ20" s="555">
        <f t="shared" si="114"/>
        <v>0</v>
      </c>
      <c r="GA20" s="149">
        <f t="shared" si="115"/>
        <v>0</v>
      </c>
      <c r="GB20" s="157">
        <v>0.27429935250298</v>
      </c>
      <c r="GC20" s="158">
        <f t="shared" si="116"/>
        <v>0</v>
      </c>
      <c r="GD20" s="159">
        <f t="shared" si="117"/>
        <v>0</v>
      </c>
      <c r="GE20" s="554"/>
      <c r="GF20" s="154">
        <f t="shared" si="203"/>
        <v>8</v>
      </c>
      <c r="GG20" s="155" t="s">
        <v>87</v>
      </c>
      <c r="GH20" s="156" t="s">
        <v>85</v>
      </c>
      <c r="GI20" s="156" t="s">
        <v>84</v>
      </c>
      <c r="GJ20" s="149">
        <f t="shared" si="118"/>
        <v>249318.58</v>
      </c>
      <c r="GK20" s="149">
        <f t="shared" si="119"/>
        <v>0</v>
      </c>
      <c r="GL20" s="149">
        <f t="shared" si="120"/>
        <v>0</v>
      </c>
      <c r="GM20" s="157">
        <v>0.022</v>
      </c>
      <c r="GN20" s="149">
        <f t="shared" si="121"/>
        <v>0</v>
      </c>
      <c r="GO20" s="149">
        <f t="shared" ref="GO20:GP20" si="300">GO56+GO92+GO128+GO164</f>
        <v>0</v>
      </c>
      <c r="GP20" s="149">
        <f t="shared" si="300"/>
        <v>0</v>
      </c>
      <c r="GQ20" s="555">
        <f t="shared" si="123"/>
        <v>0</v>
      </c>
      <c r="GR20" s="149">
        <f t="shared" si="124"/>
        <v>0</v>
      </c>
      <c r="GS20" s="157">
        <v>0.27429935250298</v>
      </c>
      <c r="GT20" s="158">
        <f t="shared" si="125"/>
        <v>0</v>
      </c>
      <c r="GU20" s="159">
        <f t="shared" si="126"/>
        <v>0</v>
      </c>
      <c r="GV20" s="554"/>
      <c r="GW20" s="154">
        <f t="shared" si="205"/>
        <v>8</v>
      </c>
      <c r="GX20" s="155" t="s">
        <v>87</v>
      </c>
      <c r="GY20" s="156" t="s">
        <v>85</v>
      </c>
      <c r="GZ20" s="156" t="s">
        <v>84</v>
      </c>
      <c r="HA20" s="149">
        <f t="shared" si="127"/>
        <v>0</v>
      </c>
      <c r="HB20" s="149" t="str">
        <f t="shared" si="128"/>
        <v>#DIV/0!</v>
      </c>
      <c r="HC20" s="149">
        <f t="shared" si="129"/>
        <v>0</v>
      </c>
      <c r="HD20" s="157">
        <v>0.022</v>
      </c>
      <c r="HE20" s="149">
        <f t="shared" si="130"/>
        <v>0</v>
      </c>
      <c r="HF20" s="149">
        <f t="shared" ref="HF20:HG20" si="301">HF56+HF92+HF128+HF164</f>
        <v>0</v>
      </c>
      <c r="HG20" s="149">
        <f t="shared" si="301"/>
        <v>0</v>
      </c>
      <c r="HH20" s="555">
        <f t="shared" si="132"/>
        <v>0</v>
      </c>
      <c r="HI20" s="149">
        <f t="shared" si="133"/>
        <v>0</v>
      </c>
      <c r="HJ20" s="157">
        <v>0.27429935250298</v>
      </c>
      <c r="HK20" s="158">
        <f t="shared" si="134"/>
        <v>0</v>
      </c>
      <c r="HL20" s="159">
        <f t="shared" si="135"/>
        <v>0</v>
      </c>
      <c r="HM20" s="554"/>
      <c r="HN20" s="154">
        <f t="shared" si="207"/>
        <v>8</v>
      </c>
      <c r="HO20" s="155" t="s">
        <v>87</v>
      </c>
      <c r="HP20" s="156" t="s">
        <v>85</v>
      </c>
      <c r="HQ20" s="156" t="s">
        <v>84</v>
      </c>
      <c r="HR20" s="149">
        <f t="shared" si="136"/>
        <v>0</v>
      </c>
      <c r="HS20" s="149" t="str">
        <f t="shared" si="137"/>
        <v>#DIV/0!</v>
      </c>
      <c r="HT20" s="149">
        <f t="shared" si="138"/>
        <v>0</v>
      </c>
      <c r="HU20" s="157">
        <v>0.022</v>
      </c>
      <c r="HV20" s="149">
        <f t="shared" si="139"/>
        <v>0</v>
      </c>
      <c r="HW20" s="149">
        <f t="shared" ref="HW20:HX20" si="302">HW56+HW92+HW128+HW164</f>
        <v>0</v>
      </c>
      <c r="HX20" s="149">
        <f t="shared" si="302"/>
        <v>0</v>
      </c>
      <c r="HY20" s="555">
        <f t="shared" si="141"/>
        <v>0</v>
      </c>
      <c r="HZ20" s="149">
        <f t="shared" si="142"/>
        <v>0</v>
      </c>
      <c r="IA20" s="157">
        <v>0.27429935250298</v>
      </c>
      <c r="IB20" s="158">
        <f t="shared" si="143"/>
        <v>0</v>
      </c>
      <c r="IC20" s="159">
        <f t="shared" si="144"/>
        <v>0</v>
      </c>
      <c r="ID20" s="554"/>
      <c r="IE20" s="154">
        <f t="shared" si="209"/>
        <v>8</v>
      </c>
      <c r="IF20" s="155" t="s">
        <v>87</v>
      </c>
      <c r="IG20" s="156" t="s">
        <v>85</v>
      </c>
      <c r="IH20" s="156" t="s">
        <v>84</v>
      </c>
      <c r="II20" s="149">
        <f t="shared" si="145"/>
        <v>197003.2475</v>
      </c>
      <c r="IJ20" s="149">
        <f t="shared" si="146"/>
        <v>0</v>
      </c>
      <c r="IK20" s="149">
        <f t="shared" si="147"/>
        <v>0</v>
      </c>
      <c r="IL20" s="157">
        <v>0.022</v>
      </c>
      <c r="IM20" s="149">
        <f t="shared" si="148"/>
        <v>0</v>
      </c>
      <c r="IN20" s="149">
        <f t="shared" ref="IN20:IO20" si="303">IN56+IN92+IN128+IN164</f>
        <v>0</v>
      </c>
      <c r="IO20" s="149">
        <f t="shared" si="303"/>
        <v>0</v>
      </c>
      <c r="IP20" s="555">
        <f t="shared" si="150"/>
        <v>0</v>
      </c>
      <c r="IQ20" s="149">
        <f t="shared" si="151"/>
        <v>0</v>
      </c>
      <c r="IR20" s="157">
        <v>0.27429935250298</v>
      </c>
      <c r="IS20" s="158">
        <f t="shared" si="152"/>
        <v>0</v>
      </c>
      <c r="IT20" s="159">
        <f t="shared" si="153"/>
        <v>0</v>
      </c>
      <c r="IU20" s="554"/>
      <c r="IV20" s="154">
        <f t="shared" si="211"/>
        <v>8</v>
      </c>
      <c r="IW20" s="155" t="s">
        <v>87</v>
      </c>
      <c r="IX20" s="156" t="s">
        <v>85</v>
      </c>
      <c r="IY20" s="156" t="s">
        <v>84</v>
      </c>
      <c r="IZ20" s="149">
        <f t="shared" si="154"/>
        <v>0</v>
      </c>
      <c r="JA20" s="149" t="str">
        <f t="shared" si="155"/>
        <v>#DIV/0!</v>
      </c>
      <c r="JB20" s="149">
        <f t="shared" si="156"/>
        <v>0</v>
      </c>
      <c r="JC20" s="157">
        <v>0.022</v>
      </c>
      <c r="JD20" s="149">
        <f t="shared" si="157"/>
        <v>0</v>
      </c>
      <c r="JE20" s="149">
        <f t="shared" ref="JE20:JF20" si="304">JE56+JE92+JE128+JE164</f>
        <v>0</v>
      </c>
      <c r="JF20" s="149">
        <f t="shared" si="304"/>
        <v>0</v>
      </c>
      <c r="JG20" s="555">
        <f t="shared" si="159"/>
        <v>0</v>
      </c>
      <c r="JH20" s="149">
        <f t="shared" si="160"/>
        <v>0</v>
      </c>
      <c r="JI20" s="157">
        <v>0.27429935250298</v>
      </c>
      <c r="JJ20" s="158">
        <f t="shared" si="161"/>
        <v>0</v>
      </c>
      <c r="JK20" s="159">
        <f t="shared" si="162"/>
        <v>0</v>
      </c>
      <c r="JL20" s="554"/>
      <c r="JM20" s="154">
        <f t="shared" si="213"/>
        <v>8</v>
      </c>
      <c r="JN20" s="155" t="s">
        <v>87</v>
      </c>
      <c r="JO20" s="156" t="s">
        <v>85</v>
      </c>
      <c r="JP20" s="156" t="s">
        <v>84</v>
      </c>
      <c r="JQ20" s="149">
        <f t="shared" si="163"/>
        <v>0</v>
      </c>
      <c r="JR20" s="149" t="str">
        <f t="shared" si="164"/>
        <v>#DIV/0!</v>
      </c>
      <c r="JS20" s="149">
        <f t="shared" si="165"/>
        <v>0</v>
      </c>
      <c r="JT20" s="157">
        <v>0.022</v>
      </c>
      <c r="JU20" s="149">
        <f t="shared" si="166"/>
        <v>0</v>
      </c>
      <c r="JV20" s="149">
        <f t="shared" ref="JV20:JW20" si="305">JV56+JV92+JV128+JV164</f>
        <v>0</v>
      </c>
      <c r="JW20" s="149">
        <f t="shared" si="305"/>
        <v>0</v>
      </c>
      <c r="JX20" s="555">
        <f t="shared" si="168"/>
        <v>0</v>
      </c>
      <c r="JY20" s="149">
        <f t="shared" si="169"/>
        <v>0</v>
      </c>
      <c r="JZ20" s="157">
        <v>0.27429935250298</v>
      </c>
      <c r="KA20" s="158">
        <f t="shared" si="170"/>
        <v>0</v>
      </c>
      <c r="KB20" s="159">
        <f t="shared" si="171"/>
        <v>0</v>
      </c>
      <c r="KC20" s="554"/>
      <c r="KD20" s="154">
        <f t="shared" si="215"/>
        <v>8</v>
      </c>
      <c r="KE20" s="155" t="s">
        <v>87</v>
      </c>
      <c r="KF20" s="156" t="s">
        <v>85</v>
      </c>
      <c r="KG20" s="156" t="s">
        <v>84</v>
      </c>
      <c r="KH20" s="149">
        <f t="shared" si="172"/>
        <v>0</v>
      </c>
      <c r="KI20" s="149" t="str">
        <f t="shared" si="173"/>
        <v>#DIV/0!</v>
      </c>
      <c r="KJ20" s="149">
        <f t="shared" si="174"/>
        <v>0</v>
      </c>
      <c r="KK20" s="157">
        <v>0.022</v>
      </c>
      <c r="KL20" s="149">
        <f t="shared" si="175"/>
        <v>0</v>
      </c>
      <c r="KM20" s="149">
        <f t="shared" ref="KM20:KN20" si="306">KM56+KM92+KM128+KM164</f>
        <v>0</v>
      </c>
      <c r="KN20" s="149">
        <f t="shared" si="306"/>
        <v>0</v>
      </c>
      <c r="KO20" s="555">
        <f t="shared" si="177"/>
        <v>0</v>
      </c>
      <c r="KP20" s="149">
        <f t="shared" si="178"/>
        <v>0</v>
      </c>
      <c r="KQ20" s="157">
        <v>0.27429935250298</v>
      </c>
      <c r="KR20" s="158">
        <f t="shared" si="179"/>
        <v>0</v>
      </c>
      <c r="KS20" s="159">
        <f t="shared" si="180"/>
        <v>0</v>
      </c>
    </row>
    <row r="21" ht="15.75" customHeight="1">
      <c r="A21" s="154">
        <f t="shared" si="181"/>
        <v>9</v>
      </c>
      <c r="B21" s="155" t="s">
        <v>88</v>
      </c>
      <c r="C21" s="156" t="s">
        <v>86</v>
      </c>
      <c r="D21" s="156" t="s">
        <v>84</v>
      </c>
      <c r="E21" s="149">
        <f t="shared" si="19"/>
        <v>0</v>
      </c>
      <c r="F21" s="149" t="str">
        <f t="shared" si="20"/>
        <v>#DIV/0!</v>
      </c>
      <c r="G21" s="149">
        <f t="shared" si="21"/>
        <v>0</v>
      </c>
      <c r="H21" s="157">
        <v>0.022</v>
      </c>
      <c r="I21" s="149">
        <f t="shared" si="22"/>
        <v>0</v>
      </c>
      <c r="J21" s="149">
        <f t="shared" ref="J21:K21" si="307">J57+J93+J129+J165</f>
        <v>0</v>
      </c>
      <c r="K21" s="149">
        <f t="shared" si="307"/>
        <v>0</v>
      </c>
      <c r="L21" s="555">
        <f t="shared" si="24"/>
        <v>0</v>
      </c>
      <c r="M21" s="149">
        <f t="shared" si="25"/>
        <v>0</v>
      </c>
      <c r="N21" s="157">
        <v>0.27429935250298</v>
      </c>
      <c r="O21" s="158">
        <f t="shared" si="26"/>
        <v>0</v>
      </c>
      <c r="P21" s="159">
        <f t="shared" si="27"/>
        <v>0</v>
      </c>
      <c r="Q21" s="554"/>
      <c r="R21" s="154">
        <f t="shared" si="183"/>
        <v>9</v>
      </c>
      <c r="S21" s="155" t="s">
        <v>88</v>
      </c>
      <c r="T21" s="156" t="s">
        <v>86</v>
      </c>
      <c r="U21" s="156" t="s">
        <v>84</v>
      </c>
      <c r="V21" s="149">
        <f t="shared" si="28"/>
        <v>0</v>
      </c>
      <c r="W21" s="149" t="str">
        <f t="shared" si="29"/>
        <v>#DIV/0!</v>
      </c>
      <c r="X21" s="149">
        <f t="shared" si="30"/>
        <v>0</v>
      </c>
      <c r="Y21" s="157">
        <v>0.022</v>
      </c>
      <c r="Z21" s="149">
        <f t="shared" si="31"/>
        <v>0</v>
      </c>
      <c r="AA21" s="149">
        <f t="shared" ref="AA21:AB21" si="308">AA57+AA93+AA129+AA165</f>
        <v>0</v>
      </c>
      <c r="AB21" s="149">
        <f t="shared" si="308"/>
        <v>0</v>
      </c>
      <c r="AC21" s="555">
        <f t="shared" si="33"/>
        <v>0</v>
      </c>
      <c r="AD21" s="149">
        <f t="shared" si="34"/>
        <v>0</v>
      </c>
      <c r="AE21" s="157">
        <v>0.27429935250298</v>
      </c>
      <c r="AF21" s="158">
        <f t="shared" si="35"/>
        <v>0</v>
      </c>
      <c r="AG21" s="159">
        <f t="shared" si="36"/>
        <v>0</v>
      </c>
      <c r="AH21" s="554"/>
      <c r="AI21" s="154">
        <f t="shared" si="185"/>
        <v>9</v>
      </c>
      <c r="AJ21" s="155" t="s">
        <v>88</v>
      </c>
      <c r="AK21" s="156" t="s">
        <v>86</v>
      </c>
      <c r="AL21" s="156" t="s">
        <v>84</v>
      </c>
      <c r="AM21" s="149">
        <f t="shared" si="37"/>
        <v>0</v>
      </c>
      <c r="AN21" s="149" t="str">
        <f t="shared" si="38"/>
        <v>#DIV/0!</v>
      </c>
      <c r="AO21" s="149">
        <f t="shared" si="39"/>
        <v>0</v>
      </c>
      <c r="AP21" s="157">
        <v>0.022</v>
      </c>
      <c r="AQ21" s="149">
        <f t="shared" si="40"/>
        <v>0</v>
      </c>
      <c r="AR21" s="149">
        <f t="shared" ref="AR21:AS21" si="309">AR57+AR93+AR129+AR165</f>
        <v>0</v>
      </c>
      <c r="AS21" s="149">
        <f t="shared" si="309"/>
        <v>0</v>
      </c>
      <c r="AT21" s="555">
        <f t="shared" si="42"/>
        <v>0</v>
      </c>
      <c r="AU21" s="149">
        <f t="shared" si="43"/>
        <v>0</v>
      </c>
      <c r="AV21" s="157">
        <v>0.27429935250298</v>
      </c>
      <c r="AW21" s="158">
        <f t="shared" si="44"/>
        <v>0</v>
      </c>
      <c r="AX21" s="159">
        <f t="shared" si="45"/>
        <v>0</v>
      </c>
      <c r="AY21" s="554"/>
      <c r="AZ21" s="154">
        <f t="shared" si="187"/>
        <v>9</v>
      </c>
      <c r="BA21" s="155" t="s">
        <v>88</v>
      </c>
      <c r="BB21" s="156" t="s">
        <v>86</v>
      </c>
      <c r="BC21" s="156" t="s">
        <v>84</v>
      </c>
      <c r="BD21" s="149">
        <f t="shared" si="46"/>
        <v>0</v>
      </c>
      <c r="BE21" s="149" t="str">
        <f t="shared" si="47"/>
        <v>#DIV/0!</v>
      </c>
      <c r="BF21" s="149">
        <f t="shared" si="48"/>
        <v>0</v>
      </c>
      <c r="BG21" s="157">
        <v>0.022</v>
      </c>
      <c r="BH21" s="149">
        <f t="shared" si="49"/>
        <v>0</v>
      </c>
      <c r="BI21" s="149">
        <f t="shared" ref="BI21:BJ21" si="310">BI57+BI93+BI129+BI165</f>
        <v>0</v>
      </c>
      <c r="BJ21" s="149">
        <f t="shared" si="310"/>
        <v>0</v>
      </c>
      <c r="BK21" s="555">
        <f t="shared" si="51"/>
        <v>0</v>
      </c>
      <c r="BL21" s="149">
        <f t="shared" si="52"/>
        <v>0</v>
      </c>
      <c r="BM21" s="157">
        <v>0.27429935250298</v>
      </c>
      <c r="BN21" s="158">
        <f t="shared" si="53"/>
        <v>0</v>
      </c>
      <c r="BO21" s="159">
        <f t="shared" si="54"/>
        <v>0</v>
      </c>
      <c r="BP21" s="554"/>
      <c r="BQ21" s="154">
        <f t="shared" si="189"/>
        <v>9</v>
      </c>
      <c r="BR21" s="155" t="s">
        <v>88</v>
      </c>
      <c r="BS21" s="156" t="s">
        <v>86</v>
      </c>
      <c r="BT21" s="156" t="s">
        <v>84</v>
      </c>
      <c r="BU21" s="149">
        <f t="shared" si="55"/>
        <v>0</v>
      </c>
      <c r="BV21" s="149" t="str">
        <f t="shared" si="56"/>
        <v>#DIV/0!</v>
      </c>
      <c r="BW21" s="149">
        <f t="shared" si="57"/>
        <v>0</v>
      </c>
      <c r="BX21" s="157">
        <v>0.022</v>
      </c>
      <c r="BY21" s="149">
        <f t="shared" si="58"/>
        <v>0</v>
      </c>
      <c r="BZ21" s="149">
        <f t="shared" ref="BZ21:CA21" si="311">BZ57+BZ93+BZ129+BZ165</f>
        <v>0</v>
      </c>
      <c r="CA21" s="149">
        <f t="shared" si="311"/>
        <v>0</v>
      </c>
      <c r="CB21" s="555">
        <f t="shared" si="60"/>
        <v>0</v>
      </c>
      <c r="CC21" s="149">
        <f t="shared" si="61"/>
        <v>0</v>
      </c>
      <c r="CD21" s="157">
        <v>0.27429935250298</v>
      </c>
      <c r="CE21" s="158">
        <f t="shared" si="62"/>
        <v>0</v>
      </c>
      <c r="CF21" s="159">
        <f t="shared" si="63"/>
        <v>0</v>
      </c>
      <c r="CG21" s="554"/>
      <c r="CH21" s="154">
        <f t="shared" si="191"/>
        <v>9</v>
      </c>
      <c r="CI21" s="155" t="s">
        <v>88</v>
      </c>
      <c r="CJ21" s="156" t="s">
        <v>86</v>
      </c>
      <c r="CK21" s="156" t="s">
        <v>84</v>
      </c>
      <c r="CL21" s="149">
        <f t="shared" si="64"/>
        <v>0</v>
      </c>
      <c r="CM21" s="149" t="str">
        <f t="shared" si="65"/>
        <v>#DIV/0!</v>
      </c>
      <c r="CN21" s="149">
        <f t="shared" si="66"/>
        <v>0</v>
      </c>
      <c r="CO21" s="157">
        <v>0.022</v>
      </c>
      <c r="CP21" s="149">
        <f t="shared" si="67"/>
        <v>0</v>
      </c>
      <c r="CQ21" s="149">
        <f t="shared" ref="CQ21:CR21" si="312">CQ57+CQ93+CQ129+CQ165</f>
        <v>0</v>
      </c>
      <c r="CR21" s="149">
        <f t="shared" si="312"/>
        <v>0</v>
      </c>
      <c r="CS21" s="555">
        <f t="shared" si="69"/>
        <v>0</v>
      </c>
      <c r="CT21" s="149">
        <f t="shared" si="70"/>
        <v>0</v>
      </c>
      <c r="CU21" s="157">
        <v>0.27429935250298</v>
      </c>
      <c r="CV21" s="158">
        <f t="shared" si="71"/>
        <v>0</v>
      </c>
      <c r="CW21" s="159">
        <f t="shared" si="72"/>
        <v>0</v>
      </c>
      <c r="CX21" s="554"/>
      <c r="CY21" s="154">
        <f t="shared" si="193"/>
        <v>9</v>
      </c>
      <c r="CZ21" s="155" t="s">
        <v>88</v>
      </c>
      <c r="DA21" s="156" t="s">
        <v>86</v>
      </c>
      <c r="DB21" s="156" t="s">
        <v>84</v>
      </c>
      <c r="DC21" s="149">
        <f t="shared" si="73"/>
        <v>0</v>
      </c>
      <c r="DD21" s="149" t="str">
        <f t="shared" si="74"/>
        <v>#DIV/0!</v>
      </c>
      <c r="DE21" s="149">
        <f t="shared" si="75"/>
        <v>0</v>
      </c>
      <c r="DF21" s="157">
        <v>0.022</v>
      </c>
      <c r="DG21" s="149">
        <f t="shared" si="76"/>
        <v>0</v>
      </c>
      <c r="DH21" s="149">
        <f t="shared" ref="DH21:DI21" si="313">DH57+DH93+DH129+DH165</f>
        <v>0</v>
      </c>
      <c r="DI21" s="149">
        <f t="shared" si="313"/>
        <v>0</v>
      </c>
      <c r="DJ21" s="555">
        <f t="shared" si="78"/>
        <v>0</v>
      </c>
      <c r="DK21" s="149">
        <f t="shared" si="79"/>
        <v>0</v>
      </c>
      <c r="DL21" s="157">
        <v>0.27429935250298</v>
      </c>
      <c r="DM21" s="158">
        <f t="shared" si="80"/>
        <v>0</v>
      </c>
      <c r="DN21" s="159">
        <f t="shared" si="81"/>
        <v>0</v>
      </c>
      <c r="DO21" s="554"/>
      <c r="DP21" s="154">
        <f t="shared" si="195"/>
        <v>9</v>
      </c>
      <c r="DQ21" s="155" t="s">
        <v>88</v>
      </c>
      <c r="DR21" s="156" t="s">
        <v>86</v>
      </c>
      <c r="DS21" s="156" t="s">
        <v>84</v>
      </c>
      <c r="DT21" s="149">
        <f t="shared" si="82"/>
        <v>0</v>
      </c>
      <c r="DU21" s="149" t="str">
        <f t="shared" si="83"/>
        <v>#DIV/0!</v>
      </c>
      <c r="DV21" s="149">
        <f t="shared" si="84"/>
        <v>0</v>
      </c>
      <c r="DW21" s="157">
        <v>0.022</v>
      </c>
      <c r="DX21" s="149">
        <f t="shared" si="85"/>
        <v>0</v>
      </c>
      <c r="DY21" s="149">
        <f t="shared" ref="DY21:DZ21" si="314">DY57+DY93+DY129+DY165</f>
        <v>0</v>
      </c>
      <c r="DZ21" s="149">
        <f t="shared" si="314"/>
        <v>0</v>
      </c>
      <c r="EA21" s="555">
        <f t="shared" si="87"/>
        <v>0</v>
      </c>
      <c r="EB21" s="149">
        <f t="shared" si="88"/>
        <v>0</v>
      </c>
      <c r="EC21" s="157">
        <v>0.27429935250298</v>
      </c>
      <c r="ED21" s="158">
        <f t="shared" si="89"/>
        <v>0</v>
      </c>
      <c r="EE21" s="159">
        <f t="shared" si="90"/>
        <v>0</v>
      </c>
      <c r="EF21" s="554"/>
      <c r="EG21" s="154">
        <f t="shared" si="197"/>
        <v>9</v>
      </c>
      <c r="EH21" s="155" t="s">
        <v>88</v>
      </c>
      <c r="EI21" s="156" t="s">
        <v>86</v>
      </c>
      <c r="EJ21" s="156" t="s">
        <v>84</v>
      </c>
      <c r="EK21" s="149">
        <f t="shared" si="91"/>
        <v>0</v>
      </c>
      <c r="EL21" s="149" t="str">
        <f t="shared" si="92"/>
        <v>#DIV/0!</v>
      </c>
      <c r="EM21" s="149">
        <f t="shared" si="93"/>
        <v>0</v>
      </c>
      <c r="EN21" s="157">
        <v>0.022</v>
      </c>
      <c r="EO21" s="149">
        <f t="shared" si="94"/>
        <v>0</v>
      </c>
      <c r="EP21" s="149">
        <f t="shared" ref="EP21:EQ21" si="315">EP57+EP93+EP129+EP165</f>
        <v>0</v>
      </c>
      <c r="EQ21" s="149">
        <f t="shared" si="315"/>
        <v>0</v>
      </c>
      <c r="ER21" s="555">
        <f t="shared" si="96"/>
        <v>0</v>
      </c>
      <c r="ES21" s="149">
        <f t="shared" si="97"/>
        <v>0</v>
      </c>
      <c r="ET21" s="157">
        <v>0.27429935250298</v>
      </c>
      <c r="EU21" s="158">
        <f t="shared" si="98"/>
        <v>0</v>
      </c>
      <c r="EV21" s="159">
        <f t="shared" si="99"/>
        <v>0</v>
      </c>
      <c r="EW21" s="554"/>
      <c r="EX21" s="154">
        <f t="shared" si="199"/>
        <v>9</v>
      </c>
      <c r="EY21" s="155" t="s">
        <v>88</v>
      </c>
      <c r="EZ21" s="156" t="s">
        <v>86</v>
      </c>
      <c r="FA21" s="156" t="s">
        <v>84</v>
      </c>
      <c r="FB21" s="149">
        <f t="shared" si="100"/>
        <v>0</v>
      </c>
      <c r="FC21" s="149" t="str">
        <f t="shared" si="101"/>
        <v>#DIV/0!</v>
      </c>
      <c r="FD21" s="149">
        <f t="shared" si="102"/>
        <v>0</v>
      </c>
      <c r="FE21" s="157">
        <v>0.022</v>
      </c>
      <c r="FF21" s="149">
        <f t="shared" si="103"/>
        <v>0</v>
      </c>
      <c r="FG21" s="149">
        <f t="shared" ref="FG21:FH21" si="316">FG57+FG93+FG129+FG165</f>
        <v>0</v>
      </c>
      <c r="FH21" s="149">
        <f t="shared" si="316"/>
        <v>0</v>
      </c>
      <c r="FI21" s="555">
        <f t="shared" si="105"/>
        <v>0</v>
      </c>
      <c r="FJ21" s="149">
        <f t="shared" si="106"/>
        <v>0</v>
      </c>
      <c r="FK21" s="157">
        <v>0.27429935250298</v>
      </c>
      <c r="FL21" s="158">
        <f t="shared" si="107"/>
        <v>0</v>
      </c>
      <c r="FM21" s="159">
        <f t="shared" si="108"/>
        <v>0</v>
      </c>
      <c r="FN21" s="554"/>
      <c r="FO21" s="154">
        <f t="shared" si="201"/>
        <v>9</v>
      </c>
      <c r="FP21" s="155" t="s">
        <v>88</v>
      </c>
      <c r="FQ21" s="156" t="s">
        <v>86</v>
      </c>
      <c r="FR21" s="156" t="s">
        <v>84</v>
      </c>
      <c r="FS21" s="149">
        <f t="shared" si="109"/>
        <v>0</v>
      </c>
      <c r="FT21" s="149" t="str">
        <f t="shared" si="110"/>
        <v>#DIV/0!</v>
      </c>
      <c r="FU21" s="149">
        <f t="shared" si="111"/>
        <v>0</v>
      </c>
      <c r="FV21" s="157">
        <v>0.022</v>
      </c>
      <c r="FW21" s="149">
        <f t="shared" si="112"/>
        <v>0</v>
      </c>
      <c r="FX21" s="149">
        <f t="shared" ref="FX21:FY21" si="317">FX57+FX93+FX129+FX165</f>
        <v>0</v>
      </c>
      <c r="FY21" s="149">
        <f t="shared" si="317"/>
        <v>0</v>
      </c>
      <c r="FZ21" s="555">
        <f t="shared" si="114"/>
        <v>0</v>
      </c>
      <c r="GA21" s="149">
        <f t="shared" si="115"/>
        <v>0</v>
      </c>
      <c r="GB21" s="157">
        <v>0.27429935250298</v>
      </c>
      <c r="GC21" s="158">
        <f t="shared" si="116"/>
        <v>0</v>
      </c>
      <c r="GD21" s="159">
        <f t="shared" si="117"/>
        <v>0</v>
      </c>
      <c r="GE21" s="554"/>
      <c r="GF21" s="154">
        <f t="shared" si="203"/>
        <v>9</v>
      </c>
      <c r="GG21" s="155" t="s">
        <v>88</v>
      </c>
      <c r="GH21" s="156" t="s">
        <v>86</v>
      </c>
      <c r="GI21" s="156" t="s">
        <v>84</v>
      </c>
      <c r="GJ21" s="149">
        <f t="shared" si="118"/>
        <v>0</v>
      </c>
      <c r="GK21" s="149" t="str">
        <f t="shared" si="119"/>
        <v>#DIV/0!</v>
      </c>
      <c r="GL21" s="149">
        <f t="shared" si="120"/>
        <v>0</v>
      </c>
      <c r="GM21" s="157">
        <v>0.022</v>
      </c>
      <c r="GN21" s="149">
        <f t="shared" si="121"/>
        <v>0</v>
      </c>
      <c r="GO21" s="149">
        <f t="shared" ref="GO21:GP21" si="318">GO57+GO93+GO129+GO165</f>
        <v>0</v>
      </c>
      <c r="GP21" s="149">
        <f t="shared" si="318"/>
        <v>0</v>
      </c>
      <c r="GQ21" s="555">
        <f t="shared" si="123"/>
        <v>0</v>
      </c>
      <c r="GR21" s="149">
        <f t="shared" si="124"/>
        <v>0</v>
      </c>
      <c r="GS21" s="157">
        <v>0.27429935250298</v>
      </c>
      <c r="GT21" s="158">
        <f t="shared" si="125"/>
        <v>0</v>
      </c>
      <c r="GU21" s="159">
        <f t="shared" si="126"/>
        <v>0</v>
      </c>
      <c r="GV21" s="554"/>
      <c r="GW21" s="154">
        <f t="shared" si="205"/>
        <v>9</v>
      </c>
      <c r="GX21" s="155" t="s">
        <v>88</v>
      </c>
      <c r="GY21" s="156" t="s">
        <v>86</v>
      </c>
      <c r="GZ21" s="156" t="s">
        <v>84</v>
      </c>
      <c r="HA21" s="149">
        <f t="shared" si="127"/>
        <v>0</v>
      </c>
      <c r="HB21" s="149" t="str">
        <f t="shared" si="128"/>
        <v>#DIV/0!</v>
      </c>
      <c r="HC21" s="149">
        <f t="shared" si="129"/>
        <v>0</v>
      </c>
      <c r="HD21" s="157">
        <v>0.022</v>
      </c>
      <c r="HE21" s="149">
        <f t="shared" si="130"/>
        <v>0</v>
      </c>
      <c r="HF21" s="149">
        <f t="shared" ref="HF21:HG21" si="319">HF57+HF93+HF129+HF165</f>
        <v>0</v>
      </c>
      <c r="HG21" s="149">
        <f t="shared" si="319"/>
        <v>0</v>
      </c>
      <c r="HH21" s="555">
        <f t="shared" si="132"/>
        <v>0</v>
      </c>
      <c r="HI21" s="149">
        <f t="shared" si="133"/>
        <v>0</v>
      </c>
      <c r="HJ21" s="157">
        <v>0.27429935250298</v>
      </c>
      <c r="HK21" s="158">
        <f t="shared" si="134"/>
        <v>0</v>
      </c>
      <c r="HL21" s="159">
        <f t="shared" si="135"/>
        <v>0</v>
      </c>
      <c r="HM21" s="554"/>
      <c r="HN21" s="154">
        <f t="shared" si="207"/>
        <v>9</v>
      </c>
      <c r="HO21" s="155" t="s">
        <v>88</v>
      </c>
      <c r="HP21" s="156" t="s">
        <v>86</v>
      </c>
      <c r="HQ21" s="156" t="s">
        <v>84</v>
      </c>
      <c r="HR21" s="149">
        <f t="shared" si="136"/>
        <v>0</v>
      </c>
      <c r="HS21" s="149" t="str">
        <f t="shared" si="137"/>
        <v>#DIV/0!</v>
      </c>
      <c r="HT21" s="149">
        <f t="shared" si="138"/>
        <v>0</v>
      </c>
      <c r="HU21" s="157">
        <v>0.022</v>
      </c>
      <c r="HV21" s="149">
        <f t="shared" si="139"/>
        <v>0</v>
      </c>
      <c r="HW21" s="149">
        <f t="shared" ref="HW21:HX21" si="320">HW57+HW93+HW129+HW165</f>
        <v>0</v>
      </c>
      <c r="HX21" s="149">
        <f t="shared" si="320"/>
        <v>0</v>
      </c>
      <c r="HY21" s="555">
        <f t="shared" si="141"/>
        <v>0</v>
      </c>
      <c r="HZ21" s="149">
        <f t="shared" si="142"/>
        <v>0</v>
      </c>
      <c r="IA21" s="157">
        <v>0.27429935250298</v>
      </c>
      <c r="IB21" s="158">
        <f t="shared" si="143"/>
        <v>0</v>
      </c>
      <c r="IC21" s="159">
        <f t="shared" si="144"/>
        <v>0</v>
      </c>
      <c r="ID21" s="554"/>
      <c r="IE21" s="154">
        <f t="shared" si="209"/>
        <v>9</v>
      </c>
      <c r="IF21" s="155" t="s">
        <v>88</v>
      </c>
      <c r="IG21" s="156" t="s">
        <v>86</v>
      </c>
      <c r="IH21" s="156" t="s">
        <v>84</v>
      </c>
      <c r="II21" s="149">
        <f t="shared" si="145"/>
        <v>0</v>
      </c>
      <c r="IJ21" s="149" t="str">
        <f t="shared" si="146"/>
        <v>#DIV/0!</v>
      </c>
      <c r="IK21" s="149">
        <f t="shared" si="147"/>
        <v>0</v>
      </c>
      <c r="IL21" s="157">
        <v>0.022</v>
      </c>
      <c r="IM21" s="149">
        <f t="shared" si="148"/>
        <v>0</v>
      </c>
      <c r="IN21" s="149">
        <f t="shared" ref="IN21:IO21" si="321">IN57+IN93+IN129+IN165</f>
        <v>0</v>
      </c>
      <c r="IO21" s="149">
        <f t="shared" si="321"/>
        <v>0</v>
      </c>
      <c r="IP21" s="555">
        <f t="shared" si="150"/>
        <v>0</v>
      </c>
      <c r="IQ21" s="149">
        <f t="shared" si="151"/>
        <v>0</v>
      </c>
      <c r="IR21" s="157">
        <v>0.27429935250298</v>
      </c>
      <c r="IS21" s="158">
        <f t="shared" si="152"/>
        <v>0</v>
      </c>
      <c r="IT21" s="159">
        <f t="shared" si="153"/>
        <v>0</v>
      </c>
      <c r="IU21" s="554"/>
      <c r="IV21" s="154">
        <f t="shared" si="211"/>
        <v>9</v>
      </c>
      <c r="IW21" s="155" t="s">
        <v>88</v>
      </c>
      <c r="IX21" s="156" t="s">
        <v>86</v>
      </c>
      <c r="IY21" s="156" t="s">
        <v>84</v>
      </c>
      <c r="IZ21" s="149">
        <f t="shared" si="154"/>
        <v>0</v>
      </c>
      <c r="JA21" s="149" t="str">
        <f t="shared" si="155"/>
        <v>#DIV/0!</v>
      </c>
      <c r="JB21" s="149">
        <f t="shared" si="156"/>
        <v>0</v>
      </c>
      <c r="JC21" s="157">
        <v>0.022</v>
      </c>
      <c r="JD21" s="149">
        <f t="shared" si="157"/>
        <v>0</v>
      </c>
      <c r="JE21" s="149">
        <f t="shared" ref="JE21:JF21" si="322">JE57+JE93+JE129+JE165</f>
        <v>0</v>
      </c>
      <c r="JF21" s="149">
        <f t="shared" si="322"/>
        <v>0</v>
      </c>
      <c r="JG21" s="555">
        <f t="shared" si="159"/>
        <v>0</v>
      </c>
      <c r="JH21" s="149">
        <f t="shared" si="160"/>
        <v>0</v>
      </c>
      <c r="JI21" s="157">
        <v>0.27429935250298</v>
      </c>
      <c r="JJ21" s="158">
        <f t="shared" si="161"/>
        <v>0</v>
      </c>
      <c r="JK21" s="159">
        <f t="shared" si="162"/>
        <v>0</v>
      </c>
      <c r="JL21" s="554"/>
      <c r="JM21" s="154">
        <f t="shared" si="213"/>
        <v>9</v>
      </c>
      <c r="JN21" s="155" t="s">
        <v>88</v>
      </c>
      <c r="JO21" s="156" t="s">
        <v>86</v>
      </c>
      <c r="JP21" s="156" t="s">
        <v>84</v>
      </c>
      <c r="JQ21" s="149">
        <f t="shared" si="163"/>
        <v>0</v>
      </c>
      <c r="JR21" s="149" t="str">
        <f t="shared" si="164"/>
        <v>#DIV/0!</v>
      </c>
      <c r="JS21" s="149">
        <f t="shared" si="165"/>
        <v>0</v>
      </c>
      <c r="JT21" s="157">
        <v>0.022</v>
      </c>
      <c r="JU21" s="149">
        <f t="shared" si="166"/>
        <v>0</v>
      </c>
      <c r="JV21" s="149">
        <f t="shared" ref="JV21:JW21" si="323">JV57+JV93+JV129+JV165</f>
        <v>0</v>
      </c>
      <c r="JW21" s="149">
        <f t="shared" si="323"/>
        <v>0</v>
      </c>
      <c r="JX21" s="555">
        <f t="shared" si="168"/>
        <v>0</v>
      </c>
      <c r="JY21" s="149">
        <f t="shared" si="169"/>
        <v>0</v>
      </c>
      <c r="JZ21" s="157">
        <v>0.27429935250298</v>
      </c>
      <c r="KA21" s="158">
        <f t="shared" si="170"/>
        <v>0</v>
      </c>
      <c r="KB21" s="159">
        <f t="shared" si="171"/>
        <v>0</v>
      </c>
      <c r="KC21" s="554"/>
      <c r="KD21" s="154">
        <f t="shared" si="215"/>
        <v>9</v>
      </c>
      <c r="KE21" s="155" t="s">
        <v>88</v>
      </c>
      <c r="KF21" s="156" t="s">
        <v>86</v>
      </c>
      <c r="KG21" s="156" t="s">
        <v>84</v>
      </c>
      <c r="KH21" s="149">
        <f t="shared" si="172"/>
        <v>0</v>
      </c>
      <c r="KI21" s="149" t="str">
        <f t="shared" si="173"/>
        <v>#DIV/0!</v>
      </c>
      <c r="KJ21" s="149">
        <f t="shared" si="174"/>
        <v>0</v>
      </c>
      <c r="KK21" s="157">
        <v>0.022</v>
      </c>
      <c r="KL21" s="149">
        <f t="shared" si="175"/>
        <v>0</v>
      </c>
      <c r="KM21" s="149">
        <f t="shared" ref="KM21:KN21" si="324">KM57+KM93+KM129+KM165</f>
        <v>0</v>
      </c>
      <c r="KN21" s="149">
        <f t="shared" si="324"/>
        <v>0</v>
      </c>
      <c r="KO21" s="555">
        <f t="shared" si="177"/>
        <v>0</v>
      </c>
      <c r="KP21" s="149">
        <f t="shared" si="178"/>
        <v>0</v>
      </c>
      <c r="KQ21" s="157">
        <v>0.27429935250298</v>
      </c>
      <c r="KR21" s="158">
        <f t="shared" si="179"/>
        <v>0</v>
      </c>
      <c r="KS21" s="159">
        <f t="shared" si="180"/>
        <v>0</v>
      </c>
    </row>
    <row r="22" ht="15.75" customHeight="1">
      <c r="A22" s="154">
        <f t="shared" si="181"/>
        <v>10</v>
      </c>
      <c r="B22" s="155" t="s">
        <v>89</v>
      </c>
      <c r="C22" s="156"/>
      <c r="D22" s="156" t="s">
        <v>84</v>
      </c>
      <c r="E22" s="149">
        <f t="shared" si="19"/>
        <v>0</v>
      </c>
      <c r="F22" s="149" t="str">
        <f t="shared" si="20"/>
        <v>#DIV/0!</v>
      </c>
      <c r="G22" s="149">
        <f t="shared" si="21"/>
        <v>0</v>
      </c>
      <c r="H22" s="157">
        <v>0.022</v>
      </c>
      <c r="I22" s="149">
        <f t="shared" si="22"/>
        <v>0</v>
      </c>
      <c r="J22" s="149">
        <f t="shared" ref="J22:K22" si="325">J58+J94+J130+J166</f>
        <v>0</v>
      </c>
      <c r="K22" s="149">
        <f t="shared" si="325"/>
        <v>0</v>
      </c>
      <c r="L22" s="555">
        <f t="shared" si="24"/>
        <v>0</v>
      </c>
      <c r="M22" s="149">
        <f t="shared" si="25"/>
        <v>0</v>
      </c>
      <c r="N22" s="157">
        <v>0.27429935250298</v>
      </c>
      <c r="O22" s="158">
        <f t="shared" si="26"/>
        <v>0</v>
      </c>
      <c r="P22" s="159">
        <f t="shared" si="27"/>
        <v>0</v>
      </c>
      <c r="Q22" s="554"/>
      <c r="R22" s="154">
        <f t="shared" si="183"/>
        <v>10</v>
      </c>
      <c r="S22" s="155" t="s">
        <v>89</v>
      </c>
      <c r="T22" s="156"/>
      <c r="U22" s="156" t="s">
        <v>84</v>
      </c>
      <c r="V22" s="149">
        <f t="shared" si="28"/>
        <v>0</v>
      </c>
      <c r="W22" s="149" t="str">
        <f t="shared" si="29"/>
        <v>#DIV/0!</v>
      </c>
      <c r="X22" s="149">
        <f t="shared" si="30"/>
        <v>0</v>
      </c>
      <c r="Y22" s="157">
        <v>0.022</v>
      </c>
      <c r="Z22" s="149">
        <f t="shared" si="31"/>
        <v>0</v>
      </c>
      <c r="AA22" s="149">
        <f t="shared" ref="AA22:AB22" si="326">AA58+AA94+AA130+AA166</f>
        <v>0</v>
      </c>
      <c r="AB22" s="149">
        <f t="shared" si="326"/>
        <v>0</v>
      </c>
      <c r="AC22" s="555">
        <f t="shared" si="33"/>
        <v>0</v>
      </c>
      <c r="AD22" s="149">
        <f t="shared" si="34"/>
        <v>0</v>
      </c>
      <c r="AE22" s="157">
        <v>0.27429935250298</v>
      </c>
      <c r="AF22" s="158">
        <f t="shared" si="35"/>
        <v>0</v>
      </c>
      <c r="AG22" s="159">
        <f t="shared" si="36"/>
        <v>0</v>
      </c>
      <c r="AH22" s="554"/>
      <c r="AI22" s="154">
        <f t="shared" si="185"/>
        <v>10</v>
      </c>
      <c r="AJ22" s="155" t="s">
        <v>89</v>
      </c>
      <c r="AK22" s="156"/>
      <c r="AL22" s="156" t="s">
        <v>84</v>
      </c>
      <c r="AM22" s="149">
        <f t="shared" si="37"/>
        <v>0</v>
      </c>
      <c r="AN22" s="149" t="str">
        <f t="shared" si="38"/>
        <v>#DIV/0!</v>
      </c>
      <c r="AO22" s="149">
        <f t="shared" si="39"/>
        <v>0</v>
      </c>
      <c r="AP22" s="157">
        <v>0.022</v>
      </c>
      <c r="AQ22" s="149">
        <f t="shared" si="40"/>
        <v>0</v>
      </c>
      <c r="AR22" s="149">
        <f t="shared" ref="AR22:AS22" si="327">AR58+AR94+AR130+AR166</f>
        <v>0</v>
      </c>
      <c r="AS22" s="149">
        <f t="shared" si="327"/>
        <v>0</v>
      </c>
      <c r="AT22" s="555">
        <f t="shared" si="42"/>
        <v>0</v>
      </c>
      <c r="AU22" s="149">
        <f t="shared" si="43"/>
        <v>0</v>
      </c>
      <c r="AV22" s="157">
        <v>0.27429935250298</v>
      </c>
      <c r="AW22" s="158">
        <f t="shared" si="44"/>
        <v>0</v>
      </c>
      <c r="AX22" s="159">
        <f t="shared" si="45"/>
        <v>0</v>
      </c>
      <c r="AY22" s="554"/>
      <c r="AZ22" s="154">
        <f t="shared" si="187"/>
        <v>10</v>
      </c>
      <c r="BA22" s="155" t="s">
        <v>89</v>
      </c>
      <c r="BB22" s="156"/>
      <c r="BC22" s="156" t="s">
        <v>84</v>
      </c>
      <c r="BD22" s="149">
        <f t="shared" si="46"/>
        <v>0</v>
      </c>
      <c r="BE22" s="149" t="str">
        <f t="shared" si="47"/>
        <v>#DIV/0!</v>
      </c>
      <c r="BF22" s="149">
        <f t="shared" si="48"/>
        <v>0</v>
      </c>
      <c r="BG22" s="157">
        <v>0.022</v>
      </c>
      <c r="BH22" s="149">
        <f t="shared" si="49"/>
        <v>0</v>
      </c>
      <c r="BI22" s="149">
        <f t="shared" ref="BI22:BJ22" si="328">BI58+BI94+BI130+BI166</f>
        <v>0</v>
      </c>
      <c r="BJ22" s="149">
        <f t="shared" si="328"/>
        <v>0</v>
      </c>
      <c r="BK22" s="555">
        <f t="shared" si="51"/>
        <v>0</v>
      </c>
      <c r="BL22" s="149">
        <f t="shared" si="52"/>
        <v>0</v>
      </c>
      <c r="BM22" s="157">
        <v>0.27429935250298</v>
      </c>
      <c r="BN22" s="158">
        <f t="shared" si="53"/>
        <v>0</v>
      </c>
      <c r="BO22" s="159">
        <f t="shared" si="54"/>
        <v>0</v>
      </c>
      <c r="BP22" s="554"/>
      <c r="BQ22" s="154">
        <f t="shared" si="189"/>
        <v>10</v>
      </c>
      <c r="BR22" s="155" t="s">
        <v>89</v>
      </c>
      <c r="BS22" s="156"/>
      <c r="BT22" s="156" t="s">
        <v>84</v>
      </c>
      <c r="BU22" s="149">
        <f t="shared" si="55"/>
        <v>0</v>
      </c>
      <c r="BV22" s="149" t="str">
        <f t="shared" si="56"/>
        <v>#DIV/0!</v>
      </c>
      <c r="BW22" s="149">
        <f t="shared" si="57"/>
        <v>0</v>
      </c>
      <c r="BX22" s="157">
        <v>0.022</v>
      </c>
      <c r="BY22" s="149">
        <f t="shared" si="58"/>
        <v>0</v>
      </c>
      <c r="BZ22" s="149">
        <f t="shared" ref="BZ22:CA22" si="329">BZ58+BZ94+BZ130+BZ166</f>
        <v>0</v>
      </c>
      <c r="CA22" s="149">
        <f t="shared" si="329"/>
        <v>0</v>
      </c>
      <c r="CB22" s="555">
        <f t="shared" si="60"/>
        <v>0</v>
      </c>
      <c r="CC22" s="149">
        <f t="shared" si="61"/>
        <v>0</v>
      </c>
      <c r="CD22" s="157">
        <v>0.27429935250298</v>
      </c>
      <c r="CE22" s="158">
        <f t="shared" si="62"/>
        <v>0</v>
      </c>
      <c r="CF22" s="159">
        <f t="shared" si="63"/>
        <v>0</v>
      </c>
      <c r="CG22" s="554"/>
      <c r="CH22" s="154">
        <f t="shared" si="191"/>
        <v>10</v>
      </c>
      <c r="CI22" s="155" t="s">
        <v>89</v>
      </c>
      <c r="CJ22" s="156"/>
      <c r="CK22" s="156" t="s">
        <v>84</v>
      </c>
      <c r="CL22" s="149">
        <f t="shared" si="64"/>
        <v>0</v>
      </c>
      <c r="CM22" s="149" t="str">
        <f t="shared" si="65"/>
        <v>#DIV/0!</v>
      </c>
      <c r="CN22" s="149">
        <f t="shared" si="66"/>
        <v>0</v>
      </c>
      <c r="CO22" s="157">
        <v>0.022</v>
      </c>
      <c r="CP22" s="149">
        <f t="shared" si="67"/>
        <v>0</v>
      </c>
      <c r="CQ22" s="149">
        <f t="shared" ref="CQ22:CR22" si="330">CQ58+CQ94+CQ130+CQ166</f>
        <v>0</v>
      </c>
      <c r="CR22" s="149">
        <f t="shared" si="330"/>
        <v>0</v>
      </c>
      <c r="CS22" s="555">
        <f t="shared" si="69"/>
        <v>0</v>
      </c>
      <c r="CT22" s="149">
        <f t="shared" si="70"/>
        <v>0</v>
      </c>
      <c r="CU22" s="157">
        <v>0.27429935250298</v>
      </c>
      <c r="CV22" s="158">
        <f t="shared" si="71"/>
        <v>0</v>
      </c>
      <c r="CW22" s="159">
        <f t="shared" si="72"/>
        <v>0</v>
      </c>
      <c r="CX22" s="554"/>
      <c r="CY22" s="154">
        <f t="shared" si="193"/>
        <v>10</v>
      </c>
      <c r="CZ22" s="155" t="s">
        <v>89</v>
      </c>
      <c r="DA22" s="156"/>
      <c r="DB22" s="156" t="s">
        <v>84</v>
      </c>
      <c r="DC22" s="149">
        <f t="shared" si="73"/>
        <v>0</v>
      </c>
      <c r="DD22" s="149" t="str">
        <f t="shared" si="74"/>
        <v>#DIV/0!</v>
      </c>
      <c r="DE22" s="149">
        <f t="shared" si="75"/>
        <v>0</v>
      </c>
      <c r="DF22" s="157">
        <v>0.022</v>
      </c>
      <c r="DG22" s="149">
        <f t="shared" si="76"/>
        <v>0</v>
      </c>
      <c r="DH22" s="149">
        <f t="shared" ref="DH22:DI22" si="331">DH58+DH94+DH130+DH166</f>
        <v>0</v>
      </c>
      <c r="DI22" s="149">
        <f t="shared" si="331"/>
        <v>0</v>
      </c>
      <c r="DJ22" s="555">
        <f t="shared" si="78"/>
        <v>0</v>
      </c>
      <c r="DK22" s="149">
        <f t="shared" si="79"/>
        <v>0</v>
      </c>
      <c r="DL22" s="157">
        <v>0.27429935250298</v>
      </c>
      <c r="DM22" s="158">
        <f t="shared" si="80"/>
        <v>0</v>
      </c>
      <c r="DN22" s="159">
        <f t="shared" si="81"/>
        <v>0</v>
      </c>
      <c r="DO22" s="554"/>
      <c r="DP22" s="154">
        <f t="shared" si="195"/>
        <v>10</v>
      </c>
      <c r="DQ22" s="155" t="s">
        <v>89</v>
      </c>
      <c r="DR22" s="156"/>
      <c r="DS22" s="156" t="s">
        <v>84</v>
      </c>
      <c r="DT22" s="149">
        <f t="shared" si="82"/>
        <v>0</v>
      </c>
      <c r="DU22" s="149" t="str">
        <f t="shared" si="83"/>
        <v>#DIV/0!</v>
      </c>
      <c r="DV22" s="149">
        <f t="shared" si="84"/>
        <v>0</v>
      </c>
      <c r="DW22" s="157">
        <v>0.022</v>
      </c>
      <c r="DX22" s="149">
        <f t="shared" si="85"/>
        <v>0</v>
      </c>
      <c r="DY22" s="149">
        <f t="shared" ref="DY22:DZ22" si="332">DY58+DY94+DY130+DY166</f>
        <v>0</v>
      </c>
      <c r="DZ22" s="149">
        <f t="shared" si="332"/>
        <v>0</v>
      </c>
      <c r="EA22" s="555">
        <f t="shared" si="87"/>
        <v>0</v>
      </c>
      <c r="EB22" s="149">
        <f t="shared" si="88"/>
        <v>0</v>
      </c>
      <c r="EC22" s="157">
        <v>0.27429935250298</v>
      </c>
      <c r="ED22" s="158">
        <f t="shared" si="89"/>
        <v>0</v>
      </c>
      <c r="EE22" s="159">
        <f t="shared" si="90"/>
        <v>0</v>
      </c>
      <c r="EF22" s="554"/>
      <c r="EG22" s="154">
        <f t="shared" si="197"/>
        <v>10</v>
      </c>
      <c r="EH22" s="155" t="s">
        <v>89</v>
      </c>
      <c r="EI22" s="156"/>
      <c r="EJ22" s="156" t="s">
        <v>84</v>
      </c>
      <c r="EK22" s="149">
        <f t="shared" si="91"/>
        <v>0</v>
      </c>
      <c r="EL22" s="149" t="str">
        <f t="shared" si="92"/>
        <v>#DIV/0!</v>
      </c>
      <c r="EM22" s="149">
        <f t="shared" si="93"/>
        <v>0</v>
      </c>
      <c r="EN22" s="157">
        <v>0.022</v>
      </c>
      <c r="EO22" s="149">
        <f t="shared" si="94"/>
        <v>0</v>
      </c>
      <c r="EP22" s="149">
        <f t="shared" ref="EP22:EQ22" si="333">EP58+EP94+EP130+EP166</f>
        <v>0</v>
      </c>
      <c r="EQ22" s="149">
        <f t="shared" si="333"/>
        <v>0</v>
      </c>
      <c r="ER22" s="555">
        <f t="shared" si="96"/>
        <v>0</v>
      </c>
      <c r="ES22" s="149">
        <f t="shared" si="97"/>
        <v>0</v>
      </c>
      <c r="ET22" s="157">
        <v>0.27429935250298</v>
      </c>
      <c r="EU22" s="158">
        <f t="shared" si="98"/>
        <v>0</v>
      </c>
      <c r="EV22" s="159">
        <f t="shared" si="99"/>
        <v>0</v>
      </c>
      <c r="EW22" s="554"/>
      <c r="EX22" s="154">
        <f t="shared" si="199"/>
        <v>10</v>
      </c>
      <c r="EY22" s="155" t="s">
        <v>89</v>
      </c>
      <c r="EZ22" s="156"/>
      <c r="FA22" s="156" t="s">
        <v>84</v>
      </c>
      <c r="FB22" s="149">
        <f t="shared" si="100"/>
        <v>0</v>
      </c>
      <c r="FC22" s="149" t="str">
        <f t="shared" si="101"/>
        <v>#DIV/0!</v>
      </c>
      <c r="FD22" s="149">
        <f t="shared" si="102"/>
        <v>0</v>
      </c>
      <c r="FE22" s="157">
        <v>0.022</v>
      </c>
      <c r="FF22" s="149">
        <f t="shared" si="103"/>
        <v>0</v>
      </c>
      <c r="FG22" s="149">
        <f t="shared" ref="FG22:FH22" si="334">FG58+FG94+FG130+FG166</f>
        <v>0</v>
      </c>
      <c r="FH22" s="149">
        <f t="shared" si="334"/>
        <v>0</v>
      </c>
      <c r="FI22" s="555">
        <f t="shared" si="105"/>
        <v>0</v>
      </c>
      <c r="FJ22" s="149">
        <f t="shared" si="106"/>
        <v>0</v>
      </c>
      <c r="FK22" s="157">
        <v>0.27429935250298</v>
      </c>
      <c r="FL22" s="158">
        <f t="shared" si="107"/>
        <v>0</v>
      </c>
      <c r="FM22" s="159">
        <f t="shared" si="108"/>
        <v>0</v>
      </c>
      <c r="FN22" s="554"/>
      <c r="FO22" s="154">
        <f t="shared" si="201"/>
        <v>10</v>
      </c>
      <c r="FP22" s="155" t="s">
        <v>89</v>
      </c>
      <c r="FQ22" s="156"/>
      <c r="FR22" s="156" t="s">
        <v>84</v>
      </c>
      <c r="FS22" s="149">
        <f t="shared" si="109"/>
        <v>0</v>
      </c>
      <c r="FT22" s="149" t="str">
        <f t="shared" si="110"/>
        <v>#DIV/0!</v>
      </c>
      <c r="FU22" s="149">
        <f t="shared" si="111"/>
        <v>0</v>
      </c>
      <c r="FV22" s="157">
        <v>0.022</v>
      </c>
      <c r="FW22" s="149">
        <f t="shared" si="112"/>
        <v>0</v>
      </c>
      <c r="FX22" s="149">
        <f t="shared" ref="FX22:FY22" si="335">FX58+FX94+FX130+FX166</f>
        <v>0</v>
      </c>
      <c r="FY22" s="149">
        <f t="shared" si="335"/>
        <v>0</v>
      </c>
      <c r="FZ22" s="555">
        <f t="shared" si="114"/>
        <v>0</v>
      </c>
      <c r="GA22" s="149">
        <f t="shared" si="115"/>
        <v>0</v>
      </c>
      <c r="GB22" s="157">
        <v>0.27429935250298</v>
      </c>
      <c r="GC22" s="158">
        <f t="shared" si="116"/>
        <v>0</v>
      </c>
      <c r="GD22" s="159">
        <f t="shared" si="117"/>
        <v>0</v>
      </c>
      <c r="GE22" s="554"/>
      <c r="GF22" s="154">
        <f t="shared" si="203"/>
        <v>10</v>
      </c>
      <c r="GG22" s="155" t="s">
        <v>89</v>
      </c>
      <c r="GH22" s="156"/>
      <c r="GI22" s="156" t="s">
        <v>84</v>
      </c>
      <c r="GJ22" s="149">
        <f t="shared" si="118"/>
        <v>0</v>
      </c>
      <c r="GK22" s="149" t="str">
        <f t="shared" si="119"/>
        <v>#DIV/0!</v>
      </c>
      <c r="GL22" s="149">
        <f t="shared" si="120"/>
        <v>0</v>
      </c>
      <c r="GM22" s="157">
        <v>0.022</v>
      </c>
      <c r="GN22" s="149">
        <f t="shared" si="121"/>
        <v>0</v>
      </c>
      <c r="GO22" s="149">
        <f t="shared" ref="GO22:GP22" si="336">GO58+GO94+GO130+GO166</f>
        <v>0</v>
      </c>
      <c r="GP22" s="149">
        <f t="shared" si="336"/>
        <v>0</v>
      </c>
      <c r="GQ22" s="555">
        <f t="shared" si="123"/>
        <v>0</v>
      </c>
      <c r="GR22" s="149">
        <f t="shared" si="124"/>
        <v>0</v>
      </c>
      <c r="GS22" s="157">
        <v>0.27429935250298</v>
      </c>
      <c r="GT22" s="158">
        <f t="shared" si="125"/>
        <v>0</v>
      </c>
      <c r="GU22" s="159">
        <f t="shared" si="126"/>
        <v>0</v>
      </c>
      <c r="GV22" s="554"/>
      <c r="GW22" s="154">
        <f t="shared" si="205"/>
        <v>10</v>
      </c>
      <c r="GX22" s="155" t="s">
        <v>89</v>
      </c>
      <c r="GY22" s="156"/>
      <c r="GZ22" s="156" t="s">
        <v>84</v>
      </c>
      <c r="HA22" s="149">
        <f t="shared" si="127"/>
        <v>0</v>
      </c>
      <c r="HB22" s="149" t="str">
        <f t="shared" si="128"/>
        <v>#DIV/0!</v>
      </c>
      <c r="HC22" s="149">
        <f t="shared" si="129"/>
        <v>0</v>
      </c>
      <c r="HD22" s="157">
        <v>0.022</v>
      </c>
      <c r="HE22" s="149">
        <f t="shared" si="130"/>
        <v>0</v>
      </c>
      <c r="HF22" s="149">
        <f t="shared" ref="HF22:HG22" si="337">HF58+HF94+HF130+HF166</f>
        <v>0</v>
      </c>
      <c r="HG22" s="149">
        <f t="shared" si="337"/>
        <v>0</v>
      </c>
      <c r="HH22" s="555">
        <f t="shared" si="132"/>
        <v>0</v>
      </c>
      <c r="HI22" s="149">
        <f t="shared" si="133"/>
        <v>0</v>
      </c>
      <c r="HJ22" s="157">
        <v>0.27429935250298</v>
      </c>
      <c r="HK22" s="158">
        <f t="shared" si="134"/>
        <v>0</v>
      </c>
      <c r="HL22" s="159">
        <f t="shared" si="135"/>
        <v>0</v>
      </c>
      <c r="HM22" s="554"/>
      <c r="HN22" s="154">
        <f t="shared" si="207"/>
        <v>10</v>
      </c>
      <c r="HO22" s="155" t="s">
        <v>89</v>
      </c>
      <c r="HP22" s="156"/>
      <c r="HQ22" s="156" t="s">
        <v>84</v>
      </c>
      <c r="HR22" s="149">
        <f t="shared" si="136"/>
        <v>0</v>
      </c>
      <c r="HS22" s="149" t="str">
        <f t="shared" si="137"/>
        <v>#DIV/0!</v>
      </c>
      <c r="HT22" s="149">
        <f t="shared" si="138"/>
        <v>0</v>
      </c>
      <c r="HU22" s="157">
        <v>0.022</v>
      </c>
      <c r="HV22" s="149">
        <f t="shared" si="139"/>
        <v>0</v>
      </c>
      <c r="HW22" s="149">
        <f t="shared" ref="HW22:HX22" si="338">HW58+HW94+HW130+HW166</f>
        <v>0</v>
      </c>
      <c r="HX22" s="149">
        <f t="shared" si="338"/>
        <v>0</v>
      </c>
      <c r="HY22" s="555">
        <f t="shared" si="141"/>
        <v>0</v>
      </c>
      <c r="HZ22" s="149">
        <f t="shared" si="142"/>
        <v>0</v>
      </c>
      <c r="IA22" s="157">
        <v>0.27429935250298</v>
      </c>
      <c r="IB22" s="158">
        <f t="shared" si="143"/>
        <v>0</v>
      </c>
      <c r="IC22" s="159">
        <f t="shared" si="144"/>
        <v>0</v>
      </c>
      <c r="ID22" s="554"/>
      <c r="IE22" s="154">
        <f t="shared" si="209"/>
        <v>10</v>
      </c>
      <c r="IF22" s="155" t="s">
        <v>89</v>
      </c>
      <c r="IG22" s="156"/>
      <c r="IH22" s="156" t="s">
        <v>84</v>
      </c>
      <c r="II22" s="149">
        <f t="shared" si="145"/>
        <v>0</v>
      </c>
      <c r="IJ22" s="149" t="str">
        <f t="shared" si="146"/>
        <v>#DIV/0!</v>
      </c>
      <c r="IK22" s="149">
        <f t="shared" si="147"/>
        <v>0</v>
      </c>
      <c r="IL22" s="157">
        <v>0.022</v>
      </c>
      <c r="IM22" s="149">
        <f t="shared" si="148"/>
        <v>0</v>
      </c>
      <c r="IN22" s="149">
        <f t="shared" ref="IN22:IO22" si="339">IN58+IN94+IN130+IN166</f>
        <v>0</v>
      </c>
      <c r="IO22" s="149">
        <f t="shared" si="339"/>
        <v>0</v>
      </c>
      <c r="IP22" s="555">
        <f t="shared" si="150"/>
        <v>0</v>
      </c>
      <c r="IQ22" s="149">
        <f t="shared" si="151"/>
        <v>0</v>
      </c>
      <c r="IR22" s="157">
        <v>0.27429935250298</v>
      </c>
      <c r="IS22" s="158">
        <f t="shared" si="152"/>
        <v>0</v>
      </c>
      <c r="IT22" s="159">
        <f t="shared" si="153"/>
        <v>0</v>
      </c>
      <c r="IU22" s="554"/>
      <c r="IV22" s="154">
        <f t="shared" si="211"/>
        <v>10</v>
      </c>
      <c r="IW22" s="155" t="s">
        <v>89</v>
      </c>
      <c r="IX22" s="156"/>
      <c r="IY22" s="156" t="s">
        <v>84</v>
      </c>
      <c r="IZ22" s="149">
        <f t="shared" si="154"/>
        <v>0</v>
      </c>
      <c r="JA22" s="149" t="str">
        <f t="shared" si="155"/>
        <v>#DIV/0!</v>
      </c>
      <c r="JB22" s="149">
        <f t="shared" si="156"/>
        <v>0</v>
      </c>
      <c r="JC22" s="157">
        <v>0.022</v>
      </c>
      <c r="JD22" s="149">
        <f t="shared" si="157"/>
        <v>0</v>
      </c>
      <c r="JE22" s="149">
        <f t="shared" ref="JE22:JF22" si="340">JE58+JE94+JE130+JE166</f>
        <v>0</v>
      </c>
      <c r="JF22" s="149">
        <f t="shared" si="340"/>
        <v>0</v>
      </c>
      <c r="JG22" s="555">
        <f t="shared" si="159"/>
        <v>0</v>
      </c>
      <c r="JH22" s="149">
        <f t="shared" si="160"/>
        <v>0</v>
      </c>
      <c r="JI22" s="157">
        <v>0.27429935250298</v>
      </c>
      <c r="JJ22" s="158">
        <f t="shared" si="161"/>
        <v>0</v>
      </c>
      <c r="JK22" s="159">
        <f t="shared" si="162"/>
        <v>0</v>
      </c>
      <c r="JL22" s="554"/>
      <c r="JM22" s="154">
        <f t="shared" si="213"/>
        <v>10</v>
      </c>
      <c r="JN22" s="155" t="s">
        <v>89</v>
      </c>
      <c r="JO22" s="156"/>
      <c r="JP22" s="156" t="s">
        <v>84</v>
      </c>
      <c r="JQ22" s="149">
        <f t="shared" si="163"/>
        <v>0</v>
      </c>
      <c r="JR22" s="149" t="str">
        <f t="shared" si="164"/>
        <v>#DIV/0!</v>
      </c>
      <c r="JS22" s="149">
        <f t="shared" si="165"/>
        <v>0</v>
      </c>
      <c r="JT22" s="157">
        <v>0.022</v>
      </c>
      <c r="JU22" s="149">
        <f t="shared" si="166"/>
        <v>0</v>
      </c>
      <c r="JV22" s="149">
        <f t="shared" ref="JV22:JW22" si="341">JV58+JV94+JV130+JV166</f>
        <v>0</v>
      </c>
      <c r="JW22" s="149">
        <f t="shared" si="341"/>
        <v>0</v>
      </c>
      <c r="JX22" s="555">
        <f t="shared" si="168"/>
        <v>0</v>
      </c>
      <c r="JY22" s="149">
        <f t="shared" si="169"/>
        <v>0</v>
      </c>
      <c r="JZ22" s="157">
        <v>0.27429935250298</v>
      </c>
      <c r="KA22" s="158">
        <f t="shared" si="170"/>
        <v>0</v>
      </c>
      <c r="KB22" s="159">
        <f t="shared" si="171"/>
        <v>0</v>
      </c>
      <c r="KC22" s="554"/>
      <c r="KD22" s="154">
        <f t="shared" si="215"/>
        <v>10</v>
      </c>
      <c r="KE22" s="155" t="s">
        <v>89</v>
      </c>
      <c r="KF22" s="156"/>
      <c r="KG22" s="156" t="s">
        <v>84</v>
      </c>
      <c r="KH22" s="149">
        <f t="shared" si="172"/>
        <v>0</v>
      </c>
      <c r="KI22" s="149" t="str">
        <f t="shared" si="173"/>
        <v>#DIV/0!</v>
      </c>
      <c r="KJ22" s="149">
        <f t="shared" si="174"/>
        <v>0</v>
      </c>
      <c r="KK22" s="157">
        <v>0.022</v>
      </c>
      <c r="KL22" s="149">
        <f t="shared" si="175"/>
        <v>0</v>
      </c>
      <c r="KM22" s="149">
        <f t="shared" ref="KM22:KN22" si="342">KM58+KM94+KM130+KM166</f>
        <v>0</v>
      </c>
      <c r="KN22" s="149">
        <f t="shared" si="342"/>
        <v>0</v>
      </c>
      <c r="KO22" s="555">
        <f t="shared" si="177"/>
        <v>0</v>
      </c>
      <c r="KP22" s="149">
        <f t="shared" si="178"/>
        <v>0</v>
      </c>
      <c r="KQ22" s="157">
        <v>0.27429935250298</v>
      </c>
      <c r="KR22" s="158">
        <f t="shared" si="179"/>
        <v>0</v>
      </c>
      <c r="KS22" s="159">
        <f t="shared" si="180"/>
        <v>0</v>
      </c>
    </row>
    <row r="23" ht="15.75" customHeight="1">
      <c r="A23" s="154">
        <f t="shared" si="181"/>
        <v>11</v>
      </c>
      <c r="B23" s="155" t="s">
        <v>90</v>
      </c>
      <c r="C23" s="156"/>
      <c r="D23" s="156"/>
      <c r="E23" s="149">
        <f t="shared" si="19"/>
        <v>0</v>
      </c>
      <c r="F23" s="149" t="str">
        <f t="shared" si="20"/>
        <v>#DIV/0!</v>
      </c>
      <c r="G23" s="149">
        <f t="shared" si="21"/>
        <v>0</v>
      </c>
      <c r="H23" s="157"/>
      <c r="I23" s="149">
        <f t="shared" si="22"/>
        <v>0</v>
      </c>
      <c r="J23" s="149">
        <f t="shared" ref="J23:K23" si="343">J59+J95+J131+J167</f>
        <v>0</v>
      </c>
      <c r="K23" s="149">
        <f t="shared" si="343"/>
        <v>0</v>
      </c>
      <c r="L23" s="555">
        <f t="shared" si="24"/>
        <v>0</v>
      </c>
      <c r="M23" s="149">
        <f t="shared" si="25"/>
        <v>0</v>
      </c>
      <c r="N23" s="157"/>
      <c r="O23" s="158">
        <f t="shared" si="26"/>
        <v>0</v>
      </c>
      <c r="P23" s="159">
        <f t="shared" si="27"/>
        <v>0</v>
      </c>
      <c r="Q23" s="554"/>
      <c r="R23" s="154">
        <f t="shared" si="183"/>
        <v>11</v>
      </c>
      <c r="S23" s="155" t="s">
        <v>90</v>
      </c>
      <c r="T23" s="156"/>
      <c r="U23" s="156"/>
      <c r="V23" s="149">
        <f t="shared" si="28"/>
        <v>0</v>
      </c>
      <c r="W23" s="149" t="str">
        <f t="shared" si="29"/>
        <v>#DIV/0!</v>
      </c>
      <c r="X23" s="149">
        <f t="shared" si="30"/>
        <v>0</v>
      </c>
      <c r="Y23" s="157"/>
      <c r="Z23" s="149">
        <f t="shared" si="31"/>
        <v>0</v>
      </c>
      <c r="AA23" s="149">
        <f t="shared" ref="AA23:AB23" si="344">AA59+AA95+AA131+AA167</f>
        <v>0</v>
      </c>
      <c r="AB23" s="149">
        <f t="shared" si="344"/>
        <v>0</v>
      </c>
      <c r="AC23" s="555">
        <f t="shared" si="33"/>
        <v>0</v>
      </c>
      <c r="AD23" s="149">
        <f t="shared" si="34"/>
        <v>0</v>
      </c>
      <c r="AE23" s="157"/>
      <c r="AF23" s="158">
        <f t="shared" si="35"/>
        <v>0</v>
      </c>
      <c r="AG23" s="159">
        <f t="shared" si="36"/>
        <v>0</v>
      </c>
      <c r="AH23" s="554"/>
      <c r="AI23" s="154">
        <f t="shared" si="185"/>
        <v>11</v>
      </c>
      <c r="AJ23" s="155" t="s">
        <v>90</v>
      </c>
      <c r="AK23" s="156"/>
      <c r="AL23" s="156"/>
      <c r="AM23" s="149">
        <f t="shared" si="37"/>
        <v>0</v>
      </c>
      <c r="AN23" s="149" t="str">
        <f t="shared" si="38"/>
        <v>#DIV/0!</v>
      </c>
      <c r="AO23" s="149">
        <f t="shared" si="39"/>
        <v>0</v>
      </c>
      <c r="AP23" s="157"/>
      <c r="AQ23" s="149">
        <f t="shared" si="40"/>
        <v>0</v>
      </c>
      <c r="AR23" s="149">
        <f t="shared" ref="AR23:AS23" si="345">AR59+AR95+AR131+AR167</f>
        <v>0</v>
      </c>
      <c r="AS23" s="149">
        <f t="shared" si="345"/>
        <v>0</v>
      </c>
      <c r="AT23" s="555">
        <f t="shared" si="42"/>
        <v>0</v>
      </c>
      <c r="AU23" s="149">
        <f t="shared" si="43"/>
        <v>0</v>
      </c>
      <c r="AV23" s="157"/>
      <c r="AW23" s="158">
        <f t="shared" si="44"/>
        <v>0</v>
      </c>
      <c r="AX23" s="159">
        <f t="shared" si="45"/>
        <v>0</v>
      </c>
      <c r="AY23" s="554"/>
      <c r="AZ23" s="154">
        <f t="shared" si="187"/>
        <v>11</v>
      </c>
      <c r="BA23" s="155" t="s">
        <v>90</v>
      </c>
      <c r="BB23" s="156"/>
      <c r="BC23" s="156"/>
      <c r="BD23" s="149">
        <f t="shared" si="46"/>
        <v>0</v>
      </c>
      <c r="BE23" s="149" t="str">
        <f t="shared" si="47"/>
        <v>#DIV/0!</v>
      </c>
      <c r="BF23" s="149">
        <f t="shared" si="48"/>
        <v>0</v>
      </c>
      <c r="BG23" s="157"/>
      <c r="BH23" s="149">
        <f t="shared" si="49"/>
        <v>0</v>
      </c>
      <c r="BI23" s="149">
        <f t="shared" ref="BI23:BJ23" si="346">BI59+BI95+BI131+BI167</f>
        <v>0</v>
      </c>
      <c r="BJ23" s="149">
        <f t="shared" si="346"/>
        <v>0</v>
      </c>
      <c r="BK23" s="555">
        <f t="shared" si="51"/>
        <v>0</v>
      </c>
      <c r="BL23" s="149">
        <f t="shared" si="52"/>
        <v>0</v>
      </c>
      <c r="BM23" s="157"/>
      <c r="BN23" s="158">
        <f t="shared" si="53"/>
        <v>0</v>
      </c>
      <c r="BO23" s="159">
        <f t="shared" si="54"/>
        <v>0</v>
      </c>
      <c r="BP23" s="554"/>
      <c r="BQ23" s="154">
        <f t="shared" si="189"/>
        <v>11</v>
      </c>
      <c r="BR23" s="155" t="s">
        <v>90</v>
      </c>
      <c r="BS23" s="156"/>
      <c r="BT23" s="156"/>
      <c r="BU23" s="149">
        <f t="shared" si="55"/>
        <v>0</v>
      </c>
      <c r="BV23" s="149" t="str">
        <f t="shared" si="56"/>
        <v>#DIV/0!</v>
      </c>
      <c r="BW23" s="149">
        <f t="shared" si="57"/>
        <v>0</v>
      </c>
      <c r="BX23" s="157"/>
      <c r="BY23" s="149">
        <f t="shared" si="58"/>
        <v>0</v>
      </c>
      <c r="BZ23" s="149">
        <f t="shared" ref="BZ23:CA23" si="347">BZ59+BZ95+BZ131+BZ167</f>
        <v>0</v>
      </c>
      <c r="CA23" s="149">
        <f t="shared" si="347"/>
        <v>0</v>
      </c>
      <c r="CB23" s="555">
        <f t="shared" si="60"/>
        <v>0</v>
      </c>
      <c r="CC23" s="149">
        <f t="shared" si="61"/>
        <v>0</v>
      </c>
      <c r="CD23" s="157"/>
      <c r="CE23" s="158">
        <f t="shared" si="62"/>
        <v>0</v>
      </c>
      <c r="CF23" s="159">
        <f t="shared" si="63"/>
        <v>0</v>
      </c>
      <c r="CG23" s="554"/>
      <c r="CH23" s="154">
        <f t="shared" si="191"/>
        <v>11</v>
      </c>
      <c r="CI23" s="155" t="s">
        <v>90</v>
      </c>
      <c r="CJ23" s="156"/>
      <c r="CK23" s="156"/>
      <c r="CL23" s="149">
        <f t="shared" si="64"/>
        <v>0</v>
      </c>
      <c r="CM23" s="149" t="str">
        <f t="shared" si="65"/>
        <v>#DIV/0!</v>
      </c>
      <c r="CN23" s="149">
        <f t="shared" si="66"/>
        <v>0</v>
      </c>
      <c r="CO23" s="157"/>
      <c r="CP23" s="149">
        <f t="shared" si="67"/>
        <v>0</v>
      </c>
      <c r="CQ23" s="149">
        <f t="shared" ref="CQ23:CR23" si="348">CQ59+CQ95+CQ131+CQ167</f>
        <v>0</v>
      </c>
      <c r="CR23" s="149">
        <f t="shared" si="348"/>
        <v>0</v>
      </c>
      <c r="CS23" s="555">
        <f t="shared" si="69"/>
        <v>0</v>
      </c>
      <c r="CT23" s="149">
        <f t="shared" si="70"/>
        <v>0</v>
      </c>
      <c r="CU23" s="157"/>
      <c r="CV23" s="158">
        <f t="shared" si="71"/>
        <v>0</v>
      </c>
      <c r="CW23" s="159">
        <f t="shared" si="72"/>
        <v>0</v>
      </c>
      <c r="CX23" s="554"/>
      <c r="CY23" s="154">
        <f t="shared" si="193"/>
        <v>11</v>
      </c>
      <c r="CZ23" s="155" t="s">
        <v>90</v>
      </c>
      <c r="DA23" s="156"/>
      <c r="DB23" s="156"/>
      <c r="DC23" s="149">
        <f t="shared" si="73"/>
        <v>0</v>
      </c>
      <c r="DD23" s="149" t="str">
        <f t="shared" si="74"/>
        <v>#DIV/0!</v>
      </c>
      <c r="DE23" s="149">
        <f t="shared" si="75"/>
        <v>0</v>
      </c>
      <c r="DF23" s="157"/>
      <c r="DG23" s="149">
        <f t="shared" si="76"/>
        <v>0</v>
      </c>
      <c r="DH23" s="149">
        <f t="shared" ref="DH23:DI23" si="349">DH59+DH95+DH131+DH167</f>
        <v>0</v>
      </c>
      <c r="DI23" s="149">
        <f t="shared" si="349"/>
        <v>0</v>
      </c>
      <c r="DJ23" s="555">
        <f t="shared" si="78"/>
        <v>0</v>
      </c>
      <c r="DK23" s="149">
        <f t="shared" si="79"/>
        <v>0</v>
      </c>
      <c r="DL23" s="157"/>
      <c r="DM23" s="158">
        <f t="shared" si="80"/>
        <v>0</v>
      </c>
      <c r="DN23" s="159">
        <f t="shared" si="81"/>
        <v>0</v>
      </c>
      <c r="DO23" s="554"/>
      <c r="DP23" s="154">
        <f t="shared" si="195"/>
        <v>11</v>
      </c>
      <c r="DQ23" s="155" t="s">
        <v>90</v>
      </c>
      <c r="DR23" s="156"/>
      <c r="DS23" s="156"/>
      <c r="DT23" s="149">
        <f t="shared" si="82"/>
        <v>0</v>
      </c>
      <c r="DU23" s="149" t="str">
        <f t="shared" si="83"/>
        <v>#DIV/0!</v>
      </c>
      <c r="DV23" s="149">
        <f t="shared" si="84"/>
        <v>0</v>
      </c>
      <c r="DW23" s="157"/>
      <c r="DX23" s="149">
        <f t="shared" si="85"/>
        <v>0</v>
      </c>
      <c r="DY23" s="149">
        <f t="shared" ref="DY23:DZ23" si="350">DY59+DY95+DY131+DY167</f>
        <v>0</v>
      </c>
      <c r="DZ23" s="149">
        <f t="shared" si="350"/>
        <v>0</v>
      </c>
      <c r="EA23" s="555">
        <f t="shared" si="87"/>
        <v>0</v>
      </c>
      <c r="EB23" s="149">
        <f t="shared" si="88"/>
        <v>0</v>
      </c>
      <c r="EC23" s="157"/>
      <c r="ED23" s="158">
        <f t="shared" si="89"/>
        <v>0</v>
      </c>
      <c r="EE23" s="159">
        <f t="shared" si="90"/>
        <v>0</v>
      </c>
      <c r="EF23" s="554"/>
      <c r="EG23" s="154">
        <f t="shared" si="197"/>
        <v>11</v>
      </c>
      <c r="EH23" s="155" t="s">
        <v>90</v>
      </c>
      <c r="EI23" s="156"/>
      <c r="EJ23" s="156"/>
      <c r="EK23" s="149">
        <f t="shared" si="91"/>
        <v>0</v>
      </c>
      <c r="EL23" s="149" t="str">
        <f t="shared" si="92"/>
        <v>#DIV/0!</v>
      </c>
      <c r="EM23" s="149">
        <f t="shared" si="93"/>
        <v>0</v>
      </c>
      <c r="EN23" s="157"/>
      <c r="EO23" s="149">
        <f t="shared" si="94"/>
        <v>0</v>
      </c>
      <c r="EP23" s="149">
        <f t="shared" ref="EP23:EQ23" si="351">EP59+EP95+EP131+EP167</f>
        <v>0</v>
      </c>
      <c r="EQ23" s="149">
        <f t="shared" si="351"/>
        <v>0</v>
      </c>
      <c r="ER23" s="555">
        <f t="shared" si="96"/>
        <v>0</v>
      </c>
      <c r="ES23" s="149">
        <f t="shared" si="97"/>
        <v>0</v>
      </c>
      <c r="ET23" s="157"/>
      <c r="EU23" s="158">
        <f t="shared" si="98"/>
        <v>0</v>
      </c>
      <c r="EV23" s="159">
        <f t="shared" si="99"/>
        <v>0</v>
      </c>
      <c r="EW23" s="554"/>
      <c r="EX23" s="154">
        <f t="shared" si="199"/>
        <v>11</v>
      </c>
      <c r="EY23" s="155" t="s">
        <v>90</v>
      </c>
      <c r="EZ23" s="156"/>
      <c r="FA23" s="156"/>
      <c r="FB23" s="149">
        <f t="shared" si="100"/>
        <v>0</v>
      </c>
      <c r="FC23" s="149" t="str">
        <f t="shared" si="101"/>
        <v>#DIV/0!</v>
      </c>
      <c r="FD23" s="149">
        <f t="shared" si="102"/>
        <v>0</v>
      </c>
      <c r="FE23" s="157"/>
      <c r="FF23" s="149">
        <f t="shared" si="103"/>
        <v>0</v>
      </c>
      <c r="FG23" s="149">
        <f t="shared" ref="FG23:FH23" si="352">FG59+FG95+FG131+FG167</f>
        <v>0</v>
      </c>
      <c r="FH23" s="149">
        <f t="shared" si="352"/>
        <v>0</v>
      </c>
      <c r="FI23" s="555">
        <f t="shared" si="105"/>
        <v>0</v>
      </c>
      <c r="FJ23" s="149">
        <f t="shared" si="106"/>
        <v>0</v>
      </c>
      <c r="FK23" s="157"/>
      <c r="FL23" s="158">
        <f t="shared" si="107"/>
        <v>0</v>
      </c>
      <c r="FM23" s="159">
        <f t="shared" si="108"/>
        <v>0</v>
      </c>
      <c r="FN23" s="554"/>
      <c r="FO23" s="154">
        <f t="shared" si="201"/>
        <v>11</v>
      </c>
      <c r="FP23" s="155" t="s">
        <v>90</v>
      </c>
      <c r="FQ23" s="156"/>
      <c r="FR23" s="156"/>
      <c r="FS23" s="149">
        <f t="shared" si="109"/>
        <v>0</v>
      </c>
      <c r="FT23" s="149" t="str">
        <f t="shared" si="110"/>
        <v>#DIV/0!</v>
      </c>
      <c r="FU23" s="149">
        <f t="shared" si="111"/>
        <v>0</v>
      </c>
      <c r="FV23" s="157"/>
      <c r="FW23" s="149">
        <f t="shared" si="112"/>
        <v>0</v>
      </c>
      <c r="FX23" s="149">
        <f t="shared" ref="FX23:FY23" si="353">FX59+FX95+FX131+FX167</f>
        <v>0</v>
      </c>
      <c r="FY23" s="149">
        <f t="shared" si="353"/>
        <v>0</v>
      </c>
      <c r="FZ23" s="555">
        <f t="shared" si="114"/>
        <v>0</v>
      </c>
      <c r="GA23" s="149">
        <f t="shared" si="115"/>
        <v>0</v>
      </c>
      <c r="GB23" s="157"/>
      <c r="GC23" s="158">
        <f t="shared" si="116"/>
        <v>0</v>
      </c>
      <c r="GD23" s="159">
        <f t="shared" si="117"/>
        <v>0</v>
      </c>
      <c r="GE23" s="554"/>
      <c r="GF23" s="154">
        <f t="shared" si="203"/>
        <v>11</v>
      </c>
      <c r="GG23" s="155" t="s">
        <v>90</v>
      </c>
      <c r="GH23" s="156"/>
      <c r="GI23" s="156"/>
      <c r="GJ23" s="149">
        <f t="shared" si="118"/>
        <v>0</v>
      </c>
      <c r="GK23" s="149" t="str">
        <f t="shared" si="119"/>
        <v>#DIV/0!</v>
      </c>
      <c r="GL23" s="149">
        <f t="shared" si="120"/>
        <v>0</v>
      </c>
      <c r="GM23" s="157"/>
      <c r="GN23" s="149">
        <f t="shared" si="121"/>
        <v>0</v>
      </c>
      <c r="GO23" s="149">
        <f t="shared" ref="GO23:GP23" si="354">GO59+GO95+GO131+GO167</f>
        <v>0</v>
      </c>
      <c r="GP23" s="149">
        <f t="shared" si="354"/>
        <v>0</v>
      </c>
      <c r="GQ23" s="555">
        <f t="shared" si="123"/>
        <v>0</v>
      </c>
      <c r="GR23" s="149">
        <f t="shared" si="124"/>
        <v>0</v>
      </c>
      <c r="GS23" s="157"/>
      <c r="GT23" s="158">
        <f t="shared" si="125"/>
        <v>0</v>
      </c>
      <c r="GU23" s="159">
        <f t="shared" si="126"/>
        <v>0</v>
      </c>
      <c r="GV23" s="554"/>
      <c r="GW23" s="154">
        <f t="shared" si="205"/>
        <v>11</v>
      </c>
      <c r="GX23" s="155" t="s">
        <v>90</v>
      </c>
      <c r="GY23" s="156"/>
      <c r="GZ23" s="156"/>
      <c r="HA23" s="149">
        <f t="shared" si="127"/>
        <v>0</v>
      </c>
      <c r="HB23" s="149" t="str">
        <f t="shared" si="128"/>
        <v>#DIV/0!</v>
      </c>
      <c r="HC23" s="149">
        <f t="shared" si="129"/>
        <v>0</v>
      </c>
      <c r="HD23" s="157"/>
      <c r="HE23" s="149">
        <f t="shared" si="130"/>
        <v>0</v>
      </c>
      <c r="HF23" s="149">
        <f t="shared" ref="HF23:HG23" si="355">HF59+HF95+HF131+HF167</f>
        <v>0</v>
      </c>
      <c r="HG23" s="149">
        <f t="shared" si="355"/>
        <v>0</v>
      </c>
      <c r="HH23" s="555">
        <f t="shared" si="132"/>
        <v>0</v>
      </c>
      <c r="HI23" s="149">
        <f t="shared" si="133"/>
        <v>0</v>
      </c>
      <c r="HJ23" s="157"/>
      <c r="HK23" s="158">
        <f t="shared" si="134"/>
        <v>0</v>
      </c>
      <c r="HL23" s="159">
        <f t="shared" si="135"/>
        <v>0</v>
      </c>
      <c r="HM23" s="554"/>
      <c r="HN23" s="154">
        <f t="shared" si="207"/>
        <v>11</v>
      </c>
      <c r="HO23" s="155" t="s">
        <v>90</v>
      </c>
      <c r="HP23" s="156"/>
      <c r="HQ23" s="156"/>
      <c r="HR23" s="149">
        <f t="shared" si="136"/>
        <v>0</v>
      </c>
      <c r="HS23" s="149" t="str">
        <f t="shared" si="137"/>
        <v>#DIV/0!</v>
      </c>
      <c r="HT23" s="149">
        <f t="shared" si="138"/>
        <v>0</v>
      </c>
      <c r="HU23" s="157"/>
      <c r="HV23" s="149">
        <f t="shared" si="139"/>
        <v>0</v>
      </c>
      <c r="HW23" s="149">
        <f t="shared" ref="HW23:HX23" si="356">HW59+HW95+HW131+HW167</f>
        <v>0</v>
      </c>
      <c r="HX23" s="149">
        <f t="shared" si="356"/>
        <v>0</v>
      </c>
      <c r="HY23" s="555">
        <f t="shared" si="141"/>
        <v>0</v>
      </c>
      <c r="HZ23" s="149">
        <f t="shared" si="142"/>
        <v>0</v>
      </c>
      <c r="IA23" s="157"/>
      <c r="IB23" s="158">
        <f t="shared" si="143"/>
        <v>0</v>
      </c>
      <c r="IC23" s="159">
        <f t="shared" si="144"/>
        <v>0</v>
      </c>
      <c r="ID23" s="554"/>
      <c r="IE23" s="154">
        <f t="shared" si="209"/>
        <v>11</v>
      </c>
      <c r="IF23" s="155" t="s">
        <v>90</v>
      </c>
      <c r="IG23" s="156"/>
      <c r="IH23" s="156"/>
      <c r="II23" s="149">
        <f t="shared" si="145"/>
        <v>0</v>
      </c>
      <c r="IJ23" s="149" t="str">
        <f t="shared" si="146"/>
        <v>#DIV/0!</v>
      </c>
      <c r="IK23" s="149">
        <f t="shared" si="147"/>
        <v>0</v>
      </c>
      <c r="IL23" s="157"/>
      <c r="IM23" s="149">
        <f t="shared" si="148"/>
        <v>0</v>
      </c>
      <c r="IN23" s="149">
        <f t="shared" ref="IN23:IO23" si="357">IN59+IN95+IN131+IN167</f>
        <v>0</v>
      </c>
      <c r="IO23" s="149">
        <f t="shared" si="357"/>
        <v>0</v>
      </c>
      <c r="IP23" s="555">
        <f t="shared" si="150"/>
        <v>0</v>
      </c>
      <c r="IQ23" s="149">
        <f t="shared" si="151"/>
        <v>0</v>
      </c>
      <c r="IR23" s="157"/>
      <c r="IS23" s="158">
        <f t="shared" si="152"/>
        <v>0</v>
      </c>
      <c r="IT23" s="159">
        <f t="shared" si="153"/>
        <v>0</v>
      </c>
      <c r="IU23" s="554"/>
      <c r="IV23" s="154">
        <f t="shared" si="211"/>
        <v>11</v>
      </c>
      <c r="IW23" s="155" t="s">
        <v>90</v>
      </c>
      <c r="IX23" s="156"/>
      <c r="IY23" s="156"/>
      <c r="IZ23" s="149">
        <f t="shared" si="154"/>
        <v>0</v>
      </c>
      <c r="JA23" s="149" t="str">
        <f t="shared" si="155"/>
        <v>#DIV/0!</v>
      </c>
      <c r="JB23" s="149">
        <f t="shared" si="156"/>
        <v>0</v>
      </c>
      <c r="JC23" s="157"/>
      <c r="JD23" s="149">
        <f t="shared" si="157"/>
        <v>0</v>
      </c>
      <c r="JE23" s="149">
        <f t="shared" ref="JE23:JF23" si="358">JE59+JE95+JE131+JE167</f>
        <v>0</v>
      </c>
      <c r="JF23" s="149">
        <f t="shared" si="358"/>
        <v>0</v>
      </c>
      <c r="JG23" s="555">
        <f t="shared" si="159"/>
        <v>0</v>
      </c>
      <c r="JH23" s="149">
        <f t="shared" si="160"/>
        <v>0</v>
      </c>
      <c r="JI23" s="157"/>
      <c r="JJ23" s="158">
        <f t="shared" si="161"/>
        <v>0</v>
      </c>
      <c r="JK23" s="159">
        <f t="shared" si="162"/>
        <v>0</v>
      </c>
      <c r="JL23" s="554"/>
      <c r="JM23" s="154">
        <f t="shared" si="213"/>
        <v>11</v>
      </c>
      <c r="JN23" s="155" t="s">
        <v>90</v>
      </c>
      <c r="JO23" s="156"/>
      <c r="JP23" s="156"/>
      <c r="JQ23" s="149">
        <f t="shared" si="163"/>
        <v>0</v>
      </c>
      <c r="JR23" s="149" t="str">
        <f t="shared" si="164"/>
        <v>#DIV/0!</v>
      </c>
      <c r="JS23" s="149">
        <f t="shared" si="165"/>
        <v>0</v>
      </c>
      <c r="JT23" s="157"/>
      <c r="JU23" s="149">
        <f t="shared" si="166"/>
        <v>0</v>
      </c>
      <c r="JV23" s="149">
        <f t="shared" ref="JV23:JW23" si="359">JV59+JV95+JV131+JV167</f>
        <v>0</v>
      </c>
      <c r="JW23" s="149">
        <f t="shared" si="359"/>
        <v>0</v>
      </c>
      <c r="JX23" s="555">
        <f t="shared" si="168"/>
        <v>0</v>
      </c>
      <c r="JY23" s="149">
        <f t="shared" si="169"/>
        <v>0</v>
      </c>
      <c r="JZ23" s="157"/>
      <c r="KA23" s="158">
        <f t="shared" si="170"/>
        <v>0</v>
      </c>
      <c r="KB23" s="159">
        <f t="shared" si="171"/>
        <v>0</v>
      </c>
      <c r="KC23" s="554"/>
      <c r="KD23" s="154">
        <f t="shared" si="215"/>
        <v>11</v>
      </c>
      <c r="KE23" s="155" t="s">
        <v>90</v>
      </c>
      <c r="KF23" s="156"/>
      <c r="KG23" s="156"/>
      <c r="KH23" s="149">
        <f t="shared" si="172"/>
        <v>0</v>
      </c>
      <c r="KI23" s="149" t="str">
        <f t="shared" si="173"/>
        <v>#DIV/0!</v>
      </c>
      <c r="KJ23" s="149">
        <f t="shared" si="174"/>
        <v>0</v>
      </c>
      <c r="KK23" s="157"/>
      <c r="KL23" s="149">
        <f t="shared" si="175"/>
        <v>0</v>
      </c>
      <c r="KM23" s="149">
        <f t="shared" ref="KM23:KN23" si="360">KM59+KM95+KM131+KM167</f>
        <v>0</v>
      </c>
      <c r="KN23" s="149">
        <f t="shared" si="360"/>
        <v>0</v>
      </c>
      <c r="KO23" s="555">
        <f t="shared" si="177"/>
        <v>0</v>
      </c>
      <c r="KP23" s="149">
        <f t="shared" si="178"/>
        <v>0</v>
      </c>
      <c r="KQ23" s="157"/>
      <c r="KR23" s="158">
        <f t="shared" si="179"/>
        <v>0</v>
      </c>
      <c r="KS23" s="159">
        <f t="shared" si="180"/>
        <v>0</v>
      </c>
    </row>
    <row r="24" ht="15.75" customHeight="1">
      <c r="A24" s="154">
        <f t="shared" si="181"/>
        <v>12</v>
      </c>
      <c r="B24" s="155" t="s">
        <v>91</v>
      </c>
      <c r="C24" s="156"/>
      <c r="D24" s="156"/>
      <c r="E24" s="149">
        <f t="shared" si="19"/>
        <v>0</v>
      </c>
      <c r="F24" s="149" t="str">
        <f t="shared" si="20"/>
        <v>#DIV/0!</v>
      </c>
      <c r="G24" s="149">
        <f t="shared" si="21"/>
        <v>0</v>
      </c>
      <c r="H24" s="157"/>
      <c r="I24" s="149">
        <f t="shared" si="22"/>
        <v>0</v>
      </c>
      <c r="J24" s="149">
        <f t="shared" ref="J24:K24" si="361">J60+J96+J132+J168</f>
        <v>0</v>
      </c>
      <c r="K24" s="149">
        <f t="shared" si="361"/>
        <v>0</v>
      </c>
      <c r="L24" s="555">
        <f t="shared" si="24"/>
        <v>0</v>
      </c>
      <c r="M24" s="149">
        <f t="shared" si="25"/>
        <v>0</v>
      </c>
      <c r="N24" s="157"/>
      <c r="O24" s="158">
        <f t="shared" si="26"/>
        <v>0</v>
      </c>
      <c r="P24" s="159">
        <f t="shared" si="27"/>
        <v>0</v>
      </c>
      <c r="Q24" s="554"/>
      <c r="R24" s="154">
        <f t="shared" si="183"/>
        <v>12</v>
      </c>
      <c r="S24" s="155" t="s">
        <v>91</v>
      </c>
      <c r="T24" s="156"/>
      <c r="U24" s="156"/>
      <c r="V24" s="149">
        <f t="shared" si="28"/>
        <v>0</v>
      </c>
      <c r="W24" s="149" t="str">
        <f t="shared" si="29"/>
        <v>#DIV/0!</v>
      </c>
      <c r="X24" s="149">
        <f t="shared" si="30"/>
        <v>0</v>
      </c>
      <c r="Y24" s="157"/>
      <c r="Z24" s="149">
        <f t="shared" si="31"/>
        <v>0</v>
      </c>
      <c r="AA24" s="149">
        <f t="shared" ref="AA24:AB24" si="362">AA60+AA96+AA132+AA168</f>
        <v>0</v>
      </c>
      <c r="AB24" s="149">
        <f t="shared" si="362"/>
        <v>0</v>
      </c>
      <c r="AC24" s="555">
        <f t="shared" si="33"/>
        <v>0</v>
      </c>
      <c r="AD24" s="149">
        <f t="shared" si="34"/>
        <v>0</v>
      </c>
      <c r="AE24" s="157"/>
      <c r="AF24" s="158">
        <f t="shared" si="35"/>
        <v>0</v>
      </c>
      <c r="AG24" s="159">
        <f t="shared" si="36"/>
        <v>0</v>
      </c>
      <c r="AH24" s="554"/>
      <c r="AI24" s="154">
        <f t="shared" si="185"/>
        <v>12</v>
      </c>
      <c r="AJ24" s="155" t="s">
        <v>91</v>
      </c>
      <c r="AK24" s="156"/>
      <c r="AL24" s="156"/>
      <c r="AM24" s="149">
        <f t="shared" si="37"/>
        <v>0</v>
      </c>
      <c r="AN24" s="149" t="str">
        <f t="shared" si="38"/>
        <v>#DIV/0!</v>
      </c>
      <c r="AO24" s="149">
        <f t="shared" si="39"/>
        <v>0</v>
      </c>
      <c r="AP24" s="157"/>
      <c r="AQ24" s="149">
        <f t="shared" si="40"/>
        <v>0</v>
      </c>
      <c r="AR24" s="149">
        <f t="shared" ref="AR24:AS24" si="363">AR60+AR96+AR132+AR168</f>
        <v>0</v>
      </c>
      <c r="AS24" s="149">
        <f t="shared" si="363"/>
        <v>0</v>
      </c>
      <c r="AT24" s="555">
        <f t="shared" si="42"/>
        <v>0</v>
      </c>
      <c r="AU24" s="149">
        <f t="shared" si="43"/>
        <v>0</v>
      </c>
      <c r="AV24" s="157"/>
      <c r="AW24" s="158">
        <f t="shared" si="44"/>
        <v>0</v>
      </c>
      <c r="AX24" s="159">
        <f t="shared" si="45"/>
        <v>0</v>
      </c>
      <c r="AY24" s="554"/>
      <c r="AZ24" s="154">
        <f t="shared" si="187"/>
        <v>12</v>
      </c>
      <c r="BA24" s="155" t="s">
        <v>91</v>
      </c>
      <c r="BB24" s="156"/>
      <c r="BC24" s="156"/>
      <c r="BD24" s="149">
        <f t="shared" si="46"/>
        <v>0</v>
      </c>
      <c r="BE24" s="149" t="str">
        <f t="shared" si="47"/>
        <v>#DIV/0!</v>
      </c>
      <c r="BF24" s="149">
        <f t="shared" si="48"/>
        <v>0</v>
      </c>
      <c r="BG24" s="157"/>
      <c r="BH24" s="149">
        <f t="shared" si="49"/>
        <v>0</v>
      </c>
      <c r="BI24" s="149">
        <f t="shared" ref="BI24:BJ24" si="364">BI60+BI96+BI132+BI168</f>
        <v>0</v>
      </c>
      <c r="BJ24" s="149">
        <f t="shared" si="364"/>
        <v>0</v>
      </c>
      <c r="BK24" s="555">
        <f t="shared" si="51"/>
        <v>0</v>
      </c>
      <c r="BL24" s="149">
        <f t="shared" si="52"/>
        <v>0</v>
      </c>
      <c r="BM24" s="157"/>
      <c r="BN24" s="158">
        <f t="shared" si="53"/>
        <v>0</v>
      </c>
      <c r="BO24" s="159">
        <f t="shared" si="54"/>
        <v>0</v>
      </c>
      <c r="BP24" s="554"/>
      <c r="BQ24" s="154">
        <f t="shared" si="189"/>
        <v>12</v>
      </c>
      <c r="BR24" s="155" t="s">
        <v>91</v>
      </c>
      <c r="BS24" s="156"/>
      <c r="BT24" s="156"/>
      <c r="BU24" s="149">
        <f t="shared" si="55"/>
        <v>0</v>
      </c>
      <c r="BV24" s="149" t="str">
        <f t="shared" si="56"/>
        <v>#DIV/0!</v>
      </c>
      <c r="BW24" s="149">
        <f t="shared" si="57"/>
        <v>0</v>
      </c>
      <c r="BX24" s="157"/>
      <c r="BY24" s="149">
        <f t="shared" si="58"/>
        <v>0</v>
      </c>
      <c r="BZ24" s="149">
        <f t="shared" ref="BZ24:CA24" si="365">BZ60+BZ96+BZ132+BZ168</f>
        <v>0</v>
      </c>
      <c r="CA24" s="149">
        <f t="shared" si="365"/>
        <v>0</v>
      </c>
      <c r="CB24" s="555">
        <f t="shared" si="60"/>
        <v>0</v>
      </c>
      <c r="CC24" s="149">
        <f t="shared" si="61"/>
        <v>0</v>
      </c>
      <c r="CD24" s="157"/>
      <c r="CE24" s="158">
        <f t="shared" si="62"/>
        <v>0</v>
      </c>
      <c r="CF24" s="159">
        <f t="shared" si="63"/>
        <v>0</v>
      </c>
      <c r="CG24" s="554"/>
      <c r="CH24" s="154">
        <f t="shared" si="191"/>
        <v>12</v>
      </c>
      <c r="CI24" s="155" t="s">
        <v>91</v>
      </c>
      <c r="CJ24" s="156"/>
      <c r="CK24" s="156"/>
      <c r="CL24" s="149">
        <f t="shared" si="64"/>
        <v>0</v>
      </c>
      <c r="CM24" s="149" t="str">
        <f t="shared" si="65"/>
        <v>#DIV/0!</v>
      </c>
      <c r="CN24" s="149">
        <f t="shared" si="66"/>
        <v>0</v>
      </c>
      <c r="CO24" s="157"/>
      <c r="CP24" s="149">
        <f t="shared" si="67"/>
        <v>0</v>
      </c>
      <c r="CQ24" s="149">
        <f t="shared" ref="CQ24:CR24" si="366">CQ60+CQ96+CQ132+CQ168</f>
        <v>0</v>
      </c>
      <c r="CR24" s="149">
        <f t="shared" si="366"/>
        <v>0</v>
      </c>
      <c r="CS24" s="555">
        <f t="shared" si="69"/>
        <v>0</v>
      </c>
      <c r="CT24" s="149">
        <f t="shared" si="70"/>
        <v>0</v>
      </c>
      <c r="CU24" s="157"/>
      <c r="CV24" s="158">
        <f t="shared" si="71"/>
        <v>0</v>
      </c>
      <c r="CW24" s="159">
        <f t="shared" si="72"/>
        <v>0</v>
      </c>
      <c r="CX24" s="554"/>
      <c r="CY24" s="154">
        <f t="shared" si="193"/>
        <v>12</v>
      </c>
      <c r="CZ24" s="155" t="s">
        <v>91</v>
      </c>
      <c r="DA24" s="156"/>
      <c r="DB24" s="156"/>
      <c r="DC24" s="149">
        <f t="shared" si="73"/>
        <v>0</v>
      </c>
      <c r="DD24" s="149" t="str">
        <f t="shared" si="74"/>
        <v>#DIV/0!</v>
      </c>
      <c r="DE24" s="149">
        <f t="shared" si="75"/>
        <v>0</v>
      </c>
      <c r="DF24" s="157"/>
      <c r="DG24" s="149">
        <f t="shared" si="76"/>
        <v>0</v>
      </c>
      <c r="DH24" s="149">
        <f t="shared" ref="DH24:DI24" si="367">DH60+DH96+DH132+DH168</f>
        <v>0</v>
      </c>
      <c r="DI24" s="149">
        <f t="shared" si="367"/>
        <v>0</v>
      </c>
      <c r="DJ24" s="555">
        <f t="shared" si="78"/>
        <v>0</v>
      </c>
      <c r="DK24" s="149">
        <f t="shared" si="79"/>
        <v>0</v>
      </c>
      <c r="DL24" s="157"/>
      <c r="DM24" s="158">
        <f t="shared" si="80"/>
        <v>0</v>
      </c>
      <c r="DN24" s="159">
        <f t="shared" si="81"/>
        <v>0</v>
      </c>
      <c r="DO24" s="554"/>
      <c r="DP24" s="154">
        <f t="shared" si="195"/>
        <v>12</v>
      </c>
      <c r="DQ24" s="155" t="s">
        <v>91</v>
      </c>
      <c r="DR24" s="156"/>
      <c r="DS24" s="156"/>
      <c r="DT24" s="149">
        <f t="shared" si="82"/>
        <v>0</v>
      </c>
      <c r="DU24" s="149" t="str">
        <f t="shared" si="83"/>
        <v>#DIV/0!</v>
      </c>
      <c r="DV24" s="149">
        <f t="shared" si="84"/>
        <v>0</v>
      </c>
      <c r="DW24" s="157"/>
      <c r="DX24" s="149">
        <f t="shared" si="85"/>
        <v>0</v>
      </c>
      <c r="DY24" s="149">
        <f t="shared" ref="DY24:DZ24" si="368">DY60+DY96+DY132+DY168</f>
        <v>0</v>
      </c>
      <c r="DZ24" s="149">
        <f t="shared" si="368"/>
        <v>0</v>
      </c>
      <c r="EA24" s="555">
        <f t="shared" si="87"/>
        <v>0</v>
      </c>
      <c r="EB24" s="149">
        <f t="shared" si="88"/>
        <v>0</v>
      </c>
      <c r="EC24" s="157"/>
      <c r="ED24" s="158">
        <f t="shared" si="89"/>
        <v>0</v>
      </c>
      <c r="EE24" s="159">
        <f t="shared" si="90"/>
        <v>0</v>
      </c>
      <c r="EF24" s="554"/>
      <c r="EG24" s="154">
        <f t="shared" si="197"/>
        <v>12</v>
      </c>
      <c r="EH24" s="155" t="s">
        <v>91</v>
      </c>
      <c r="EI24" s="156"/>
      <c r="EJ24" s="156"/>
      <c r="EK24" s="149">
        <f t="shared" si="91"/>
        <v>0</v>
      </c>
      <c r="EL24" s="149" t="str">
        <f t="shared" si="92"/>
        <v>#DIV/0!</v>
      </c>
      <c r="EM24" s="149">
        <f t="shared" si="93"/>
        <v>0</v>
      </c>
      <c r="EN24" s="157"/>
      <c r="EO24" s="149">
        <f t="shared" si="94"/>
        <v>0</v>
      </c>
      <c r="EP24" s="149">
        <f t="shared" ref="EP24:EQ24" si="369">EP60+EP96+EP132+EP168</f>
        <v>0</v>
      </c>
      <c r="EQ24" s="149">
        <f t="shared" si="369"/>
        <v>0</v>
      </c>
      <c r="ER24" s="555">
        <f t="shared" si="96"/>
        <v>0</v>
      </c>
      <c r="ES24" s="149">
        <f t="shared" si="97"/>
        <v>0</v>
      </c>
      <c r="ET24" s="157"/>
      <c r="EU24" s="158">
        <f t="shared" si="98"/>
        <v>0</v>
      </c>
      <c r="EV24" s="159">
        <f t="shared" si="99"/>
        <v>0</v>
      </c>
      <c r="EW24" s="554"/>
      <c r="EX24" s="154">
        <f t="shared" si="199"/>
        <v>12</v>
      </c>
      <c r="EY24" s="155" t="s">
        <v>91</v>
      </c>
      <c r="EZ24" s="156"/>
      <c r="FA24" s="156"/>
      <c r="FB24" s="149">
        <f t="shared" si="100"/>
        <v>0</v>
      </c>
      <c r="FC24" s="149" t="str">
        <f t="shared" si="101"/>
        <v>#DIV/0!</v>
      </c>
      <c r="FD24" s="149">
        <f t="shared" si="102"/>
        <v>0</v>
      </c>
      <c r="FE24" s="157"/>
      <c r="FF24" s="149">
        <f t="shared" si="103"/>
        <v>0</v>
      </c>
      <c r="FG24" s="149">
        <f t="shared" ref="FG24:FH24" si="370">FG60+FG96+FG132+FG168</f>
        <v>0</v>
      </c>
      <c r="FH24" s="149">
        <f t="shared" si="370"/>
        <v>0</v>
      </c>
      <c r="FI24" s="555">
        <f t="shared" si="105"/>
        <v>0</v>
      </c>
      <c r="FJ24" s="149">
        <f t="shared" si="106"/>
        <v>0</v>
      </c>
      <c r="FK24" s="157"/>
      <c r="FL24" s="158">
        <f t="shared" si="107"/>
        <v>0</v>
      </c>
      <c r="FM24" s="159">
        <f t="shared" si="108"/>
        <v>0</v>
      </c>
      <c r="FN24" s="554"/>
      <c r="FO24" s="154">
        <f t="shared" si="201"/>
        <v>12</v>
      </c>
      <c r="FP24" s="155" t="s">
        <v>91</v>
      </c>
      <c r="FQ24" s="156"/>
      <c r="FR24" s="156"/>
      <c r="FS24" s="149">
        <f t="shared" si="109"/>
        <v>0</v>
      </c>
      <c r="FT24" s="149" t="str">
        <f t="shared" si="110"/>
        <v>#DIV/0!</v>
      </c>
      <c r="FU24" s="149">
        <f t="shared" si="111"/>
        <v>0</v>
      </c>
      <c r="FV24" s="157"/>
      <c r="FW24" s="149">
        <f t="shared" si="112"/>
        <v>0</v>
      </c>
      <c r="FX24" s="149">
        <f t="shared" ref="FX24:FY24" si="371">FX60+FX96+FX132+FX168</f>
        <v>0</v>
      </c>
      <c r="FY24" s="149">
        <f t="shared" si="371"/>
        <v>0</v>
      </c>
      <c r="FZ24" s="555">
        <f t="shared" si="114"/>
        <v>0</v>
      </c>
      <c r="GA24" s="149">
        <f t="shared" si="115"/>
        <v>0</v>
      </c>
      <c r="GB24" s="157"/>
      <c r="GC24" s="158">
        <f t="shared" si="116"/>
        <v>0</v>
      </c>
      <c r="GD24" s="159">
        <f t="shared" si="117"/>
        <v>0</v>
      </c>
      <c r="GE24" s="554"/>
      <c r="GF24" s="154">
        <f t="shared" si="203"/>
        <v>12</v>
      </c>
      <c r="GG24" s="155" t="s">
        <v>91</v>
      </c>
      <c r="GH24" s="156"/>
      <c r="GI24" s="156"/>
      <c r="GJ24" s="149">
        <f t="shared" si="118"/>
        <v>0</v>
      </c>
      <c r="GK24" s="149" t="str">
        <f t="shared" si="119"/>
        <v>#DIV/0!</v>
      </c>
      <c r="GL24" s="149">
        <f t="shared" si="120"/>
        <v>0</v>
      </c>
      <c r="GM24" s="157"/>
      <c r="GN24" s="149">
        <f t="shared" si="121"/>
        <v>0</v>
      </c>
      <c r="GO24" s="149">
        <f t="shared" ref="GO24:GP24" si="372">GO60+GO96+GO132+GO168</f>
        <v>0</v>
      </c>
      <c r="GP24" s="149">
        <f t="shared" si="372"/>
        <v>0</v>
      </c>
      <c r="GQ24" s="555">
        <f t="shared" si="123"/>
        <v>0</v>
      </c>
      <c r="GR24" s="149">
        <f t="shared" si="124"/>
        <v>0</v>
      </c>
      <c r="GS24" s="157"/>
      <c r="GT24" s="158">
        <f t="shared" si="125"/>
        <v>0</v>
      </c>
      <c r="GU24" s="159">
        <f t="shared" si="126"/>
        <v>0</v>
      </c>
      <c r="GV24" s="554"/>
      <c r="GW24" s="154">
        <f t="shared" si="205"/>
        <v>12</v>
      </c>
      <c r="GX24" s="155" t="s">
        <v>91</v>
      </c>
      <c r="GY24" s="156"/>
      <c r="GZ24" s="156"/>
      <c r="HA24" s="149">
        <f t="shared" si="127"/>
        <v>0</v>
      </c>
      <c r="HB24" s="149" t="str">
        <f t="shared" si="128"/>
        <v>#DIV/0!</v>
      </c>
      <c r="HC24" s="149">
        <f t="shared" si="129"/>
        <v>0</v>
      </c>
      <c r="HD24" s="157"/>
      <c r="HE24" s="149">
        <f t="shared" si="130"/>
        <v>0</v>
      </c>
      <c r="HF24" s="149">
        <f t="shared" ref="HF24:HG24" si="373">HF60+HF96+HF132+HF168</f>
        <v>0</v>
      </c>
      <c r="HG24" s="149">
        <f t="shared" si="373"/>
        <v>0</v>
      </c>
      <c r="HH24" s="555">
        <f t="shared" si="132"/>
        <v>0</v>
      </c>
      <c r="HI24" s="149">
        <f t="shared" si="133"/>
        <v>0</v>
      </c>
      <c r="HJ24" s="157"/>
      <c r="HK24" s="158">
        <f t="shared" si="134"/>
        <v>0</v>
      </c>
      <c r="HL24" s="159">
        <f t="shared" si="135"/>
        <v>0</v>
      </c>
      <c r="HM24" s="554"/>
      <c r="HN24" s="154">
        <f t="shared" si="207"/>
        <v>12</v>
      </c>
      <c r="HO24" s="155" t="s">
        <v>91</v>
      </c>
      <c r="HP24" s="156"/>
      <c r="HQ24" s="156"/>
      <c r="HR24" s="149">
        <f t="shared" si="136"/>
        <v>0</v>
      </c>
      <c r="HS24" s="149" t="str">
        <f t="shared" si="137"/>
        <v>#DIV/0!</v>
      </c>
      <c r="HT24" s="149">
        <f t="shared" si="138"/>
        <v>0</v>
      </c>
      <c r="HU24" s="157"/>
      <c r="HV24" s="149">
        <f t="shared" si="139"/>
        <v>0</v>
      </c>
      <c r="HW24" s="149">
        <f t="shared" ref="HW24:HX24" si="374">HW60+HW96+HW132+HW168</f>
        <v>0</v>
      </c>
      <c r="HX24" s="149">
        <f t="shared" si="374"/>
        <v>0</v>
      </c>
      <c r="HY24" s="555">
        <f t="shared" si="141"/>
        <v>0</v>
      </c>
      <c r="HZ24" s="149">
        <f t="shared" si="142"/>
        <v>0</v>
      </c>
      <c r="IA24" s="157"/>
      <c r="IB24" s="158">
        <f t="shared" si="143"/>
        <v>0</v>
      </c>
      <c r="IC24" s="159">
        <f t="shared" si="144"/>
        <v>0</v>
      </c>
      <c r="ID24" s="554"/>
      <c r="IE24" s="154">
        <f t="shared" si="209"/>
        <v>12</v>
      </c>
      <c r="IF24" s="155" t="s">
        <v>91</v>
      </c>
      <c r="IG24" s="156"/>
      <c r="IH24" s="156"/>
      <c r="II24" s="149">
        <f t="shared" si="145"/>
        <v>0</v>
      </c>
      <c r="IJ24" s="149" t="str">
        <f t="shared" si="146"/>
        <v>#DIV/0!</v>
      </c>
      <c r="IK24" s="149">
        <f t="shared" si="147"/>
        <v>0</v>
      </c>
      <c r="IL24" s="157"/>
      <c r="IM24" s="149">
        <f t="shared" si="148"/>
        <v>0</v>
      </c>
      <c r="IN24" s="149">
        <f t="shared" ref="IN24:IO24" si="375">IN60+IN96+IN132+IN168</f>
        <v>0</v>
      </c>
      <c r="IO24" s="149">
        <f t="shared" si="375"/>
        <v>0</v>
      </c>
      <c r="IP24" s="555">
        <f t="shared" si="150"/>
        <v>0</v>
      </c>
      <c r="IQ24" s="149">
        <f t="shared" si="151"/>
        <v>0</v>
      </c>
      <c r="IR24" s="157"/>
      <c r="IS24" s="158">
        <f t="shared" si="152"/>
        <v>0</v>
      </c>
      <c r="IT24" s="159">
        <f t="shared" si="153"/>
        <v>0</v>
      </c>
      <c r="IU24" s="554"/>
      <c r="IV24" s="154">
        <f t="shared" si="211"/>
        <v>12</v>
      </c>
      <c r="IW24" s="155" t="s">
        <v>91</v>
      </c>
      <c r="IX24" s="156"/>
      <c r="IY24" s="156"/>
      <c r="IZ24" s="149">
        <f t="shared" si="154"/>
        <v>0</v>
      </c>
      <c r="JA24" s="149" t="str">
        <f t="shared" si="155"/>
        <v>#DIV/0!</v>
      </c>
      <c r="JB24" s="149">
        <f t="shared" si="156"/>
        <v>0</v>
      </c>
      <c r="JC24" s="157"/>
      <c r="JD24" s="149">
        <f t="shared" si="157"/>
        <v>0</v>
      </c>
      <c r="JE24" s="149">
        <f t="shared" ref="JE24:JF24" si="376">JE60+JE96+JE132+JE168</f>
        <v>0</v>
      </c>
      <c r="JF24" s="149">
        <f t="shared" si="376"/>
        <v>0</v>
      </c>
      <c r="JG24" s="555">
        <f t="shared" si="159"/>
        <v>0</v>
      </c>
      <c r="JH24" s="149">
        <f t="shared" si="160"/>
        <v>0</v>
      </c>
      <c r="JI24" s="157"/>
      <c r="JJ24" s="158">
        <f t="shared" si="161"/>
        <v>0</v>
      </c>
      <c r="JK24" s="159">
        <f t="shared" si="162"/>
        <v>0</v>
      </c>
      <c r="JL24" s="554"/>
      <c r="JM24" s="154">
        <f t="shared" si="213"/>
        <v>12</v>
      </c>
      <c r="JN24" s="155" t="s">
        <v>91</v>
      </c>
      <c r="JO24" s="156"/>
      <c r="JP24" s="156"/>
      <c r="JQ24" s="149">
        <f t="shared" si="163"/>
        <v>0</v>
      </c>
      <c r="JR24" s="149" t="str">
        <f t="shared" si="164"/>
        <v>#DIV/0!</v>
      </c>
      <c r="JS24" s="149">
        <f t="shared" si="165"/>
        <v>0</v>
      </c>
      <c r="JT24" s="157"/>
      <c r="JU24" s="149">
        <f t="shared" si="166"/>
        <v>0</v>
      </c>
      <c r="JV24" s="149">
        <f t="shared" ref="JV24:JW24" si="377">JV60+JV96+JV132+JV168</f>
        <v>0</v>
      </c>
      <c r="JW24" s="149">
        <f t="shared" si="377"/>
        <v>0</v>
      </c>
      <c r="JX24" s="555">
        <f t="shared" si="168"/>
        <v>0</v>
      </c>
      <c r="JY24" s="149">
        <f t="shared" si="169"/>
        <v>0</v>
      </c>
      <c r="JZ24" s="157"/>
      <c r="KA24" s="158">
        <f t="shared" si="170"/>
        <v>0</v>
      </c>
      <c r="KB24" s="159">
        <f t="shared" si="171"/>
        <v>0</v>
      </c>
      <c r="KC24" s="554"/>
      <c r="KD24" s="154">
        <f t="shared" si="215"/>
        <v>12</v>
      </c>
      <c r="KE24" s="155" t="s">
        <v>91</v>
      </c>
      <c r="KF24" s="156"/>
      <c r="KG24" s="156"/>
      <c r="KH24" s="149">
        <f t="shared" si="172"/>
        <v>0</v>
      </c>
      <c r="KI24" s="149" t="str">
        <f t="shared" si="173"/>
        <v>#DIV/0!</v>
      </c>
      <c r="KJ24" s="149">
        <f t="shared" si="174"/>
        <v>0</v>
      </c>
      <c r="KK24" s="157"/>
      <c r="KL24" s="149">
        <f t="shared" si="175"/>
        <v>0</v>
      </c>
      <c r="KM24" s="149">
        <f t="shared" ref="KM24:KN24" si="378">KM60+KM96+KM132+KM168</f>
        <v>0</v>
      </c>
      <c r="KN24" s="149">
        <f t="shared" si="378"/>
        <v>0</v>
      </c>
      <c r="KO24" s="555">
        <f t="shared" si="177"/>
        <v>0</v>
      </c>
      <c r="KP24" s="149">
        <f t="shared" si="178"/>
        <v>0</v>
      </c>
      <c r="KQ24" s="157"/>
      <c r="KR24" s="158">
        <f t="shared" si="179"/>
        <v>0</v>
      </c>
      <c r="KS24" s="159">
        <f t="shared" si="180"/>
        <v>0</v>
      </c>
    </row>
    <row r="25" ht="15.75" customHeight="1">
      <c r="A25" s="154">
        <f t="shared" si="181"/>
        <v>13</v>
      </c>
      <c r="B25" s="155" t="s">
        <v>92</v>
      </c>
      <c r="C25" s="156"/>
      <c r="D25" s="156"/>
      <c r="E25" s="149">
        <f t="shared" si="19"/>
        <v>0</v>
      </c>
      <c r="F25" s="149" t="str">
        <f t="shared" si="20"/>
        <v>#DIV/0!</v>
      </c>
      <c r="G25" s="149">
        <f t="shared" si="21"/>
        <v>0</v>
      </c>
      <c r="H25" s="157"/>
      <c r="I25" s="149">
        <f t="shared" si="22"/>
        <v>0</v>
      </c>
      <c r="J25" s="149">
        <f t="shared" ref="J25:K25" si="379">J61+J97+J133+J169</f>
        <v>0</v>
      </c>
      <c r="K25" s="149">
        <f t="shared" si="379"/>
        <v>0</v>
      </c>
      <c r="L25" s="555">
        <f t="shared" si="24"/>
        <v>0</v>
      </c>
      <c r="M25" s="149">
        <f t="shared" si="25"/>
        <v>0</v>
      </c>
      <c r="N25" s="157"/>
      <c r="O25" s="158">
        <f t="shared" si="26"/>
        <v>0</v>
      </c>
      <c r="P25" s="159">
        <f t="shared" si="27"/>
        <v>0</v>
      </c>
      <c r="Q25" s="554"/>
      <c r="R25" s="154">
        <f t="shared" si="183"/>
        <v>13</v>
      </c>
      <c r="S25" s="155" t="s">
        <v>92</v>
      </c>
      <c r="T25" s="156"/>
      <c r="U25" s="156"/>
      <c r="V25" s="149">
        <f t="shared" si="28"/>
        <v>0</v>
      </c>
      <c r="W25" s="149" t="str">
        <f t="shared" si="29"/>
        <v>#DIV/0!</v>
      </c>
      <c r="X25" s="149">
        <f t="shared" si="30"/>
        <v>0</v>
      </c>
      <c r="Y25" s="157"/>
      <c r="Z25" s="149">
        <f t="shared" si="31"/>
        <v>0</v>
      </c>
      <c r="AA25" s="149">
        <f t="shared" ref="AA25:AB25" si="380">AA61+AA97+AA133+AA169</f>
        <v>0</v>
      </c>
      <c r="AB25" s="149">
        <f t="shared" si="380"/>
        <v>0</v>
      </c>
      <c r="AC25" s="555">
        <f t="shared" si="33"/>
        <v>0</v>
      </c>
      <c r="AD25" s="149">
        <f t="shared" si="34"/>
        <v>0</v>
      </c>
      <c r="AE25" s="157"/>
      <c r="AF25" s="158">
        <f t="shared" si="35"/>
        <v>0</v>
      </c>
      <c r="AG25" s="159">
        <f t="shared" si="36"/>
        <v>0</v>
      </c>
      <c r="AH25" s="554"/>
      <c r="AI25" s="154">
        <f t="shared" si="185"/>
        <v>13</v>
      </c>
      <c r="AJ25" s="155" t="s">
        <v>92</v>
      </c>
      <c r="AK25" s="156"/>
      <c r="AL25" s="156"/>
      <c r="AM25" s="149">
        <f t="shared" si="37"/>
        <v>0</v>
      </c>
      <c r="AN25" s="149" t="str">
        <f t="shared" si="38"/>
        <v>#DIV/0!</v>
      </c>
      <c r="AO25" s="149">
        <f t="shared" si="39"/>
        <v>0</v>
      </c>
      <c r="AP25" s="157"/>
      <c r="AQ25" s="149">
        <f t="shared" si="40"/>
        <v>0</v>
      </c>
      <c r="AR25" s="149">
        <f t="shared" ref="AR25:AS25" si="381">AR61+AR97+AR133+AR169</f>
        <v>0</v>
      </c>
      <c r="AS25" s="149">
        <f t="shared" si="381"/>
        <v>0</v>
      </c>
      <c r="AT25" s="555">
        <f t="shared" si="42"/>
        <v>0</v>
      </c>
      <c r="AU25" s="149">
        <f t="shared" si="43"/>
        <v>0</v>
      </c>
      <c r="AV25" s="157"/>
      <c r="AW25" s="158">
        <f t="shared" si="44"/>
        <v>0</v>
      </c>
      <c r="AX25" s="159">
        <f t="shared" si="45"/>
        <v>0</v>
      </c>
      <c r="AY25" s="554"/>
      <c r="AZ25" s="154">
        <f t="shared" si="187"/>
        <v>13</v>
      </c>
      <c r="BA25" s="155" t="s">
        <v>92</v>
      </c>
      <c r="BB25" s="156"/>
      <c r="BC25" s="156"/>
      <c r="BD25" s="149">
        <f t="shared" si="46"/>
        <v>0</v>
      </c>
      <c r="BE25" s="149" t="str">
        <f t="shared" si="47"/>
        <v>#DIV/0!</v>
      </c>
      <c r="BF25" s="149">
        <f t="shared" si="48"/>
        <v>0</v>
      </c>
      <c r="BG25" s="157"/>
      <c r="BH25" s="149">
        <f t="shared" si="49"/>
        <v>0</v>
      </c>
      <c r="BI25" s="149">
        <f t="shared" ref="BI25:BJ25" si="382">BI61+BI97+BI133+BI169</f>
        <v>0</v>
      </c>
      <c r="BJ25" s="149">
        <f t="shared" si="382"/>
        <v>0</v>
      </c>
      <c r="BK25" s="555">
        <f t="shared" si="51"/>
        <v>0</v>
      </c>
      <c r="BL25" s="149">
        <f t="shared" si="52"/>
        <v>0</v>
      </c>
      <c r="BM25" s="157"/>
      <c r="BN25" s="158">
        <f t="shared" si="53"/>
        <v>0</v>
      </c>
      <c r="BO25" s="159">
        <f t="shared" si="54"/>
        <v>0</v>
      </c>
      <c r="BP25" s="554"/>
      <c r="BQ25" s="154">
        <f t="shared" si="189"/>
        <v>13</v>
      </c>
      <c r="BR25" s="155" t="s">
        <v>92</v>
      </c>
      <c r="BS25" s="156"/>
      <c r="BT25" s="156"/>
      <c r="BU25" s="149">
        <f t="shared" si="55"/>
        <v>0</v>
      </c>
      <c r="BV25" s="149" t="str">
        <f t="shared" si="56"/>
        <v>#DIV/0!</v>
      </c>
      <c r="BW25" s="149">
        <f t="shared" si="57"/>
        <v>0</v>
      </c>
      <c r="BX25" s="157"/>
      <c r="BY25" s="149">
        <f t="shared" si="58"/>
        <v>0</v>
      </c>
      <c r="BZ25" s="149">
        <f t="shared" ref="BZ25:CA25" si="383">BZ61+BZ97+BZ133+BZ169</f>
        <v>0</v>
      </c>
      <c r="CA25" s="149">
        <f t="shared" si="383"/>
        <v>0</v>
      </c>
      <c r="CB25" s="555">
        <f t="shared" si="60"/>
        <v>0</v>
      </c>
      <c r="CC25" s="149">
        <f t="shared" si="61"/>
        <v>0</v>
      </c>
      <c r="CD25" s="157"/>
      <c r="CE25" s="158">
        <f t="shared" si="62"/>
        <v>0</v>
      </c>
      <c r="CF25" s="159">
        <f t="shared" si="63"/>
        <v>0</v>
      </c>
      <c r="CG25" s="554"/>
      <c r="CH25" s="154">
        <f t="shared" si="191"/>
        <v>13</v>
      </c>
      <c r="CI25" s="155" t="s">
        <v>92</v>
      </c>
      <c r="CJ25" s="156"/>
      <c r="CK25" s="156"/>
      <c r="CL25" s="149">
        <f t="shared" si="64"/>
        <v>0</v>
      </c>
      <c r="CM25" s="149" t="str">
        <f t="shared" si="65"/>
        <v>#DIV/0!</v>
      </c>
      <c r="CN25" s="149">
        <f t="shared" si="66"/>
        <v>0</v>
      </c>
      <c r="CO25" s="157"/>
      <c r="CP25" s="149">
        <f t="shared" si="67"/>
        <v>0</v>
      </c>
      <c r="CQ25" s="149">
        <f t="shared" ref="CQ25:CR25" si="384">CQ61+CQ97+CQ133+CQ169</f>
        <v>0</v>
      </c>
      <c r="CR25" s="149">
        <f t="shared" si="384"/>
        <v>0</v>
      </c>
      <c r="CS25" s="555">
        <f t="shared" si="69"/>
        <v>0</v>
      </c>
      <c r="CT25" s="149">
        <f t="shared" si="70"/>
        <v>0</v>
      </c>
      <c r="CU25" s="157"/>
      <c r="CV25" s="158">
        <f t="shared" si="71"/>
        <v>0</v>
      </c>
      <c r="CW25" s="159">
        <f t="shared" si="72"/>
        <v>0</v>
      </c>
      <c r="CX25" s="554"/>
      <c r="CY25" s="154">
        <f t="shared" si="193"/>
        <v>13</v>
      </c>
      <c r="CZ25" s="155" t="s">
        <v>92</v>
      </c>
      <c r="DA25" s="156"/>
      <c r="DB25" s="156"/>
      <c r="DC25" s="149">
        <f t="shared" si="73"/>
        <v>0</v>
      </c>
      <c r="DD25" s="149" t="str">
        <f t="shared" si="74"/>
        <v>#DIV/0!</v>
      </c>
      <c r="DE25" s="149">
        <f t="shared" si="75"/>
        <v>0</v>
      </c>
      <c r="DF25" s="157"/>
      <c r="DG25" s="149">
        <f t="shared" si="76"/>
        <v>0</v>
      </c>
      <c r="DH25" s="149">
        <f t="shared" ref="DH25:DI25" si="385">DH61+DH97+DH133+DH169</f>
        <v>0</v>
      </c>
      <c r="DI25" s="149">
        <f t="shared" si="385"/>
        <v>0</v>
      </c>
      <c r="DJ25" s="555">
        <f t="shared" si="78"/>
        <v>0</v>
      </c>
      <c r="DK25" s="149">
        <f t="shared" si="79"/>
        <v>0</v>
      </c>
      <c r="DL25" s="157"/>
      <c r="DM25" s="158">
        <f t="shared" si="80"/>
        <v>0</v>
      </c>
      <c r="DN25" s="159">
        <f t="shared" si="81"/>
        <v>0</v>
      </c>
      <c r="DO25" s="554"/>
      <c r="DP25" s="154">
        <f t="shared" si="195"/>
        <v>13</v>
      </c>
      <c r="DQ25" s="155" t="s">
        <v>92</v>
      </c>
      <c r="DR25" s="156"/>
      <c r="DS25" s="156"/>
      <c r="DT25" s="149">
        <f t="shared" si="82"/>
        <v>0</v>
      </c>
      <c r="DU25" s="149" t="str">
        <f t="shared" si="83"/>
        <v>#DIV/0!</v>
      </c>
      <c r="DV25" s="149">
        <f t="shared" si="84"/>
        <v>0</v>
      </c>
      <c r="DW25" s="157"/>
      <c r="DX25" s="149">
        <f t="shared" si="85"/>
        <v>0</v>
      </c>
      <c r="DY25" s="149">
        <f t="shared" ref="DY25:DZ25" si="386">DY61+DY97+DY133+DY169</f>
        <v>0</v>
      </c>
      <c r="DZ25" s="149">
        <f t="shared" si="386"/>
        <v>0</v>
      </c>
      <c r="EA25" s="555">
        <f t="shared" si="87"/>
        <v>0</v>
      </c>
      <c r="EB25" s="149">
        <f t="shared" si="88"/>
        <v>0</v>
      </c>
      <c r="EC25" s="157"/>
      <c r="ED25" s="158">
        <f t="shared" si="89"/>
        <v>0</v>
      </c>
      <c r="EE25" s="159">
        <f t="shared" si="90"/>
        <v>0</v>
      </c>
      <c r="EF25" s="554"/>
      <c r="EG25" s="154">
        <f t="shared" si="197"/>
        <v>13</v>
      </c>
      <c r="EH25" s="155" t="s">
        <v>92</v>
      </c>
      <c r="EI25" s="156"/>
      <c r="EJ25" s="156"/>
      <c r="EK25" s="149">
        <f t="shared" si="91"/>
        <v>0</v>
      </c>
      <c r="EL25" s="149" t="str">
        <f t="shared" si="92"/>
        <v>#DIV/0!</v>
      </c>
      <c r="EM25" s="149">
        <f t="shared" si="93"/>
        <v>0</v>
      </c>
      <c r="EN25" s="157"/>
      <c r="EO25" s="149">
        <f t="shared" si="94"/>
        <v>0</v>
      </c>
      <c r="EP25" s="149">
        <f t="shared" ref="EP25:EQ25" si="387">EP61+EP97+EP133+EP169</f>
        <v>0</v>
      </c>
      <c r="EQ25" s="149">
        <f t="shared" si="387"/>
        <v>0</v>
      </c>
      <c r="ER25" s="555">
        <f t="shared" si="96"/>
        <v>0</v>
      </c>
      <c r="ES25" s="149">
        <f t="shared" si="97"/>
        <v>0</v>
      </c>
      <c r="ET25" s="157"/>
      <c r="EU25" s="158">
        <f t="shared" si="98"/>
        <v>0</v>
      </c>
      <c r="EV25" s="159">
        <f t="shared" si="99"/>
        <v>0</v>
      </c>
      <c r="EW25" s="554"/>
      <c r="EX25" s="154">
        <f t="shared" si="199"/>
        <v>13</v>
      </c>
      <c r="EY25" s="155" t="s">
        <v>92</v>
      </c>
      <c r="EZ25" s="156"/>
      <c r="FA25" s="156"/>
      <c r="FB25" s="149">
        <f t="shared" si="100"/>
        <v>0</v>
      </c>
      <c r="FC25" s="149" t="str">
        <f t="shared" si="101"/>
        <v>#DIV/0!</v>
      </c>
      <c r="FD25" s="149">
        <f t="shared" si="102"/>
        <v>0</v>
      </c>
      <c r="FE25" s="157"/>
      <c r="FF25" s="149">
        <f t="shared" si="103"/>
        <v>0</v>
      </c>
      <c r="FG25" s="149">
        <f t="shared" ref="FG25:FH25" si="388">FG61+FG97+FG133+FG169</f>
        <v>0</v>
      </c>
      <c r="FH25" s="149">
        <f t="shared" si="388"/>
        <v>0</v>
      </c>
      <c r="FI25" s="555">
        <f t="shared" si="105"/>
        <v>0</v>
      </c>
      <c r="FJ25" s="149">
        <f t="shared" si="106"/>
        <v>0</v>
      </c>
      <c r="FK25" s="157"/>
      <c r="FL25" s="158">
        <f t="shared" si="107"/>
        <v>0</v>
      </c>
      <c r="FM25" s="159">
        <f t="shared" si="108"/>
        <v>0</v>
      </c>
      <c r="FN25" s="554"/>
      <c r="FO25" s="154">
        <f t="shared" si="201"/>
        <v>13</v>
      </c>
      <c r="FP25" s="155" t="s">
        <v>92</v>
      </c>
      <c r="FQ25" s="156"/>
      <c r="FR25" s="156"/>
      <c r="FS25" s="149">
        <f t="shared" si="109"/>
        <v>0</v>
      </c>
      <c r="FT25" s="149" t="str">
        <f t="shared" si="110"/>
        <v>#DIV/0!</v>
      </c>
      <c r="FU25" s="149">
        <f t="shared" si="111"/>
        <v>0</v>
      </c>
      <c r="FV25" s="157"/>
      <c r="FW25" s="149">
        <f t="shared" si="112"/>
        <v>0</v>
      </c>
      <c r="FX25" s="149">
        <f t="shared" ref="FX25:FY25" si="389">FX61+FX97+FX133+FX169</f>
        <v>0</v>
      </c>
      <c r="FY25" s="149">
        <f t="shared" si="389"/>
        <v>0</v>
      </c>
      <c r="FZ25" s="555">
        <f t="shared" si="114"/>
        <v>0</v>
      </c>
      <c r="GA25" s="149">
        <f t="shared" si="115"/>
        <v>0</v>
      </c>
      <c r="GB25" s="157"/>
      <c r="GC25" s="158">
        <f t="shared" si="116"/>
        <v>0</v>
      </c>
      <c r="GD25" s="159">
        <f t="shared" si="117"/>
        <v>0</v>
      </c>
      <c r="GE25" s="554"/>
      <c r="GF25" s="154">
        <f t="shared" si="203"/>
        <v>13</v>
      </c>
      <c r="GG25" s="155" t="s">
        <v>92</v>
      </c>
      <c r="GH25" s="156"/>
      <c r="GI25" s="156"/>
      <c r="GJ25" s="149">
        <f t="shared" si="118"/>
        <v>0</v>
      </c>
      <c r="GK25" s="149" t="str">
        <f t="shared" si="119"/>
        <v>#DIV/0!</v>
      </c>
      <c r="GL25" s="149">
        <f t="shared" si="120"/>
        <v>0</v>
      </c>
      <c r="GM25" s="157"/>
      <c r="GN25" s="149">
        <f t="shared" si="121"/>
        <v>0</v>
      </c>
      <c r="GO25" s="149">
        <f t="shared" ref="GO25:GP25" si="390">GO61+GO97+GO133+GO169</f>
        <v>0</v>
      </c>
      <c r="GP25" s="149">
        <f t="shared" si="390"/>
        <v>0</v>
      </c>
      <c r="GQ25" s="555">
        <f t="shared" si="123"/>
        <v>0</v>
      </c>
      <c r="GR25" s="149">
        <f t="shared" si="124"/>
        <v>0</v>
      </c>
      <c r="GS25" s="157"/>
      <c r="GT25" s="158">
        <f t="shared" si="125"/>
        <v>0</v>
      </c>
      <c r="GU25" s="159">
        <f t="shared" si="126"/>
        <v>0</v>
      </c>
      <c r="GV25" s="554"/>
      <c r="GW25" s="154">
        <f t="shared" si="205"/>
        <v>13</v>
      </c>
      <c r="GX25" s="155" t="s">
        <v>92</v>
      </c>
      <c r="GY25" s="156"/>
      <c r="GZ25" s="156"/>
      <c r="HA25" s="149">
        <f t="shared" si="127"/>
        <v>0</v>
      </c>
      <c r="HB25" s="149" t="str">
        <f t="shared" si="128"/>
        <v>#DIV/0!</v>
      </c>
      <c r="HC25" s="149">
        <f t="shared" si="129"/>
        <v>0</v>
      </c>
      <c r="HD25" s="157"/>
      <c r="HE25" s="149">
        <f t="shared" si="130"/>
        <v>0</v>
      </c>
      <c r="HF25" s="149">
        <f t="shared" ref="HF25:HG25" si="391">HF61+HF97+HF133+HF169</f>
        <v>0</v>
      </c>
      <c r="HG25" s="149">
        <f t="shared" si="391"/>
        <v>0</v>
      </c>
      <c r="HH25" s="555">
        <f t="shared" si="132"/>
        <v>0</v>
      </c>
      <c r="HI25" s="149">
        <f t="shared" si="133"/>
        <v>0</v>
      </c>
      <c r="HJ25" s="157"/>
      <c r="HK25" s="158">
        <f t="shared" si="134"/>
        <v>0</v>
      </c>
      <c r="HL25" s="159">
        <f t="shared" si="135"/>
        <v>0</v>
      </c>
      <c r="HM25" s="554"/>
      <c r="HN25" s="154">
        <f t="shared" si="207"/>
        <v>13</v>
      </c>
      <c r="HO25" s="155" t="s">
        <v>92</v>
      </c>
      <c r="HP25" s="156"/>
      <c r="HQ25" s="156"/>
      <c r="HR25" s="149">
        <f t="shared" si="136"/>
        <v>0</v>
      </c>
      <c r="HS25" s="149" t="str">
        <f t="shared" si="137"/>
        <v>#DIV/0!</v>
      </c>
      <c r="HT25" s="149">
        <f t="shared" si="138"/>
        <v>0</v>
      </c>
      <c r="HU25" s="157"/>
      <c r="HV25" s="149">
        <f t="shared" si="139"/>
        <v>0</v>
      </c>
      <c r="HW25" s="149">
        <f t="shared" ref="HW25:HX25" si="392">HW61+HW97+HW133+HW169</f>
        <v>0</v>
      </c>
      <c r="HX25" s="149">
        <f t="shared" si="392"/>
        <v>0</v>
      </c>
      <c r="HY25" s="555">
        <f t="shared" si="141"/>
        <v>0</v>
      </c>
      <c r="HZ25" s="149">
        <f t="shared" si="142"/>
        <v>0</v>
      </c>
      <c r="IA25" s="157"/>
      <c r="IB25" s="158">
        <f t="shared" si="143"/>
        <v>0</v>
      </c>
      <c r="IC25" s="159">
        <f t="shared" si="144"/>
        <v>0</v>
      </c>
      <c r="ID25" s="554"/>
      <c r="IE25" s="154">
        <f t="shared" si="209"/>
        <v>13</v>
      </c>
      <c r="IF25" s="155" t="s">
        <v>92</v>
      </c>
      <c r="IG25" s="156"/>
      <c r="IH25" s="156"/>
      <c r="II25" s="149">
        <f t="shared" si="145"/>
        <v>0</v>
      </c>
      <c r="IJ25" s="149" t="str">
        <f t="shared" si="146"/>
        <v>#DIV/0!</v>
      </c>
      <c r="IK25" s="149">
        <f t="shared" si="147"/>
        <v>0</v>
      </c>
      <c r="IL25" s="157"/>
      <c r="IM25" s="149">
        <f t="shared" si="148"/>
        <v>0</v>
      </c>
      <c r="IN25" s="149">
        <f t="shared" ref="IN25:IO25" si="393">IN61+IN97+IN133+IN169</f>
        <v>0</v>
      </c>
      <c r="IO25" s="149">
        <f t="shared" si="393"/>
        <v>0</v>
      </c>
      <c r="IP25" s="555">
        <f t="shared" si="150"/>
        <v>0</v>
      </c>
      <c r="IQ25" s="149">
        <f t="shared" si="151"/>
        <v>0</v>
      </c>
      <c r="IR25" s="157"/>
      <c r="IS25" s="158">
        <f t="shared" si="152"/>
        <v>0</v>
      </c>
      <c r="IT25" s="159">
        <f t="shared" si="153"/>
        <v>0</v>
      </c>
      <c r="IU25" s="554"/>
      <c r="IV25" s="154">
        <f t="shared" si="211"/>
        <v>13</v>
      </c>
      <c r="IW25" s="155" t="s">
        <v>92</v>
      </c>
      <c r="IX25" s="156"/>
      <c r="IY25" s="156"/>
      <c r="IZ25" s="149">
        <f t="shared" si="154"/>
        <v>0</v>
      </c>
      <c r="JA25" s="149" t="str">
        <f t="shared" si="155"/>
        <v>#DIV/0!</v>
      </c>
      <c r="JB25" s="149">
        <f t="shared" si="156"/>
        <v>0</v>
      </c>
      <c r="JC25" s="157"/>
      <c r="JD25" s="149">
        <f t="shared" si="157"/>
        <v>0</v>
      </c>
      <c r="JE25" s="149">
        <f t="shared" ref="JE25:JF25" si="394">JE61+JE97+JE133+JE169</f>
        <v>0</v>
      </c>
      <c r="JF25" s="149">
        <f t="shared" si="394"/>
        <v>0</v>
      </c>
      <c r="JG25" s="555">
        <f t="shared" si="159"/>
        <v>0</v>
      </c>
      <c r="JH25" s="149">
        <f t="shared" si="160"/>
        <v>0</v>
      </c>
      <c r="JI25" s="157"/>
      <c r="JJ25" s="158">
        <f t="shared" si="161"/>
        <v>0</v>
      </c>
      <c r="JK25" s="159">
        <f t="shared" si="162"/>
        <v>0</v>
      </c>
      <c r="JL25" s="554"/>
      <c r="JM25" s="154">
        <f t="shared" si="213"/>
        <v>13</v>
      </c>
      <c r="JN25" s="155" t="s">
        <v>92</v>
      </c>
      <c r="JO25" s="156"/>
      <c r="JP25" s="156"/>
      <c r="JQ25" s="149">
        <f t="shared" si="163"/>
        <v>0</v>
      </c>
      <c r="JR25" s="149" t="str">
        <f t="shared" si="164"/>
        <v>#DIV/0!</v>
      </c>
      <c r="JS25" s="149">
        <f t="shared" si="165"/>
        <v>0</v>
      </c>
      <c r="JT25" s="157"/>
      <c r="JU25" s="149">
        <f t="shared" si="166"/>
        <v>0</v>
      </c>
      <c r="JV25" s="149">
        <f t="shared" ref="JV25:JW25" si="395">JV61+JV97+JV133+JV169</f>
        <v>0</v>
      </c>
      <c r="JW25" s="149">
        <f t="shared" si="395"/>
        <v>0</v>
      </c>
      <c r="JX25" s="555">
        <f t="shared" si="168"/>
        <v>0</v>
      </c>
      <c r="JY25" s="149">
        <f t="shared" si="169"/>
        <v>0</v>
      </c>
      <c r="JZ25" s="157"/>
      <c r="KA25" s="158">
        <f t="shared" si="170"/>
        <v>0</v>
      </c>
      <c r="KB25" s="159">
        <f t="shared" si="171"/>
        <v>0</v>
      </c>
      <c r="KC25" s="554"/>
      <c r="KD25" s="154">
        <f t="shared" si="215"/>
        <v>13</v>
      </c>
      <c r="KE25" s="155" t="s">
        <v>92</v>
      </c>
      <c r="KF25" s="156"/>
      <c r="KG25" s="156"/>
      <c r="KH25" s="149">
        <f t="shared" si="172"/>
        <v>0</v>
      </c>
      <c r="KI25" s="149" t="str">
        <f t="shared" si="173"/>
        <v>#DIV/0!</v>
      </c>
      <c r="KJ25" s="149">
        <f t="shared" si="174"/>
        <v>0</v>
      </c>
      <c r="KK25" s="157"/>
      <c r="KL25" s="149">
        <f t="shared" si="175"/>
        <v>0</v>
      </c>
      <c r="KM25" s="149">
        <f t="shared" ref="KM25:KN25" si="396">KM61+KM97+KM133+KM169</f>
        <v>0</v>
      </c>
      <c r="KN25" s="149">
        <f t="shared" si="396"/>
        <v>0</v>
      </c>
      <c r="KO25" s="555">
        <f t="shared" si="177"/>
        <v>0</v>
      </c>
      <c r="KP25" s="149">
        <f t="shared" si="178"/>
        <v>0</v>
      </c>
      <c r="KQ25" s="157"/>
      <c r="KR25" s="158">
        <f t="shared" si="179"/>
        <v>0</v>
      </c>
      <c r="KS25" s="159">
        <f t="shared" si="180"/>
        <v>0</v>
      </c>
    </row>
    <row r="26" ht="15.75" customHeight="1">
      <c r="A26" s="154">
        <f t="shared" si="181"/>
        <v>14</v>
      </c>
      <c r="B26" s="155" t="s">
        <v>93</v>
      </c>
      <c r="C26" s="156"/>
      <c r="D26" s="156"/>
      <c r="E26" s="149">
        <f t="shared" si="19"/>
        <v>0</v>
      </c>
      <c r="F26" s="149" t="str">
        <f t="shared" si="20"/>
        <v>#DIV/0!</v>
      </c>
      <c r="G26" s="149">
        <f t="shared" si="21"/>
        <v>0</v>
      </c>
      <c r="H26" s="157"/>
      <c r="I26" s="149">
        <f t="shared" si="22"/>
        <v>0</v>
      </c>
      <c r="J26" s="149">
        <f t="shared" ref="J26:K26" si="397">J62+J98+J134+J170</f>
        <v>0</v>
      </c>
      <c r="K26" s="149">
        <f t="shared" si="397"/>
        <v>0</v>
      </c>
      <c r="L26" s="555">
        <f t="shared" si="24"/>
        <v>0</v>
      </c>
      <c r="M26" s="149">
        <f t="shared" si="25"/>
        <v>0</v>
      </c>
      <c r="N26" s="157"/>
      <c r="O26" s="158">
        <f t="shared" si="26"/>
        <v>0</v>
      </c>
      <c r="P26" s="159">
        <f t="shared" si="27"/>
        <v>0</v>
      </c>
      <c r="Q26" s="554"/>
      <c r="R26" s="154">
        <f t="shared" si="183"/>
        <v>14</v>
      </c>
      <c r="S26" s="155" t="s">
        <v>93</v>
      </c>
      <c r="T26" s="156"/>
      <c r="U26" s="156"/>
      <c r="V26" s="149">
        <f t="shared" si="28"/>
        <v>0</v>
      </c>
      <c r="W26" s="149" t="str">
        <f t="shared" si="29"/>
        <v>#DIV/0!</v>
      </c>
      <c r="X26" s="149">
        <f t="shared" si="30"/>
        <v>0</v>
      </c>
      <c r="Y26" s="157"/>
      <c r="Z26" s="149">
        <f t="shared" si="31"/>
        <v>0</v>
      </c>
      <c r="AA26" s="149">
        <f t="shared" ref="AA26:AB26" si="398">AA62+AA98+AA134+AA170</f>
        <v>0</v>
      </c>
      <c r="AB26" s="149">
        <f t="shared" si="398"/>
        <v>0</v>
      </c>
      <c r="AC26" s="555">
        <f t="shared" si="33"/>
        <v>0</v>
      </c>
      <c r="AD26" s="149">
        <f t="shared" si="34"/>
        <v>0</v>
      </c>
      <c r="AE26" s="157"/>
      <c r="AF26" s="158">
        <f t="shared" si="35"/>
        <v>0</v>
      </c>
      <c r="AG26" s="159">
        <f t="shared" si="36"/>
        <v>0</v>
      </c>
      <c r="AH26" s="554"/>
      <c r="AI26" s="154">
        <f t="shared" si="185"/>
        <v>14</v>
      </c>
      <c r="AJ26" s="155" t="s">
        <v>93</v>
      </c>
      <c r="AK26" s="156"/>
      <c r="AL26" s="156"/>
      <c r="AM26" s="149">
        <f t="shared" si="37"/>
        <v>0</v>
      </c>
      <c r="AN26" s="149" t="str">
        <f t="shared" si="38"/>
        <v>#DIV/0!</v>
      </c>
      <c r="AO26" s="149">
        <f t="shared" si="39"/>
        <v>0</v>
      </c>
      <c r="AP26" s="157"/>
      <c r="AQ26" s="149">
        <f t="shared" si="40"/>
        <v>0</v>
      </c>
      <c r="AR26" s="149">
        <f t="shared" ref="AR26:AS26" si="399">AR62+AR98+AR134+AR170</f>
        <v>0</v>
      </c>
      <c r="AS26" s="149">
        <f t="shared" si="399"/>
        <v>0</v>
      </c>
      <c r="AT26" s="555">
        <f t="shared" si="42"/>
        <v>0</v>
      </c>
      <c r="AU26" s="149">
        <f t="shared" si="43"/>
        <v>0</v>
      </c>
      <c r="AV26" s="157"/>
      <c r="AW26" s="158">
        <f t="shared" si="44"/>
        <v>0</v>
      </c>
      <c r="AX26" s="159">
        <f t="shared" si="45"/>
        <v>0</v>
      </c>
      <c r="AY26" s="554"/>
      <c r="AZ26" s="154">
        <f t="shared" si="187"/>
        <v>14</v>
      </c>
      <c r="BA26" s="155" t="s">
        <v>93</v>
      </c>
      <c r="BB26" s="156"/>
      <c r="BC26" s="156"/>
      <c r="BD26" s="149">
        <f t="shared" si="46"/>
        <v>0</v>
      </c>
      <c r="BE26" s="149" t="str">
        <f t="shared" si="47"/>
        <v>#DIV/0!</v>
      </c>
      <c r="BF26" s="149">
        <f t="shared" si="48"/>
        <v>0</v>
      </c>
      <c r="BG26" s="157"/>
      <c r="BH26" s="149">
        <f t="shared" si="49"/>
        <v>0</v>
      </c>
      <c r="BI26" s="149">
        <f t="shared" ref="BI26:BJ26" si="400">BI62+BI98+BI134+BI170</f>
        <v>0</v>
      </c>
      <c r="BJ26" s="149">
        <f t="shared" si="400"/>
        <v>0</v>
      </c>
      <c r="BK26" s="555">
        <f t="shared" si="51"/>
        <v>0</v>
      </c>
      <c r="BL26" s="149">
        <f t="shared" si="52"/>
        <v>0</v>
      </c>
      <c r="BM26" s="157"/>
      <c r="BN26" s="158">
        <f t="shared" si="53"/>
        <v>0</v>
      </c>
      <c r="BO26" s="159">
        <f t="shared" si="54"/>
        <v>0</v>
      </c>
      <c r="BP26" s="554"/>
      <c r="BQ26" s="154">
        <f t="shared" si="189"/>
        <v>14</v>
      </c>
      <c r="BR26" s="155" t="s">
        <v>93</v>
      </c>
      <c r="BS26" s="156"/>
      <c r="BT26" s="156"/>
      <c r="BU26" s="149">
        <f t="shared" si="55"/>
        <v>0</v>
      </c>
      <c r="BV26" s="149" t="str">
        <f t="shared" si="56"/>
        <v>#DIV/0!</v>
      </c>
      <c r="BW26" s="149">
        <f t="shared" si="57"/>
        <v>0</v>
      </c>
      <c r="BX26" s="157"/>
      <c r="BY26" s="149">
        <f t="shared" si="58"/>
        <v>0</v>
      </c>
      <c r="BZ26" s="149">
        <f t="shared" ref="BZ26:CA26" si="401">BZ62+BZ98+BZ134+BZ170</f>
        <v>0</v>
      </c>
      <c r="CA26" s="149">
        <f t="shared" si="401"/>
        <v>0</v>
      </c>
      <c r="CB26" s="555">
        <f t="shared" si="60"/>
        <v>0</v>
      </c>
      <c r="CC26" s="149">
        <f t="shared" si="61"/>
        <v>0</v>
      </c>
      <c r="CD26" s="157"/>
      <c r="CE26" s="158">
        <f t="shared" si="62"/>
        <v>0</v>
      </c>
      <c r="CF26" s="159">
        <f t="shared" si="63"/>
        <v>0</v>
      </c>
      <c r="CG26" s="554"/>
      <c r="CH26" s="154">
        <f t="shared" si="191"/>
        <v>14</v>
      </c>
      <c r="CI26" s="155" t="s">
        <v>93</v>
      </c>
      <c r="CJ26" s="156"/>
      <c r="CK26" s="156"/>
      <c r="CL26" s="149">
        <f t="shared" si="64"/>
        <v>0</v>
      </c>
      <c r="CM26" s="149" t="str">
        <f t="shared" si="65"/>
        <v>#DIV/0!</v>
      </c>
      <c r="CN26" s="149">
        <f t="shared" si="66"/>
        <v>0</v>
      </c>
      <c r="CO26" s="157"/>
      <c r="CP26" s="149">
        <f t="shared" si="67"/>
        <v>0</v>
      </c>
      <c r="CQ26" s="149">
        <f t="shared" ref="CQ26:CR26" si="402">CQ62+CQ98+CQ134+CQ170</f>
        <v>0</v>
      </c>
      <c r="CR26" s="149">
        <f t="shared" si="402"/>
        <v>0</v>
      </c>
      <c r="CS26" s="555">
        <f t="shared" si="69"/>
        <v>0</v>
      </c>
      <c r="CT26" s="149">
        <f t="shared" si="70"/>
        <v>0</v>
      </c>
      <c r="CU26" s="157"/>
      <c r="CV26" s="158">
        <f t="shared" si="71"/>
        <v>0</v>
      </c>
      <c r="CW26" s="159">
        <f t="shared" si="72"/>
        <v>0</v>
      </c>
      <c r="CX26" s="554"/>
      <c r="CY26" s="154">
        <f t="shared" si="193"/>
        <v>14</v>
      </c>
      <c r="CZ26" s="155" t="s">
        <v>93</v>
      </c>
      <c r="DA26" s="156"/>
      <c r="DB26" s="156"/>
      <c r="DC26" s="149">
        <f t="shared" si="73"/>
        <v>0</v>
      </c>
      <c r="DD26" s="149" t="str">
        <f t="shared" si="74"/>
        <v>#DIV/0!</v>
      </c>
      <c r="DE26" s="149">
        <f t="shared" si="75"/>
        <v>0</v>
      </c>
      <c r="DF26" s="157"/>
      <c r="DG26" s="149">
        <f t="shared" si="76"/>
        <v>0</v>
      </c>
      <c r="DH26" s="149">
        <f t="shared" ref="DH26:DI26" si="403">DH62+DH98+DH134+DH170</f>
        <v>0</v>
      </c>
      <c r="DI26" s="149">
        <f t="shared" si="403"/>
        <v>0</v>
      </c>
      <c r="DJ26" s="555">
        <f t="shared" si="78"/>
        <v>0</v>
      </c>
      <c r="DK26" s="149">
        <f t="shared" si="79"/>
        <v>0</v>
      </c>
      <c r="DL26" s="157"/>
      <c r="DM26" s="158">
        <f t="shared" si="80"/>
        <v>0</v>
      </c>
      <c r="DN26" s="159">
        <f t="shared" si="81"/>
        <v>0</v>
      </c>
      <c r="DO26" s="554"/>
      <c r="DP26" s="154">
        <f t="shared" si="195"/>
        <v>14</v>
      </c>
      <c r="DQ26" s="155" t="s">
        <v>93</v>
      </c>
      <c r="DR26" s="156"/>
      <c r="DS26" s="156"/>
      <c r="DT26" s="149">
        <f t="shared" si="82"/>
        <v>0</v>
      </c>
      <c r="DU26" s="149" t="str">
        <f t="shared" si="83"/>
        <v>#DIV/0!</v>
      </c>
      <c r="DV26" s="149">
        <f t="shared" si="84"/>
        <v>0</v>
      </c>
      <c r="DW26" s="157"/>
      <c r="DX26" s="149">
        <f t="shared" si="85"/>
        <v>0</v>
      </c>
      <c r="DY26" s="149">
        <f t="shared" ref="DY26:DZ26" si="404">DY62+DY98+DY134+DY170</f>
        <v>0</v>
      </c>
      <c r="DZ26" s="149">
        <f t="shared" si="404"/>
        <v>0</v>
      </c>
      <c r="EA26" s="555">
        <f t="shared" si="87"/>
        <v>0</v>
      </c>
      <c r="EB26" s="149">
        <f t="shared" si="88"/>
        <v>0</v>
      </c>
      <c r="EC26" s="157"/>
      <c r="ED26" s="158">
        <f t="shared" si="89"/>
        <v>0</v>
      </c>
      <c r="EE26" s="159">
        <f t="shared" si="90"/>
        <v>0</v>
      </c>
      <c r="EF26" s="554"/>
      <c r="EG26" s="154">
        <f t="shared" si="197"/>
        <v>14</v>
      </c>
      <c r="EH26" s="155" t="s">
        <v>93</v>
      </c>
      <c r="EI26" s="156"/>
      <c r="EJ26" s="156"/>
      <c r="EK26" s="149">
        <f t="shared" si="91"/>
        <v>0</v>
      </c>
      <c r="EL26" s="149" t="str">
        <f t="shared" si="92"/>
        <v>#DIV/0!</v>
      </c>
      <c r="EM26" s="149">
        <f t="shared" si="93"/>
        <v>0</v>
      </c>
      <c r="EN26" s="157"/>
      <c r="EO26" s="149">
        <f t="shared" si="94"/>
        <v>0</v>
      </c>
      <c r="EP26" s="149">
        <f t="shared" ref="EP26:EQ26" si="405">EP62+EP98+EP134+EP170</f>
        <v>0</v>
      </c>
      <c r="EQ26" s="149">
        <f t="shared" si="405"/>
        <v>0</v>
      </c>
      <c r="ER26" s="555">
        <f t="shared" si="96"/>
        <v>0</v>
      </c>
      <c r="ES26" s="149">
        <f t="shared" si="97"/>
        <v>0</v>
      </c>
      <c r="ET26" s="157"/>
      <c r="EU26" s="158">
        <f t="shared" si="98"/>
        <v>0</v>
      </c>
      <c r="EV26" s="159">
        <f t="shared" si="99"/>
        <v>0</v>
      </c>
      <c r="EW26" s="554"/>
      <c r="EX26" s="154">
        <f t="shared" si="199"/>
        <v>14</v>
      </c>
      <c r="EY26" s="155" t="s">
        <v>93</v>
      </c>
      <c r="EZ26" s="156"/>
      <c r="FA26" s="156"/>
      <c r="FB26" s="149">
        <f t="shared" si="100"/>
        <v>0</v>
      </c>
      <c r="FC26" s="149" t="str">
        <f t="shared" si="101"/>
        <v>#DIV/0!</v>
      </c>
      <c r="FD26" s="149">
        <f t="shared" si="102"/>
        <v>0</v>
      </c>
      <c r="FE26" s="157"/>
      <c r="FF26" s="149">
        <f t="shared" si="103"/>
        <v>0</v>
      </c>
      <c r="FG26" s="149">
        <f t="shared" ref="FG26:FH26" si="406">FG62+FG98+FG134+FG170</f>
        <v>0</v>
      </c>
      <c r="FH26" s="149">
        <f t="shared" si="406"/>
        <v>0</v>
      </c>
      <c r="FI26" s="555">
        <f t="shared" si="105"/>
        <v>0</v>
      </c>
      <c r="FJ26" s="149">
        <f t="shared" si="106"/>
        <v>0</v>
      </c>
      <c r="FK26" s="157"/>
      <c r="FL26" s="158">
        <f t="shared" si="107"/>
        <v>0</v>
      </c>
      <c r="FM26" s="159">
        <f t="shared" si="108"/>
        <v>0</v>
      </c>
      <c r="FN26" s="554"/>
      <c r="FO26" s="154">
        <f t="shared" si="201"/>
        <v>14</v>
      </c>
      <c r="FP26" s="155" t="s">
        <v>93</v>
      </c>
      <c r="FQ26" s="156"/>
      <c r="FR26" s="156"/>
      <c r="FS26" s="149">
        <f t="shared" si="109"/>
        <v>0</v>
      </c>
      <c r="FT26" s="149" t="str">
        <f t="shared" si="110"/>
        <v>#DIV/0!</v>
      </c>
      <c r="FU26" s="149">
        <f t="shared" si="111"/>
        <v>0</v>
      </c>
      <c r="FV26" s="157"/>
      <c r="FW26" s="149">
        <f t="shared" si="112"/>
        <v>0</v>
      </c>
      <c r="FX26" s="149">
        <f t="shared" ref="FX26:FY26" si="407">FX62+FX98+FX134+FX170</f>
        <v>0</v>
      </c>
      <c r="FY26" s="149">
        <f t="shared" si="407"/>
        <v>0</v>
      </c>
      <c r="FZ26" s="555">
        <f t="shared" si="114"/>
        <v>0</v>
      </c>
      <c r="GA26" s="149">
        <f t="shared" si="115"/>
        <v>0</v>
      </c>
      <c r="GB26" s="157"/>
      <c r="GC26" s="158">
        <f t="shared" si="116"/>
        <v>0</v>
      </c>
      <c r="GD26" s="159">
        <f t="shared" si="117"/>
        <v>0</v>
      </c>
      <c r="GE26" s="554"/>
      <c r="GF26" s="154">
        <f t="shared" si="203"/>
        <v>14</v>
      </c>
      <c r="GG26" s="155" t="s">
        <v>93</v>
      </c>
      <c r="GH26" s="156"/>
      <c r="GI26" s="156"/>
      <c r="GJ26" s="149">
        <f t="shared" si="118"/>
        <v>0</v>
      </c>
      <c r="GK26" s="149" t="str">
        <f t="shared" si="119"/>
        <v>#DIV/0!</v>
      </c>
      <c r="GL26" s="149">
        <f t="shared" si="120"/>
        <v>0</v>
      </c>
      <c r="GM26" s="157"/>
      <c r="GN26" s="149">
        <f t="shared" si="121"/>
        <v>0</v>
      </c>
      <c r="GO26" s="149">
        <f t="shared" ref="GO26:GP26" si="408">GO62+GO98+GO134+GO170</f>
        <v>0</v>
      </c>
      <c r="GP26" s="149">
        <f t="shared" si="408"/>
        <v>0</v>
      </c>
      <c r="GQ26" s="555">
        <f t="shared" si="123"/>
        <v>0</v>
      </c>
      <c r="GR26" s="149">
        <f t="shared" si="124"/>
        <v>0</v>
      </c>
      <c r="GS26" s="157"/>
      <c r="GT26" s="158">
        <f t="shared" si="125"/>
        <v>0</v>
      </c>
      <c r="GU26" s="159">
        <f t="shared" si="126"/>
        <v>0</v>
      </c>
      <c r="GV26" s="554"/>
      <c r="GW26" s="154">
        <f t="shared" si="205"/>
        <v>14</v>
      </c>
      <c r="GX26" s="155" t="s">
        <v>93</v>
      </c>
      <c r="GY26" s="156"/>
      <c r="GZ26" s="156"/>
      <c r="HA26" s="149">
        <f t="shared" si="127"/>
        <v>0</v>
      </c>
      <c r="HB26" s="149" t="str">
        <f t="shared" si="128"/>
        <v>#DIV/0!</v>
      </c>
      <c r="HC26" s="149">
        <f t="shared" si="129"/>
        <v>0</v>
      </c>
      <c r="HD26" s="157"/>
      <c r="HE26" s="149">
        <f t="shared" si="130"/>
        <v>0</v>
      </c>
      <c r="HF26" s="149">
        <f t="shared" ref="HF26:HG26" si="409">HF62+HF98+HF134+HF170</f>
        <v>0</v>
      </c>
      <c r="HG26" s="149">
        <f t="shared" si="409"/>
        <v>0</v>
      </c>
      <c r="HH26" s="555">
        <f t="shared" si="132"/>
        <v>0</v>
      </c>
      <c r="HI26" s="149">
        <f t="shared" si="133"/>
        <v>0</v>
      </c>
      <c r="HJ26" s="157"/>
      <c r="HK26" s="158">
        <f t="shared" si="134"/>
        <v>0</v>
      </c>
      <c r="HL26" s="159">
        <f t="shared" si="135"/>
        <v>0</v>
      </c>
      <c r="HM26" s="554"/>
      <c r="HN26" s="154">
        <f t="shared" si="207"/>
        <v>14</v>
      </c>
      <c r="HO26" s="155" t="s">
        <v>93</v>
      </c>
      <c r="HP26" s="156"/>
      <c r="HQ26" s="156"/>
      <c r="HR26" s="149">
        <f t="shared" si="136"/>
        <v>0</v>
      </c>
      <c r="HS26" s="149" t="str">
        <f t="shared" si="137"/>
        <v>#DIV/0!</v>
      </c>
      <c r="HT26" s="149">
        <f t="shared" si="138"/>
        <v>0</v>
      </c>
      <c r="HU26" s="157"/>
      <c r="HV26" s="149">
        <f t="shared" si="139"/>
        <v>0</v>
      </c>
      <c r="HW26" s="149">
        <f t="shared" ref="HW26:HX26" si="410">HW62+HW98+HW134+HW170</f>
        <v>0</v>
      </c>
      <c r="HX26" s="149">
        <f t="shared" si="410"/>
        <v>0</v>
      </c>
      <c r="HY26" s="555">
        <f t="shared" si="141"/>
        <v>0</v>
      </c>
      <c r="HZ26" s="149">
        <f t="shared" si="142"/>
        <v>0</v>
      </c>
      <c r="IA26" s="157"/>
      <c r="IB26" s="158">
        <f t="shared" si="143"/>
        <v>0</v>
      </c>
      <c r="IC26" s="159">
        <f t="shared" si="144"/>
        <v>0</v>
      </c>
      <c r="ID26" s="554"/>
      <c r="IE26" s="154">
        <f t="shared" si="209"/>
        <v>14</v>
      </c>
      <c r="IF26" s="155" t="s">
        <v>93</v>
      </c>
      <c r="IG26" s="156"/>
      <c r="IH26" s="156"/>
      <c r="II26" s="149">
        <f t="shared" si="145"/>
        <v>0</v>
      </c>
      <c r="IJ26" s="149" t="str">
        <f t="shared" si="146"/>
        <v>#DIV/0!</v>
      </c>
      <c r="IK26" s="149">
        <f t="shared" si="147"/>
        <v>0</v>
      </c>
      <c r="IL26" s="157"/>
      <c r="IM26" s="149">
        <f t="shared" si="148"/>
        <v>0</v>
      </c>
      <c r="IN26" s="149">
        <f t="shared" ref="IN26:IO26" si="411">IN62+IN98+IN134+IN170</f>
        <v>0</v>
      </c>
      <c r="IO26" s="149">
        <f t="shared" si="411"/>
        <v>0</v>
      </c>
      <c r="IP26" s="555">
        <f t="shared" si="150"/>
        <v>0</v>
      </c>
      <c r="IQ26" s="149">
        <f t="shared" si="151"/>
        <v>0</v>
      </c>
      <c r="IR26" s="157"/>
      <c r="IS26" s="158">
        <f t="shared" si="152"/>
        <v>0</v>
      </c>
      <c r="IT26" s="159">
        <f t="shared" si="153"/>
        <v>0</v>
      </c>
      <c r="IU26" s="554"/>
      <c r="IV26" s="154">
        <f t="shared" si="211"/>
        <v>14</v>
      </c>
      <c r="IW26" s="155" t="s">
        <v>93</v>
      </c>
      <c r="IX26" s="156"/>
      <c r="IY26" s="156"/>
      <c r="IZ26" s="149">
        <f t="shared" si="154"/>
        <v>0</v>
      </c>
      <c r="JA26" s="149" t="str">
        <f t="shared" si="155"/>
        <v>#DIV/0!</v>
      </c>
      <c r="JB26" s="149">
        <f t="shared" si="156"/>
        <v>0</v>
      </c>
      <c r="JC26" s="157"/>
      <c r="JD26" s="149">
        <f t="shared" si="157"/>
        <v>0</v>
      </c>
      <c r="JE26" s="149">
        <f t="shared" ref="JE26:JF26" si="412">JE62+JE98+JE134+JE170</f>
        <v>0</v>
      </c>
      <c r="JF26" s="149">
        <f t="shared" si="412"/>
        <v>0</v>
      </c>
      <c r="JG26" s="555">
        <f t="shared" si="159"/>
        <v>0</v>
      </c>
      <c r="JH26" s="149">
        <f t="shared" si="160"/>
        <v>0</v>
      </c>
      <c r="JI26" s="157"/>
      <c r="JJ26" s="158">
        <f t="shared" si="161"/>
        <v>0</v>
      </c>
      <c r="JK26" s="159">
        <f t="shared" si="162"/>
        <v>0</v>
      </c>
      <c r="JL26" s="554"/>
      <c r="JM26" s="154">
        <f t="shared" si="213"/>
        <v>14</v>
      </c>
      <c r="JN26" s="155" t="s">
        <v>93</v>
      </c>
      <c r="JO26" s="156"/>
      <c r="JP26" s="156"/>
      <c r="JQ26" s="149">
        <f t="shared" si="163"/>
        <v>0</v>
      </c>
      <c r="JR26" s="149" t="str">
        <f t="shared" si="164"/>
        <v>#DIV/0!</v>
      </c>
      <c r="JS26" s="149">
        <f t="shared" si="165"/>
        <v>0</v>
      </c>
      <c r="JT26" s="157"/>
      <c r="JU26" s="149">
        <f t="shared" si="166"/>
        <v>0</v>
      </c>
      <c r="JV26" s="149">
        <f t="shared" ref="JV26:JW26" si="413">JV62+JV98+JV134+JV170</f>
        <v>0</v>
      </c>
      <c r="JW26" s="149">
        <f t="shared" si="413"/>
        <v>0</v>
      </c>
      <c r="JX26" s="555">
        <f t="shared" si="168"/>
        <v>0</v>
      </c>
      <c r="JY26" s="149">
        <f t="shared" si="169"/>
        <v>0</v>
      </c>
      <c r="JZ26" s="157"/>
      <c r="KA26" s="158">
        <f t="shared" si="170"/>
        <v>0</v>
      </c>
      <c r="KB26" s="159">
        <f t="shared" si="171"/>
        <v>0</v>
      </c>
      <c r="KC26" s="554"/>
      <c r="KD26" s="154">
        <f t="shared" si="215"/>
        <v>14</v>
      </c>
      <c r="KE26" s="155" t="s">
        <v>93</v>
      </c>
      <c r="KF26" s="156"/>
      <c r="KG26" s="156"/>
      <c r="KH26" s="149">
        <f t="shared" si="172"/>
        <v>0</v>
      </c>
      <c r="KI26" s="149" t="str">
        <f t="shared" si="173"/>
        <v>#DIV/0!</v>
      </c>
      <c r="KJ26" s="149">
        <f t="shared" si="174"/>
        <v>0</v>
      </c>
      <c r="KK26" s="157"/>
      <c r="KL26" s="149">
        <f t="shared" si="175"/>
        <v>0</v>
      </c>
      <c r="KM26" s="149">
        <f t="shared" ref="KM26:KN26" si="414">KM62+KM98+KM134+KM170</f>
        <v>0</v>
      </c>
      <c r="KN26" s="149">
        <f t="shared" si="414"/>
        <v>0</v>
      </c>
      <c r="KO26" s="555">
        <f t="shared" si="177"/>
        <v>0</v>
      </c>
      <c r="KP26" s="149">
        <f t="shared" si="178"/>
        <v>0</v>
      </c>
      <c r="KQ26" s="157"/>
      <c r="KR26" s="158">
        <f t="shared" si="179"/>
        <v>0</v>
      </c>
      <c r="KS26" s="159">
        <f t="shared" si="180"/>
        <v>0</v>
      </c>
    </row>
    <row r="27" ht="15.75" customHeight="1">
      <c r="A27" s="154">
        <f t="shared" si="181"/>
        <v>15</v>
      </c>
      <c r="B27" s="155" t="s">
        <v>94</v>
      </c>
      <c r="C27" s="156"/>
      <c r="D27" s="156"/>
      <c r="E27" s="149">
        <f t="shared" si="19"/>
        <v>0</v>
      </c>
      <c r="F27" s="149" t="str">
        <f t="shared" si="20"/>
        <v>#DIV/0!</v>
      </c>
      <c r="G27" s="149">
        <f t="shared" si="21"/>
        <v>0</v>
      </c>
      <c r="H27" s="157"/>
      <c r="I27" s="149">
        <f t="shared" si="22"/>
        <v>0</v>
      </c>
      <c r="J27" s="149">
        <f t="shared" ref="J27:K27" si="415">J63+J99+J135+J171</f>
        <v>0</v>
      </c>
      <c r="K27" s="149">
        <f t="shared" si="415"/>
        <v>0</v>
      </c>
      <c r="L27" s="555">
        <f t="shared" si="24"/>
        <v>0</v>
      </c>
      <c r="M27" s="149">
        <f t="shared" si="25"/>
        <v>0</v>
      </c>
      <c r="N27" s="157"/>
      <c r="O27" s="158">
        <f t="shared" si="26"/>
        <v>0</v>
      </c>
      <c r="P27" s="159">
        <f t="shared" si="27"/>
        <v>0</v>
      </c>
      <c r="Q27" s="554"/>
      <c r="R27" s="154">
        <f t="shared" si="183"/>
        <v>15</v>
      </c>
      <c r="S27" s="155" t="s">
        <v>94</v>
      </c>
      <c r="T27" s="156"/>
      <c r="U27" s="156"/>
      <c r="V27" s="149">
        <f t="shared" si="28"/>
        <v>0</v>
      </c>
      <c r="W27" s="149" t="str">
        <f t="shared" si="29"/>
        <v>#DIV/0!</v>
      </c>
      <c r="X27" s="149">
        <f t="shared" si="30"/>
        <v>0</v>
      </c>
      <c r="Y27" s="157"/>
      <c r="Z27" s="149">
        <f t="shared" si="31"/>
        <v>0</v>
      </c>
      <c r="AA27" s="149">
        <f t="shared" ref="AA27:AB27" si="416">AA63+AA99+AA135+AA171</f>
        <v>0</v>
      </c>
      <c r="AB27" s="149">
        <f t="shared" si="416"/>
        <v>0</v>
      </c>
      <c r="AC27" s="555">
        <f t="shared" si="33"/>
        <v>0</v>
      </c>
      <c r="AD27" s="149">
        <f t="shared" si="34"/>
        <v>0</v>
      </c>
      <c r="AE27" s="157"/>
      <c r="AF27" s="158">
        <f t="shared" si="35"/>
        <v>0</v>
      </c>
      <c r="AG27" s="159">
        <f t="shared" si="36"/>
        <v>0</v>
      </c>
      <c r="AH27" s="554"/>
      <c r="AI27" s="154">
        <f t="shared" si="185"/>
        <v>15</v>
      </c>
      <c r="AJ27" s="155" t="s">
        <v>94</v>
      </c>
      <c r="AK27" s="156"/>
      <c r="AL27" s="156"/>
      <c r="AM27" s="149">
        <f t="shared" si="37"/>
        <v>0</v>
      </c>
      <c r="AN27" s="149" t="str">
        <f t="shared" si="38"/>
        <v>#DIV/0!</v>
      </c>
      <c r="AO27" s="149">
        <f t="shared" si="39"/>
        <v>0</v>
      </c>
      <c r="AP27" s="157"/>
      <c r="AQ27" s="149">
        <f t="shared" si="40"/>
        <v>0</v>
      </c>
      <c r="AR27" s="149">
        <f t="shared" ref="AR27:AS27" si="417">AR63+AR99+AR135+AR171</f>
        <v>0</v>
      </c>
      <c r="AS27" s="149">
        <f t="shared" si="417"/>
        <v>0</v>
      </c>
      <c r="AT27" s="555">
        <f t="shared" si="42"/>
        <v>0</v>
      </c>
      <c r="AU27" s="149">
        <f t="shared" si="43"/>
        <v>0</v>
      </c>
      <c r="AV27" s="157"/>
      <c r="AW27" s="158">
        <f t="shared" si="44"/>
        <v>0</v>
      </c>
      <c r="AX27" s="159">
        <f t="shared" si="45"/>
        <v>0</v>
      </c>
      <c r="AY27" s="554"/>
      <c r="AZ27" s="154">
        <f t="shared" si="187"/>
        <v>15</v>
      </c>
      <c r="BA27" s="155" t="s">
        <v>94</v>
      </c>
      <c r="BB27" s="156"/>
      <c r="BC27" s="156"/>
      <c r="BD27" s="149">
        <f t="shared" si="46"/>
        <v>0</v>
      </c>
      <c r="BE27" s="149" t="str">
        <f t="shared" si="47"/>
        <v>#DIV/0!</v>
      </c>
      <c r="BF27" s="149">
        <f t="shared" si="48"/>
        <v>0</v>
      </c>
      <c r="BG27" s="157"/>
      <c r="BH27" s="149">
        <f t="shared" si="49"/>
        <v>0</v>
      </c>
      <c r="BI27" s="149">
        <f t="shared" ref="BI27:BJ27" si="418">BI63+BI99+BI135+BI171</f>
        <v>0</v>
      </c>
      <c r="BJ27" s="149">
        <f t="shared" si="418"/>
        <v>0</v>
      </c>
      <c r="BK27" s="555">
        <f t="shared" si="51"/>
        <v>0</v>
      </c>
      <c r="BL27" s="149">
        <f t="shared" si="52"/>
        <v>0</v>
      </c>
      <c r="BM27" s="157"/>
      <c r="BN27" s="158">
        <f t="shared" si="53"/>
        <v>0</v>
      </c>
      <c r="BO27" s="159">
        <f t="shared" si="54"/>
        <v>0</v>
      </c>
      <c r="BP27" s="554"/>
      <c r="BQ27" s="154">
        <f t="shared" si="189"/>
        <v>15</v>
      </c>
      <c r="BR27" s="155" t="s">
        <v>94</v>
      </c>
      <c r="BS27" s="156"/>
      <c r="BT27" s="156"/>
      <c r="BU27" s="149">
        <f t="shared" si="55"/>
        <v>0</v>
      </c>
      <c r="BV27" s="149" t="str">
        <f t="shared" si="56"/>
        <v>#DIV/0!</v>
      </c>
      <c r="BW27" s="149">
        <f t="shared" si="57"/>
        <v>0</v>
      </c>
      <c r="BX27" s="157"/>
      <c r="BY27" s="149">
        <f t="shared" si="58"/>
        <v>0</v>
      </c>
      <c r="BZ27" s="149">
        <f t="shared" ref="BZ27:CA27" si="419">BZ63+BZ99+BZ135+BZ171</f>
        <v>0</v>
      </c>
      <c r="CA27" s="149">
        <f t="shared" si="419"/>
        <v>0</v>
      </c>
      <c r="CB27" s="555">
        <f t="shared" si="60"/>
        <v>0</v>
      </c>
      <c r="CC27" s="149">
        <f t="shared" si="61"/>
        <v>0</v>
      </c>
      <c r="CD27" s="157"/>
      <c r="CE27" s="158">
        <f t="shared" si="62"/>
        <v>0</v>
      </c>
      <c r="CF27" s="159">
        <f t="shared" si="63"/>
        <v>0</v>
      </c>
      <c r="CG27" s="554"/>
      <c r="CH27" s="154">
        <f t="shared" si="191"/>
        <v>15</v>
      </c>
      <c r="CI27" s="155" t="s">
        <v>94</v>
      </c>
      <c r="CJ27" s="156"/>
      <c r="CK27" s="156"/>
      <c r="CL27" s="149">
        <f t="shared" si="64"/>
        <v>0</v>
      </c>
      <c r="CM27" s="149" t="str">
        <f t="shared" si="65"/>
        <v>#DIV/0!</v>
      </c>
      <c r="CN27" s="149">
        <f t="shared" si="66"/>
        <v>0</v>
      </c>
      <c r="CO27" s="157"/>
      <c r="CP27" s="149">
        <f t="shared" si="67"/>
        <v>0</v>
      </c>
      <c r="CQ27" s="149">
        <f t="shared" ref="CQ27:CR27" si="420">CQ63+CQ99+CQ135+CQ171</f>
        <v>0</v>
      </c>
      <c r="CR27" s="149">
        <f t="shared" si="420"/>
        <v>0</v>
      </c>
      <c r="CS27" s="555">
        <f t="shared" si="69"/>
        <v>0</v>
      </c>
      <c r="CT27" s="149">
        <f t="shared" si="70"/>
        <v>0</v>
      </c>
      <c r="CU27" s="157"/>
      <c r="CV27" s="158">
        <f t="shared" si="71"/>
        <v>0</v>
      </c>
      <c r="CW27" s="159">
        <f t="shared" si="72"/>
        <v>0</v>
      </c>
      <c r="CX27" s="554"/>
      <c r="CY27" s="154">
        <f t="shared" si="193"/>
        <v>15</v>
      </c>
      <c r="CZ27" s="155" t="s">
        <v>94</v>
      </c>
      <c r="DA27" s="156"/>
      <c r="DB27" s="156"/>
      <c r="DC27" s="149">
        <f t="shared" si="73"/>
        <v>0</v>
      </c>
      <c r="DD27" s="149" t="str">
        <f t="shared" si="74"/>
        <v>#DIV/0!</v>
      </c>
      <c r="DE27" s="149">
        <f t="shared" si="75"/>
        <v>0</v>
      </c>
      <c r="DF27" s="157"/>
      <c r="DG27" s="149">
        <f t="shared" si="76"/>
        <v>0</v>
      </c>
      <c r="DH27" s="149">
        <f t="shared" ref="DH27:DI27" si="421">DH63+DH99+DH135+DH171</f>
        <v>0</v>
      </c>
      <c r="DI27" s="149">
        <f t="shared" si="421"/>
        <v>0</v>
      </c>
      <c r="DJ27" s="555">
        <f t="shared" si="78"/>
        <v>0</v>
      </c>
      <c r="DK27" s="149">
        <f t="shared" si="79"/>
        <v>0</v>
      </c>
      <c r="DL27" s="157"/>
      <c r="DM27" s="158">
        <f t="shared" si="80"/>
        <v>0</v>
      </c>
      <c r="DN27" s="159">
        <f t="shared" si="81"/>
        <v>0</v>
      </c>
      <c r="DO27" s="554"/>
      <c r="DP27" s="154">
        <f t="shared" si="195"/>
        <v>15</v>
      </c>
      <c r="DQ27" s="155" t="s">
        <v>94</v>
      </c>
      <c r="DR27" s="156"/>
      <c r="DS27" s="156"/>
      <c r="DT27" s="149">
        <f t="shared" si="82"/>
        <v>0</v>
      </c>
      <c r="DU27" s="149" t="str">
        <f t="shared" si="83"/>
        <v>#DIV/0!</v>
      </c>
      <c r="DV27" s="149">
        <f t="shared" si="84"/>
        <v>0</v>
      </c>
      <c r="DW27" s="157"/>
      <c r="DX27" s="149">
        <f t="shared" si="85"/>
        <v>0</v>
      </c>
      <c r="DY27" s="149">
        <f t="shared" ref="DY27:DZ27" si="422">DY63+DY99+DY135+DY171</f>
        <v>0</v>
      </c>
      <c r="DZ27" s="149">
        <f t="shared" si="422"/>
        <v>0</v>
      </c>
      <c r="EA27" s="555">
        <f t="shared" si="87"/>
        <v>0</v>
      </c>
      <c r="EB27" s="149">
        <f t="shared" si="88"/>
        <v>0</v>
      </c>
      <c r="EC27" s="157"/>
      <c r="ED27" s="158">
        <f t="shared" si="89"/>
        <v>0</v>
      </c>
      <c r="EE27" s="159">
        <f t="shared" si="90"/>
        <v>0</v>
      </c>
      <c r="EF27" s="554"/>
      <c r="EG27" s="154">
        <f t="shared" si="197"/>
        <v>15</v>
      </c>
      <c r="EH27" s="155" t="s">
        <v>94</v>
      </c>
      <c r="EI27" s="156"/>
      <c r="EJ27" s="156"/>
      <c r="EK27" s="149">
        <f t="shared" si="91"/>
        <v>0</v>
      </c>
      <c r="EL27" s="149" t="str">
        <f t="shared" si="92"/>
        <v>#DIV/0!</v>
      </c>
      <c r="EM27" s="149">
        <f t="shared" si="93"/>
        <v>0</v>
      </c>
      <c r="EN27" s="157"/>
      <c r="EO27" s="149">
        <f t="shared" si="94"/>
        <v>0</v>
      </c>
      <c r="EP27" s="149">
        <f t="shared" ref="EP27:EQ27" si="423">EP63+EP99+EP135+EP171</f>
        <v>0</v>
      </c>
      <c r="EQ27" s="149">
        <f t="shared" si="423"/>
        <v>0</v>
      </c>
      <c r="ER27" s="555">
        <f t="shared" si="96"/>
        <v>0</v>
      </c>
      <c r="ES27" s="149">
        <f t="shared" si="97"/>
        <v>0</v>
      </c>
      <c r="ET27" s="157"/>
      <c r="EU27" s="158">
        <f t="shared" si="98"/>
        <v>0</v>
      </c>
      <c r="EV27" s="159">
        <f t="shared" si="99"/>
        <v>0</v>
      </c>
      <c r="EW27" s="554"/>
      <c r="EX27" s="154">
        <f t="shared" si="199"/>
        <v>15</v>
      </c>
      <c r="EY27" s="155" t="s">
        <v>94</v>
      </c>
      <c r="EZ27" s="156"/>
      <c r="FA27" s="156"/>
      <c r="FB27" s="149">
        <f t="shared" si="100"/>
        <v>0</v>
      </c>
      <c r="FC27" s="149" t="str">
        <f t="shared" si="101"/>
        <v>#DIV/0!</v>
      </c>
      <c r="FD27" s="149">
        <f t="shared" si="102"/>
        <v>0</v>
      </c>
      <c r="FE27" s="157"/>
      <c r="FF27" s="149">
        <f t="shared" si="103"/>
        <v>0</v>
      </c>
      <c r="FG27" s="149">
        <f t="shared" ref="FG27:FH27" si="424">FG63+FG99+FG135+FG171</f>
        <v>0</v>
      </c>
      <c r="FH27" s="149">
        <f t="shared" si="424"/>
        <v>0</v>
      </c>
      <c r="FI27" s="555">
        <f t="shared" si="105"/>
        <v>0</v>
      </c>
      <c r="FJ27" s="149">
        <f t="shared" si="106"/>
        <v>0</v>
      </c>
      <c r="FK27" s="157"/>
      <c r="FL27" s="158">
        <f t="shared" si="107"/>
        <v>0</v>
      </c>
      <c r="FM27" s="159">
        <f t="shared" si="108"/>
        <v>0</v>
      </c>
      <c r="FN27" s="554"/>
      <c r="FO27" s="154">
        <f t="shared" si="201"/>
        <v>15</v>
      </c>
      <c r="FP27" s="155" t="s">
        <v>94</v>
      </c>
      <c r="FQ27" s="156"/>
      <c r="FR27" s="156"/>
      <c r="FS27" s="149">
        <f t="shared" si="109"/>
        <v>0</v>
      </c>
      <c r="FT27" s="149" t="str">
        <f t="shared" si="110"/>
        <v>#DIV/0!</v>
      </c>
      <c r="FU27" s="149">
        <f t="shared" si="111"/>
        <v>0</v>
      </c>
      <c r="FV27" s="157"/>
      <c r="FW27" s="149">
        <f t="shared" si="112"/>
        <v>0</v>
      </c>
      <c r="FX27" s="149">
        <f t="shared" ref="FX27:FY27" si="425">FX63+FX99+FX135+FX171</f>
        <v>0</v>
      </c>
      <c r="FY27" s="149">
        <f t="shared" si="425"/>
        <v>0</v>
      </c>
      <c r="FZ27" s="555">
        <f t="shared" si="114"/>
        <v>0</v>
      </c>
      <c r="GA27" s="149">
        <f t="shared" si="115"/>
        <v>0</v>
      </c>
      <c r="GB27" s="157"/>
      <c r="GC27" s="158">
        <f t="shared" si="116"/>
        <v>0</v>
      </c>
      <c r="GD27" s="159">
        <f t="shared" si="117"/>
        <v>0</v>
      </c>
      <c r="GE27" s="554"/>
      <c r="GF27" s="154">
        <f t="shared" si="203"/>
        <v>15</v>
      </c>
      <c r="GG27" s="155" t="s">
        <v>94</v>
      </c>
      <c r="GH27" s="156"/>
      <c r="GI27" s="156"/>
      <c r="GJ27" s="149">
        <f t="shared" si="118"/>
        <v>0</v>
      </c>
      <c r="GK27" s="149" t="str">
        <f t="shared" si="119"/>
        <v>#DIV/0!</v>
      </c>
      <c r="GL27" s="149">
        <f t="shared" si="120"/>
        <v>0</v>
      </c>
      <c r="GM27" s="157"/>
      <c r="GN27" s="149">
        <f t="shared" si="121"/>
        <v>0</v>
      </c>
      <c r="GO27" s="149">
        <f t="shared" ref="GO27:GP27" si="426">GO63+GO99+GO135+GO171</f>
        <v>0</v>
      </c>
      <c r="GP27" s="149">
        <f t="shared" si="426"/>
        <v>0</v>
      </c>
      <c r="GQ27" s="555">
        <f t="shared" si="123"/>
        <v>0</v>
      </c>
      <c r="GR27" s="149">
        <f t="shared" si="124"/>
        <v>0</v>
      </c>
      <c r="GS27" s="157"/>
      <c r="GT27" s="158">
        <f t="shared" si="125"/>
        <v>0</v>
      </c>
      <c r="GU27" s="159">
        <f t="shared" si="126"/>
        <v>0</v>
      </c>
      <c r="GV27" s="554"/>
      <c r="GW27" s="154">
        <f t="shared" si="205"/>
        <v>15</v>
      </c>
      <c r="GX27" s="155" t="s">
        <v>94</v>
      </c>
      <c r="GY27" s="156"/>
      <c r="GZ27" s="156"/>
      <c r="HA27" s="149">
        <f t="shared" si="127"/>
        <v>0</v>
      </c>
      <c r="HB27" s="149" t="str">
        <f t="shared" si="128"/>
        <v>#DIV/0!</v>
      </c>
      <c r="HC27" s="149">
        <f t="shared" si="129"/>
        <v>0</v>
      </c>
      <c r="HD27" s="157"/>
      <c r="HE27" s="149">
        <f t="shared" si="130"/>
        <v>0</v>
      </c>
      <c r="HF27" s="149">
        <f t="shared" ref="HF27:HG27" si="427">HF63+HF99+HF135+HF171</f>
        <v>0</v>
      </c>
      <c r="HG27" s="149">
        <f t="shared" si="427"/>
        <v>0</v>
      </c>
      <c r="HH27" s="555">
        <f t="shared" si="132"/>
        <v>0</v>
      </c>
      <c r="HI27" s="149">
        <f t="shared" si="133"/>
        <v>0</v>
      </c>
      <c r="HJ27" s="157"/>
      <c r="HK27" s="158">
        <f t="shared" si="134"/>
        <v>0</v>
      </c>
      <c r="HL27" s="159">
        <f t="shared" si="135"/>
        <v>0</v>
      </c>
      <c r="HM27" s="554"/>
      <c r="HN27" s="154">
        <f t="shared" si="207"/>
        <v>15</v>
      </c>
      <c r="HO27" s="155" t="s">
        <v>94</v>
      </c>
      <c r="HP27" s="156"/>
      <c r="HQ27" s="156"/>
      <c r="HR27" s="149">
        <f t="shared" si="136"/>
        <v>0</v>
      </c>
      <c r="HS27" s="149" t="str">
        <f t="shared" si="137"/>
        <v>#DIV/0!</v>
      </c>
      <c r="HT27" s="149">
        <f t="shared" si="138"/>
        <v>0</v>
      </c>
      <c r="HU27" s="157"/>
      <c r="HV27" s="149">
        <f t="shared" si="139"/>
        <v>0</v>
      </c>
      <c r="HW27" s="149">
        <f t="shared" ref="HW27:HX27" si="428">HW63+HW99+HW135+HW171</f>
        <v>0</v>
      </c>
      <c r="HX27" s="149">
        <f t="shared" si="428"/>
        <v>0</v>
      </c>
      <c r="HY27" s="555">
        <f t="shared" si="141"/>
        <v>0</v>
      </c>
      <c r="HZ27" s="149">
        <f t="shared" si="142"/>
        <v>0</v>
      </c>
      <c r="IA27" s="157"/>
      <c r="IB27" s="158">
        <f t="shared" si="143"/>
        <v>0</v>
      </c>
      <c r="IC27" s="159">
        <f t="shared" si="144"/>
        <v>0</v>
      </c>
      <c r="ID27" s="554"/>
      <c r="IE27" s="154">
        <f t="shared" si="209"/>
        <v>15</v>
      </c>
      <c r="IF27" s="155" t="s">
        <v>94</v>
      </c>
      <c r="IG27" s="156"/>
      <c r="IH27" s="156"/>
      <c r="II27" s="149">
        <f t="shared" si="145"/>
        <v>0</v>
      </c>
      <c r="IJ27" s="149" t="str">
        <f t="shared" si="146"/>
        <v>#DIV/0!</v>
      </c>
      <c r="IK27" s="149">
        <f t="shared" si="147"/>
        <v>0</v>
      </c>
      <c r="IL27" s="157"/>
      <c r="IM27" s="149">
        <f t="shared" si="148"/>
        <v>0</v>
      </c>
      <c r="IN27" s="149">
        <f t="shared" ref="IN27:IO27" si="429">IN63+IN99+IN135+IN171</f>
        <v>0</v>
      </c>
      <c r="IO27" s="149">
        <f t="shared" si="429"/>
        <v>0</v>
      </c>
      <c r="IP27" s="555">
        <f t="shared" si="150"/>
        <v>0</v>
      </c>
      <c r="IQ27" s="149">
        <f t="shared" si="151"/>
        <v>0</v>
      </c>
      <c r="IR27" s="157"/>
      <c r="IS27" s="158">
        <f t="shared" si="152"/>
        <v>0</v>
      </c>
      <c r="IT27" s="159">
        <f t="shared" si="153"/>
        <v>0</v>
      </c>
      <c r="IU27" s="554"/>
      <c r="IV27" s="154">
        <f t="shared" si="211"/>
        <v>15</v>
      </c>
      <c r="IW27" s="155" t="s">
        <v>94</v>
      </c>
      <c r="IX27" s="156"/>
      <c r="IY27" s="156"/>
      <c r="IZ27" s="149">
        <f t="shared" si="154"/>
        <v>0</v>
      </c>
      <c r="JA27" s="149" t="str">
        <f t="shared" si="155"/>
        <v>#DIV/0!</v>
      </c>
      <c r="JB27" s="149">
        <f t="shared" si="156"/>
        <v>0</v>
      </c>
      <c r="JC27" s="157"/>
      <c r="JD27" s="149">
        <f t="shared" si="157"/>
        <v>0</v>
      </c>
      <c r="JE27" s="149">
        <f t="shared" ref="JE27:JF27" si="430">JE63+JE99+JE135+JE171</f>
        <v>0</v>
      </c>
      <c r="JF27" s="149">
        <f t="shared" si="430"/>
        <v>0</v>
      </c>
      <c r="JG27" s="555">
        <f t="shared" si="159"/>
        <v>0</v>
      </c>
      <c r="JH27" s="149">
        <f t="shared" si="160"/>
        <v>0</v>
      </c>
      <c r="JI27" s="157"/>
      <c r="JJ27" s="158">
        <f t="shared" si="161"/>
        <v>0</v>
      </c>
      <c r="JK27" s="159">
        <f t="shared" si="162"/>
        <v>0</v>
      </c>
      <c r="JL27" s="554"/>
      <c r="JM27" s="154">
        <f t="shared" si="213"/>
        <v>15</v>
      </c>
      <c r="JN27" s="155" t="s">
        <v>94</v>
      </c>
      <c r="JO27" s="156"/>
      <c r="JP27" s="156"/>
      <c r="JQ27" s="149">
        <f t="shared" si="163"/>
        <v>0</v>
      </c>
      <c r="JR27" s="149" t="str">
        <f t="shared" si="164"/>
        <v>#DIV/0!</v>
      </c>
      <c r="JS27" s="149">
        <f t="shared" si="165"/>
        <v>0</v>
      </c>
      <c r="JT27" s="157"/>
      <c r="JU27" s="149">
        <f t="shared" si="166"/>
        <v>0</v>
      </c>
      <c r="JV27" s="149">
        <f t="shared" ref="JV27:JW27" si="431">JV63+JV99+JV135+JV171</f>
        <v>0</v>
      </c>
      <c r="JW27" s="149">
        <f t="shared" si="431"/>
        <v>0</v>
      </c>
      <c r="JX27" s="555">
        <f t="shared" si="168"/>
        <v>0</v>
      </c>
      <c r="JY27" s="149">
        <f t="shared" si="169"/>
        <v>0</v>
      </c>
      <c r="JZ27" s="157"/>
      <c r="KA27" s="158">
        <f t="shared" si="170"/>
        <v>0</v>
      </c>
      <c r="KB27" s="159">
        <f t="shared" si="171"/>
        <v>0</v>
      </c>
      <c r="KC27" s="554"/>
      <c r="KD27" s="154">
        <f t="shared" si="215"/>
        <v>15</v>
      </c>
      <c r="KE27" s="155" t="s">
        <v>94</v>
      </c>
      <c r="KF27" s="156"/>
      <c r="KG27" s="156"/>
      <c r="KH27" s="149">
        <f t="shared" si="172"/>
        <v>0</v>
      </c>
      <c r="KI27" s="149" t="str">
        <f t="shared" si="173"/>
        <v>#DIV/0!</v>
      </c>
      <c r="KJ27" s="149">
        <f t="shared" si="174"/>
        <v>0</v>
      </c>
      <c r="KK27" s="157"/>
      <c r="KL27" s="149">
        <f t="shared" si="175"/>
        <v>0</v>
      </c>
      <c r="KM27" s="149">
        <f t="shared" ref="KM27:KN27" si="432">KM63+KM99+KM135+KM171</f>
        <v>0</v>
      </c>
      <c r="KN27" s="149">
        <f t="shared" si="432"/>
        <v>0</v>
      </c>
      <c r="KO27" s="555">
        <f t="shared" si="177"/>
        <v>0</v>
      </c>
      <c r="KP27" s="149">
        <f t="shared" si="178"/>
        <v>0</v>
      </c>
      <c r="KQ27" s="157"/>
      <c r="KR27" s="158">
        <f t="shared" si="179"/>
        <v>0</v>
      </c>
      <c r="KS27" s="159">
        <f t="shared" si="180"/>
        <v>0</v>
      </c>
    </row>
    <row r="28" ht="15.75" customHeight="1">
      <c r="A28" s="154">
        <f t="shared" si="181"/>
        <v>16</v>
      </c>
      <c r="B28" s="155" t="s">
        <v>95</v>
      </c>
      <c r="C28" s="156"/>
      <c r="D28" s="156"/>
      <c r="E28" s="149">
        <f t="shared" si="19"/>
        <v>0</v>
      </c>
      <c r="F28" s="149" t="str">
        <f t="shared" si="20"/>
        <v>#DIV/0!</v>
      </c>
      <c r="G28" s="149">
        <f t="shared" si="21"/>
        <v>0</v>
      </c>
      <c r="H28" s="157"/>
      <c r="I28" s="149">
        <f t="shared" si="22"/>
        <v>0</v>
      </c>
      <c r="J28" s="149">
        <f t="shared" ref="J28:K28" si="433">J64+J100+J136+J172</f>
        <v>0</v>
      </c>
      <c r="K28" s="149">
        <f t="shared" si="433"/>
        <v>0</v>
      </c>
      <c r="L28" s="555">
        <f t="shared" si="24"/>
        <v>0</v>
      </c>
      <c r="M28" s="149">
        <f t="shared" si="25"/>
        <v>0</v>
      </c>
      <c r="N28" s="157"/>
      <c r="O28" s="158">
        <f t="shared" si="26"/>
        <v>0</v>
      </c>
      <c r="P28" s="159">
        <f t="shared" si="27"/>
        <v>0</v>
      </c>
      <c r="Q28" s="554"/>
      <c r="R28" s="154">
        <f t="shared" si="183"/>
        <v>16</v>
      </c>
      <c r="S28" s="155" t="s">
        <v>95</v>
      </c>
      <c r="T28" s="156"/>
      <c r="U28" s="156"/>
      <c r="V28" s="149">
        <f t="shared" si="28"/>
        <v>0</v>
      </c>
      <c r="W28" s="149" t="str">
        <f t="shared" si="29"/>
        <v>#DIV/0!</v>
      </c>
      <c r="X28" s="149">
        <f t="shared" si="30"/>
        <v>0</v>
      </c>
      <c r="Y28" s="157"/>
      <c r="Z28" s="149">
        <f t="shared" si="31"/>
        <v>0</v>
      </c>
      <c r="AA28" s="149">
        <f t="shared" ref="AA28:AB28" si="434">AA64+AA100+AA136+AA172</f>
        <v>0</v>
      </c>
      <c r="AB28" s="149">
        <f t="shared" si="434"/>
        <v>0</v>
      </c>
      <c r="AC28" s="555">
        <f t="shared" si="33"/>
        <v>0</v>
      </c>
      <c r="AD28" s="149">
        <f t="shared" si="34"/>
        <v>0</v>
      </c>
      <c r="AE28" s="157"/>
      <c r="AF28" s="158">
        <f t="shared" si="35"/>
        <v>0</v>
      </c>
      <c r="AG28" s="159">
        <f t="shared" si="36"/>
        <v>0</v>
      </c>
      <c r="AH28" s="554"/>
      <c r="AI28" s="154">
        <f t="shared" si="185"/>
        <v>16</v>
      </c>
      <c r="AJ28" s="155" t="s">
        <v>95</v>
      </c>
      <c r="AK28" s="156"/>
      <c r="AL28" s="156"/>
      <c r="AM28" s="149">
        <f t="shared" si="37"/>
        <v>0</v>
      </c>
      <c r="AN28" s="149" t="str">
        <f t="shared" si="38"/>
        <v>#DIV/0!</v>
      </c>
      <c r="AO28" s="149">
        <f t="shared" si="39"/>
        <v>0</v>
      </c>
      <c r="AP28" s="157"/>
      <c r="AQ28" s="149">
        <f t="shared" si="40"/>
        <v>0</v>
      </c>
      <c r="AR28" s="149">
        <f t="shared" ref="AR28:AS28" si="435">AR64+AR100+AR136+AR172</f>
        <v>0</v>
      </c>
      <c r="AS28" s="149">
        <f t="shared" si="435"/>
        <v>0</v>
      </c>
      <c r="AT28" s="555">
        <f t="shared" si="42"/>
        <v>0</v>
      </c>
      <c r="AU28" s="149">
        <f t="shared" si="43"/>
        <v>0</v>
      </c>
      <c r="AV28" s="157"/>
      <c r="AW28" s="158">
        <f t="shared" si="44"/>
        <v>0</v>
      </c>
      <c r="AX28" s="159">
        <f t="shared" si="45"/>
        <v>0</v>
      </c>
      <c r="AY28" s="554"/>
      <c r="AZ28" s="154">
        <f t="shared" si="187"/>
        <v>16</v>
      </c>
      <c r="BA28" s="155" t="s">
        <v>95</v>
      </c>
      <c r="BB28" s="156"/>
      <c r="BC28" s="156"/>
      <c r="BD28" s="149">
        <f t="shared" si="46"/>
        <v>0</v>
      </c>
      <c r="BE28" s="149" t="str">
        <f t="shared" si="47"/>
        <v>#DIV/0!</v>
      </c>
      <c r="BF28" s="149">
        <f t="shared" si="48"/>
        <v>0</v>
      </c>
      <c r="BG28" s="157"/>
      <c r="BH28" s="149">
        <f t="shared" si="49"/>
        <v>0</v>
      </c>
      <c r="BI28" s="149">
        <f t="shared" ref="BI28:BJ28" si="436">BI64+BI100+BI136+BI172</f>
        <v>0</v>
      </c>
      <c r="BJ28" s="149">
        <f t="shared" si="436"/>
        <v>0</v>
      </c>
      <c r="BK28" s="555">
        <f t="shared" si="51"/>
        <v>0</v>
      </c>
      <c r="BL28" s="149">
        <f t="shared" si="52"/>
        <v>0</v>
      </c>
      <c r="BM28" s="157"/>
      <c r="BN28" s="158">
        <f t="shared" si="53"/>
        <v>0</v>
      </c>
      <c r="BO28" s="159">
        <f t="shared" si="54"/>
        <v>0</v>
      </c>
      <c r="BP28" s="554"/>
      <c r="BQ28" s="154">
        <f t="shared" si="189"/>
        <v>16</v>
      </c>
      <c r="BR28" s="155" t="s">
        <v>95</v>
      </c>
      <c r="BS28" s="156"/>
      <c r="BT28" s="156"/>
      <c r="BU28" s="149">
        <f t="shared" si="55"/>
        <v>0</v>
      </c>
      <c r="BV28" s="149" t="str">
        <f t="shared" si="56"/>
        <v>#DIV/0!</v>
      </c>
      <c r="BW28" s="149">
        <f t="shared" si="57"/>
        <v>0</v>
      </c>
      <c r="BX28" s="157"/>
      <c r="BY28" s="149">
        <f t="shared" si="58"/>
        <v>0</v>
      </c>
      <c r="BZ28" s="149">
        <f t="shared" ref="BZ28:CA28" si="437">BZ64+BZ100+BZ136+BZ172</f>
        <v>0</v>
      </c>
      <c r="CA28" s="149">
        <f t="shared" si="437"/>
        <v>0</v>
      </c>
      <c r="CB28" s="555">
        <f t="shared" si="60"/>
        <v>0</v>
      </c>
      <c r="CC28" s="149">
        <f t="shared" si="61"/>
        <v>0</v>
      </c>
      <c r="CD28" s="157"/>
      <c r="CE28" s="158">
        <f t="shared" si="62"/>
        <v>0</v>
      </c>
      <c r="CF28" s="159">
        <f t="shared" si="63"/>
        <v>0</v>
      </c>
      <c r="CG28" s="554"/>
      <c r="CH28" s="154">
        <f t="shared" si="191"/>
        <v>16</v>
      </c>
      <c r="CI28" s="155" t="s">
        <v>95</v>
      </c>
      <c r="CJ28" s="156"/>
      <c r="CK28" s="156"/>
      <c r="CL28" s="149">
        <f t="shared" si="64"/>
        <v>0</v>
      </c>
      <c r="CM28" s="149" t="str">
        <f t="shared" si="65"/>
        <v>#DIV/0!</v>
      </c>
      <c r="CN28" s="149">
        <f t="shared" si="66"/>
        <v>0</v>
      </c>
      <c r="CO28" s="157"/>
      <c r="CP28" s="149">
        <f t="shared" si="67"/>
        <v>0</v>
      </c>
      <c r="CQ28" s="149">
        <f t="shared" ref="CQ28:CR28" si="438">CQ64+CQ100+CQ136+CQ172</f>
        <v>0</v>
      </c>
      <c r="CR28" s="149">
        <f t="shared" si="438"/>
        <v>0</v>
      </c>
      <c r="CS28" s="555">
        <f t="shared" si="69"/>
        <v>0</v>
      </c>
      <c r="CT28" s="149">
        <f t="shared" si="70"/>
        <v>0</v>
      </c>
      <c r="CU28" s="157"/>
      <c r="CV28" s="158">
        <f t="shared" si="71"/>
        <v>0</v>
      </c>
      <c r="CW28" s="159">
        <f t="shared" si="72"/>
        <v>0</v>
      </c>
      <c r="CX28" s="554"/>
      <c r="CY28" s="154">
        <f t="shared" si="193"/>
        <v>16</v>
      </c>
      <c r="CZ28" s="155" t="s">
        <v>95</v>
      </c>
      <c r="DA28" s="156"/>
      <c r="DB28" s="156"/>
      <c r="DC28" s="149">
        <f t="shared" si="73"/>
        <v>0</v>
      </c>
      <c r="DD28" s="149" t="str">
        <f t="shared" si="74"/>
        <v>#DIV/0!</v>
      </c>
      <c r="DE28" s="149">
        <f t="shared" si="75"/>
        <v>0</v>
      </c>
      <c r="DF28" s="157"/>
      <c r="DG28" s="149">
        <f t="shared" si="76"/>
        <v>0</v>
      </c>
      <c r="DH28" s="149">
        <f t="shared" ref="DH28:DI28" si="439">DH64+DH100+DH136+DH172</f>
        <v>0</v>
      </c>
      <c r="DI28" s="149">
        <f t="shared" si="439"/>
        <v>0</v>
      </c>
      <c r="DJ28" s="555">
        <f t="shared" si="78"/>
        <v>0</v>
      </c>
      <c r="DK28" s="149">
        <f t="shared" si="79"/>
        <v>0</v>
      </c>
      <c r="DL28" s="157"/>
      <c r="DM28" s="158">
        <f t="shared" si="80"/>
        <v>0</v>
      </c>
      <c r="DN28" s="159">
        <f t="shared" si="81"/>
        <v>0</v>
      </c>
      <c r="DO28" s="554"/>
      <c r="DP28" s="154">
        <f t="shared" si="195"/>
        <v>16</v>
      </c>
      <c r="DQ28" s="155" t="s">
        <v>95</v>
      </c>
      <c r="DR28" s="156"/>
      <c r="DS28" s="156"/>
      <c r="DT28" s="149">
        <f t="shared" si="82"/>
        <v>0</v>
      </c>
      <c r="DU28" s="149" t="str">
        <f t="shared" si="83"/>
        <v>#DIV/0!</v>
      </c>
      <c r="DV28" s="149">
        <f t="shared" si="84"/>
        <v>0</v>
      </c>
      <c r="DW28" s="157"/>
      <c r="DX28" s="149">
        <f t="shared" si="85"/>
        <v>0</v>
      </c>
      <c r="DY28" s="149">
        <f t="shared" ref="DY28:DZ28" si="440">DY64+DY100+DY136+DY172</f>
        <v>0</v>
      </c>
      <c r="DZ28" s="149">
        <f t="shared" si="440"/>
        <v>0</v>
      </c>
      <c r="EA28" s="555">
        <f t="shared" si="87"/>
        <v>0</v>
      </c>
      <c r="EB28" s="149">
        <f t="shared" si="88"/>
        <v>0</v>
      </c>
      <c r="EC28" s="157"/>
      <c r="ED28" s="158">
        <f t="shared" si="89"/>
        <v>0</v>
      </c>
      <c r="EE28" s="159">
        <f t="shared" si="90"/>
        <v>0</v>
      </c>
      <c r="EF28" s="554"/>
      <c r="EG28" s="154">
        <f t="shared" si="197"/>
        <v>16</v>
      </c>
      <c r="EH28" s="155" t="s">
        <v>95</v>
      </c>
      <c r="EI28" s="156"/>
      <c r="EJ28" s="156"/>
      <c r="EK28" s="149">
        <f t="shared" si="91"/>
        <v>0</v>
      </c>
      <c r="EL28" s="149" t="str">
        <f t="shared" si="92"/>
        <v>#DIV/0!</v>
      </c>
      <c r="EM28" s="149">
        <f t="shared" si="93"/>
        <v>0</v>
      </c>
      <c r="EN28" s="157"/>
      <c r="EO28" s="149">
        <f t="shared" si="94"/>
        <v>0</v>
      </c>
      <c r="EP28" s="149">
        <f t="shared" ref="EP28:EQ28" si="441">EP64+EP100+EP136+EP172</f>
        <v>0</v>
      </c>
      <c r="EQ28" s="149">
        <f t="shared" si="441"/>
        <v>0</v>
      </c>
      <c r="ER28" s="555">
        <f t="shared" si="96"/>
        <v>0</v>
      </c>
      <c r="ES28" s="149">
        <f t="shared" si="97"/>
        <v>0</v>
      </c>
      <c r="ET28" s="157"/>
      <c r="EU28" s="158">
        <f t="shared" si="98"/>
        <v>0</v>
      </c>
      <c r="EV28" s="159">
        <f t="shared" si="99"/>
        <v>0</v>
      </c>
      <c r="EW28" s="554"/>
      <c r="EX28" s="154">
        <f t="shared" si="199"/>
        <v>16</v>
      </c>
      <c r="EY28" s="155" t="s">
        <v>95</v>
      </c>
      <c r="EZ28" s="156"/>
      <c r="FA28" s="156"/>
      <c r="FB28" s="149">
        <f t="shared" si="100"/>
        <v>0</v>
      </c>
      <c r="FC28" s="149" t="str">
        <f t="shared" si="101"/>
        <v>#DIV/0!</v>
      </c>
      <c r="FD28" s="149">
        <f t="shared" si="102"/>
        <v>0</v>
      </c>
      <c r="FE28" s="157"/>
      <c r="FF28" s="149">
        <f t="shared" si="103"/>
        <v>0</v>
      </c>
      <c r="FG28" s="149">
        <f t="shared" ref="FG28:FH28" si="442">FG64+FG100+FG136+FG172</f>
        <v>0</v>
      </c>
      <c r="FH28" s="149">
        <f t="shared" si="442"/>
        <v>0</v>
      </c>
      <c r="FI28" s="555">
        <f t="shared" si="105"/>
        <v>0</v>
      </c>
      <c r="FJ28" s="149">
        <f t="shared" si="106"/>
        <v>0</v>
      </c>
      <c r="FK28" s="157"/>
      <c r="FL28" s="158">
        <f t="shared" si="107"/>
        <v>0</v>
      </c>
      <c r="FM28" s="159">
        <f t="shared" si="108"/>
        <v>0</v>
      </c>
      <c r="FN28" s="554"/>
      <c r="FO28" s="154">
        <f t="shared" si="201"/>
        <v>16</v>
      </c>
      <c r="FP28" s="155" t="s">
        <v>95</v>
      </c>
      <c r="FQ28" s="156"/>
      <c r="FR28" s="156"/>
      <c r="FS28" s="149">
        <f t="shared" si="109"/>
        <v>0</v>
      </c>
      <c r="FT28" s="149" t="str">
        <f t="shared" si="110"/>
        <v>#DIV/0!</v>
      </c>
      <c r="FU28" s="149">
        <f t="shared" si="111"/>
        <v>0</v>
      </c>
      <c r="FV28" s="157"/>
      <c r="FW28" s="149">
        <f t="shared" si="112"/>
        <v>0</v>
      </c>
      <c r="FX28" s="149">
        <f t="shared" ref="FX28:FY28" si="443">FX64+FX100+FX136+FX172</f>
        <v>0</v>
      </c>
      <c r="FY28" s="149">
        <f t="shared" si="443"/>
        <v>0</v>
      </c>
      <c r="FZ28" s="555">
        <f t="shared" si="114"/>
        <v>0</v>
      </c>
      <c r="GA28" s="149">
        <f t="shared" si="115"/>
        <v>0</v>
      </c>
      <c r="GB28" s="157"/>
      <c r="GC28" s="158">
        <f t="shared" si="116"/>
        <v>0</v>
      </c>
      <c r="GD28" s="159">
        <f t="shared" si="117"/>
        <v>0</v>
      </c>
      <c r="GE28" s="554"/>
      <c r="GF28" s="154">
        <f t="shared" si="203"/>
        <v>16</v>
      </c>
      <c r="GG28" s="155" t="s">
        <v>95</v>
      </c>
      <c r="GH28" s="156"/>
      <c r="GI28" s="156"/>
      <c r="GJ28" s="149">
        <f t="shared" si="118"/>
        <v>0</v>
      </c>
      <c r="GK28" s="149" t="str">
        <f t="shared" si="119"/>
        <v>#DIV/0!</v>
      </c>
      <c r="GL28" s="149">
        <f t="shared" si="120"/>
        <v>0</v>
      </c>
      <c r="GM28" s="157"/>
      <c r="GN28" s="149">
        <f t="shared" si="121"/>
        <v>0</v>
      </c>
      <c r="GO28" s="149">
        <f t="shared" ref="GO28:GP28" si="444">GO64+GO100+GO136+GO172</f>
        <v>0</v>
      </c>
      <c r="GP28" s="149">
        <f t="shared" si="444"/>
        <v>0</v>
      </c>
      <c r="GQ28" s="555">
        <f t="shared" si="123"/>
        <v>0</v>
      </c>
      <c r="GR28" s="149">
        <f t="shared" si="124"/>
        <v>0</v>
      </c>
      <c r="GS28" s="157"/>
      <c r="GT28" s="158">
        <f t="shared" si="125"/>
        <v>0</v>
      </c>
      <c r="GU28" s="159">
        <f t="shared" si="126"/>
        <v>0</v>
      </c>
      <c r="GV28" s="554"/>
      <c r="GW28" s="154">
        <f t="shared" si="205"/>
        <v>16</v>
      </c>
      <c r="GX28" s="155" t="s">
        <v>95</v>
      </c>
      <c r="GY28" s="156"/>
      <c r="GZ28" s="156"/>
      <c r="HA28" s="149">
        <f t="shared" si="127"/>
        <v>0</v>
      </c>
      <c r="HB28" s="149" t="str">
        <f t="shared" si="128"/>
        <v>#DIV/0!</v>
      </c>
      <c r="HC28" s="149">
        <f t="shared" si="129"/>
        <v>0</v>
      </c>
      <c r="HD28" s="157"/>
      <c r="HE28" s="149">
        <f t="shared" si="130"/>
        <v>0</v>
      </c>
      <c r="HF28" s="149">
        <f t="shared" ref="HF28:HG28" si="445">HF64+HF100+HF136+HF172</f>
        <v>0</v>
      </c>
      <c r="HG28" s="149">
        <f t="shared" si="445"/>
        <v>0</v>
      </c>
      <c r="HH28" s="555">
        <f t="shared" si="132"/>
        <v>0</v>
      </c>
      <c r="HI28" s="149">
        <f t="shared" si="133"/>
        <v>0</v>
      </c>
      <c r="HJ28" s="157"/>
      <c r="HK28" s="158">
        <f t="shared" si="134"/>
        <v>0</v>
      </c>
      <c r="HL28" s="159">
        <f t="shared" si="135"/>
        <v>0</v>
      </c>
      <c r="HM28" s="554"/>
      <c r="HN28" s="154">
        <f t="shared" si="207"/>
        <v>16</v>
      </c>
      <c r="HO28" s="155" t="s">
        <v>95</v>
      </c>
      <c r="HP28" s="156"/>
      <c r="HQ28" s="156"/>
      <c r="HR28" s="149">
        <f t="shared" si="136"/>
        <v>0</v>
      </c>
      <c r="HS28" s="149" t="str">
        <f t="shared" si="137"/>
        <v>#DIV/0!</v>
      </c>
      <c r="HT28" s="149">
        <f t="shared" si="138"/>
        <v>0</v>
      </c>
      <c r="HU28" s="157"/>
      <c r="HV28" s="149">
        <f t="shared" si="139"/>
        <v>0</v>
      </c>
      <c r="HW28" s="149">
        <f t="shared" ref="HW28:HX28" si="446">HW64+HW100+HW136+HW172</f>
        <v>0</v>
      </c>
      <c r="HX28" s="149">
        <f t="shared" si="446"/>
        <v>0</v>
      </c>
      <c r="HY28" s="555">
        <f t="shared" si="141"/>
        <v>0</v>
      </c>
      <c r="HZ28" s="149">
        <f t="shared" si="142"/>
        <v>0</v>
      </c>
      <c r="IA28" s="157"/>
      <c r="IB28" s="158">
        <f t="shared" si="143"/>
        <v>0</v>
      </c>
      <c r="IC28" s="159">
        <f t="shared" si="144"/>
        <v>0</v>
      </c>
      <c r="ID28" s="554"/>
      <c r="IE28" s="154">
        <f t="shared" si="209"/>
        <v>16</v>
      </c>
      <c r="IF28" s="155" t="s">
        <v>95</v>
      </c>
      <c r="IG28" s="156"/>
      <c r="IH28" s="156"/>
      <c r="II28" s="149">
        <f t="shared" si="145"/>
        <v>0</v>
      </c>
      <c r="IJ28" s="149" t="str">
        <f t="shared" si="146"/>
        <v>#DIV/0!</v>
      </c>
      <c r="IK28" s="149">
        <f t="shared" si="147"/>
        <v>0</v>
      </c>
      <c r="IL28" s="157"/>
      <c r="IM28" s="149">
        <f t="shared" si="148"/>
        <v>0</v>
      </c>
      <c r="IN28" s="149">
        <f t="shared" ref="IN28:IO28" si="447">IN64+IN100+IN136+IN172</f>
        <v>0</v>
      </c>
      <c r="IO28" s="149">
        <f t="shared" si="447"/>
        <v>0</v>
      </c>
      <c r="IP28" s="555">
        <f t="shared" si="150"/>
        <v>0</v>
      </c>
      <c r="IQ28" s="149">
        <f t="shared" si="151"/>
        <v>0</v>
      </c>
      <c r="IR28" s="157"/>
      <c r="IS28" s="158">
        <f t="shared" si="152"/>
        <v>0</v>
      </c>
      <c r="IT28" s="159">
        <f t="shared" si="153"/>
        <v>0</v>
      </c>
      <c r="IU28" s="554"/>
      <c r="IV28" s="154">
        <f t="shared" si="211"/>
        <v>16</v>
      </c>
      <c r="IW28" s="155" t="s">
        <v>95</v>
      </c>
      <c r="IX28" s="156"/>
      <c r="IY28" s="156"/>
      <c r="IZ28" s="149">
        <f t="shared" si="154"/>
        <v>0</v>
      </c>
      <c r="JA28" s="149" t="str">
        <f t="shared" si="155"/>
        <v>#DIV/0!</v>
      </c>
      <c r="JB28" s="149">
        <f t="shared" si="156"/>
        <v>0</v>
      </c>
      <c r="JC28" s="157"/>
      <c r="JD28" s="149">
        <f t="shared" si="157"/>
        <v>0</v>
      </c>
      <c r="JE28" s="149">
        <f t="shared" ref="JE28:JF28" si="448">JE64+JE100+JE136+JE172</f>
        <v>0</v>
      </c>
      <c r="JF28" s="149">
        <f t="shared" si="448"/>
        <v>0</v>
      </c>
      <c r="JG28" s="555">
        <f t="shared" si="159"/>
        <v>0</v>
      </c>
      <c r="JH28" s="149">
        <f t="shared" si="160"/>
        <v>0</v>
      </c>
      <c r="JI28" s="157"/>
      <c r="JJ28" s="158">
        <f t="shared" si="161"/>
        <v>0</v>
      </c>
      <c r="JK28" s="159">
        <f t="shared" si="162"/>
        <v>0</v>
      </c>
      <c r="JL28" s="554"/>
      <c r="JM28" s="154">
        <f t="shared" si="213"/>
        <v>16</v>
      </c>
      <c r="JN28" s="155" t="s">
        <v>95</v>
      </c>
      <c r="JO28" s="156"/>
      <c r="JP28" s="156"/>
      <c r="JQ28" s="149">
        <f t="shared" si="163"/>
        <v>0</v>
      </c>
      <c r="JR28" s="149" t="str">
        <f t="shared" si="164"/>
        <v>#DIV/0!</v>
      </c>
      <c r="JS28" s="149">
        <f t="shared" si="165"/>
        <v>0</v>
      </c>
      <c r="JT28" s="157"/>
      <c r="JU28" s="149">
        <f t="shared" si="166"/>
        <v>0</v>
      </c>
      <c r="JV28" s="149">
        <f t="shared" ref="JV28:JW28" si="449">JV64+JV100+JV136+JV172</f>
        <v>0</v>
      </c>
      <c r="JW28" s="149">
        <f t="shared" si="449"/>
        <v>0</v>
      </c>
      <c r="JX28" s="555">
        <f t="shared" si="168"/>
        <v>0</v>
      </c>
      <c r="JY28" s="149">
        <f t="shared" si="169"/>
        <v>0</v>
      </c>
      <c r="JZ28" s="157"/>
      <c r="KA28" s="158">
        <f t="shared" si="170"/>
        <v>0</v>
      </c>
      <c r="KB28" s="159">
        <f t="shared" si="171"/>
        <v>0</v>
      </c>
      <c r="KC28" s="554"/>
      <c r="KD28" s="154">
        <f t="shared" si="215"/>
        <v>16</v>
      </c>
      <c r="KE28" s="155" t="s">
        <v>95</v>
      </c>
      <c r="KF28" s="156"/>
      <c r="KG28" s="156"/>
      <c r="KH28" s="149">
        <f t="shared" si="172"/>
        <v>0</v>
      </c>
      <c r="KI28" s="149" t="str">
        <f t="shared" si="173"/>
        <v>#DIV/0!</v>
      </c>
      <c r="KJ28" s="149">
        <f t="shared" si="174"/>
        <v>0</v>
      </c>
      <c r="KK28" s="157"/>
      <c r="KL28" s="149">
        <f t="shared" si="175"/>
        <v>0</v>
      </c>
      <c r="KM28" s="149">
        <f t="shared" ref="KM28:KN28" si="450">KM64+KM100+KM136+KM172</f>
        <v>0</v>
      </c>
      <c r="KN28" s="149">
        <f t="shared" si="450"/>
        <v>0</v>
      </c>
      <c r="KO28" s="555">
        <f t="shared" si="177"/>
        <v>0</v>
      </c>
      <c r="KP28" s="149">
        <f t="shared" si="178"/>
        <v>0</v>
      </c>
      <c r="KQ28" s="157"/>
      <c r="KR28" s="158">
        <f t="shared" si="179"/>
        <v>0</v>
      </c>
      <c r="KS28" s="159">
        <f t="shared" si="180"/>
        <v>0</v>
      </c>
    </row>
    <row r="29" ht="15.75" customHeight="1">
      <c r="A29" s="154">
        <f t="shared" si="181"/>
        <v>17</v>
      </c>
      <c r="B29" s="155" t="s">
        <v>96</v>
      </c>
      <c r="C29" s="156"/>
      <c r="D29" s="156"/>
      <c r="E29" s="149">
        <f t="shared" si="19"/>
        <v>0</v>
      </c>
      <c r="F29" s="149" t="str">
        <f t="shared" si="20"/>
        <v>#DIV/0!</v>
      </c>
      <c r="G29" s="149">
        <f t="shared" si="21"/>
        <v>0</v>
      </c>
      <c r="H29" s="157"/>
      <c r="I29" s="149">
        <f t="shared" si="22"/>
        <v>0</v>
      </c>
      <c r="J29" s="149">
        <f t="shared" ref="J29:K29" si="451">J65+J101+J137+J173</f>
        <v>0</v>
      </c>
      <c r="K29" s="149">
        <f t="shared" si="451"/>
        <v>0</v>
      </c>
      <c r="L29" s="555">
        <f t="shared" si="24"/>
        <v>0</v>
      </c>
      <c r="M29" s="149">
        <f t="shared" si="25"/>
        <v>0</v>
      </c>
      <c r="N29" s="157"/>
      <c r="O29" s="158">
        <f t="shared" si="26"/>
        <v>0</v>
      </c>
      <c r="P29" s="159">
        <f t="shared" si="27"/>
        <v>0</v>
      </c>
      <c r="Q29" s="554"/>
      <c r="R29" s="154">
        <f t="shared" si="183"/>
        <v>17</v>
      </c>
      <c r="S29" s="155" t="s">
        <v>96</v>
      </c>
      <c r="T29" s="156"/>
      <c r="U29" s="156"/>
      <c r="V29" s="149">
        <f t="shared" si="28"/>
        <v>0</v>
      </c>
      <c r="W29" s="149" t="str">
        <f t="shared" si="29"/>
        <v>#DIV/0!</v>
      </c>
      <c r="X29" s="149">
        <f t="shared" si="30"/>
        <v>0</v>
      </c>
      <c r="Y29" s="157"/>
      <c r="Z29" s="149">
        <f t="shared" si="31"/>
        <v>0</v>
      </c>
      <c r="AA29" s="149">
        <f t="shared" ref="AA29:AB29" si="452">AA65+AA101+AA137+AA173</f>
        <v>0</v>
      </c>
      <c r="AB29" s="149">
        <f t="shared" si="452"/>
        <v>0</v>
      </c>
      <c r="AC29" s="555">
        <f t="shared" si="33"/>
        <v>0</v>
      </c>
      <c r="AD29" s="149">
        <f t="shared" si="34"/>
        <v>0</v>
      </c>
      <c r="AE29" s="157"/>
      <c r="AF29" s="158">
        <f t="shared" si="35"/>
        <v>0</v>
      </c>
      <c r="AG29" s="159">
        <f t="shared" si="36"/>
        <v>0</v>
      </c>
      <c r="AH29" s="554"/>
      <c r="AI29" s="154">
        <f t="shared" si="185"/>
        <v>17</v>
      </c>
      <c r="AJ29" s="155" t="s">
        <v>96</v>
      </c>
      <c r="AK29" s="156"/>
      <c r="AL29" s="156"/>
      <c r="AM29" s="149">
        <f t="shared" si="37"/>
        <v>0</v>
      </c>
      <c r="AN29" s="149" t="str">
        <f t="shared" si="38"/>
        <v>#DIV/0!</v>
      </c>
      <c r="AO29" s="149">
        <f t="shared" si="39"/>
        <v>0</v>
      </c>
      <c r="AP29" s="157"/>
      <c r="AQ29" s="149">
        <f t="shared" si="40"/>
        <v>0</v>
      </c>
      <c r="AR29" s="149">
        <f t="shared" ref="AR29:AS29" si="453">AR65+AR101+AR137+AR173</f>
        <v>0</v>
      </c>
      <c r="AS29" s="149">
        <f t="shared" si="453"/>
        <v>0</v>
      </c>
      <c r="AT29" s="555">
        <f t="shared" si="42"/>
        <v>0</v>
      </c>
      <c r="AU29" s="149">
        <f t="shared" si="43"/>
        <v>0</v>
      </c>
      <c r="AV29" s="157"/>
      <c r="AW29" s="158">
        <f t="shared" si="44"/>
        <v>0</v>
      </c>
      <c r="AX29" s="159">
        <f t="shared" si="45"/>
        <v>0</v>
      </c>
      <c r="AY29" s="554"/>
      <c r="AZ29" s="154">
        <f t="shared" si="187"/>
        <v>17</v>
      </c>
      <c r="BA29" s="155" t="s">
        <v>96</v>
      </c>
      <c r="BB29" s="156"/>
      <c r="BC29" s="156"/>
      <c r="BD29" s="149">
        <f t="shared" si="46"/>
        <v>0</v>
      </c>
      <c r="BE29" s="149" t="str">
        <f t="shared" si="47"/>
        <v>#DIV/0!</v>
      </c>
      <c r="BF29" s="149">
        <f t="shared" si="48"/>
        <v>0</v>
      </c>
      <c r="BG29" s="157"/>
      <c r="BH29" s="149">
        <f t="shared" si="49"/>
        <v>0</v>
      </c>
      <c r="BI29" s="149">
        <f t="shared" ref="BI29:BJ29" si="454">BI65+BI101+BI137+BI173</f>
        <v>0</v>
      </c>
      <c r="BJ29" s="149">
        <f t="shared" si="454"/>
        <v>0</v>
      </c>
      <c r="BK29" s="555">
        <f t="shared" si="51"/>
        <v>0</v>
      </c>
      <c r="BL29" s="149">
        <f t="shared" si="52"/>
        <v>0</v>
      </c>
      <c r="BM29" s="157"/>
      <c r="BN29" s="158">
        <f t="shared" si="53"/>
        <v>0</v>
      </c>
      <c r="BO29" s="159">
        <f t="shared" si="54"/>
        <v>0</v>
      </c>
      <c r="BP29" s="554"/>
      <c r="BQ29" s="154">
        <f t="shared" si="189"/>
        <v>17</v>
      </c>
      <c r="BR29" s="155" t="s">
        <v>96</v>
      </c>
      <c r="BS29" s="156"/>
      <c r="BT29" s="156"/>
      <c r="BU29" s="149">
        <f t="shared" si="55"/>
        <v>0</v>
      </c>
      <c r="BV29" s="149" t="str">
        <f t="shared" si="56"/>
        <v>#DIV/0!</v>
      </c>
      <c r="BW29" s="149">
        <f t="shared" si="57"/>
        <v>0</v>
      </c>
      <c r="BX29" s="157"/>
      <c r="BY29" s="149">
        <f t="shared" si="58"/>
        <v>0</v>
      </c>
      <c r="BZ29" s="149">
        <f t="shared" ref="BZ29:CA29" si="455">BZ65+BZ101+BZ137+BZ173</f>
        <v>0</v>
      </c>
      <c r="CA29" s="149">
        <f t="shared" si="455"/>
        <v>0</v>
      </c>
      <c r="CB29" s="555">
        <f t="shared" si="60"/>
        <v>0</v>
      </c>
      <c r="CC29" s="149">
        <f t="shared" si="61"/>
        <v>0</v>
      </c>
      <c r="CD29" s="157"/>
      <c r="CE29" s="158">
        <f t="shared" si="62"/>
        <v>0</v>
      </c>
      <c r="CF29" s="159">
        <f t="shared" si="63"/>
        <v>0</v>
      </c>
      <c r="CG29" s="554"/>
      <c r="CH29" s="154">
        <f t="shared" si="191"/>
        <v>17</v>
      </c>
      <c r="CI29" s="155" t="s">
        <v>96</v>
      </c>
      <c r="CJ29" s="156"/>
      <c r="CK29" s="156"/>
      <c r="CL29" s="149">
        <f t="shared" si="64"/>
        <v>0</v>
      </c>
      <c r="CM29" s="149" t="str">
        <f t="shared" si="65"/>
        <v>#DIV/0!</v>
      </c>
      <c r="CN29" s="149">
        <f t="shared" si="66"/>
        <v>0</v>
      </c>
      <c r="CO29" s="157"/>
      <c r="CP29" s="149">
        <f t="shared" si="67"/>
        <v>0</v>
      </c>
      <c r="CQ29" s="149">
        <f t="shared" ref="CQ29:CR29" si="456">CQ65+CQ101+CQ137+CQ173</f>
        <v>0</v>
      </c>
      <c r="CR29" s="149">
        <f t="shared" si="456"/>
        <v>0</v>
      </c>
      <c r="CS29" s="555">
        <f t="shared" si="69"/>
        <v>0</v>
      </c>
      <c r="CT29" s="149">
        <f t="shared" si="70"/>
        <v>0</v>
      </c>
      <c r="CU29" s="157"/>
      <c r="CV29" s="158">
        <f t="shared" si="71"/>
        <v>0</v>
      </c>
      <c r="CW29" s="159">
        <f t="shared" si="72"/>
        <v>0</v>
      </c>
      <c r="CX29" s="554"/>
      <c r="CY29" s="154">
        <f t="shared" si="193"/>
        <v>17</v>
      </c>
      <c r="CZ29" s="155" t="s">
        <v>96</v>
      </c>
      <c r="DA29" s="156"/>
      <c r="DB29" s="156"/>
      <c r="DC29" s="149">
        <f t="shared" si="73"/>
        <v>0</v>
      </c>
      <c r="DD29" s="149" t="str">
        <f t="shared" si="74"/>
        <v>#DIV/0!</v>
      </c>
      <c r="DE29" s="149">
        <f t="shared" si="75"/>
        <v>0</v>
      </c>
      <c r="DF29" s="157"/>
      <c r="DG29" s="149">
        <f t="shared" si="76"/>
        <v>0</v>
      </c>
      <c r="DH29" s="149">
        <f t="shared" ref="DH29:DI29" si="457">DH65+DH101+DH137+DH173</f>
        <v>0</v>
      </c>
      <c r="DI29" s="149">
        <f t="shared" si="457"/>
        <v>0</v>
      </c>
      <c r="DJ29" s="555">
        <f t="shared" si="78"/>
        <v>0</v>
      </c>
      <c r="DK29" s="149">
        <f t="shared" si="79"/>
        <v>0</v>
      </c>
      <c r="DL29" s="157"/>
      <c r="DM29" s="158">
        <f t="shared" si="80"/>
        <v>0</v>
      </c>
      <c r="DN29" s="159">
        <f t="shared" si="81"/>
        <v>0</v>
      </c>
      <c r="DO29" s="554"/>
      <c r="DP29" s="154">
        <f t="shared" si="195"/>
        <v>17</v>
      </c>
      <c r="DQ29" s="155" t="s">
        <v>96</v>
      </c>
      <c r="DR29" s="156"/>
      <c r="DS29" s="156"/>
      <c r="DT29" s="149">
        <f t="shared" si="82"/>
        <v>0</v>
      </c>
      <c r="DU29" s="149" t="str">
        <f t="shared" si="83"/>
        <v>#DIV/0!</v>
      </c>
      <c r="DV29" s="149">
        <f t="shared" si="84"/>
        <v>0</v>
      </c>
      <c r="DW29" s="157"/>
      <c r="DX29" s="149">
        <f t="shared" si="85"/>
        <v>0</v>
      </c>
      <c r="DY29" s="149">
        <f t="shared" ref="DY29:DZ29" si="458">DY65+DY101+DY137+DY173</f>
        <v>0</v>
      </c>
      <c r="DZ29" s="149">
        <f t="shared" si="458"/>
        <v>0</v>
      </c>
      <c r="EA29" s="555">
        <f t="shared" si="87"/>
        <v>0</v>
      </c>
      <c r="EB29" s="149">
        <f t="shared" si="88"/>
        <v>0</v>
      </c>
      <c r="EC29" s="157"/>
      <c r="ED29" s="158">
        <f t="shared" si="89"/>
        <v>0</v>
      </c>
      <c r="EE29" s="159">
        <f t="shared" si="90"/>
        <v>0</v>
      </c>
      <c r="EF29" s="554"/>
      <c r="EG29" s="154">
        <f t="shared" si="197"/>
        <v>17</v>
      </c>
      <c r="EH29" s="155" t="s">
        <v>96</v>
      </c>
      <c r="EI29" s="156"/>
      <c r="EJ29" s="156"/>
      <c r="EK29" s="149">
        <f t="shared" si="91"/>
        <v>0</v>
      </c>
      <c r="EL29" s="149" t="str">
        <f t="shared" si="92"/>
        <v>#DIV/0!</v>
      </c>
      <c r="EM29" s="149">
        <f t="shared" si="93"/>
        <v>0</v>
      </c>
      <c r="EN29" s="157"/>
      <c r="EO29" s="149">
        <f t="shared" si="94"/>
        <v>0</v>
      </c>
      <c r="EP29" s="149">
        <f t="shared" ref="EP29:EQ29" si="459">EP65+EP101+EP137+EP173</f>
        <v>0</v>
      </c>
      <c r="EQ29" s="149">
        <f t="shared" si="459"/>
        <v>0</v>
      </c>
      <c r="ER29" s="555">
        <f t="shared" si="96"/>
        <v>0</v>
      </c>
      <c r="ES29" s="149">
        <f t="shared" si="97"/>
        <v>0</v>
      </c>
      <c r="ET29" s="157"/>
      <c r="EU29" s="158">
        <f t="shared" si="98"/>
        <v>0</v>
      </c>
      <c r="EV29" s="159">
        <f t="shared" si="99"/>
        <v>0</v>
      </c>
      <c r="EW29" s="554"/>
      <c r="EX29" s="154">
        <f t="shared" si="199"/>
        <v>17</v>
      </c>
      <c r="EY29" s="155" t="s">
        <v>96</v>
      </c>
      <c r="EZ29" s="156"/>
      <c r="FA29" s="156"/>
      <c r="FB29" s="149">
        <f t="shared" si="100"/>
        <v>0</v>
      </c>
      <c r="FC29" s="149" t="str">
        <f t="shared" si="101"/>
        <v>#DIV/0!</v>
      </c>
      <c r="FD29" s="149">
        <f t="shared" si="102"/>
        <v>0</v>
      </c>
      <c r="FE29" s="157"/>
      <c r="FF29" s="149">
        <f t="shared" si="103"/>
        <v>0</v>
      </c>
      <c r="FG29" s="149">
        <f t="shared" ref="FG29:FH29" si="460">FG65+FG101+FG137+FG173</f>
        <v>0</v>
      </c>
      <c r="FH29" s="149">
        <f t="shared" si="460"/>
        <v>0</v>
      </c>
      <c r="FI29" s="555">
        <f t="shared" si="105"/>
        <v>0</v>
      </c>
      <c r="FJ29" s="149">
        <f t="shared" si="106"/>
        <v>0</v>
      </c>
      <c r="FK29" s="157"/>
      <c r="FL29" s="158">
        <f t="shared" si="107"/>
        <v>0</v>
      </c>
      <c r="FM29" s="159">
        <f t="shared" si="108"/>
        <v>0</v>
      </c>
      <c r="FN29" s="554"/>
      <c r="FO29" s="154">
        <f t="shared" si="201"/>
        <v>17</v>
      </c>
      <c r="FP29" s="155" t="s">
        <v>96</v>
      </c>
      <c r="FQ29" s="156"/>
      <c r="FR29" s="156"/>
      <c r="FS29" s="149">
        <f t="shared" si="109"/>
        <v>0</v>
      </c>
      <c r="FT29" s="149" t="str">
        <f t="shared" si="110"/>
        <v>#DIV/0!</v>
      </c>
      <c r="FU29" s="149">
        <f t="shared" si="111"/>
        <v>0</v>
      </c>
      <c r="FV29" s="157"/>
      <c r="FW29" s="149">
        <f t="shared" si="112"/>
        <v>0</v>
      </c>
      <c r="FX29" s="149">
        <f t="shared" ref="FX29:FY29" si="461">FX65+FX101+FX137+FX173</f>
        <v>0</v>
      </c>
      <c r="FY29" s="149">
        <f t="shared" si="461"/>
        <v>0</v>
      </c>
      <c r="FZ29" s="555">
        <f t="shared" si="114"/>
        <v>0</v>
      </c>
      <c r="GA29" s="149">
        <f t="shared" si="115"/>
        <v>0</v>
      </c>
      <c r="GB29" s="157"/>
      <c r="GC29" s="158">
        <f t="shared" si="116"/>
        <v>0</v>
      </c>
      <c r="GD29" s="159">
        <f t="shared" si="117"/>
        <v>0</v>
      </c>
      <c r="GE29" s="554"/>
      <c r="GF29" s="154">
        <f t="shared" si="203"/>
        <v>17</v>
      </c>
      <c r="GG29" s="155" t="s">
        <v>96</v>
      </c>
      <c r="GH29" s="156"/>
      <c r="GI29" s="156"/>
      <c r="GJ29" s="149">
        <f t="shared" si="118"/>
        <v>0</v>
      </c>
      <c r="GK29" s="149" t="str">
        <f t="shared" si="119"/>
        <v>#DIV/0!</v>
      </c>
      <c r="GL29" s="149">
        <f t="shared" si="120"/>
        <v>0</v>
      </c>
      <c r="GM29" s="157"/>
      <c r="GN29" s="149">
        <f t="shared" si="121"/>
        <v>0</v>
      </c>
      <c r="GO29" s="149">
        <f t="shared" ref="GO29:GP29" si="462">GO65+GO101+GO137+GO173</f>
        <v>0</v>
      </c>
      <c r="GP29" s="149">
        <f t="shared" si="462"/>
        <v>0</v>
      </c>
      <c r="GQ29" s="555">
        <f t="shared" si="123"/>
        <v>0</v>
      </c>
      <c r="GR29" s="149">
        <f t="shared" si="124"/>
        <v>0</v>
      </c>
      <c r="GS29" s="157"/>
      <c r="GT29" s="158">
        <f t="shared" si="125"/>
        <v>0</v>
      </c>
      <c r="GU29" s="159">
        <f t="shared" si="126"/>
        <v>0</v>
      </c>
      <c r="GV29" s="554"/>
      <c r="GW29" s="154">
        <f t="shared" si="205"/>
        <v>17</v>
      </c>
      <c r="GX29" s="155" t="s">
        <v>96</v>
      </c>
      <c r="GY29" s="156"/>
      <c r="GZ29" s="156"/>
      <c r="HA29" s="149">
        <f t="shared" si="127"/>
        <v>0</v>
      </c>
      <c r="HB29" s="149" t="str">
        <f t="shared" si="128"/>
        <v>#DIV/0!</v>
      </c>
      <c r="HC29" s="149">
        <f t="shared" si="129"/>
        <v>0</v>
      </c>
      <c r="HD29" s="157"/>
      <c r="HE29" s="149">
        <f t="shared" si="130"/>
        <v>0</v>
      </c>
      <c r="HF29" s="149">
        <f t="shared" ref="HF29:HG29" si="463">HF65+HF101+HF137+HF173</f>
        <v>0</v>
      </c>
      <c r="HG29" s="149">
        <f t="shared" si="463"/>
        <v>0</v>
      </c>
      <c r="HH29" s="555">
        <f t="shared" si="132"/>
        <v>0</v>
      </c>
      <c r="HI29" s="149">
        <f t="shared" si="133"/>
        <v>0</v>
      </c>
      <c r="HJ29" s="157"/>
      <c r="HK29" s="158">
        <f t="shared" si="134"/>
        <v>0</v>
      </c>
      <c r="HL29" s="159">
        <f t="shared" si="135"/>
        <v>0</v>
      </c>
      <c r="HM29" s="554"/>
      <c r="HN29" s="154">
        <f t="shared" si="207"/>
        <v>17</v>
      </c>
      <c r="HO29" s="155" t="s">
        <v>96</v>
      </c>
      <c r="HP29" s="156"/>
      <c r="HQ29" s="156"/>
      <c r="HR29" s="149">
        <f t="shared" si="136"/>
        <v>0</v>
      </c>
      <c r="HS29" s="149" t="str">
        <f t="shared" si="137"/>
        <v>#DIV/0!</v>
      </c>
      <c r="HT29" s="149">
        <f t="shared" si="138"/>
        <v>0</v>
      </c>
      <c r="HU29" s="157"/>
      <c r="HV29" s="149">
        <f t="shared" si="139"/>
        <v>0</v>
      </c>
      <c r="HW29" s="149">
        <f t="shared" ref="HW29:HX29" si="464">HW65+HW101+HW137+HW173</f>
        <v>0</v>
      </c>
      <c r="HX29" s="149">
        <f t="shared" si="464"/>
        <v>0</v>
      </c>
      <c r="HY29" s="555">
        <f t="shared" si="141"/>
        <v>0</v>
      </c>
      <c r="HZ29" s="149">
        <f t="shared" si="142"/>
        <v>0</v>
      </c>
      <c r="IA29" s="157"/>
      <c r="IB29" s="158">
        <f t="shared" si="143"/>
        <v>0</v>
      </c>
      <c r="IC29" s="159">
        <f t="shared" si="144"/>
        <v>0</v>
      </c>
      <c r="ID29" s="554"/>
      <c r="IE29" s="154">
        <f t="shared" si="209"/>
        <v>17</v>
      </c>
      <c r="IF29" s="155" t="s">
        <v>96</v>
      </c>
      <c r="IG29" s="156"/>
      <c r="IH29" s="156"/>
      <c r="II29" s="149">
        <f t="shared" si="145"/>
        <v>0</v>
      </c>
      <c r="IJ29" s="149" t="str">
        <f t="shared" si="146"/>
        <v>#DIV/0!</v>
      </c>
      <c r="IK29" s="149">
        <f t="shared" si="147"/>
        <v>0</v>
      </c>
      <c r="IL29" s="157"/>
      <c r="IM29" s="149">
        <f t="shared" si="148"/>
        <v>0</v>
      </c>
      <c r="IN29" s="149">
        <f t="shared" ref="IN29:IO29" si="465">IN65+IN101+IN137+IN173</f>
        <v>0</v>
      </c>
      <c r="IO29" s="149">
        <f t="shared" si="465"/>
        <v>0</v>
      </c>
      <c r="IP29" s="555">
        <f t="shared" si="150"/>
        <v>0</v>
      </c>
      <c r="IQ29" s="149">
        <f t="shared" si="151"/>
        <v>0</v>
      </c>
      <c r="IR29" s="157"/>
      <c r="IS29" s="158">
        <f t="shared" si="152"/>
        <v>0</v>
      </c>
      <c r="IT29" s="159">
        <f t="shared" si="153"/>
        <v>0</v>
      </c>
      <c r="IU29" s="554"/>
      <c r="IV29" s="154">
        <f t="shared" si="211"/>
        <v>17</v>
      </c>
      <c r="IW29" s="155" t="s">
        <v>96</v>
      </c>
      <c r="IX29" s="156"/>
      <c r="IY29" s="156"/>
      <c r="IZ29" s="149">
        <f t="shared" si="154"/>
        <v>0</v>
      </c>
      <c r="JA29" s="149" t="str">
        <f t="shared" si="155"/>
        <v>#DIV/0!</v>
      </c>
      <c r="JB29" s="149">
        <f t="shared" si="156"/>
        <v>0</v>
      </c>
      <c r="JC29" s="157"/>
      <c r="JD29" s="149">
        <f t="shared" si="157"/>
        <v>0</v>
      </c>
      <c r="JE29" s="149">
        <f t="shared" ref="JE29:JF29" si="466">JE65+JE101+JE137+JE173</f>
        <v>0</v>
      </c>
      <c r="JF29" s="149">
        <f t="shared" si="466"/>
        <v>0</v>
      </c>
      <c r="JG29" s="555">
        <f t="shared" si="159"/>
        <v>0</v>
      </c>
      <c r="JH29" s="149">
        <f t="shared" si="160"/>
        <v>0</v>
      </c>
      <c r="JI29" s="157"/>
      <c r="JJ29" s="158">
        <f t="shared" si="161"/>
        <v>0</v>
      </c>
      <c r="JK29" s="159">
        <f t="shared" si="162"/>
        <v>0</v>
      </c>
      <c r="JL29" s="554"/>
      <c r="JM29" s="154">
        <f t="shared" si="213"/>
        <v>17</v>
      </c>
      <c r="JN29" s="155" t="s">
        <v>96</v>
      </c>
      <c r="JO29" s="156"/>
      <c r="JP29" s="156"/>
      <c r="JQ29" s="149">
        <f t="shared" si="163"/>
        <v>0</v>
      </c>
      <c r="JR29" s="149" t="str">
        <f t="shared" si="164"/>
        <v>#DIV/0!</v>
      </c>
      <c r="JS29" s="149">
        <f t="shared" si="165"/>
        <v>0</v>
      </c>
      <c r="JT29" s="157"/>
      <c r="JU29" s="149">
        <f t="shared" si="166"/>
        <v>0</v>
      </c>
      <c r="JV29" s="149">
        <f t="shared" ref="JV29:JW29" si="467">JV65+JV101+JV137+JV173</f>
        <v>0</v>
      </c>
      <c r="JW29" s="149">
        <f t="shared" si="467"/>
        <v>0</v>
      </c>
      <c r="JX29" s="555">
        <f t="shared" si="168"/>
        <v>0</v>
      </c>
      <c r="JY29" s="149">
        <f t="shared" si="169"/>
        <v>0</v>
      </c>
      <c r="JZ29" s="157"/>
      <c r="KA29" s="158">
        <f t="shared" si="170"/>
        <v>0</v>
      </c>
      <c r="KB29" s="159">
        <f t="shared" si="171"/>
        <v>0</v>
      </c>
      <c r="KC29" s="554"/>
      <c r="KD29" s="154">
        <f t="shared" si="215"/>
        <v>17</v>
      </c>
      <c r="KE29" s="155" t="s">
        <v>96</v>
      </c>
      <c r="KF29" s="156"/>
      <c r="KG29" s="156"/>
      <c r="KH29" s="149">
        <f t="shared" si="172"/>
        <v>0</v>
      </c>
      <c r="KI29" s="149" t="str">
        <f t="shared" si="173"/>
        <v>#DIV/0!</v>
      </c>
      <c r="KJ29" s="149">
        <f t="shared" si="174"/>
        <v>0</v>
      </c>
      <c r="KK29" s="157"/>
      <c r="KL29" s="149">
        <f t="shared" si="175"/>
        <v>0</v>
      </c>
      <c r="KM29" s="149">
        <f t="shared" ref="KM29:KN29" si="468">KM65+KM101+KM137+KM173</f>
        <v>0</v>
      </c>
      <c r="KN29" s="149">
        <f t="shared" si="468"/>
        <v>0</v>
      </c>
      <c r="KO29" s="555">
        <f t="shared" si="177"/>
        <v>0</v>
      </c>
      <c r="KP29" s="149">
        <f t="shared" si="178"/>
        <v>0</v>
      </c>
      <c r="KQ29" s="157"/>
      <c r="KR29" s="158">
        <f t="shared" si="179"/>
        <v>0</v>
      </c>
      <c r="KS29" s="159">
        <f t="shared" si="180"/>
        <v>0</v>
      </c>
    </row>
    <row r="30" ht="15.75" customHeight="1">
      <c r="A30" s="154"/>
      <c r="B30" s="155"/>
      <c r="C30" s="161"/>
      <c r="D30" s="161"/>
      <c r="E30" s="149"/>
      <c r="F30" s="149"/>
      <c r="G30" s="149">
        <f t="shared" si="21"/>
        <v>0</v>
      </c>
      <c r="H30" s="149"/>
      <c r="I30" s="149"/>
      <c r="J30" s="149"/>
      <c r="K30" s="149"/>
      <c r="L30" s="149"/>
      <c r="M30" s="149"/>
      <c r="N30" s="149"/>
      <c r="O30" s="149"/>
      <c r="P30" s="159"/>
      <c r="Q30" s="554"/>
      <c r="R30" s="154"/>
      <c r="S30" s="155"/>
      <c r="T30" s="161"/>
      <c r="U30" s="161"/>
      <c r="V30" s="149"/>
      <c r="W30" s="149"/>
      <c r="X30" s="149">
        <f t="shared" si="30"/>
        <v>0</v>
      </c>
      <c r="Y30" s="149"/>
      <c r="Z30" s="149"/>
      <c r="AA30" s="149"/>
      <c r="AB30" s="149"/>
      <c r="AC30" s="149"/>
      <c r="AD30" s="149"/>
      <c r="AE30" s="149"/>
      <c r="AF30" s="149"/>
      <c r="AG30" s="159"/>
      <c r="AH30" s="554"/>
      <c r="AI30" s="154"/>
      <c r="AJ30" s="155"/>
      <c r="AK30" s="161"/>
      <c r="AL30" s="161"/>
      <c r="AM30" s="149"/>
      <c r="AN30" s="149"/>
      <c r="AO30" s="149">
        <f t="shared" si="39"/>
        <v>0</v>
      </c>
      <c r="AP30" s="149"/>
      <c r="AQ30" s="149"/>
      <c r="AR30" s="149"/>
      <c r="AS30" s="149"/>
      <c r="AT30" s="149"/>
      <c r="AU30" s="149"/>
      <c r="AV30" s="149"/>
      <c r="AW30" s="149"/>
      <c r="AX30" s="159"/>
      <c r="AY30" s="554"/>
      <c r="AZ30" s="154"/>
      <c r="BA30" s="155"/>
      <c r="BB30" s="161"/>
      <c r="BC30" s="161"/>
      <c r="BD30" s="149"/>
      <c r="BE30" s="149"/>
      <c r="BF30" s="149">
        <f t="shared" si="48"/>
        <v>0</v>
      </c>
      <c r="BG30" s="149"/>
      <c r="BH30" s="149"/>
      <c r="BI30" s="149"/>
      <c r="BJ30" s="149"/>
      <c r="BK30" s="149"/>
      <c r="BL30" s="149"/>
      <c r="BM30" s="149"/>
      <c r="BN30" s="149"/>
      <c r="BO30" s="159"/>
      <c r="BP30" s="554"/>
      <c r="BQ30" s="154"/>
      <c r="BR30" s="155"/>
      <c r="BS30" s="161"/>
      <c r="BT30" s="161"/>
      <c r="BU30" s="149"/>
      <c r="BV30" s="149"/>
      <c r="BW30" s="149">
        <f t="shared" si="57"/>
        <v>0</v>
      </c>
      <c r="BX30" s="149"/>
      <c r="BY30" s="149"/>
      <c r="BZ30" s="149"/>
      <c r="CA30" s="149"/>
      <c r="CB30" s="149"/>
      <c r="CC30" s="149"/>
      <c r="CD30" s="149"/>
      <c r="CE30" s="149"/>
      <c r="CF30" s="159"/>
      <c r="CG30" s="554"/>
      <c r="CH30" s="154"/>
      <c r="CI30" s="155"/>
      <c r="CJ30" s="161"/>
      <c r="CK30" s="161"/>
      <c r="CL30" s="149"/>
      <c r="CM30" s="149"/>
      <c r="CN30" s="149">
        <f t="shared" si="66"/>
        <v>0</v>
      </c>
      <c r="CO30" s="149"/>
      <c r="CP30" s="149"/>
      <c r="CQ30" s="149"/>
      <c r="CR30" s="149"/>
      <c r="CS30" s="149"/>
      <c r="CT30" s="149"/>
      <c r="CU30" s="149"/>
      <c r="CV30" s="149"/>
      <c r="CW30" s="159"/>
      <c r="CX30" s="554"/>
      <c r="CY30" s="154"/>
      <c r="CZ30" s="155"/>
      <c r="DA30" s="161"/>
      <c r="DB30" s="161"/>
      <c r="DC30" s="149"/>
      <c r="DD30" s="149"/>
      <c r="DE30" s="149">
        <f t="shared" si="75"/>
        <v>0</v>
      </c>
      <c r="DF30" s="149"/>
      <c r="DG30" s="149"/>
      <c r="DH30" s="149"/>
      <c r="DI30" s="149"/>
      <c r="DJ30" s="149"/>
      <c r="DK30" s="149"/>
      <c r="DL30" s="149"/>
      <c r="DM30" s="149"/>
      <c r="DN30" s="159"/>
      <c r="DO30" s="554"/>
      <c r="DP30" s="154"/>
      <c r="DQ30" s="155"/>
      <c r="DR30" s="161"/>
      <c r="DS30" s="161"/>
      <c r="DT30" s="149"/>
      <c r="DU30" s="149"/>
      <c r="DV30" s="149">
        <f t="shared" si="84"/>
        <v>0</v>
      </c>
      <c r="DW30" s="149"/>
      <c r="DX30" s="149"/>
      <c r="DY30" s="149"/>
      <c r="DZ30" s="149"/>
      <c r="EA30" s="149"/>
      <c r="EB30" s="149"/>
      <c r="EC30" s="149"/>
      <c r="ED30" s="149"/>
      <c r="EE30" s="159"/>
      <c r="EF30" s="554"/>
      <c r="EG30" s="154"/>
      <c r="EH30" s="155"/>
      <c r="EI30" s="161"/>
      <c r="EJ30" s="161"/>
      <c r="EK30" s="149"/>
      <c r="EL30" s="149"/>
      <c r="EM30" s="149">
        <f t="shared" si="93"/>
        <v>0</v>
      </c>
      <c r="EN30" s="149"/>
      <c r="EO30" s="149"/>
      <c r="EP30" s="149"/>
      <c r="EQ30" s="149"/>
      <c r="ER30" s="149"/>
      <c r="ES30" s="149"/>
      <c r="ET30" s="149"/>
      <c r="EU30" s="149"/>
      <c r="EV30" s="159"/>
      <c r="EW30" s="554"/>
      <c r="EX30" s="154"/>
      <c r="EY30" s="155"/>
      <c r="EZ30" s="161"/>
      <c r="FA30" s="161"/>
      <c r="FB30" s="149"/>
      <c r="FC30" s="149"/>
      <c r="FD30" s="149">
        <f t="shared" si="102"/>
        <v>0</v>
      </c>
      <c r="FE30" s="149"/>
      <c r="FF30" s="149"/>
      <c r="FG30" s="149"/>
      <c r="FH30" s="149"/>
      <c r="FI30" s="149"/>
      <c r="FJ30" s="149"/>
      <c r="FK30" s="149"/>
      <c r="FL30" s="149"/>
      <c r="FM30" s="159"/>
      <c r="FN30" s="554"/>
      <c r="FO30" s="154"/>
      <c r="FP30" s="155"/>
      <c r="FQ30" s="161"/>
      <c r="FR30" s="161"/>
      <c r="FS30" s="149"/>
      <c r="FT30" s="149"/>
      <c r="FU30" s="149">
        <f t="shared" si="111"/>
        <v>0</v>
      </c>
      <c r="FV30" s="149"/>
      <c r="FW30" s="149"/>
      <c r="FX30" s="149"/>
      <c r="FY30" s="149"/>
      <c r="FZ30" s="149"/>
      <c r="GA30" s="149"/>
      <c r="GB30" s="149"/>
      <c r="GC30" s="149"/>
      <c r="GD30" s="159"/>
      <c r="GE30" s="554"/>
      <c r="GF30" s="154"/>
      <c r="GG30" s="155"/>
      <c r="GH30" s="161"/>
      <c r="GI30" s="161"/>
      <c r="GJ30" s="149"/>
      <c r="GK30" s="149"/>
      <c r="GL30" s="149">
        <f t="shared" si="120"/>
        <v>0</v>
      </c>
      <c r="GM30" s="149"/>
      <c r="GN30" s="149"/>
      <c r="GO30" s="149"/>
      <c r="GP30" s="149"/>
      <c r="GQ30" s="149"/>
      <c r="GR30" s="149"/>
      <c r="GS30" s="149"/>
      <c r="GT30" s="149"/>
      <c r="GU30" s="159"/>
      <c r="GV30" s="554"/>
      <c r="GW30" s="154"/>
      <c r="GX30" s="155"/>
      <c r="GY30" s="161"/>
      <c r="GZ30" s="161"/>
      <c r="HA30" s="149"/>
      <c r="HB30" s="149"/>
      <c r="HC30" s="149">
        <f t="shared" si="129"/>
        <v>0</v>
      </c>
      <c r="HD30" s="149"/>
      <c r="HE30" s="149"/>
      <c r="HF30" s="149"/>
      <c r="HG30" s="149"/>
      <c r="HH30" s="149"/>
      <c r="HI30" s="149"/>
      <c r="HJ30" s="149"/>
      <c r="HK30" s="149"/>
      <c r="HL30" s="159"/>
      <c r="HM30" s="554"/>
      <c r="HN30" s="154"/>
      <c r="HO30" s="155"/>
      <c r="HP30" s="161"/>
      <c r="HQ30" s="161"/>
      <c r="HR30" s="149"/>
      <c r="HS30" s="149"/>
      <c r="HT30" s="149">
        <f t="shared" si="138"/>
        <v>0</v>
      </c>
      <c r="HU30" s="149"/>
      <c r="HV30" s="149"/>
      <c r="HW30" s="149"/>
      <c r="HX30" s="149"/>
      <c r="HY30" s="149"/>
      <c r="HZ30" s="149"/>
      <c r="IA30" s="149"/>
      <c r="IB30" s="149"/>
      <c r="IC30" s="159"/>
      <c r="ID30" s="554"/>
      <c r="IE30" s="154"/>
      <c r="IF30" s="155"/>
      <c r="IG30" s="161"/>
      <c r="IH30" s="161"/>
      <c r="II30" s="149"/>
      <c r="IJ30" s="149"/>
      <c r="IK30" s="149">
        <f t="shared" si="147"/>
        <v>0</v>
      </c>
      <c r="IL30" s="149"/>
      <c r="IM30" s="149"/>
      <c r="IN30" s="149"/>
      <c r="IO30" s="149"/>
      <c r="IP30" s="149"/>
      <c r="IQ30" s="149"/>
      <c r="IR30" s="149"/>
      <c r="IS30" s="149"/>
      <c r="IT30" s="159"/>
      <c r="IU30" s="554"/>
      <c r="IV30" s="154"/>
      <c r="IW30" s="155"/>
      <c r="IX30" s="161"/>
      <c r="IY30" s="161"/>
      <c r="IZ30" s="149"/>
      <c r="JA30" s="149"/>
      <c r="JB30" s="149">
        <f t="shared" si="156"/>
        <v>0</v>
      </c>
      <c r="JC30" s="149"/>
      <c r="JD30" s="149"/>
      <c r="JE30" s="149"/>
      <c r="JF30" s="149"/>
      <c r="JG30" s="149"/>
      <c r="JH30" s="149"/>
      <c r="JI30" s="149"/>
      <c r="JJ30" s="149"/>
      <c r="JK30" s="159"/>
      <c r="JL30" s="554"/>
      <c r="JM30" s="154"/>
      <c r="JN30" s="155"/>
      <c r="JO30" s="161"/>
      <c r="JP30" s="161"/>
      <c r="JQ30" s="149"/>
      <c r="JR30" s="149"/>
      <c r="JS30" s="149">
        <f t="shared" si="165"/>
        <v>0</v>
      </c>
      <c r="JT30" s="149"/>
      <c r="JU30" s="149"/>
      <c r="JV30" s="149"/>
      <c r="JW30" s="149"/>
      <c r="JX30" s="149"/>
      <c r="JY30" s="149"/>
      <c r="JZ30" s="149"/>
      <c r="KA30" s="149"/>
      <c r="KB30" s="159"/>
      <c r="KC30" s="554"/>
      <c r="KD30" s="154"/>
      <c r="KE30" s="155"/>
      <c r="KF30" s="161"/>
      <c r="KG30" s="161"/>
      <c r="KH30" s="149"/>
      <c r="KI30" s="149"/>
      <c r="KJ30" s="149">
        <f t="shared" si="174"/>
        <v>0</v>
      </c>
      <c r="KK30" s="149"/>
      <c r="KL30" s="149"/>
      <c r="KM30" s="149"/>
      <c r="KN30" s="149"/>
      <c r="KO30" s="149"/>
      <c r="KP30" s="149"/>
      <c r="KQ30" s="149"/>
      <c r="KR30" s="149"/>
      <c r="KS30" s="159"/>
    </row>
    <row r="31" ht="15.75" customHeight="1">
      <c r="A31" s="162" t="s">
        <v>97</v>
      </c>
      <c r="B31" s="163"/>
      <c r="C31" s="164"/>
      <c r="D31" s="164"/>
      <c r="E31" s="165"/>
      <c r="F31" s="165"/>
      <c r="G31" s="166">
        <f>SUM(G13:G30)</f>
        <v>2081656.98</v>
      </c>
      <c r="H31" s="165"/>
      <c r="I31" s="166">
        <f>SUM(I13:I30)</f>
        <v>123782.9192</v>
      </c>
      <c r="J31" s="165"/>
      <c r="K31" s="165"/>
      <c r="L31" s="166">
        <f t="shared" ref="L31:M31" si="469">SUM(L13:L30)</f>
        <v>0</v>
      </c>
      <c r="M31" s="166">
        <f t="shared" si="469"/>
        <v>2205439.899</v>
      </c>
      <c r="N31" s="165"/>
      <c r="O31" s="166">
        <f t="shared" ref="O31:P31" si="470">SUM(O13:O30)</f>
        <v>694458.937</v>
      </c>
      <c r="P31" s="166">
        <f t="shared" si="470"/>
        <v>1510980.962</v>
      </c>
      <c r="Q31" s="556"/>
      <c r="R31" s="162" t="s">
        <v>97</v>
      </c>
      <c r="S31" s="163"/>
      <c r="T31" s="164"/>
      <c r="U31" s="164"/>
      <c r="V31" s="165"/>
      <c r="W31" s="165"/>
      <c r="X31" s="166">
        <f>SUM(X13:X30)</f>
        <v>2319078.37</v>
      </c>
      <c r="Y31" s="165"/>
      <c r="Z31" s="166">
        <f>SUM(Z13:Z30)</f>
        <v>137505.7665</v>
      </c>
      <c r="AA31" s="165"/>
      <c r="AB31" s="165"/>
      <c r="AC31" s="166">
        <f t="shared" ref="AC31:AD31" si="471">SUM(AC13:AC30)</f>
        <v>0</v>
      </c>
      <c r="AD31" s="166">
        <f t="shared" si="471"/>
        <v>2456584.136</v>
      </c>
      <c r="AE31" s="165"/>
      <c r="AF31" s="166">
        <f t="shared" ref="AF31:AG31" si="472">SUM(AF13:AF30)</f>
        <v>774622.2974</v>
      </c>
      <c r="AG31" s="166">
        <f t="shared" si="472"/>
        <v>1681961.839</v>
      </c>
      <c r="AH31" s="556"/>
      <c r="AI31" s="162" t="s">
        <v>97</v>
      </c>
      <c r="AJ31" s="163"/>
      <c r="AK31" s="164"/>
      <c r="AL31" s="164"/>
      <c r="AM31" s="165"/>
      <c r="AN31" s="165"/>
      <c r="AO31" s="166">
        <f>SUM(AO13:AO30)</f>
        <v>2637539.424</v>
      </c>
      <c r="AP31" s="165"/>
      <c r="AQ31" s="166">
        <f>SUM(AQ13:AQ30)</f>
        <v>156743.1196</v>
      </c>
      <c r="AR31" s="165"/>
      <c r="AS31" s="165"/>
      <c r="AT31" s="166">
        <f t="shared" ref="AT31:AU31" si="473">SUM(AT13:AT30)</f>
        <v>0</v>
      </c>
      <c r="AU31" s="166">
        <f t="shared" si="473"/>
        <v>2794282.543</v>
      </c>
      <c r="AV31" s="165"/>
      <c r="AW31" s="166">
        <f t="shared" ref="AW31:AX31" si="474">SUM(AW13:AW30)</f>
        <v>881992.7188</v>
      </c>
      <c r="AX31" s="166">
        <f t="shared" si="474"/>
        <v>1912289.824</v>
      </c>
      <c r="AY31" s="556"/>
      <c r="AZ31" s="162" t="s">
        <v>97</v>
      </c>
      <c r="BA31" s="163"/>
      <c r="BB31" s="164"/>
      <c r="BC31" s="164"/>
      <c r="BD31" s="165"/>
      <c r="BE31" s="165"/>
      <c r="BF31" s="166">
        <f>SUM(BF13:BF30)</f>
        <v>2860670.851</v>
      </c>
      <c r="BG31" s="165"/>
      <c r="BH31" s="166">
        <f>SUM(BH13:BH30)</f>
        <v>169776.8483</v>
      </c>
      <c r="BI31" s="165"/>
      <c r="BJ31" s="165"/>
      <c r="BK31" s="166">
        <f t="shared" ref="BK31:BL31" si="475">SUM(BK13:BK30)</f>
        <v>0</v>
      </c>
      <c r="BL31" s="166">
        <f t="shared" si="475"/>
        <v>3030447.7</v>
      </c>
      <c r="BM31" s="165"/>
      <c r="BN31" s="166">
        <f t="shared" ref="BN31:BO31" si="476">SUM(BN13:BN30)</f>
        <v>958889.5926</v>
      </c>
      <c r="BO31" s="166">
        <f t="shared" si="476"/>
        <v>2071558.107</v>
      </c>
      <c r="BP31" s="556"/>
      <c r="BQ31" s="162" t="s">
        <v>97</v>
      </c>
      <c r="BR31" s="163"/>
      <c r="BS31" s="164"/>
      <c r="BT31" s="164"/>
      <c r="BU31" s="165"/>
      <c r="BV31" s="165"/>
      <c r="BW31" s="166">
        <f>SUM(BW13:BW30)</f>
        <v>3486388.365</v>
      </c>
      <c r="BX31" s="165"/>
      <c r="BY31" s="166">
        <f>SUM(BY13:BY30)</f>
        <v>207516.2123</v>
      </c>
      <c r="BZ31" s="165"/>
      <c r="CA31" s="165"/>
      <c r="CB31" s="166">
        <f t="shared" ref="CB31:CC31" si="477">SUM(CB13:CB30)</f>
        <v>0</v>
      </c>
      <c r="CC31" s="166">
        <f t="shared" si="477"/>
        <v>3693904.577</v>
      </c>
      <c r="CD31" s="165"/>
      <c r="CE31" s="166">
        <f t="shared" ref="CE31:CF31" si="478">SUM(CE13:CE30)</f>
        <v>1173676.751</v>
      </c>
      <c r="CF31" s="166">
        <f t="shared" si="478"/>
        <v>2520227.826</v>
      </c>
      <c r="CG31" s="556"/>
      <c r="CH31" s="162" t="s">
        <v>97</v>
      </c>
      <c r="CI31" s="163"/>
      <c r="CJ31" s="164"/>
      <c r="CK31" s="164"/>
      <c r="CL31" s="165"/>
      <c r="CM31" s="165"/>
      <c r="CN31" s="166">
        <f>SUM(CN13:CN30)</f>
        <v>3829953.179</v>
      </c>
      <c r="CO31" s="165"/>
      <c r="CP31" s="166">
        <f>SUM(CP13:CP30)</f>
        <v>228772.8825</v>
      </c>
      <c r="CQ31" s="165"/>
      <c r="CR31" s="165"/>
      <c r="CS31" s="166">
        <f t="shared" ref="CS31:CT31" si="479">SUM(CS13:CS30)</f>
        <v>0</v>
      </c>
      <c r="CT31" s="166">
        <f t="shared" si="479"/>
        <v>4058726.062</v>
      </c>
      <c r="CU31" s="165"/>
      <c r="CV31" s="166">
        <f t="shared" ref="CV31:CW31" si="480">SUM(CV13:CV30)</f>
        <v>1288862.419</v>
      </c>
      <c r="CW31" s="166">
        <f t="shared" si="480"/>
        <v>2769863.643</v>
      </c>
      <c r="CX31" s="556"/>
      <c r="CY31" s="162" t="s">
        <v>97</v>
      </c>
      <c r="CZ31" s="163"/>
      <c r="DA31" s="164"/>
      <c r="DB31" s="164"/>
      <c r="DC31" s="165"/>
      <c r="DD31" s="165"/>
      <c r="DE31" s="166">
        <f>SUM(DE13:DE30)</f>
        <v>4014801.158</v>
      </c>
      <c r="DF31" s="165"/>
      <c r="DG31" s="166">
        <f>SUM(DG13:DG30)</f>
        <v>242499.1197</v>
      </c>
      <c r="DH31" s="165"/>
      <c r="DI31" s="165"/>
      <c r="DJ31" s="166">
        <f t="shared" ref="DJ31:DK31" si="481">SUM(DJ13:DJ30)</f>
        <v>0</v>
      </c>
      <c r="DK31" s="166">
        <f t="shared" si="481"/>
        <v>4257300.278</v>
      </c>
      <c r="DL31" s="165"/>
      <c r="DM31" s="166">
        <f t="shared" ref="DM31:DN31" si="482">SUM(DM13:DM30)</f>
        <v>1349652.635</v>
      </c>
      <c r="DN31" s="166">
        <f t="shared" si="482"/>
        <v>2907647.644</v>
      </c>
      <c r="DO31" s="556"/>
      <c r="DP31" s="162" t="s">
        <v>97</v>
      </c>
      <c r="DQ31" s="163"/>
      <c r="DR31" s="164"/>
      <c r="DS31" s="164"/>
      <c r="DT31" s="165"/>
      <c r="DU31" s="165"/>
      <c r="DV31" s="166">
        <f>SUM(DV13:DV30)</f>
        <v>4446825.119</v>
      </c>
      <c r="DW31" s="165"/>
      <c r="DX31" s="166">
        <f>SUM(DX13:DX30)</f>
        <v>272367.6872</v>
      </c>
      <c r="DY31" s="165"/>
      <c r="DZ31" s="165"/>
      <c r="EA31" s="166">
        <f t="shared" ref="EA31:EB31" si="483">SUM(EA13:EA30)</f>
        <v>0</v>
      </c>
      <c r="EB31" s="166">
        <f t="shared" si="483"/>
        <v>4719192.806</v>
      </c>
      <c r="EC31" s="165"/>
      <c r="ED31" s="166">
        <f t="shared" ref="ED31:EE31" si="484">SUM(ED13:ED30)</f>
        <v>1485728.13</v>
      </c>
      <c r="EE31" s="166">
        <f t="shared" si="484"/>
        <v>3233464.676</v>
      </c>
      <c r="EF31" s="556"/>
      <c r="EG31" s="162" t="s">
        <v>97</v>
      </c>
      <c r="EH31" s="163"/>
      <c r="EI31" s="164"/>
      <c r="EJ31" s="164"/>
      <c r="EK31" s="165"/>
      <c r="EL31" s="165"/>
      <c r="EM31" s="166">
        <f>SUM(EM13:EM30)</f>
        <v>3901626.114</v>
      </c>
      <c r="EN31" s="165"/>
      <c r="EO31" s="166">
        <f>SUM(EO13:EO30)</f>
        <v>243739.9793</v>
      </c>
      <c r="EP31" s="165"/>
      <c r="EQ31" s="165"/>
      <c r="ER31" s="166">
        <f t="shared" ref="ER31:ES31" si="485">SUM(ER13:ER30)</f>
        <v>0</v>
      </c>
      <c r="ES31" s="166">
        <f t="shared" si="485"/>
        <v>4145366.093</v>
      </c>
      <c r="ET31" s="165"/>
      <c r="EU31" s="166">
        <f t="shared" ref="EU31:EV31" si="486">SUM(EU13:EU30)</f>
        <v>1292369.109</v>
      </c>
      <c r="EV31" s="166">
        <f t="shared" si="486"/>
        <v>2852996.984</v>
      </c>
      <c r="EW31" s="556"/>
      <c r="EX31" s="162" t="s">
        <v>97</v>
      </c>
      <c r="EY31" s="163"/>
      <c r="EZ31" s="164"/>
      <c r="FA31" s="164"/>
      <c r="FB31" s="165"/>
      <c r="FC31" s="165"/>
      <c r="FD31" s="166">
        <f>SUM(FD13:FD30)</f>
        <v>3869122.67</v>
      </c>
      <c r="FE31" s="165"/>
      <c r="FF31" s="166">
        <f>SUM(FF13:FF30)</f>
        <v>250833.7877</v>
      </c>
      <c r="FG31" s="165"/>
      <c r="FH31" s="165"/>
      <c r="FI31" s="166">
        <f t="shared" ref="FI31:FJ31" si="487">SUM(FI13:FI30)</f>
        <v>0</v>
      </c>
      <c r="FJ31" s="166">
        <f t="shared" si="487"/>
        <v>4119956.458</v>
      </c>
      <c r="FK31" s="165"/>
      <c r="FL31" s="166">
        <f t="shared" ref="FL31:FM31" si="488">SUM(FL13:FL30)</f>
        <v>1277293.1</v>
      </c>
      <c r="FM31" s="166">
        <f t="shared" si="488"/>
        <v>2842663.358</v>
      </c>
      <c r="FN31" s="556"/>
      <c r="FO31" s="162" t="s">
        <v>97</v>
      </c>
      <c r="FP31" s="163"/>
      <c r="FQ31" s="164"/>
      <c r="FR31" s="164"/>
      <c r="FS31" s="165"/>
      <c r="FT31" s="165"/>
      <c r="FU31" s="166">
        <f>SUM(FU13:FU30)</f>
        <v>3578358.277</v>
      </c>
      <c r="FV31" s="165"/>
      <c r="FW31" s="166">
        <f>SUM(FW13:FW30)</f>
        <v>221146.9196</v>
      </c>
      <c r="FX31" s="165"/>
      <c r="FY31" s="165"/>
      <c r="FZ31" s="166">
        <f t="shared" ref="FZ31:GA31" si="489">SUM(FZ13:FZ30)</f>
        <v>0</v>
      </c>
      <c r="GA31" s="166">
        <f t="shared" si="489"/>
        <v>3799505.197</v>
      </c>
      <c r="GB31" s="165"/>
      <c r="GC31" s="166">
        <f t="shared" ref="GC31:GD31" si="490">SUM(GC13:GC30)</f>
        <v>1191468.413</v>
      </c>
      <c r="GD31" s="166">
        <f t="shared" si="490"/>
        <v>2608036.784</v>
      </c>
      <c r="GE31" s="556"/>
      <c r="GF31" s="162" t="s">
        <v>97</v>
      </c>
      <c r="GG31" s="163"/>
      <c r="GH31" s="164"/>
      <c r="GI31" s="164"/>
      <c r="GJ31" s="165"/>
      <c r="GK31" s="165"/>
      <c r="GL31" s="166">
        <f>SUM(GL13:GL30)</f>
        <v>3445837.792</v>
      </c>
      <c r="GM31" s="165"/>
      <c r="GN31" s="166">
        <f>SUM(GN13:GN30)</f>
        <v>214778.1413</v>
      </c>
      <c r="GO31" s="165"/>
      <c r="GP31" s="165"/>
      <c r="GQ31" s="166">
        <f t="shared" ref="GQ31:GR31" si="491">SUM(GQ13:GQ30)</f>
        <v>0</v>
      </c>
      <c r="GR31" s="166">
        <f t="shared" si="491"/>
        <v>3660615.934</v>
      </c>
      <c r="GS31" s="165"/>
      <c r="GT31" s="166">
        <f t="shared" ref="GT31:GU31" si="492">SUM(GT13:GT30)</f>
        <v>1149457.737</v>
      </c>
      <c r="GU31" s="166">
        <f t="shared" si="492"/>
        <v>2511158.196</v>
      </c>
      <c r="GV31" s="556"/>
      <c r="GW31" s="162" t="s">
        <v>97</v>
      </c>
      <c r="GX31" s="163"/>
      <c r="GY31" s="164"/>
      <c r="GZ31" s="164"/>
      <c r="HA31" s="165"/>
      <c r="HB31" s="165"/>
      <c r="HC31" s="166">
        <f>SUM(HC13:HC30)</f>
        <v>3288260.054</v>
      </c>
      <c r="HD31" s="165"/>
      <c r="HE31" s="166">
        <f>SUM(HE13:HE30)</f>
        <v>203781.6293</v>
      </c>
      <c r="HF31" s="165"/>
      <c r="HG31" s="165"/>
      <c r="HH31" s="166">
        <f t="shared" ref="HH31:HI31" si="493">SUM(HH13:HH30)</f>
        <v>0</v>
      </c>
      <c r="HI31" s="166">
        <f t="shared" si="493"/>
        <v>3492041.683</v>
      </c>
      <c r="HJ31" s="165"/>
      <c r="HK31" s="166">
        <f t="shared" ref="HK31:HL31" si="494">SUM(HK13:HK30)</f>
        <v>1097257.62</v>
      </c>
      <c r="HL31" s="166">
        <f t="shared" si="494"/>
        <v>2394784.063</v>
      </c>
      <c r="HM31" s="556"/>
      <c r="HN31" s="162" t="s">
        <v>97</v>
      </c>
      <c r="HO31" s="163"/>
      <c r="HP31" s="164"/>
      <c r="HQ31" s="164"/>
      <c r="HR31" s="165"/>
      <c r="HS31" s="165"/>
      <c r="HT31" s="166">
        <f>SUM(HT13:HT30)</f>
        <v>3364310.281</v>
      </c>
      <c r="HU31" s="165"/>
      <c r="HV31" s="166">
        <f>SUM(HV13:HV30)</f>
        <v>203040.7425</v>
      </c>
      <c r="HW31" s="165"/>
      <c r="HX31" s="165"/>
      <c r="HY31" s="166">
        <f t="shared" ref="HY31:HZ31" si="495">SUM(HY13:HY30)</f>
        <v>0</v>
      </c>
      <c r="HZ31" s="166">
        <f t="shared" si="495"/>
        <v>3567351.023</v>
      </c>
      <c r="IA31" s="165"/>
      <c r="IB31" s="166">
        <f t="shared" ref="IB31:IC31" si="496">SUM(IB13:IB30)</f>
        <v>1129663.037</v>
      </c>
      <c r="IC31" s="166">
        <f t="shared" si="496"/>
        <v>2437687.987</v>
      </c>
      <c r="ID31" s="556"/>
      <c r="IE31" s="162" t="s">
        <v>97</v>
      </c>
      <c r="IF31" s="163"/>
      <c r="IG31" s="164"/>
      <c r="IH31" s="164"/>
      <c r="II31" s="165"/>
      <c r="IJ31" s="165"/>
      <c r="IK31" s="166">
        <f>SUM(IK13:IK30)</f>
        <v>4044547.062</v>
      </c>
      <c r="IL31" s="165"/>
      <c r="IM31" s="166">
        <f>SUM(IM13:IM30)</f>
        <v>250118.2376</v>
      </c>
      <c r="IN31" s="165"/>
      <c r="IO31" s="165"/>
      <c r="IP31" s="166">
        <f t="shared" ref="IP31:IQ31" si="497">SUM(IP13:IP30)</f>
        <v>0</v>
      </c>
      <c r="IQ31" s="166">
        <f t="shared" si="497"/>
        <v>4294665.3</v>
      </c>
      <c r="IR31" s="165"/>
      <c r="IS31" s="166">
        <f t="shared" ref="IS31:IT31" si="498">SUM(IS13:IS30)</f>
        <v>1357542.324</v>
      </c>
      <c r="IT31" s="166">
        <f t="shared" si="498"/>
        <v>2937122.975</v>
      </c>
      <c r="IU31" s="556"/>
      <c r="IV31" s="162" t="s">
        <v>97</v>
      </c>
      <c r="IW31" s="163"/>
      <c r="IX31" s="164"/>
      <c r="IY31" s="164"/>
      <c r="IZ31" s="165"/>
      <c r="JA31" s="165"/>
      <c r="JB31" s="166">
        <f>SUM(JB13:JB30)</f>
        <v>4833397.777</v>
      </c>
      <c r="JC31" s="165"/>
      <c r="JD31" s="166">
        <f>SUM(JD13:JD30)</f>
        <v>295776.3857</v>
      </c>
      <c r="JE31" s="165"/>
      <c r="JF31" s="165"/>
      <c r="JG31" s="166">
        <f t="shared" ref="JG31:JH31" si="499">SUM(JG13:JG30)</f>
        <v>0</v>
      </c>
      <c r="JH31" s="166">
        <f t="shared" si="499"/>
        <v>5129174.162</v>
      </c>
      <c r="JI31" s="165"/>
      <c r="JJ31" s="166">
        <f t="shared" ref="JJ31:JK31" si="500">SUM(JJ13:JJ30)</f>
        <v>1637121.981</v>
      </c>
      <c r="JK31" s="166">
        <f t="shared" si="500"/>
        <v>3492052.182</v>
      </c>
      <c r="JL31" s="556"/>
      <c r="JM31" s="162" t="s">
        <v>97</v>
      </c>
      <c r="JN31" s="163"/>
      <c r="JO31" s="164"/>
      <c r="JP31" s="164"/>
      <c r="JQ31" s="165"/>
      <c r="JR31" s="165"/>
      <c r="JS31" s="166">
        <f>SUM(JS13:JS30)</f>
        <v>687890.0597</v>
      </c>
      <c r="JT31" s="165"/>
      <c r="JU31" s="166">
        <f>SUM(JU13:JU30)</f>
        <v>42500.6011</v>
      </c>
      <c r="JV31" s="165"/>
      <c r="JW31" s="165"/>
      <c r="JX31" s="166">
        <f t="shared" ref="JX31:JY31" si="501">SUM(JX13:JX30)</f>
        <v>0</v>
      </c>
      <c r="JY31" s="166">
        <f t="shared" si="501"/>
        <v>730390.6608</v>
      </c>
      <c r="JZ31" s="165"/>
      <c r="KA31" s="166">
        <f t="shared" ref="KA31:KB31" si="502">SUM(KA13:KA30)</f>
        <v>229846.2007</v>
      </c>
      <c r="KB31" s="166">
        <f t="shared" si="502"/>
        <v>500544.4601</v>
      </c>
      <c r="KC31" s="556"/>
      <c r="KD31" s="162" t="s">
        <v>97</v>
      </c>
      <c r="KE31" s="163"/>
      <c r="KF31" s="164"/>
      <c r="KG31" s="164"/>
      <c r="KH31" s="165"/>
      <c r="KI31" s="165"/>
      <c r="KJ31" s="166">
        <f>SUM(KJ13:KJ30)</f>
        <v>0</v>
      </c>
      <c r="KK31" s="165"/>
      <c r="KL31" s="166">
        <f>SUM(KL13:KL30)</f>
        <v>0</v>
      </c>
      <c r="KM31" s="165"/>
      <c r="KN31" s="165"/>
      <c r="KO31" s="166">
        <f t="shared" ref="KO31:KP31" si="503">SUM(KO13:KO30)</f>
        <v>0</v>
      </c>
      <c r="KP31" s="166">
        <f t="shared" si="503"/>
        <v>0</v>
      </c>
      <c r="KQ31" s="165"/>
      <c r="KR31" s="166">
        <f t="shared" ref="KR31:KS31" si="504">SUM(KR13:KR30)</f>
        <v>0</v>
      </c>
      <c r="KS31" s="166">
        <f t="shared" si="504"/>
        <v>0</v>
      </c>
    </row>
    <row r="32" ht="15.75" customHeight="1">
      <c r="A32" s="154"/>
      <c r="B32" s="161"/>
      <c r="C32" s="161"/>
      <c r="D32" s="161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58"/>
      <c r="P32" s="159"/>
      <c r="Q32" s="554"/>
      <c r="R32" s="154"/>
      <c r="S32" s="161"/>
      <c r="T32" s="161"/>
      <c r="U32" s="161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58"/>
      <c r="AG32" s="159"/>
      <c r="AH32" s="554"/>
      <c r="AI32" s="154"/>
      <c r="AJ32" s="161"/>
      <c r="AK32" s="161"/>
      <c r="AL32" s="161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58"/>
      <c r="AX32" s="159"/>
      <c r="AY32" s="554"/>
      <c r="AZ32" s="154"/>
      <c r="BA32" s="161"/>
      <c r="BB32" s="161"/>
      <c r="BC32" s="161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58"/>
      <c r="BO32" s="159"/>
      <c r="BP32" s="554"/>
      <c r="BQ32" s="154"/>
      <c r="BR32" s="161"/>
      <c r="BS32" s="161"/>
      <c r="BT32" s="161"/>
      <c r="BU32" s="149"/>
      <c r="BV32" s="149"/>
      <c r="BW32" s="149"/>
      <c r="BX32" s="149"/>
      <c r="BY32" s="149"/>
      <c r="BZ32" s="149"/>
      <c r="CA32" s="149"/>
      <c r="CB32" s="149"/>
      <c r="CC32" s="149"/>
      <c r="CD32" s="149"/>
      <c r="CE32" s="158"/>
      <c r="CF32" s="159"/>
      <c r="CG32" s="554"/>
      <c r="CH32" s="154"/>
      <c r="CI32" s="161"/>
      <c r="CJ32" s="161"/>
      <c r="CK32" s="161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58"/>
      <c r="CW32" s="159"/>
      <c r="CX32" s="554"/>
      <c r="CY32" s="154"/>
      <c r="CZ32" s="161"/>
      <c r="DA32" s="161"/>
      <c r="DB32" s="161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58"/>
      <c r="DN32" s="159"/>
      <c r="DO32" s="554"/>
      <c r="DP32" s="154"/>
      <c r="DQ32" s="161"/>
      <c r="DR32" s="161"/>
      <c r="DS32" s="161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58"/>
      <c r="EE32" s="159"/>
      <c r="EF32" s="554"/>
      <c r="EG32" s="154"/>
      <c r="EH32" s="161"/>
      <c r="EI32" s="161"/>
      <c r="EJ32" s="161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58"/>
      <c r="EV32" s="159"/>
      <c r="EW32" s="554"/>
      <c r="EX32" s="154"/>
      <c r="EY32" s="161"/>
      <c r="EZ32" s="161"/>
      <c r="FA32" s="161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58"/>
      <c r="FM32" s="159"/>
      <c r="FN32" s="554"/>
      <c r="FO32" s="154"/>
      <c r="FP32" s="161"/>
      <c r="FQ32" s="161"/>
      <c r="FR32" s="161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58"/>
      <c r="GD32" s="159"/>
      <c r="GE32" s="554"/>
      <c r="GF32" s="154"/>
      <c r="GG32" s="161"/>
      <c r="GH32" s="161"/>
      <c r="GI32" s="161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58"/>
      <c r="GU32" s="159"/>
      <c r="GV32" s="554"/>
      <c r="GW32" s="154"/>
      <c r="GX32" s="161"/>
      <c r="GY32" s="161"/>
      <c r="GZ32" s="161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58"/>
      <c r="HL32" s="159"/>
      <c r="HM32" s="554"/>
      <c r="HN32" s="154"/>
      <c r="HO32" s="161"/>
      <c r="HP32" s="161"/>
      <c r="HQ32" s="161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58"/>
      <c r="IC32" s="159"/>
      <c r="ID32" s="554"/>
      <c r="IE32" s="154"/>
      <c r="IF32" s="161"/>
      <c r="IG32" s="161"/>
      <c r="IH32" s="161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58"/>
      <c r="IT32" s="159"/>
      <c r="IU32" s="554"/>
      <c r="IV32" s="154"/>
      <c r="IW32" s="161"/>
      <c r="IX32" s="161"/>
      <c r="IY32" s="161"/>
      <c r="IZ32" s="149"/>
      <c r="JA32" s="149"/>
      <c r="JB32" s="149"/>
      <c r="JC32" s="149"/>
      <c r="JD32" s="149"/>
      <c r="JE32" s="149"/>
      <c r="JF32" s="149"/>
      <c r="JG32" s="149"/>
      <c r="JH32" s="149"/>
      <c r="JI32" s="149"/>
      <c r="JJ32" s="158"/>
      <c r="JK32" s="159"/>
      <c r="JL32" s="554"/>
      <c r="JM32" s="154"/>
      <c r="JN32" s="161"/>
      <c r="JO32" s="161"/>
      <c r="JP32" s="161"/>
      <c r="JQ32" s="149"/>
      <c r="JR32" s="149"/>
      <c r="JS32" s="149"/>
      <c r="JT32" s="149"/>
      <c r="JU32" s="149"/>
      <c r="JV32" s="149"/>
      <c r="JW32" s="149"/>
      <c r="JX32" s="149"/>
      <c r="JY32" s="149"/>
      <c r="JZ32" s="149"/>
      <c r="KA32" s="158"/>
      <c r="KB32" s="159"/>
      <c r="KC32" s="554"/>
      <c r="KD32" s="154"/>
      <c r="KE32" s="161"/>
      <c r="KF32" s="161"/>
      <c r="KG32" s="161"/>
      <c r="KH32" s="149"/>
      <c r="KI32" s="149"/>
      <c r="KJ32" s="149"/>
      <c r="KK32" s="149"/>
      <c r="KL32" s="149"/>
      <c r="KM32" s="149"/>
      <c r="KN32" s="149"/>
      <c r="KO32" s="149"/>
      <c r="KP32" s="149"/>
      <c r="KQ32" s="149"/>
      <c r="KR32" s="158"/>
      <c r="KS32" s="159"/>
    </row>
    <row r="33" ht="15.75" customHeight="1">
      <c r="A33" s="154"/>
      <c r="B33" s="171" t="str">
        <f>"Output Sekunder "&amp;" %"</f>
        <v>Output Sekunder  %</v>
      </c>
      <c r="C33" s="172"/>
      <c r="D33" s="172"/>
      <c r="E33" s="149">
        <f>P33/P31*100</f>
        <v>0</v>
      </c>
      <c r="F33" s="173"/>
      <c r="G33" s="173"/>
      <c r="H33" s="173"/>
      <c r="I33" s="173"/>
      <c r="J33" s="173"/>
      <c r="K33" s="173"/>
      <c r="L33" s="173"/>
      <c r="M33" s="174">
        <f t="shared" ref="M33:M34" si="505">M69+M105+M141+M177</f>
        <v>0</v>
      </c>
      <c r="N33" s="173"/>
      <c r="O33" s="173"/>
      <c r="P33" s="175">
        <f t="shared" ref="P33:P34" si="506">P69+P105+P141+P177</f>
        <v>0</v>
      </c>
      <c r="Q33" s="554"/>
      <c r="R33" s="154"/>
      <c r="S33" s="171" t="str">
        <f>"Output Sekunder "&amp;" %"</f>
        <v>Output Sekunder  %</v>
      </c>
      <c r="T33" s="172"/>
      <c r="U33" s="172"/>
      <c r="V33" s="149">
        <f>AG33/AG31*100</f>
        <v>0</v>
      </c>
      <c r="W33" s="173"/>
      <c r="X33" s="173"/>
      <c r="Y33" s="173"/>
      <c r="Z33" s="173"/>
      <c r="AA33" s="173"/>
      <c r="AB33" s="173"/>
      <c r="AC33" s="173"/>
      <c r="AD33" s="174">
        <f t="shared" ref="AD33:AD34" si="507">AD69+AD105+AD141+AD177</f>
        <v>0</v>
      </c>
      <c r="AE33" s="173"/>
      <c r="AF33" s="173"/>
      <c r="AG33" s="175">
        <f t="shared" ref="AG33:AG34" si="508">AG69+AG105+AG141+AG177</f>
        <v>0</v>
      </c>
      <c r="AH33" s="554"/>
      <c r="AI33" s="154"/>
      <c r="AJ33" s="171" t="str">
        <f>"Output Sekunder "&amp;" %"</f>
        <v>Output Sekunder  %</v>
      </c>
      <c r="AK33" s="172"/>
      <c r="AL33" s="172"/>
      <c r="AM33" s="149">
        <f>AX33/AX31*100</f>
        <v>0</v>
      </c>
      <c r="AN33" s="173"/>
      <c r="AO33" s="173"/>
      <c r="AP33" s="173"/>
      <c r="AQ33" s="173"/>
      <c r="AR33" s="173"/>
      <c r="AS33" s="173"/>
      <c r="AT33" s="173"/>
      <c r="AU33" s="174">
        <f t="shared" ref="AU33:AU34" si="509">AU69+AU105+AU141+AU177</f>
        <v>0</v>
      </c>
      <c r="AV33" s="173"/>
      <c r="AW33" s="173"/>
      <c r="AX33" s="175">
        <f t="shared" ref="AX33:AX34" si="510">AX69+AX105+AX141+AX177</f>
        <v>0</v>
      </c>
      <c r="AY33" s="554"/>
      <c r="AZ33" s="154"/>
      <c r="BA33" s="171" t="str">
        <f>"Output Sekunder "&amp;" %"</f>
        <v>Output Sekunder  %</v>
      </c>
      <c r="BB33" s="172"/>
      <c r="BC33" s="172"/>
      <c r="BD33" s="149">
        <f>BO33/BO31*100</f>
        <v>0</v>
      </c>
      <c r="BE33" s="173"/>
      <c r="BF33" s="173"/>
      <c r="BG33" s="173"/>
      <c r="BH33" s="173"/>
      <c r="BI33" s="173"/>
      <c r="BJ33" s="173"/>
      <c r="BK33" s="173"/>
      <c r="BL33" s="174">
        <f t="shared" ref="BL33:BL34" si="511">BL69+BL105+BL141+BL177</f>
        <v>0</v>
      </c>
      <c r="BM33" s="173"/>
      <c r="BN33" s="173"/>
      <c r="BO33" s="175">
        <f t="shared" ref="BO33:BO34" si="512">BO69+BO105+BO141+BO177</f>
        <v>0</v>
      </c>
      <c r="BP33" s="554"/>
      <c r="BQ33" s="154"/>
      <c r="BR33" s="171" t="str">
        <f>"Output Sekunder "&amp;" %"</f>
        <v>Output Sekunder  %</v>
      </c>
      <c r="BS33" s="172"/>
      <c r="BT33" s="172"/>
      <c r="BU33" s="149">
        <f>CF33/CF31*100</f>
        <v>0</v>
      </c>
      <c r="BV33" s="173"/>
      <c r="BW33" s="173"/>
      <c r="BX33" s="173"/>
      <c r="BY33" s="173"/>
      <c r="BZ33" s="173"/>
      <c r="CA33" s="173"/>
      <c r="CB33" s="173"/>
      <c r="CC33" s="174">
        <f t="shared" ref="CC33:CC34" si="513">CC69+CC105+CC141+CC177</f>
        <v>0</v>
      </c>
      <c r="CD33" s="173"/>
      <c r="CE33" s="173"/>
      <c r="CF33" s="175">
        <f t="shared" ref="CF33:CF34" si="514">CF69+CF105+CF141+CF177</f>
        <v>0</v>
      </c>
      <c r="CG33" s="554"/>
      <c r="CH33" s="154"/>
      <c r="CI33" s="171" t="str">
        <f>"Output Sekunder "&amp;" %"</f>
        <v>Output Sekunder  %</v>
      </c>
      <c r="CJ33" s="172"/>
      <c r="CK33" s="172"/>
      <c r="CL33" s="149">
        <f>CW33/CW31*100</f>
        <v>0</v>
      </c>
      <c r="CM33" s="173"/>
      <c r="CN33" s="173"/>
      <c r="CO33" s="173"/>
      <c r="CP33" s="173"/>
      <c r="CQ33" s="173"/>
      <c r="CR33" s="173"/>
      <c r="CS33" s="173"/>
      <c r="CT33" s="174">
        <f t="shared" ref="CT33:CT34" si="515">CT69+CT105+CT141+CT177</f>
        <v>0</v>
      </c>
      <c r="CU33" s="173"/>
      <c r="CV33" s="173"/>
      <c r="CW33" s="175">
        <f t="shared" ref="CW33:CW34" si="516">CW69+CW105+CW141+CW177</f>
        <v>0</v>
      </c>
      <c r="CX33" s="554"/>
      <c r="CY33" s="154"/>
      <c r="CZ33" s="171" t="str">
        <f>"Output Sekunder "&amp;" %"</f>
        <v>Output Sekunder  %</v>
      </c>
      <c r="DA33" s="172"/>
      <c r="DB33" s="172"/>
      <c r="DC33" s="149">
        <f>DN33/DN31*100</f>
        <v>0</v>
      </c>
      <c r="DD33" s="173"/>
      <c r="DE33" s="173"/>
      <c r="DF33" s="173"/>
      <c r="DG33" s="173"/>
      <c r="DH33" s="173"/>
      <c r="DI33" s="173"/>
      <c r="DJ33" s="173"/>
      <c r="DK33" s="174">
        <f t="shared" ref="DK33:DK34" si="517">DK69+DK105+DK141+DK177</f>
        <v>0</v>
      </c>
      <c r="DL33" s="173"/>
      <c r="DM33" s="173"/>
      <c r="DN33" s="175">
        <f t="shared" ref="DN33:DN34" si="518">DN69+DN105+DN141+DN177</f>
        <v>0</v>
      </c>
      <c r="DO33" s="554"/>
      <c r="DP33" s="154"/>
      <c r="DQ33" s="171" t="str">
        <f>"Output Sekunder "&amp;" %"</f>
        <v>Output Sekunder  %</v>
      </c>
      <c r="DR33" s="172"/>
      <c r="DS33" s="172"/>
      <c r="DT33" s="149">
        <f>EE33/EE31*100</f>
        <v>0</v>
      </c>
      <c r="DU33" s="173"/>
      <c r="DV33" s="173"/>
      <c r="DW33" s="173"/>
      <c r="DX33" s="173"/>
      <c r="DY33" s="173"/>
      <c r="DZ33" s="173"/>
      <c r="EA33" s="173"/>
      <c r="EB33" s="174">
        <f t="shared" ref="EB33:EB34" si="519">EB69+EB105+EB141+EB177</f>
        <v>0</v>
      </c>
      <c r="EC33" s="173"/>
      <c r="ED33" s="173"/>
      <c r="EE33" s="175">
        <f t="shared" ref="EE33:EE34" si="520">EE69+EE105+EE141+EE177</f>
        <v>0</v>
      </c>
      <c r="EF33" s="554"/>
      <c r="EG33" s="154"/>
      <c r="EH33" s="171" t="str">
        <f>"Output Sekunder "&amp;" %"</f>
        <v>Output Sekunder  %</v>
      </c>
      <c r="EI33" s="172"/>
      <c r="EJ33" s="172"/>
      <c r="EK33" s="149">
        <f>EV33/EV31*100</f>
        <v>0</v>
      </c>
      <c r="EL33" s="173"/>
      <c r="EM33" s="173"/>
      <c r="EN33" s="173"/>
      <c r="EO33" s="173"/>
      <c r="EP33" s="173"/>
      <c r="EQ33" s="173"/>
      <c r="ER33" s="173"/>
      <c r="ES33" s="174">
        <f t="shared" ref="ES33:ES34" si="521">ES69+ES105+ES141+ES177</f>
        <v>0</v>
      </c>
      <c r="ET33" s="173"/>
      <c r="EU33" s="173"/>
      <c r="EV33" s="175">
        <f t="shared" ref="EV33:EV34" si="522">EV69+EV105+EV141+EV177</f>
        <v>0</v>
      </c>
      <c r="EW33" s="554"/>
      <c r="EX33" s="154"/>
      <c r="EY33" s="171" t="str">
        <f>"Output Sekunder "&amp;" %"</f>
        <v>Output Sekunder  %</v>
      </c>
      <c r="EZ33" s="172"/>
      <c r="FA33" s="172"/>
      <c r="FB33" s="149">
        <f>FM33/FM31*100</f>
        <v>0</v>
      </c>
      <c r="FC33" s="173"/>
      <c r="FD33" s="173"/>
      <c r="FE33" s="173"/>
      <c r="FF33" s="173"/>
      <c r="FG33" s="173"/>
      <c r="FH33" s="173"/>
      <c r="FI33" s="173"/>
      <c r="FJ33" s="174">
        <f t="shared" ref="FJ33:FJ34" si="523">FJ69+FJ105+FJ141+FJ177</f>
        <v>0</v>
      </c>
      <c r="FK33" s="173"/>
      <c r="FL33" s="173"/>
      <c r="FM33" s="175">
        <f t="shared" ref="FM33:FM34" si="524">FM69+FM105+FM141+FM177</f>
        <v>0</v>
      </c>
      <c r="FN33" s="554"/>
      <c r="FO33" s="154"/>
      <c r="FP33" s="171" t="str">
        <f>"Output Sekunder "&amp;" %"</f>
        <v>Output Sekunder  %</v>
      </c>
      <c r="FQ33" s="172"/>
      <c r="FR33" s="172"/>
      <c r="FS33" s="149">
        <f>GD33/GD31*100</f>
        <v>0</v>
      </c>
      <c r="FT33" s="173"/>
      <c r="FU33" s="173"/>
      <c r="FV33" s="173"/>
      <c r="FW33" s="173"/>
      <c r="FX33" s="173"/>
      <c r="FY33" s="173"/>
      <c r="FZ33" s="173"/>
      <c r="GA33" s="174">
        <f t="shared" ref="GA33:GA34" si="525">GA69+GA105+GA141+GA177</f>
        <v>0</v>
      </c>
      <c r="GB33" s="173"/>
      <c r="GC33" s="173"/>
      <c r="GD33" s="175">
        <f t="shared" ref="GD33:GD34" si="526">GD69+GD105+GD141+GD177</f>
        <v>0</v>
      </c>
      <c r="GE33" s="554"/>
      <c r="GF33" s="154"/>
      <c r="GG33" s="171" t="str">
        <f>"Output Sekunder "&amp;" %"</f>
        <v>Output Sekunder  %</v>
      </c>
      <c r="GH33" s="172"/>
      <c r="GI33" s="172"/>
      <c r="GJ33" s="149">
        <f>GU33/GU31*100</f>
        <v>0</v>
      </c>
      <c r="GK33" s="173"/>
      <c r="GL33" s="173"/>
      <c r="GM33" s="173"/>
      <c r="GN33" s="173"/>
      <c r="GO33" s="173"/>
      <c r="GP33" s="173"/>
      <c r="GQ33" s="173"/>
      <c r="GR33" s="174">
        <f t="shared" ref="GR33:GR34" si="527">GR69+GR105+GR141+GR177</f>
        <v>0</v>
      </c>
      <c r="GS33" s="173"/>
      <c r="GT33" s="173"/>
      <c r="GU33" s="175">
        <f t="shared" ref="GU33:GU34" si="528">GU69+GU105+GU141+GU177</f>
        <v>0</v>
      </c>
      <c r="GV33" s="554"/>
      <c r="GW33" s="154"/>
      <c r="GX33" s="171" t="str">
        <f>"Output Sekunder "&amp;" %"</f>
        <v>Output Sekunder  %</v>
      </c>
      <c r="GY33" s="172"/>
      <c r="GZ33" s="172"/>
      <c r="HA33" s="149">
        <f>HL33/HL31*100</f>
        <v>0</v>
      </c>
      <c r="HB33" s="173"/>
      <c r="HC33" s="173"/>
      <c r="HD33" s="173"/>
      <c r="HE33" s="173"/>
      <c r="HF33" s="173"/>
      <c r="HG33" s="173"/>
      <c r="HH33" s="173"/>
      <c r="HI33" s="174">
        <f t="shared" ref="HI33:HI34" si="529">HI69+HI105+HI141+HI177</f>
        <v>0</v>
      </c>
      <c r="HJ33" s="173"/>
      <c r="HK33" s="173"/>
      <c r="HL33" s="175">
        <f t="shared" ref="HL33:HL34" si="530">HL69+HL105+HL141+HL177</f>
        <v>0</v>
      </c>
      <c r="HM33" s="554"/>
      <c r="HN33" s="154"/>
      <c r="HO33" s="171" t="str">
        <f>"Output Sekunder "&amp;" %"</f>
        <v>Output Sekunder  %</v>
      </c>
      <c r="HP33" s="172"/>
      <c r="HQ33" s="172"/>
      <c r="HR33" s="149">
        <f>IC33/IC31*100</f>
        <v>0</v>
      </c>
      <c r="HS33" s="173"/>
      <c r="HT33" s="173"/>
      <c r="HU33" s="173"/>
      <c r="HV33" s="173"/>
      <c r="HW33" s="173"/>
      <c r="HX33" s="173"/>
      <c r="HY33" s="173"/>
      <c r="HZ33" s="174">
        <f t="shared" ref="HZ33:HZ34" si="531">HZ69+HZ105+HZ141+HZ177</f>
        <v>0</v>
      </c>
      <c r="IA33" s="173"/>
      <c r="IB33" s="173"/>
      <c r="IC33" s="175">
        <f t="shared" ref="IC33:IC34" si="532">IC69+IC105+IC141+IC177</f>
        <v>0</v>
      </c>
      <c r="ID33" s="554"/>
      <c r="IE33" s="154"/>
      <c r="IF33" s="171" t="str">
        <f>"Output Sekunder "&amp;" %"</f>
        <v>Output Sekunder  %</v>
      </c>
      <c r="IG33" s="172"/>
      <c r="IH33" s="172"/>
      <c r="II33" s="149">
        <f>IT33/IT31*100</f>
        <v>0</v>
      </c>
      <c r="IJ33" s="173"/>
      <c r="IK33" s="173"/>
      <c r="IL33" s="173"/>
      <c r="IM33" s="173"/>
      <c r="IN33" s="173"/>
      <c r="IO33" s="173"/>
      <c r="IP33" s="173"/>
      <c r="IQ33" s="174">
        <f t="shared" ref="IQ33:IQ34" si="533">IQ69+IQ105+IQ141+IQ177</f>
        <v>0</v>
      </c>
      <c r="IR33" s="173"/>
      <c r="IS33" s="173"/>
      <c r="IT33" s="175">
        <f t="shared" ref="IT33:IT34" si="534">IT69+IT105+IT141+IT177</f>
        <v>0</v>
      </c>
      <c r="IU33" s="554"/>
      <c r="IV33" s="154"/>
      <c r="IW33" s="171" t="str">
        <f>"Output Sekunder "&amp;" %"</f>
        <v>Output Sekunder  %</v>
      </c>
      <c r="IX33" s="172"/>
      <c r="IY33" s="172"/>
      <c r="IZ33" s="149">
        <f>JK33/JK31*100</f>
        <v>0</v>
      </c>
      <c r="JA33" s="173"/>
      <c r="JB33" s="173"/>
      <c r="JC33" s="173"/>
      <c r="JD33" s="173"/>
      <c r="JE33" s="173"/>
      <c r="JF33" s="173"/>
      <c r="JG33" s="173"/>
      <c r="JH33" s="174">
        <f t="shared" ref="JH33:JH34" si="535">JH69+JH105+JH141+JH177</f>
        <v>0</v>
      </c>
      <c r="JI33" s="173"/>
      <c r="JJ33" s="173"/>
      <c r="JK33" s="175">
        <f t="shared" ref="JK33:JK34" si="536">JK69+JK105+JK141+JK177</f>
        <v>0</v>
      </c>
      <c r="JL33" s="554"/>
      <c r="JM33" s="154"/>
      <c r="JN33" s="171" t="str">
        <f>"Output Sekunder "&amp;" %"</f>
        <v>Output Sekunder  %</v>
      </c>
      <c r="JO33" s="172"/>
      <c r="JP33" s="172"/>
      <c r="JQ33" s="149">
        <f>KB33/KB31*100</f>
        <v>0</v>
      </c>
      <c r="JR33" s="173"/>
      <c r="JS33" s="173"/>
      <c r="JT33" s="173"/>
      <c r="JU33" s="173"/>
      <c r="JV33" s="173"/>
      <c r="JW33" s="173"/>
      <c r="JX33" s="173"/>
      <c r="JY33" s="174">
        <f t="shared" ref="JY33:JY34" si="537">JY69+JY105+JY141+JY177</f>
        <v>0</v>
      </c>
      <c r="JZ33" s="173"/>
      <c r="KA33" s="173"/>
      <c r="KB33" s="175">
        <f t="shared" ref="KB33:KB34" si="538">KB69+KB105+KB141+KB177</f>
        <v>0</v>
      </c>
      <c r="KC33" s="554"/>
      <c r="KD33" s="154"/>
      <c r="KE33" s="171" t="str">
        <f>"Output Sekunder "&amp;" %"</f>
        <v>Output Sekunder  %</v>
      </c>
      <c r="KF33" s="172"/>
      <c r="KG33" s="172"/>
      <c r="KH33" s="149" t="str">
        <f>KS33/KS31*100</f>
        <v>#DIV/0!</v>
      </c>
      <c r="KI33" s="173"/>
      <c r="KJ33" s="173"/>
      <c r="KK33" s="173"/>
      <c r="KL33" s="173"/>
      <c r="KM33" s="173"/>
      <c r="KN33" s="173"/>
      <c r="KO33" s="173"/>
      <c r="KP33" s="174">
        <f t="shared" ref="KP33:KP34" si="539">KP69+KP105+KP141+KP177</f>
        <v>0</v>
      </c>
      <c r="KQ33" s="173"/>
      <c r="KR33" s="173"/>
      <c r="KS33" s="175">
        <f t="shared" ref="KS33:KS34" si="540">KS69+KS105+KS141+KS177</f>
        <v>0</v>
      </c>
    </row>
    <row r="34" ht="15.75" customHeight="1">
      <c r="A34" s="154"/>
      <c r="B34" s="177" t="str">
        <f>"Adjusment "&amp;" %"</f>
        <v>Adjusment  %</v>
      </c>
      <c r="C34" s="178"/>
      <c r="D34" s="178"/>
      <c r="E34" s="149">
        <f>P34/(P31+P33)*100</f>
        <v>0</v>
      </c>
      <c r="F34" s="173"/>
      <c r="G34" s="173"/>
      <c r="H34" s="173"/>
      <c r="I34" s="173"/>
      <c r="J34" s="173"/>
      <c r="K34" s="173"/>
      <c r="L34" s="173"/>
      <c r="M34" s="179">
        <f t="shared" si="505"/>
        <v>0</v>
      </c>
      <c r="N34" s="173"/>
      <c r="O34" s="173"/>
      <c r="P34" s="180">
        <f t="shared" si="506"/>
        <v>0</v>
      </c>
      <c r="Q34" s="554"/>
      <c r="R34" s="154"/>
      <c r="S34" s="177" t="str">
        <f>"Adjusment "&amp;" %"</f>
        <v>Adjusment  %</v>
      </c>
      <c r="T34" s="178"/>
      <c r="U34" s="178"/>
      <c r="V34" s="149">
        <f>AG34/(AG31+AG33)*100</f>
        <v>0</v>
      </c>
      <c r="W34" s="173"/>
      <c r="X34" s="173"/>
      <c r="Y34" s="173"/>
      <c r="Z34" s="173"/>
      <c r="AA34" s="173"/>
      <c r="AB34" s="173"/>
      <c r="AC34" s="173"/>
      <c r="AD34" s="179">
        <f t="shared" si="507"/>
        <v>0</v>
      </c>
      <c r="AE34" s="173"/>
      <c r="AF34" s="173"/>
      <c r="AG34" s="180">
        <f t="shared" si="508"/>
        <v>0</v>
      </c>
      <c r="AH34" s="554"/>
      <c r="AI34" s="154"/>
      <c r="AJ34" s="177" t="str">
        <f>"Adjusment "&amp;" %"</f>
        <v>Adjusment  %</v>
      </c>
      <c r="AK34" s="178"/>
      <c r="AL34" s="178"/>
      <c r="AM34" s="149">
        <f>AX34/(AX31+AX33)*100</f>
        <v>0</v>
      </c>
      <c r="AN34" s="173"/>
      <c r="AO34" s="173"/>
      <c r="AP34" s="173"/>
      <c r="AQ34" s="173"/>
      <c r="AR34" s="173"/>
      <c r="AS34" s="173"/>
      <c r="AT34" s="173"/>
      <c r="AU34" s="179">
        <f t="shared" si="509"/>
        <v>0</v>
      </c>
      <c r="AV34" s="173"/>
      <c r="AW34" s="173"/>
      <c r="AX34" s="180">
        <f t="shared" si="510"/>
        <v>0</v>
      </c>
      <c r="AY34" s="554"/>
      <c r="AZ34" s="154"/>
      <c r="BA34" s="177" t="str">
        <f>"Adjusment "&amp;" %"</f>
        <v>Adjusment  %</v>
      </c>
      <c r="BB34" s="178"/>
      <c r="BC34" s="178"/>
      <c r="BD34" s="149">
        <f>BO34/(BO31+BO33)*100</f>
        <v>0</v>
      </c>
      <c r="BE34" s="173"/>
      <c r="BF34" s="173"/>
      <c r="BG34" s="173"/>
      <c r="BH34" s="173"/>
      <c r="BI34" s="173"/>
      <c r="BJ34" s="173"/>
      <c r="BK34" s="173"/>
      <c r="BL34" s="179">
        <f t="shared" si="511"/>
        <v>0</v>
      </c>
      <c r="BM34" s="173"/>
      <c r="BN34" s="173"/>
      <c r="BO34" s="180">
        <f t="shared" si="512"/>
        <v>0</v>
      </c>
      <c r="BP34" s="554"/>
      <c r="BQ34" s="154"/>
      <c r="BR34" s="177" t="str">
        <f>"Adjusment "&amp;" %"</f>
        <v>Adjusment  %</v>
      </c>
      <c r="BS34" s="178"/>
      <c r="BT34" s="178"/>
      <c r="BU34" s="149">
        <f>CF34/(CF31+CF33)*100</f>
        <v>0</v>
      </c>
      <c r="BV34" s="173"/>
      <c r="BW34" s="173"/>
      <c r="BX34" s="173"/>
      <c r="BY34" s="173"/>
      <c r="BZ34" s="173"/>
      <c r="CA34" s="173"/>
      <c r="CB34" s="173"/>
      <c r="CC34" s="179">
        <f t="shared" si="513"/>
        <v>0</v>
      </c>
      <c r="CD34" s="173"/>
      <c r="CE34" s="173"/>
      <c r="CF34" s="180">
        <f t="shared" si="514"/>
        <v>0</v>
      </c>
      <c r="CG34" s="554"/>
      <c r="CH34" s="154"/>
      <c r="CI34" s="177" t="str">
        <f>"Adjusment "&amp;" %"</f>
        <v>Adjusment  %</v>
      </c>
      <c r="CJ34" s="178"/>
      <c r="CK34" s="178"/>
      <c r="CL34" s="149">
        <f>CW34/(CW31+CW33)*100</f>
        <v>0</v>
      </c>
      <c r="CM34" s="173"/>
      <c r="CN34" s="173"/>
      <c r="CO34" s="173"/>
      <c r="CP34" s="173"/>
      <c r="CQ34" s="173"/>
      <c r="CR34" s="173"/>
      <c r="CS34" s="173"/>
      <c r="CT34" s="179">
        <f t="shared" si="515"/>
        <v>0</v>
      </c>
      <c r="CU34" s="173"/>
      <c r="CV34" s="173"/>
      <c r="CW34" s="180">
        <f t="shared" si="516"/>
        <v>0</v>
      </c>
      <c r="CX34" s="554"/>
      <c r="CY34" s="154"/>
      <c r="CZ34" s="177" t="str">
        <f>"Adjusment "&amp;" %"</f>
        <v>Adjusment  %</v>
      </c>
      <c r="DA34" s="178"/>
      <c r="DB34" s="178"/>
      <c r="DC34" s="149">
        <f>DN34/(DN31+DN33)*100</f>
        <v>0</v>
      </c>
      <c r="DD34" s="173"/>
      <c r="DE34" s="173"/>
      <c r="DF34" s="173"/>
      <c r="DG34" s="173"/>
      <c r="DH34" s="173"/>
      <c r="DI34" s="173"/>
      <c r="DJ34" s="173"/>
      <c r="DK34" s="179">
        <f t="shared" si="517"/>
        <v>0</v>
      </c>
      <c r="DL34" s="173"/>
      <c r="DM34" s="173"/>
      <c r="DN34" s="180">
        <f t="shared" si="518"/>
        <v>0</v>
      </c>
      <c r="DO34" s="554"/>
      <c r="DP34" s="154"/>
      <c r="DQ34" s="177" t="str">
        <f>"Adjusment "&amp;" %"</f>
        <v>Adjusment  %</v>
      </c>
      <c r="DR34" s="178"/>
      <c r="DS34" s="178"/>
      <c r="DT34" s="149">
        <f>EE34/(EE31+EE33)*100</f>
        <v>0</v>
      </c>
      <c r="DU34" s="173"/>
      <c r="DV34" s="173"/>
      <c r="DW34" s="173"/>
      <c r="DX34" s="173"/>
      <c r="DY34" s="173"/>
      <c r="DZ34" s="173"/>
      <c r="EA34" s="173"/>
      <c r="EB34" s="179">
        <f t="shared" si="519"/>
        <v>0</v>
      </c>
      <c r="EC34" s="173"/>
      <c r="ED34" s="173"/>
      <c r="EE34" s="180">
        <f t="shared" si="520"/>
        <v>0</v>
      </c>
      <c r="EF34" s="554"/>
      <c r="EG34" s="154"/>
      <c r="EH34" s="177" t="str">
        <f>"Adjusment "&amp;" %"</f>
        <v>Adjusment  %</v>
      </c>
      <c r="EI34" s="178"/>
      <c r="EJ34" s="178"/>
      <c r="EK34" s="149">
        <f>EV34/(EV31+EV33)*100</f>
        <v>0</v>
      </c>
      <c r="EL34" s="173"/>
      <c r="EM34" s="173"/>
      <c r="EN34" s="173"/>
      <c r="EO34" s="173"/>
      <c r="EP34" s="173"/>
      <c r="EQ34" s="173"/>
      <c r="ER34" s="173"/>
      <c r="ES34" s="179">
        <f t="shared" si="521"/>
        <v>0</v>
      </c>
      <c r="ET34" s="173"/>
      <c r="EU34" s="173"/>
      <c r="EV34" s="180">
        <f t="shared" si="522"/>
        <v>0</v>
      </c>
      <c r="EW34" s="554"/>
      <c r="EX34" s="154"/>
      <c r="EY34" s="177" t="str">
        <f>"Adjusment "&amp;" %"</f>
        <v>Adjusment  %</v>
      </c>
      <c r="EZ34" s="178"/>
      <c r="FA34" s="178"/>
      <c r="FB34" s="149">
        <f>FM34/(FM31+FM33)*100</f>
        <v>0</v>
      </c>
      <c r="FC34" s="173"/>
      <c r="FD34" s="173"/>
      <c r="FE34" s="173"/>
      <c r="FF34" s="173"/>
      <c r="FG34" s="173"/>
      <c r="FH34" s="173"/>
      <c r="FI34" s="173"/>
      <c r="FJ34" s="179">
        <f t="shared" si="523"/>
        <v>0</v>
      </c>
      <c r="FK34" s="173"/>
      <c r="FL34" s="173"/>
      <c r="FM34" s="180">
        <f t="shared" si="524"/>
        <v>0</v>
      </c>
      <c r="FN34" s="554"/>
      <c r="FO34" s="154"/>
      <c r="FP34" s="177" t="str">
        <f>"Adjusment "&amp;" %"</f>
        <v>Adjusment  %</v>
      </c>
      <c r="FQ34" s="178"/>
      <c r="FR34" s="178"/>
      <c r="FS34" s="149">
        <f>GD34/(GD31+GD33)*100</f>
        <v>0</v>
      </c>
      <c r="FT34" s="173"/>
      <c r="FU34" s="173"/>
      <c r="FV34" s="173"/>
      <c r="FW34" s="173"/>
      <c r="FX34" s="173"/>
      <c r="FY34" s="173"/>
      <c r="FZ34" s="173"/>
      <c r="GA34" s="179">
        <f t="shared" si="525"/>
        <v>0</v>
      </c>
      <c r="GB34" s="173"/>
      <c r="GC34" s="173"/>
      <c r="GD34" s="180">
        <f t="shared" si="526"/>
        <v>0</v>
      </c>
      <c r="GE34" s="554"/>
      <c r="GF34" s="154"/>
      <c r="GG34" s="177" t="str">
        <f>"Adjusment "&amp;" %"</f>
        <v>Adjusment  %</v>
      </c>
      <c r="GH34" s="178"/>
      <c r="GI34" s="178"/>
      <c r="GJ34" s="149">
        <f>GU34/(GU31+GU33)*100</f>
        <v>0</v>
      </c>
      <c r="GK34" s="173"/>
      <c r="GL34" s="173"/>
      <c r="GM34" s="173"/>
      <c r="GN34" s="173"/>
      <c r="GO34" s="173"/>
      <c r="GP34" s="173"/>
      <c r="GQ34" s="173"/>
      <c r="GR34" s="179">
        <f t="shared" si="527"/>
        <v>0</v>
      </c>
      <c r="GS34" s="173"/>
      <c r="GT34" s="173"/>
      <c r="GU34" s="180">
        <f t="shared" si="528"/>
        <v>0</v>
      </c>
      <c r="GV34" s="554"/>
      <c r="GW34" s="154"/>
      <c r="GX34" s="177" t="str">
        <f>"Adjusment "&amp;" %"</f>
        <v>Adjusment  %</v>
      </c>
      <c r="GY34" s="178"/>
      <c r="GZ34" s="178"/>
      <c r="HA34" s="149">
        <f>HL34/(HL31+HL33)*100</f>
        <v>0</v>
      </c>
      <c r="HB34" s="173"/>
      <c r="HC34" s="173"/>
      <c r="HD34" s="173"/>
      <c r="HE34" s="173"/>
      <c r="HF34" s="173"/>
      <c r="HG34" s="173"/>
      <c r="HH34" s="173"/>
      <c r="HI34" s="179">
        <f t="shared" si="529"/>
        <v>0</v>
      </c>
      <c r="HJ34" s="173"/>
      <c r="HK34" s="173"/>
      <c r="HL34" s="180">
        <f t="shared" si="530"/>
        <v>0</v>
      </c>
      <c r="HM34" s="554"/>
      <c r="HN34" s="154"/>
      <c r="HO34" s="177" t="str">
        <f>"Adjusment "&amp;" %"</f>
        <v>Adjusment  %</v>
      </c>
      <c r="HP34" s="178"/>
      <c r="HQ34" s="178"/>
      <c r="HR34" s="149">
        <f>IC34/(IC31+IC33)*100</f>
        <v>0</v>
      </c>
      <c r="HS34" s="173"/>
      <c r="HT34" s="173"/>
      <c r="HU34" s="173"/>
      <c r="HV34" s="173"/>
      <c r="HW34" s="173"/>
      <c r="HX34" s="173"/>
      <c r="HY34" s="173"/>
      <c r="HZ34" s="179">
        <f t="shared" si="531"/>
        <v>0</v>
      </c>
      <c r="IA34" s="173"/>
      <c r="IB34" s="173"/>
      <c r="IC34" s="180">
        <f t="shared" si="532"/>
        <v>0</v>
      </c>
      <c r="ID34" s="554"/>
      <c r="IE34" s="154"/>
      <c r="IF34" s="177" t="str">
        <f>"Adjusment "&amp;" %"</f>
        <v>Adjusment  %</v>
      </c>
      <c r="IG34" s="178"/>
      <c r="IH34" s="178"/>
      <c r="II34" s="149">
        <f>IT34/(IT31+IT33)*100</f>
        <v>0</v>
      </c>
      <c r="IJ34" s="173"/>
      <c r="IK34" s="173"/>
      <c r="IL34" s="173"/>
      <c r="IM34" s="173"/>
      <c r="IN34" s="173"/>
      <c r="IO34" s="173"/>
      <c r="IP34" s="173"/>
      <c r="IQ34" s="179">
        <f t="shared" si="533"/>
        <v>0</v>
      </c>
      <c r="IR34" s="173"/>
      <c r="IS34" s="173"/>
      <c r="IT34" s="180">
        <f t="shared" si="534"/>
        <v>0</v>
      </c>
      <c r="IU34" s="554"/>
      <c r="IV34" s="154"/>
      <c r="IW34" s="177" t="str">
        <f>"Adjusment "&amp;" %"</f>
        <v>Adjusment  %</v>
      </c>
      <c r="IX34" s="178"/>
      <c r="IY34" s="178"/>
      <c r="IZ34" s="149">
        <f>JK34/(JK31+JK33)*100</f>
        <v>0</v>
      </c>
      <c r="JA34" s="173"/>
      <c r="JB34" s="173"/>
      <c r="JC34" s="173"/>
      <c r="JD34" s="173"/>
      <c r="JE34" s="173"/>
      <c r="JF34" s="173"/>
      <c r="JG34" s="173"/>
      <c r="JH34" s="179">
        <f t="shared" si="535"/>
        <v>0</v>
      </c>
      <c r="JI34" s="173"/>
      <c r="JJ34" s="173"/>
      <c r="JK34" s="180">
        <f t="shared" si="536"/>
        <v>0</v>
      </c>
      <c r="JL34" s="554"/>
      <c r="JM34" s="154"/>
      <c r="JN34" s="177" t="str">
        <f>"Adjusment "&amp;" %"</f>
        <v>Adjusment  %</v>
      </c>
      <c r="JO34" s="178"/>
      <c r="JP34" s="178"/>
      <c r="JQ34" s="149">
        <f>KB34/(KB31+KB33)*100</f>
        <v>0</v>
      </c>
      <c r="JR34" s="173"/>
      <c r="JS34" s="173"/>
      <c r="JT34" s="173"/>
      <c r="JU34" s="173"/>
      <c r="JV34" s="173"/>
      <c r="JW34" s="173"/>
      <c r="JX34" s="173"/>
      <c r="JY34" s="179">
        <f t="shared" si="537"/>
        <v>0</v>
      </c>
      <c r="JZ34" s="173"/>
      <c r="KA34" s="173"/>
      <c r="KB34" s="180">
        <f t="shared" si="538"/>
        <v>0</v>
      </c>
      <c r="KC34" s="554"/>
      <c r="KD34" s="154"/>
      <c r="KE34" s="177" t="str">
        <f>"Adjusment "&amp;" %"</f>
        <v>Adjusment  %</v>
      </c>
      <c r="KF34" s="178"/>
      <c r="KG34" s="178"/>
      <c r="KH34" s="149" t="str">
        <f>KS34/(KS31+KS33)*100</f>
        <v>#DIV/0!</v>
      </c>
      <c r="KI34" s="173"/>
      <c r="KJ34" s="173"/>
      <c r="KK34" s="173"/>
      <c r="KL34" s="173"/>
      <c r="KM34" s="173"/>
      <c r="KN34" s="173"/>
      <c r="KO34" s="173"/>
      <c r="KP34" s="179">
        <f t="shared" si="539"/>
        <v>0</v>
      </c>
      <c r="KQ34" s="173"/>
      <c r="KR34" s="173"/>
      <c r="KS34" s="180">
        <f t="shared" si="540"/>
        <v>0</v>
      </c>
    </row>
    <row r="35" ht="15.75" customHeight="1">
      <c r="A35" s="154"/>
      <c r="B35" s="155"/>
      <c r="C35" s="156"/>
      <c r="D35" s="156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59"/>
      <c r="Q35" s="554"/>
      <c r="R35" s="154"/>
      <c r="S35" s="155"/>
      <c r="T35" s="156"/>
      <c r="U35" s="156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59"/>
      <c r="AH35" s="554"/>
      <c r="AI35" s="154"/>
      <c r="AJ35" s="155"/>
      <c r="AK35" s="156"/>
      <c r="AL35" s="156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59"/>
      <c r="AY35" s="554"/>
      <c r="AZ35" s="154"/>
      <c r="BA35" s="155"/>
      <c r="BB35" s="156"/>
      <c r="BC35" s="156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59"/>
      <c r="BP35" s="554"/>
      <c r="BQ35" s="154"/>
      <c r="BR35" s="155"/>
      <c r="BS35" s="156"/>
      <c r="BT35" s="156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59"/>
      <c r="CG35" s="554"/>
      <c r="CH35" s="154"/>
      <c r="CI35" s="155"/>
      <c r="CJ35" s="156"/>
      <c r="CK35" s="156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59"/>
      <c r="CX35" s="554"/>
      <c r="CY35" s="154"/>
      <c r="CZ35" s="155"/>
      <c r="DA35" s="156"/>
      <c r="DB35" s="156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59"/>
      <c r="DO35" s="554"/>
      <c r="DP35" s="154"/>
      <c r="DQ35" s="155"/>
      <c r="DR35" s="156"/>
      <c r="DS35" s="156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59"/>
      <c r="EF35" s="554"/>
      <c r="EG35" s="154"/>
      <c r="EH35" s="155"/>
      <c r="EI35" s="156"/>
      <c r="EJ35" s="156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59"/>
      <c r="EW35" s="554"/>
      <c r="EX35" s="154"/>
      <c r="EY35" s="155"/>
      <c r="EZ35" s="156"/>
      <c r="FA35" s="156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59"/>
      <c r="FN35" s="554"/>
      <c r="FO35" s="154"/>
      <c r="FP35" s="155"/>
      <c r="FQ35" s="156"/>
      <c r="FR35" s="156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59"/>
      <c r="GE35" s="554"/>
      <c r="GF35" s="154"/>
      <c r="GG35" s="155"/>
      <c r="GH35" s="156"/>
      <c r="GI35" s="156"/>
      <c r="GJ35" s="149"/>
      <c r="GK35" s="149"/>
      <c r="GL35" s="149"/>
      <c r="GM35" s="149"/>
      <c r="GN35" s="149"/>
      <c r="GO35" s="149"/>
      <c r="GP35" s="149"/>
      <c r="GQ35" s="149"/>
      <c r="GR35" s="149"/>
      <c r="GS35" s="149"/>
      <c r="GT35" s="149"/>
      <c r="GU35" s="159"/>
      <c r="GV35" s="554"/>
      <c r="GW35" s="154"/>
      <c r="GX35" s="155"/>
      <c r="GY35" s="156"/>
      <c r="GZ35" s="156"/>
      <c r="HA35" s="149"/>
      <c r="HB35" s="149"/>
      <c r="HC35" s="149"/>
      <c r="HD35" s="149"/>
      <c r="HE35" s="149"/>
      <c r="HF35" s="149"/>
      <c r="HG35" s="149"/>
      <c r="HH35" s="149"/>
      <c r="HI35" s="149"/>
      <c r="HJ35" s="149"/>
      <c r="HK35" s="149"/>
      <c r="HL35" s="159"/>
      <c r="HM35" s="554"/>
      <c r="HN35" s="154"/>
      <c r="HO35" s="155"/>
      <c r="HP35" s="156"/>
      <c r="HQ35" s="156"/>
      <c r="HR35" s="149"/>
      <c r="HS35" s="149"/>
      <c r="HT35" s="149"/>
      <c r="HU35" s="149"/>
      <c r="HV35" s="149"/>
      <c r="HW35" s="149"/>
      <c r="HX35" s="149"/>
      <c r="HY35" s="149"/>
      <c r="HZ35" s="149"/>
      <c r="IA35" s="149"/>
      <c r="IB35" s="149"/>
      <c r="IC35" s="159"/>
      <c r="ID35" s="554"/>
      <c r="IE35" s="154"/>
      <c r="IF35" s="155"/>
      <c r="IG35" s="156"/>
      <c r="IH35" s="156"/>
      <c r="II35" s="149"/>
      <c r="IJ35" s="149"/>
      <c r="IK35" s="149"/>
      <c r="IL35" s="149"/>
      <c r="IM35" s="149"/>
      <c r="IN35" s="149"/>
      <c r="IO35" s="149"/>
      <c r="IP35" s="149"/>
      <c r="IQ35" s="149"/>
      <c r="IR35" s="149"/>
      <c r="IS35" s="149"/>
      <c r="IT35" s="159"/>
      <c r="IU35" s="554"/>
      <c r="IV35" s="154"/>
      <c r="IW35" s="155"/>
      <c r="IX35" s="156"/>
      <c r="IY35" s="156"/>
      <c r="IZ35" s="149"/>
      <c r="JA35" s="149"/>
      <c r="JB35" s="149"/>
      <c r="JC35" s="149"/>
      <c r="JD35" s="149"/>
      <c r="JE35" s="149"/>
      <c r="JF35" s="149"/>
      <c r="JG35" s="149"/>
      <c r="JH35" s="149"/>
      <c r="JI35" s="149"/>
      <c r="JJ35" s="149"/>
      <c r="JK35" s="159"/>
      <c r="JL35" s="554"/>
      <c r="JM35" s="154"/>
      <c r="JN35" s="155"/>
      <c r="JO35" s="156"/>
      <c r="JP35" s="156"/>
      <c r="JQ35" s="149"/>
      <c r="JR35" s="149"/>
      <c r="JS35" s="149"/>
      <c r="JT35" s="149"/>
      <c r="JU35" s="149"/>
      <c r="JV35" s="149"/>
      <c r="JW35" s="149"/>
      <c r="JX35" s="149"/>
      <c r="JY35" s="149"/>
      <c r="JZ35" s="149"/>
      <c r="KA35" s="149"/>
      <c r="KB35" s="159"/>
      <c r="KC35" s="554"/>
      <c r="KD35" s="154"/>
      <c r="KE35" s="155"/>
      <c r="KF35" s="156"/>
      <c r="KG35" s="156"/>
      <c r="KH35" s="149"/>
      <c r="KI35" s="149"/>
      <c r="KJ35" s="149"/>
      <c r="KK35" s="149"/>
      <c r="KL35" s="149"/>
      <c r="KM35" s="149"/>
      <c r="KN35" s="149"/>
      <c r="KO35" s="149"/>
      <c r="KP35" s="149"/>
      <c r="KQ35" s="149"/>
      <c r="KR35" s="149"/>
      <c r="KS35" s="159"/>
    </row>
    <row r="36" ht="24.0" customHeight="1">
      <c r="A36" s="182" t="s">
        <v>98</v>
      </c>
      <c r="B36" s="183"/>
      <c r="C36" s="184"/>
      <c r="D36" s="184"/>
      <c r="E36" s="185"/>
      <c r="F36" s="185"/>
      <c r="G36" s="186">
        <f>SUM(G31:G35)</f>
        <v>2081656.98</v>
      </c>
      <c r="H36" s="185"/>
      <c r="I36" s="186">
        <f>SUM(I31:I35)</f>
        <v>123782.9192</v>
      </c>
      <c r="J36" s="185"/>
      <c r="K36" s="185"/>
      <c r="L36" s="186">
        <f t="shared" ref="L36:M36" si="541">SUM(L31:L35)</f>
        <v>0</v>
      </c>
      <c r="M36" s="186">
        <f t="shared" si="541"/>
        <v>2205439.899</v>
      </c>
      <c r="N36" s="185"/>
      <c r="O36" s="186">
        <f t="shared" ref="O36:P36" si="542">SUM(O31:O35)</f>
        <v>694458.937</v>
      </c>
      <c r="P36" s="186">
        <f t="shared" si="542"/>
        <v>1510980.962</v>
      </c>
      <c r="Q36" s="556"/>
      <c r="R36" s="182" t="s">
        <v>98</v>
      </c>
      <c r="S36" s="183"/>
      <c r="T36" s="184"/>
      <c r="U36" s="184"/>
      <c r="V36" s="185"/>
      <c r="W36" s="185"/>
      <c r="X36" s="186">
        <f>SUM(X31:X35)</f>
        <v>2319078.37</v>
      </c>
      <c r="Y36" s="185"/>
      <c r="Z36" s="186">
        <f>SUM(Z31:Z35)</f>
        <v>137505.7665</v>
      </c>
      <c r="AA36" s="185"/>
      <c r="AB36" s="185"/>
      <c r="AC36" s="186">
        <f t="shared" ref="AC36:AD36" si="543">SUM(AC31:AC35)</f>
        <v>0</v>
      </c>
      <c r="AD36" s="186">
        <f t="shared" si="543"/>
        <v>2456584.136</v>
      </c>
      <c r="AE36" s="185"/>
      <c r="AF36" s="186">
        <f t="shared" ref="AF36:AG36" si="544">SUM(AF31:AF35)</f>
        <v>774622.2974</v>
      </c>
      <c r="AG36" s="186">
        <f t="shared" si="544"/>
        <v>1681961.839</v>
      </c>
      <c r="AH36" s="556"/>
      <c r="AI36" s="182" t="s">
        <v>98</v>
      </c>
      <c r="AJ36" s="183"/>
      <c r="AK36" s="184"/>
      <c r="AL36" s="184"/>
      <c r="AM36" s="185"/>
      <c r="AN36" s="185"/>
      <c r="AO36" s="186">
        <f>SUM(AO31:AO35)</f>
        <v>2637539.424</v>
      </c>
      <c r="AP36" s="185"/>
      <c r="AQ36" s="186">
        <f>SUM(AQ31:AQ35)</f>
        <v>156743.1196</v>
      </c>
      <c r="AR36" s="185"/>
      <c r="AS36" s="185"/>
      <c r="AT36" s="186">
        <f t="shared" ref="AT36:AU36" si="545">SUM(AT31:AT35)</f>
        <v>0</v>
      </c>
      <c r="AU36" s="186">
        <f t="shared" si="545"/>
        <v>2794282.543</v>
      </c>
      <c r="AV36" s="185"/>
      <c r="AW36" s="186">
        <f t="shared" ref="AW36:AX36" si="546">SUM(AW31:AW35)</f>
        <v>881992.7188</v>
      </c>
      <c r="AX36" s="186">
        <f t="shared" si="546"/>
        <v>1912289.824</v>
      </c>
      <c r="AY36" s="556"/>
      <c r="AZ36" s="182" t="s">
        <v>98</v>
      </c>
      <c r="BA36" s="183"/>
      <c r="BB36" s="184"/>
      <c r="BC36" s="184"/>
      <c r="BD36" s="185"/>
      <c r="BE36" s="185"/>
      <c r="BF36" s="186">
        <f>SUM(BF31:BF35)</f>
        <v>2860670.851</v>
      </c>
      <c r="BG36" s="185"/>
      <c r="BH36" s="186">
        <f>SUM(BH31:BH35)</f>
        <v>169776.8483</v>
      </c>
      <c r="BI36" s="185"/>
      <c r="BJ36" s="185"/>
      <c r="BK36" s="186">
        <f t="shared" ref="BK36:BL36" si="547">SUM(BK31:BK35)</f>
        <v>0</v>
      </c>
      <c r="BL36" s="186">
        <f t="shared" si="547"/>
        <v>3030447.7</v>
      </c>
      <c r="BM36" s="185"/>
      <c r="BN36" s="186">
        <f t="shared" ref="BN36:BO36" si="548">SUM(BN31:BN35)</f>
        <v>958889.5926</v>
      </c>
      <c r="BO36" s="186">
        <f t="shared" si="548"/>
        <v>2071558.107</v>
      </c>
      <c r="BP36" s="556"/>
      <c r="BQ36" s="182" t="s">
        <v>98</v>
      </c>
      <c r="BR36" s="183"/>
      <c r="BS36" s="184"/>
      <c r="BT36" s="184"/>
      <c r="BU36" s="185"/>
      <c r="BV36" s="185"/>
      <c r="BW36" s="186">
        <f>SUM(BW31:BW35)</f>
        <v>3486388.365</v>
      </c>
      <c r="BX36" s="185"/>
      <c r="BY36" s="186">
        <f>SUM(BY31:BY35)</f>
        <v>207516.2123</v>
      </c>
      <c r="BZ36" s="185"/>
      <c r="CA36" s="185"/>
      <c r="CB36" s="186">
        <f t="shared" ref="CB36:CC36" si="549">SUM(CB31:CB35)</f>
        <v>0</v>
      </c>
      <c r="CC36" s="186">
        <f t="shared" si="549"/>
        <v>3693904.577</v>
      </c>
      <c r="CD36" s="185"/>
      <c r="CE36" s="186">
        <f t="shared" ref="CE36:CF36" si="550">SUM(CE31:CE35)</f>
        <v>1173676.751</v>
      </c>
      <c r="CF36" s="186">
        <f t="shared" si="550"/>
        <v>2520227.826</v>
      </c>
      <c r="CG36" s="556"/>
      <c r="CH36" s="182" t="s">
        <v>98</v>
      </c>
      <c r="CI36" s="183"/>
      <c r="CJ36" s="184"/>
      <c r="CK36" s="184"/>
      <c r="CL36" s="185"/>
      <c r="CM36" s="185"/>
      <c r="CN36" s="186">
        <f>SUM(CN31:CN35)</f>
        <v>3829953.179</v>
      </c>
      <c r="CO36" s="185"/>
      <c r="CP36" s="186">
        <f>SUM(CP31:CP35)</f>
        <v>228772.8825</v>
      </c>
      <c r="CQ36" s="185"/>
      <c r="CR36" s="185"/>
      <c r="CS36" s="186">
        <f t="shared" ref="CS36:CT36" si="551">SUM(CS31:CS35)</f>
        <v>0</v>
      </c>
      <c r="CT36" s="186">
        <f t="shared" si="551"/>
        <v>4058726.062</v>
      </c>
      <c r="CU36" s="185"/>
      <c r="CV36" s="186">
        <f t="shared" ref="CV36:CW36" si="552">SUM(CV31:CV35)</f>
        <v>1288862.419</v>
      </c>
      <c r="CW36" s="186">
        <f t="shared" si="552"/>
        <v>2769863.643</v>
      </c>
      <c r="CX36" s="556"/>
      <c r="CY36" s="182" t="s">
        <v>98</v>
      </c>
      <c r="CZ36" s="183"/>
      <c r="DA36" s="184"/>
      <c r="DB36" s="184"/>
      <c r="DC36" s="185"/>
      <c r="DD36" s="185"/>
      <c r="DE36" s="186">
        <f>SUM(DE31:DE35)</f>
        <v>4014801.158</v>
      </c>
      <c r="DF36" s="185"/>
      <c r="DG36" s="186">
        <f>SUM(DG31:DG35)</f>
        <v>242499.1197</v>
      </c>
      <c r="DH36" s="185"/>
      <c r="DI36" s="185"/>
      <c r="DJ36" s="186">
        <f t="shared" ref="DJ36:DK36" si="553">SUM(DJ31:DJ35)</f>
        <v>0</v>
      </c>
      <c r="DK36" s="186">
        <f t="shared" si="553"/>
        <v>4257300.278</v>
      </c>
      <c r="DL36" s="185"/>
      <c r="DM36" s="186">
        <f t="shared" ref="DM36:DN36" si="554">SUM(DM31:DM35)</f>
        <v>1349652.635</v>
      </c>
      <c r="DN36" s="186">
        <f t="shared" si="554"/>
        <v>2907647.644</v>
      </c>
      <c r="DO36" s="556"/>
      <c r="DP36" s="182" t="s">
        <v>98</v>
      </c>
      <c r="DQ36" s="183"/>
      <c r="DR36" s="184"/>
      <c r="DS36" s="184"/>
      <c r="DT36" s="185"/>
      <c r="DU36" s="185"/>
      <c r="DV36" s="186">
        <f>SUM(DV31:DV35)</f>
        <v>4446825.119</v>
      </c>
      <c r="DW36" s="185"/>
      <c r="DX36" s="186">
        <f>SUM(DX31:DX35)</f>
        <v>272367.6872</v>
      </c>
      <c r="DY36" s="185"/>
      <c r="DZ36" s="185"/>
      <c r="EA36" s="186">
        <f t="shared" ref="EA36:EB36" si="555">SUM(EA31:EA35)</f>
        <v>0</v>
      </c>
      <c r="EB36" s="186">
        <f t="shared" si="555"/>
        <v>4719192.806</v>
      </c>
      <c r="EC36" s="185"/>
      <c r="ED36" s="186">
        <f t="shared" ref="ED36:EE36" si="556">SUM(ED31:ED35)</f>
        <v>1485728.13</v>
      </c>
      <c r="EE36" s="186">
        <f t="shared" si="556"/>
        <v>3233464.676</v>
      </c>
      <c r="EF36" s="556"/>
      <c r="EG36" s="182" t="s">
        <v>98</v>
      </c>
      <c r="EH36" s="183"/>
      <c r="EI36" s="184"/>
      <c r="EJ36" s="184"/>
      <c r="EK36" s="185"/>
      <c r="EL36" s="185"/>
      <c r="EM36" s="186">
        <f>SUM(EM31:EM35)</f>
        <v>3901626.114</v>
      </c>
      <c r="EN36" s="185"/>
      <c r="EO36" s="186">
        <f>SUM(EO31:EO35)</f>
        <v>243739.9793</v>
      </c>
      <c r="EP36" s="185"/>
      <c r="EQ36" s="185"/>
      <c r="ER36" s="186">
        <f t="shared" ref="ER36:ES36" si="557">SUM(ER31:ER35)</f>
        <v>0</v>
      </c>
      <c r="ES36" s="186">
        <f t="shared" si="557"/>
        <v>4145366.093</v>
      </c>
      <c r="ET36" s="185"/>
      <c r="EU36" s="186">
        <f t="shared" ref="EU36:EV36" si="558">SUM(EU31:EU35)</f>
        <v>1292369.109</v>
      </c>
      <c r="EV36" s="186">
        <f t="shared" si="558"/>
        <v>2852996.984</v>
      </c>
      <c r="EW36" s="556"/>
      <c r="EX36" s="182" t="s">
        <v>98</v>
      </c>
      <c r="EY36" s="183"/>
      <c r="EZ36" s="184"/>
      <c r="FA36" s="184"/>
      <c r="FB36" s="185"/>
      <c r="FC36" s="185"/>
      <c r="FD36" s="186">
        <f>SUM(FD31:FD35)</f>
        <v>3869122.67</v>
      </c>
      <c r="FE36" s="185"/>
      <c r="FF36" s="186">
        <f>SUM(FF31:FF35)</f>
        <v>250833.7877</v>
      </c>
      <c r="FG36" s="185"/>
      <c r="FH36" s="185"/>
      <c r="FI36" s="186">
        <f t="shared" ref="FI36:FJ36" si="559">SUM(FI31:FI35)</f>
        <v>0</v>
      </c>
      <c r="FJ36" s="186">
        <f t="shared" si="559"/>
        <v>4119956.458</v>
      </c>
      <c r="FK36" s="185"/>
      <c r="FL36" s="186">
        <f t="shared" ref="FL36:FM36" si="560">SUM(FL31:FL35)</f>
        <v>1277293.1</v>
      </c>
      <c r="FM36" s="186">
        <f t="shared" si="560"/>
        <v>2842663.358</v>
      </c>
      <c r="FN36" s="556"/>
      <c r="FO36" s="182" t="s">
        <v>98</v>
      </c>
      <c r="FP36" s="183"/>
      <c r="FQ36" s="184"/>
      <c r="FR36" s="184"/>
      <c r="FS36" s="185"/>
      <c r="FT36" s="185"/>
      <c r="FU36" s="186">
        <f>SUM(FU31:FU35)</f>
        <v>3578358.277</v>
      </c>
      <c r="FV36" s="185"/>
      <c r="FW36" s="186">
        <f>SUM(FW31:FW35)</f>
        <v>221146.9196</v>
      </c>
      <c r="FX36" s="185"/>
      <c r="FY36" s="185"/>
      <c r="FZ36" s="186">
        <f t="shared" ref="FZ36:GA36" si="561">SUM(FZ31:FZ35)</f>
        <v>0</v>
      </c>
      <c r="GA36" s="186">
        <f t="shared" si="561"/>
        <v>3799505.197</v>
      </c>
      <c r="GB36" s="185"/>
      <c r="GC36" s="186">
        <f t="shared" ref="GC36:GD36" si="562">SUM(GC31:GC35)</f>
        <v>1191468.413</v>
      </c>
      <c r="GD36" s="186">
        <f t="shared" si="562"/>
        <v>2608036.784</v>
      </c>
      <c r="GE36" s="556"/>
      <c r="GF36" s="182" t="s">
        <v>98</v>
      </c>
      <c r="GG36" s="183"/>
      <c r="GH36" s="184"/>
      <c r="GI36" s="184"/>
      <c r="GJ36" s="185"/>
      <c r="GK36" s="185"/>
      <c r="GL36" s="186">
        <f>SUM(GL31:GL35)</f>
        <v>3445837.792</v>
      </c>
      <c r="GM36" s="185"/>
      <c r="GN36" s="186">
        <f>SUM(GN31:GN35)</f>
        <v>214778.1413</v>
      </c>
      <c r="GO36" s="185"/>
      <c r="GP36" s="185"/>
      <c r="GQ36" s="186">
        <f t="shared" ref="GQ36:GR36" si="563">SUM(GQ31:GQ35)</f>
        <v>0</v>
      </c>
      <c r="GR36" s="186">
        <f t="shared" si="563"/>
        <v>3660615.934</v>
      </c>
      <c r="GS36" s="185"/>
      <c r="GT36" s="186">
        <f t="shared" ref="GT36:GU36" si="564">SUM(GT31:GT35)</f>
        <v>1149457.737</v>
      </c>
      <c r="GU36" s="186">
        <f t="shared" si="564"/>
        <v>2511158.196</v>
      </c>
      <c r="GV36" s="556"/>
      <c r="GW36" s="182" t="s">
        <v>98</v>
      </c>
      <c r="GX36" s="183"/>
      <c r="GY36" s="184"/>
      <c r="GZ36" s="184"/>
      <c r="HA36" s="185"/>
      <c r="HB36" s="185"/>
      <c r="HC36" s="186">
        <f>SUM(HC31:HC35)</f>
        <v>3288260.054</v>
      </c>
      <c r="HD36" s="185"/>
      <c r="HE36" s="186">
        <f>SUM(HE31:HE35)</f>
        <v>203781.6293</v>
      </c>
      <c r="HF36" s="185"/>
      <c r="HG36" s="185"/>
      <c r="HH36" s="186">
        <f t="shared" ref="HH36:HI36" si="565">SUM(HH31:HH35)</f>
        <v>0</v>
      </c>
      <c r="HI36" s="186">
        <f t="shared" si="565"/>
        <v>3492041.683</v>
      </c>
      <c r="HJ36" s="185"/>
      <c r="HK36" s="186">
        <f t="shared" ref="HK36:HL36" si="566">SUM(HK31:HK35)</f>
        <v>1097257.62</v>
      </c>
      <c r="HL36" s="186">
        <f t="shared" si="566"/>
        <v>2394784.063</v>
      </c>
      <c r="HM36" s="556"/>
      <c r="HN36" s="182" t="s">
        <v>98</v>
      </c>
      <c r="HO36" s="183"/>
      <c r="HP36" s="184"/>
      <c r="HQ36" s="184"/>
      <c r="HR36" s="185"/>
      <c r="HS36" s="185"/>
      <c r="HT36" s="186">
        <f>SUM(HT31:HT35)</f>
        <v>3364310.281</v>
      </c>
      <c r="HU36" s="185"/>
      <c r="HV36" s="186">
        <f>SUM(HV31:HV35)</f>
        <v>203040.7425</v>
      </c>
      <c r="HW36" s="185"/>
      <c r="HX36" s="185"/>
      <c r="HY36" s="186">
        <f t="shared" ref="HY36:HZ36" si="567">SUM(HY31:HY35)</f>
        <v>0</v>
      </c>
      <c r="HZ36" s="186">
        <f t="shared" si="567"/>
        <v>3567351.023</v>
      </c>
      <c r="IA36" s="185"/>
      <c r="IB36" s="186">
        <f t="shared" ref="IB36:IC36" si="568">SUM(IB31:IB35)</f>
        <v>1129663.037</v>
      </c>
      <c r="IC36" s="186">
        <f t="shared" si="568"/>
        <v>2437687.987</v>
      </c>
      <c r="ID36" s="556"/>
      <c r="IE36" s="182" t="s">
        <v>98</v>
      </c>
      <c r="IF36" s="183"/>
      <c r="IG36" s="184"/>
      <c r="IH36" s="184"/>
      <c r="II36" s="185"/>
      <c r="IJ36" s="185"/>
      <c r="IK36" s="186">
        <f>SUM(IK31:IK35)</f>
        <v>4044547.062</v>
      </c>
      <c r="IL36" s="185"/>
      <c r="IM36" s="186">
        <f>SUM(IM31:IM35)</f>
        <v>250118.2376</v>
      </c>
      <c r="IN36" s="185"/>
      <c r="IO36" s="185"/>
      <c r="IP36" s="186">
        <f t="shared" ref="IP36:IQ36" si="569">SUM(IP31:IP35)</f>
        <v>0</v>
      </c>
      <c r="IQ36" s="186">
        <f t="shared" si="569"/>
        <v>4294665.3</v>
      </c>
      <c r="IR36" s="185"/>
      <c r="IS36" s="186">
        <f t="shared" ref="IS36:IT36" si="570">SUM(IS31:IS35)</f>
        <v>1357542.324</v>
      </c>
      <c r="IT36" s="186">
        <f t="shared" si="570"/>
        <v>2937122.975</v>
      </c>
      <c r="IU36" s="556"/>
      <c r="IV36" s="182" t="s">
        <v>98</v>
      </c>
      <c r="IW36" s="183"/>
      <c r="IX36" s="184"/>
      <c r="IY36" s="184"/>
      <c r="IZ36" s="185"/>
      <c r="JA36" s="185"/>
      <c r="JB36" s="186">
        <f>SUM(JB31:JB35)</f>
        <v>4833397.777</v>
      </c>
      <c r="JC36" s="185"/>
      <c r="JD36" s="186">
        <f>SUM(JD31:JD35)</f>
        <v>295776.3857</v>
      </c>
      <c r="JE36" s="185"/>
      <c r="JF36" s="185"/>
      <c r="JG36" s="186">
        <f t="shared" ref="JG36:JH36" si="571">SUM(JG31:JG35)</f>
        <v>0</v>
      </c>
      <c r="JH36" s="186">
        <f t="shared" si="571"/>
        <v>5129174.162</v>
      </c>
      <c r="JI36" s="185"/>
      <c r="JJ36" s="186">
        <f t="shared" ref="JJ36:JK36" si="572">SUM(JJ31:JJ35)</f>
        <v>1637121.981</v>
      </c>
      <c r="JK36" s="186">
        <f t="shared" si="572"/>
        <v>3492052.182</v>
      </c>
      <c r="JL36" s="556"/>
      <c r="JM36" s="182" t="s">
        <v>98</v>
      </c>
      <c r="JN36" s="183"/>
      <c r="JO36" s="184"/>
      <c r="JP36" s="184"/>
      <c r="JQ36" s="185"/>
      <c r="JR36" s="185"/>
      <c r="JS36" s="186">
        <f>SUM(JS31:JS35)</f>
        <v>687890.0597</v>
      </c>
      <c r="JT36" s="185"/>
      <c r="JU36" s="186">
        <f>SUM(JU31:JU35)</f>
        <v>42500.6011</v>
      </c>
      <c r="JV36" s="185"/>
      <c r="JW36" s="185"/>
      <c r="JX36" s="186">
        <f t="shared" ref="JX36:JY36" si="573">SUM(JX31:JX35)</f>
        <v>0</v>
      </c>
      <c r="JY36" s="186">
        <f t="shared" si="573"/>
        <v>730390.6608</v>
      </c>
      <c r="JZ36" s="185"/>
      <c r="KA36" s="186">
        <f t="shared" ref="KA36:KB36" si="574">SUM(KA31:KA35)</f>
        <v>229846.2007</v>
      </c>
      <c r="KB36" s="186">
        <f t="shared" si="574"/>
        <v>500544.4601</v>
      </c>
      <c r="KC36" s="556"/>
      <c r="KD36" s="182" t="s">
        <v>98</v>
      </c>
      <c r="KE36" s="183"/>
      <c r="KF36" s="184"/>
      <c r="KG36" s="184"/>
      <c r="KH36" s="185"/>
      <c r="KI36" s="185"/>
      <c r="KJ36" s="186">
        <f>SUM(KJ31:KJ35)</f>
        <v>0</v>
      </c>
      <c r="KK36" s="185"/>
      <c r="KL36" s="186">
        <f>SUM(KL31:KL35)</f>
        <v>0</v>
      </c>
      <c r="KM36" s="185"/>
      <c r="KN36" s="185"/>
      <c r="KO36" s="186">
        <f t="shared" ref="KO36:KP36" si="575">SUM(KO31:KO35)</f>
        <v>0</v>
      </c>
      <c r="KP36" s="186">
        <f t="shared" si="575"/>
        <v>0</v>
      </c>
      <c r="KQ36" s="185"/>
      <c r="KR36" s="186">
        <f t="shared" ref="KR36:KS36" si="576">SUM(KR31:KR35)</f>
        <v>0</v>
      </c>
      <c r="KS36" s="186">
        <f t="shared" si="576"/>
        <v>0</v>
      </c>
    </row>
    <row r="37" ht="15.75" customHeight="1">
      <c r="A37" s="104"/>
      <c r="B37" s="10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/>
      <c r="R37" s="104"/>
      <c r="S37" s="109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8"/>
      <c r="AI37" s="104"/>
      <c r="AJ37" s="109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8"/>
      <c r="AZ37" s="104"/>
      <c r="BA37" s="109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8"/>
      <c r="BQ37" s="104"/>
      <c r="BR37" s="109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8"/>
      <c r="CH37" s="104"/>
      <c r="CI37" s="109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8"/>
      <c r="CY37" s="104"/>
      <c r="CZ37" s="109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8"/>
      <c r="DP37" s="104"/>
      <c r="DQ37" s="109"/>
      <c r="DR37" s="97"/>
      <c r="DS37" s="97"/>
      <c r="DT37" s="97"/>
      <c r="DU37" s="97"/>
      <c r="DV37" s="97"/>
      <c r="DW37" s="97"/>
      <c r="DX37" s="97"/>
      <c r="DY37" s="97"/>
      <c r="DZ37" s="97"/>
      <c r="EA37" s="97"/>
      <c r="EB37" s="97"/>
      <c r="EC37" s="97"/>
      <c r="ED37" s="97"/>
      <c r="EE37" s="97"/>
      <c r="EF37" s="98"/>
      <c r="EG37" s="104"/>
      <c r="EH37" s="109"/>
      <c r="EI37" s="97"/>
      <c r="EJ37" s="97"/>
      <c r="EK37" s="97"/>
      <c r="EL37" s="97"/>
      <c r="EM37" s="97"/>
      <c r="EN37" s="97"/>
      <c r="EO37" s="97"/>
      <c r="EP37" s="97"/>
      <c r="EQ37" s="97"/>
      <c r="ER37" s="97"/>
      <c r="ES37" s="97"/>
      <c r="ET37" s="97"/>
      <c r="EU37" s="97"/>
      <c r="EV37" s="97"/>
      <c r="EW37" s="98"/>
      <c r="EX37" s="104"/>
      <c r="EY37" s="109"/>
      <c r="EZ37" s="97"/>
      <c r="FA37" s="97"/>
      <c r="FB37" s="97"/>
      <c r="FC37" s="97"/>
      <c r="FD37" s="97"/>
      <c r="FE37" s="97"/>
      <c r="FF37" s="97"/>
      <c r="FG37" s="97"/>
      <c r="FH37" s="97"/>
      <c r="FI37" s="97"/>
      <c r="FJ37" s="97"/>
      <c r="FK37" s="97"/>
      <c r="FL37" s="97"/>
      <c r="FM37" s="97"/>
      <c r="FN37" s="98"/>
      <c r="FO37" s="104"/>
      <c r="FP37" s="109"/>
      <c r="FQ37" s="97"/>
      <c r="FR37" s="97"/>
      <c r="FS37" s="97"/>
      <c r="FT37" s="97"/>
      <c r="FU37" s="97"/>
      <c r="FV37" s="97"/>
      <c r="FW37" s="97"/>
      <c r="FX37" s="97"/>
      <c r="FY37" s="97"/>
      <c r="FZ37" s="97"/>
      <c r="GA37" s="97"/>
      <c r="GB37" s="97"/>
      <c r="GC37" s="97"/>
      <c r="GD37" s="97"/>
      <c r="GE37" s="98"/>
      <c r="GF37" s="104"/>
      <c r="GG37" s="109"/>
      <c r="GH37" s="97"/>
      <c r="GI37" s="97"/>
      <c r="GJ37" s="97"/>
      <c r="GK37" s="97"/>
      <c r="GL37" s="97"/>
      <c r="GM37" s="97"/>
      <c r="GN37" s="97"/>
      <c r="GO37" s="97"/>
      <c r="GP37" s="97"/>
      <c r="GQ37" s="97"/>
      <c r="GR37" s="97"/>
      <c r="GS37" s="97"/>
      <c r="GT37" s="97"/>
      <c r="GU37" s="97"/>
      <c r="GV37" s="98"/>
      <c r="GW37" s="104"/>
      <c r="GX37" s="109"/>
      <c r="GY37" s="97"/>
      <c r="GZ37" s="97"/>
      <c r="HA37" s="97"/>
      <c r="HB37" s="97"/>
      <c r="HC37" s="97"/>
      <c r="HD37" s="97"/>
      <c r="HE37" s="97"/>
      <c r="HF37" s="97"/>
      <c r="HG37" s="97"/>
      <c r="HH37" s="97"/>
      <c r="HI37" s="97"/>
      <c r="HJ37" s="97"/>
      <c r="HK37" s="97"/>
      <c r="HL37" s="97"/>
      <c r="HM37" s="98"/>
      <c r="HN37" s="104"/>
      <c r="HO37" s="109"/>
      <c r="HP37" s="97"/>
      <c r="HQ37" s="97"/>
      <c r="HR37" s="97"/>
      <c r="HS37" s="97"/>
      <c r="HT37" s="97"/>
      <c r="HU37" s="97"/>
      <c r="HV37" s="97"/>
      <c r="HW37" s="97"/>
      <c r="HX37" s="97"/>
      <c r="HY37" s="97"/>
      <c r="HZ37" s="97"/>
      <c r="IA37" s="97"/>
      <c r="IB37" s="97"/>
      <c r="IC37" s="97"/>
      <c r="ID37" s="98"/>
      <c r="IE37" s="104"/>
      <c r="IF37" s="109"/>
      <c r="IG37" s="97"/>
      <c r="IH37" s="97"/>
      <c r="II37" s="97"/>
      <c r="IJ37" s="97"/>
      <c r="IK37" s="97"/>
      <c r="IL37" s="97"/>
      <c r="IM37" s="97"/>
      <c r="IN37" s="97"/>
      <c r="IO37" s="97"/>
      <c r="IP37" s="97"/>
      <c r="IQ37" s="97"/>
      <c r="IR37" s="97"/>
      <c r="IS37" s="97"/>
      <c r="IT37" s="97"/>
      <c r="IU37" s="98"/>
      <c r="IV37" s="104"/>
      <c r="IW37" s="109"/>
      <c r="IX37" s="97"/>
      <c r="IY37" s="97"/>
      <c r="IZ37" s="97"/>
      <c r="JA37" s="97"/>
      <c r="JB37" s="97"/>
      <c r="JC37" s="97"/>
      <c r="JD37" s="97"/>
      <c r="JE37" s="97"/>
      <c r="JF37" s="97"/>
      <c r="JG37" s="97"/>
      <c r="JH37" s="97"/>
      <c r="JI37" s="97"/>
      <c r="JJ37" s="97"/>
      <c r="JK37" s="97"/>
      <c r="JL37" s="98"/>
      <c r="JM37" s="104"/>
      <c r="JN37" s="109"/>
      <c r="JO37" s="97"/>
      <c r="JP37" s="97"/>
      <c r="JQ37" s="97"/>
      <c r="JR37" s="97"/>
      <c r="JS37" s="97"/>
      <c r="JT37" s="97"/>
      <c r="JU37" s="97"/>
      <c r="JV37" s="97"/>
      <c r="JW37" s="97"/>
      <c r="JX37" s="97"/>
      <c r="JY37" s="97"/>
      <c r="JZ37" s="97"/>
      <c r="KA37" s="97"/>
      <c r="KB37" s="97"/>
      <c r="KC37" s="98"/>
      <c r="KD37" s="104"/>
      <c r="KE37" s="109"/>
      <c r="KF37" s="97"/>
      <c r="KG37" s="97"/>
      <c r="KH37" s="97"/>
      <c r="KI37" s="97"/>
      <c r="KJ37" s="97"/>
      <c r="KK37" s="97"/>
      <c r="KL37" s="97"/>
      <c r="KM37" s="97"/>
      <c r="KN37" s="97"/>
      <c r="KO37" s="97"/>
      <c r="KP37" s="97"/>
      <c r="KQ37" s="97"/>
      <c r="KR37" s="97"/>
      <c r="KS37" s="97"/>
    </row>
    <row r="38" ht="15.75" customHeight="1">
      <c r="A38" s="104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8"/>
      <c r="R38" s="104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8"/>
      <c r="AI38" s="104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8"/>
      <c r="AZ38" s="104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8"/>
      <c r="BQ38" s="104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8"/>
      <c r="CH38" s="104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8"/>
      <c r="CY38" s="104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98"/>
      <c r="DP38" s="104"/>
      <c r="DQ38" s="97"/>
      <c r="DR38" s="97"/>
      <c r="DS38" s="97"/>
      <c r="DT38" s="97"/>
      <c r="DU38" s="97"/>
      <c r="DV38" s="97"/>
      <c r="DW38" s="97"/>
      <c r="DX38" s="97"/>
      <c r="DY38" s="97"/>
      <c r="DZ38" s="97"/>
      <c r="EA38" s="97"/>
      <c r="EB38" s="97"/>
      <c r="EC38" s="97"/>
      <c r="ED38" s="97"/>
      <c r="EE38" s="97"/>
      <c r="EF38" s="98"/>
      <c r="EG38" s="104"/>
      <c r="EH38" s="97"/>
      <c r="EI38" s="97"/>
      <c r="EJ38" s="97"/>
      <c r="EK38" s="97"/>
      <c r="EL38" s="97"/>
      <c r="EM38" s="97"/>
      <c r="EN38" s="97"/>
      <c r="EO38" s="97"/>
      <c r="EP38" s="97"/>
      <c r="EQ38" s="97"/>
      <c r="ER38" s="97"/>
      <c r="ES38" s="97"/>
      <c r="ET38" s="97"/>
      <c r="EU38" s="97"/>
      <c r="EV38" s="97"/>
      <c r="EW38" s="98"/>
      <c r="EX38" s="104"/>
      <c r="EY38" s="97"/>
      <c r="EZ38" s="97"/>
      <c r="FA38" s="97"/>
      <c r="FB38" s="97"/>
      <c r="FC38" s="97"/>
      <c r="FD38" s="97"/>
      <c r="FE38" s="97"/>
      <c r="FF38" s="97"/>
      <c r="FG38" s="97"/>
      <c r="FH38" s="97"/>
      <c r="FI38" s="97"/>
      <c r="FJ38" s="97"/>
      <c r="FK38" s="97"/>
      <c r="FL38" s="97"/>
      <c r="FM38" s="97"/>
      <c r="FN38" s="98"/>
      <c r="FO38" s="104"/>
      <c r="FP38" s="97"/>
      <c r="FQ38" s="97"/>
      <c r="FR38" s="97"/>
      <c r="FS38" s="97"/>
      <c r="FT38" s="97"/>
      <c r="FU38" s="97"/>
      <c r="FV38" s="97"/>
      <c r="FW38" s="97"/>
      <c r="FX38" s="97"/>
      <c r="FY38" s="97"/>
      <c r="FZ38" s="97"/>
      <c r="GA38" s="97"/>
      <c r="GB38" s="97"/>
      <c r="GC38" s="97"/>
      <c r="GD38" s="97"/>
      <c r="GE38" s="98"/>
      <c r="GF38" s="104"/>
      <c r="GG38" s="97"/>
      <c r="GH38" s="97"/>
      <c r="GI38" s="97"/>
      <c r="GJ38" s="97"/>
      <c r="GK38" s="97"/>
      <c r="GL38" s="97"/>
      <c r="GM38" s="97"/>
      <c r="GN38" s="97"/>
      <c r="GO38" s="97"/>
      <c r="GP38" s="97"/>
      <c r="GQ38" s="97"/>
      <c r="GR38" s="97"/>
      <c r="GS38" s="97"/>
      <c r="GT38" s="97"/>
      <c r="GU38" s="97"/>
      <c r="GV38" s="98"/>
      <c r="GW38" s="104"/>
      <c r="GX38" s="97"/>
      <c r="GY38" s="97"/>
      <c r="GZ38" s="97"/>
      <c r="HA38" s="97"/>
      <c r="HB38" s="97"/>
      <c r="HC38" s="97"/>
      <c r="HD38" s="97"/>
      <c r="HE38" s="97"/>
      <c r="HF38" s="97"/>
      <c r="HG38" s="97"/>
      <c r="HH38" s="97"/>
      <c r="HI38" s="97"/>
      <c r="HJ38" s="97"/>
      <c r="HK38" s="97"/>
      <c r="HL38" s="97"/>
      <c r="HM38" s="98"/>
      <c r="HN38" s="104"/>
      <c r="HO38" s="97"/>
      <c r="HP38" s="97"/>
      <c r="HQ38" s="97"/>
      <c r="HR38" s="97"/>
      <c r="HS38" s="97"/>
      <c r="HT38" s="97"/>
      <c r="HU38" s="97"/>
      <c r="HV38" s="97"/>
      <c r="HW38" s="97"/>
      <c r="HX38" s="97"/>
      <c r="HY38" s="97"/>
      <c r="HZ38" s="97"/>
      <c r="IA38" s="97"/>
      <c r="IB38" s="97"/>
      <c r="IC38" s="97"/>
      <c r="ID38" s="98"/>
      <c r="IE38" s="104"/>
      <c r="IF38" s="97"/>
      <c r="IG38" s="97"/>
      <c r="IH38" s="97"/>
      <c r="II38" s="97"/>
      <c r="IJ38" s="97"/>
      <c r="IK38" s="97"/>
      <c r="IL38" s="97"/>
      <c r="IM38" s="97"/>
      <c r="IN38" s="97"/>
      <c r="IO38" s="97"/>
      <c r="IP38" s="97"/>
      <c r="IQ38" s="97"/>
      <c r="IR38" s="97"/>
      <c r="IS38" s="97"/>
      <c r="IT38" s="97"/>
      <c r="IU38" s="98"/>
      <c r="IV38" s="104"/>
      <c r="IW38" s="97"/>
      <c r="IX38" s="97"/>
      <c r="IY38" s="97"/>
      <c r="IZ38" s="97"/>
      <c r="JA38" s="97"/>
      <c r="JB38" s="97"/>
      <c r="JC38" s="97"/>
      <c r="JD38" s="97"/>
      <c r="JE38" s="97"/>
      <c r="JF38" s="97"/>
      <c r="JG38" s="97"/>
      <c r="JH38" s="97"/>
      <c r="JI38" s="97"/>
      <c r="JJ38" s="97"/>
      <c r="JK38" s="97"/>
      <c r="JL38" s="98"/>
      <c r="JM38" s="104"/>
      <c r="JN38" s="97"/>
      <c r="JO38" s="97"/>
      <c r="JP38" s="97"/>
      <c r="JQ38" s="97"/>
      <c r="JR38" s="97"/>
      <c r="JS38" s="97"/>
      <c r="JT38" s="97"/>
      <c r="JU38" s="97"/>
      <c r="JV38" s="97"/>
      <c r="JW38" s="97"/>
      <c r="JX38" s="97"/>
      <c r="JY38" s="97"/>
      <c r="JZ38" s="97"/>
      <c r="KA38" s="97"/>
      <c r="KB38" s="97"/>
      <c r="KC38" s="98"/>
      <c r="KD38" s="104"/>
      <c r="KE38" s="97"/>
      <c r="KF38" s="97"/>
      <c r="KG38" s="97"/>
      <c r="KH38" s="97"/>
      <c r="KI38" s="97"/>
      <c r="KJ38" s="97"/>
      <c r="KK38" s="97"/>
      <c r="KL38" s="97"/>
      <c r="KM38" s="97"/>
      <c r="KN38" s="97"/>
      <c r="KO38" s="97"/>
      <c r="KP38" s="97"/>
      <c r="KQ38" s="97"/>
      <c r="KR38" s="97"/>
      <c r="KS38" s="97"/>
    </row>
    <row r="39" ht="15.75" customHeight="1">
      <c r="A39" s="104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8"/>
      <c r="R39" s="104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8"/>
      <c r="AI39" s="104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8"/>
      <c r="AZ39" s="104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8"/>
      <c r="BQ39" s="104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8"/>
      <c r="CH39" s="104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8"/>
      <c r="CY39" s="104"/>
      <c r="CZ39" s="97"/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  <c r="DL39" s="97"/>
      <c r="DM39" s="97"/>
      <c r="DN39" s="97"/>
      <c r="DO39" s="98"/>
      <c r="DP39" s="104"/>
      <c r="DQ39" s="97"/>
      <c r="DR39" s="97"/>
      <c r="DS39" s="97"/>
      <c r="DT39" s="97"/>
      <c r="DU39" s="97"/>
      <c r="DV39" s="97"/>
      <c r="DW39" s="97"/>
      <c r="DX39" s="97"/>
      <c r="DY39" s="97"/>
      <c r="DZ39" s="97"/>
      <c r="EA39" s="97"/>
      <c r="EB39" s="97"/>
      <c r="EC39" s="97"/>
      <c r="ED39" s="97"/>
      <c r="EE39" s="97"/>
      <c r="EF39" s="98"/>
      <c r="EG39" s="104"/>
      <c r="EH39" s="97"/>
      <c r="EI39" s="97"/>
      <c r="EJ39" s="97"/>
      <c r="EK39" s="97"/>
      <c r="EL39" s="97"/>
      <c r="EM39" s="97"/>
      <c r="EN39" s="97"/>
      <c r="EO39" s="97"/>
      <c r="EP39" s="97"/>
      <c r="EQ39" s="97"/>
      <c r="ER39" s="97"/>
      <c r="ES39" s="97"/>
      <c r="ET39" s="97"/>
      <c r="EU39" s="97"/>
      <c r="EV39" s="97"/>
      <c r="EW39" s="98"/>
      <c r="EX39" s="104"/>
      <c r="EY39" s="97"/>
      <c r="EZ39" s="97"/>
      <c r="FA39" s="97"/>
      <c r="FB39" s="97"/>
      <c r="FC39" s="97"/>
      <c r="FD39" s="97"/>
      <c r="FE39" s="97"/>
      <c r="FF39" s="97"/>
      <c r="FG39" s="97"/>
      <c r="FH39" s="97"/>
      <c r="FI39" s="97"/>
      <c r="FJ39" s="97"/>
      <c r="FK39" s="97"/>
      <c r="FL39" s="97"/>
      <c r="FM39" s="97"/>
      <c r="FN39" s="98"/>
      <c r="FO39" s="104"/>
      <c r="FP39" s="97"/>
      <c r="FQ39" s="97"/>
      <c r="FR39" s="97"/>
      <c r="FS39" s="97"/>
      <c r="FT39" s="97"/>
      <c r="FU39" s="97"/>
      <c r="FV39" s="97"/>
      <c r="FW39" s="97"/>
      <c r="FX39" s="97"/>
      <c r="FY39" s="97"/>
      <c r="FZ39" s="97"/>
      <c r="GA39" s="97"/>
      <c r="GB39" s="97"/>
      <c r="GC39" s="97"/>
      <c r="GD39" s="97"/>
      <c r="GE39" s="98"/>
      <c r="GF39" s="104"/>
      <c r="GG39" s="97"/>
      <c r="GH39" s="97"/>
      <c r="GI39" s="97"/>
      <c r="GJ39" s="97"/>
      <c r="GK39" s="97"/>
      <c r="GL39" s="97"/>
      <c r="GM39" s="97"/>
      <c r="GN39" s="97"/>
      <c r="GO39" s="97"/>
      <c r="GP39" s="97"/>
      <c r="GQ39" s="97"/>
      <c r="GR39" s="97"/>
      <c r="GS39" s="97"/>
      <c r="GT39" s="97"/>
      <c r="GU39" s="97"/>
      <c r="GV39" s="98"/>
      <c r="GW39" s="104"/>
      <c r="GX39" s="97"/>
      <c r="GY39" s="97"/>
      <c r="GZ39" s="97"/>
      <c r="HA39" s="97"/>
      <c r="HB39" s="97"/>
      <c r="HC39" s="97"/>
      <c r="HD39" s="97"/>
      <c r="HE39" s="97"/>
      <c r="HF39" s="97"/>
      <c r="HG39" s="97"/>
      <c r="HH39" s="97"/>
      <c r="HI39" s="97"/>
      <c r="HJ39" s="97"/>
      <c r="HK39" s="97"/>
      <c r="HL39" s="97"/>
      <c r="HM39" s="98"/>
      <c r="HN39" s="104"/>
      <c r="HO39" s="97"/>
      <c r="HP39" s="97"/>
      <c r="HQ39" s="97"/>
      <c r="HR39" s="97"/>
      <c r="HS39" s="97"/>
      <c r="HT39" s="97"/>
      <c r="HU39" s="97"/>
      <c r="HV39" s="97"/>
      <c r="HW39" s="97"/>
      <c r="HX39" s="97"/>
      <c r="HY39" s="97"/>
      <c r="HZ39" s="97"/>
      <c r="IA39" s="97"/>
      <c r="IB39" s="97"/>
      <c r="IC39" s="97"/>
      <c r="ID39" s="98"/>
      <c r="IE39" s="104"/>
      <c r="IF39" s="97"/>
      <c r="IG39" s="97"/>
      <c r="IH39" s="97"/>
      <c r="II39" s="97"/>
      <c r="IJ39" s="97"/>
      <c r="IK39" s="97"/>
      <c r="IL39" s="97"/>
      <c r="IM39" s="97"/>
      <c r="IN39" s="97"/>
      <c r="IO39" s="97"/>
      <c r="IP39" s="97"/>
      <c r="IQ39" s="97"/>
      <c r="IR39" s="97"/>
      <c r="IS39" s="97"/>
      <c r="IT39" s="97"/>
      <c r="IU39" s="98"/>
      <c r="IV39" s="104"/>
      <c r="IW39" s="97"/>
      <c r="IX39" s="97"/>
      <c r="IY39" s="97"/>
      <c r="IZ39" s="97"/>
      <c r="JA39" s="97"/>
      <c r="JB39" s="97"/>
      <c r="JC39" s="97"/>
      <c r="JD39" s="97"/>
      <c r="JE39" s="97"/>
      <c r="JF39" s="97"/>
      <c r="JG39" s="97"/>
      <c r="JH39" s="97"/>
      <c r="JI39" s="97"/>
      <c r="JJ39" s="97"/>
      <c r="JK39" s="97"/>
      <c r="JL39" s="98"/>
      <c r="JM39" s="104"/>
      <c r="JN39" s="97"/>
      <c r="JO39" s="97"/>
      <c r="JP39" s="97"/>
      <c r="JQ39" s="97"/>
      <c r="JR39" s="97"/>
      <c r="JS39" s="97"/>
      <c r="JT39" s="97"/>
      <c r="JU39" s="97"/>
      <c r="JV39" s="97"/>
      <c r="JW39" s="97"/>
      <c r="JX39" s="97"/>
      <c r="JY39" s="97"/>
      <c r="JZ39" s="97"/>
      <c r="KA39" s="97"/>
      <c r="KB39" s="97"/>
      <c r="KC39" s="98"/>
      <c r="KD39" s="104"/>
      <c r="KE39" s="97"/>
      <c r="KF39" s="97"/>
      <c r="KG39" s="97"/>
      <c r="KH39" s="97"/>
      <c r="KI39" s="97"/>
      <c r="KJ39" s="97"/>
      <c r="KK39" s="97"/>
      <c r="KL39" s="97"/>
      <c r="KM39" s="97"/>
      <c r="KN39" s="97"/>
      <c r="KO39" s="97"/>
      <c r="KP39" s="97"/>
      <c r="KQ39" s="97"/>
      <c r="KR39" s="97"/>
      <c r="KS39" s="97"/>
    </row>
    <row r="40" ht="15.0" customHeight="1">
      <c r="A40" s="190"/>
      <c r="B40" s="191" t="s">
        <v>50</v>
      </c>
      <c r="C40" s="192" t="s">
        <v>51</v>
      </c>
      <c r="D40" s="191"/>
      <c r="E40" s="191"/>
      <c r="F40" s="191"/>
      <c r="G40" s="191" t="s">
        <v>52</v>
      </c>
      <c r="H40" s="191"/>
      <c r="I40" s="193"/>
      <c r="J40" s="194"/>
      <c r="K40" s="194"/>
      <c r="L40" s="194"/>
      <c r="M40" s="194"/>
      <c r="N40" s="194"/>
      <c r="O40" s="194"/>
      <c r="P40" s="110" t="s">
        <v>103</v>
      </c>
      <c r="Q40" s="195"/>
      <c r="R40" s="190"/>
      <c r="S40" s="191" t="s">
        <v>50</v>
      </c>
      <c r="T40" s="192" t="s">
        <v>51</v>
      </c>
      <c r="U40" s="191"/>
      <c r="V40" s="191"/>
      <c r="W40" s="191"/>
      <c r="X40" s="191" t="s">
        <v>52</v>
      </c>
      <c r="Y40" s="191"/>
      <c r="Z40" s="193"/>
      <c r="AA40" s="194"/>
      <c r="AB40" s="194"/>
      <c r="AC40" s="194"/>
      <c r="AD40" s="194"/>
      <c r="AE40" s="194"/>
      <c r="AF40" s="194"/>
      <c r="AG40" s="110" t="s">
        <v>103</v>
      </c>
      <c r="AH40" s="195"/>
      <c r="AI40" s="190"/>
      <c r="AJ40" s="191" t="s">
        <v>50</v>
      </c>
      <c r="AK40" s="192" t="s">
        <v>51</v>
      </c>
      <c r="AL40" s="191"/>
      <c r="AM40" s="191"/>
      <c r="AN40" s="191"/>
      <c r="AO40" s="191" t="s">
        <v>52</v>
      </c>
      <c r="AP40" s="191"/>
      <c r="AQ40" s="193"/>
      <c r="AR40" s="194"/>
      <c r="AS40" s="194"/>
      <c r="AT40" s="194"/>
      <c r="AU40" s="194"/>
      <c r="AV40" s="194"/>
      <c r="AW40" s="194"/>
      <c r="AX40" s="110" t="s">
        <v>103</v>
      </c>
      <c r="AY40" s="195"/>
      <c r="AZ40" s="190"/>
      <c r="BA40" s="191" t="s">
        <v>50</v>
      </c>
      <c r="BB40" s="192" t="s">
        <v>51</v>
      </c>
      <c r="BC40" s="191"/>
      <c r="BD40" s="191"/>
      <c r="BE40" s="191"/>
      <c r="BF40" s="191" t="s">
        <v>52</v>
      </c>
      <c r="BG40" s="191"/>
      <c r="BH40" s="193"/>
      <c r="BI40" s="194"/>
      <c r="BJ40" s="194"/>
      <c r="BK40" s="194"/>
      <c r="BL40" s="194"/>
      <c r="BM40" s="194"/>
      <c r="BN40" s="194"/>
      <c r="BO40" s="110" t="s">
        <v>103</v>
      </c>
      <c r="BP40" s="195"/>
      <c r="BQ40" s="190"/>
      <c r="BR40" s="191" t="s">
        <v>50</v>
      </c>
      <c r="BS40" s="192" t="s">
        <v>51</v>
      </c>
      <c r="BT40" s="191"/>
      <c r="BU40" s="191"/>
      <c r="BV40" s="191"/>
      <c r="BW40" s="191" t="s">
        <v>52</v>
      </c>
      <c r="BX40" s="191"/>
      <c r="BY40" s="193"/>
      <c r="BZ40" s="194"/>
      <c r="CA40" s="194"/>
      <c r="CB40" s="194"/>
      <c r="CC40" s="194"/>
      <c r="CD40" s="194"/>
      <c r="CE40" s="194"/>
      <c r="CF40" s="110" t="s">
        <v>103</v>
      </c>
      <c r="CG40" s="195"/>
      <c r="CH40" s="190"/>
      <c r="CI40" s="191" t="s">
        <v>50</v>
      </c>
      <c r="CJ40" s="192" t="s">
        <v>51</v>
      </c>
      <c r="CK40" s="191"/>
      <c r="CL40" s="191"/>
      <c r="CM40" s="191"/>
      <c r="CN40" s="191" t="s">
        <v>52</v>
      </c>
      <c r="CO40" s="191"/>
      <c r="CP40" s="193"/>
      <c r="CQ40" s="194"/>
      <c r="CR40" s="194"/>
      <c r="CS40" s="194"/>
      <c r="CT40" s="194"/>
      <c r="CU40" s="194"/>
      <c r="CV40" s="194"/>
      <c r="CW40" s="110" t="s">
        <v>103</v>
      </c>
      <c r="CX40" s="195"/>
      <c r="CY40" s="190"/>
      <c r="CZ40" s="191" t="s">
        <v>50</v>
      </c>
      <c r="DA40" s="192" t="s">
        <v>51</v>
      </c>
      <c r="DB40" s="191"/>
      <c r="DC40" s="191"/>
      <c r="DD40" s="191"/>
      <c r="DE40" s="191" t="s">
        <v>52</v>
      </c>
      <c r="DF40" s="191"/>
      <c r="DG40" s="193"/>
      <c r="DH40" s="194"/>
      <c r="DI40" s="194"/>
      <c r="DJ40" s="194"/>
      <c r="DK40" s="194"/>
      <c r="DL40" s="194"/>
      <c r="DM40" s="194"/>
      <c r="DN40" s="110" t="s">
        <v>103</v>
      </c>
      <c r="DO40" s="195"/>
      <c r="DP40" s="190"/>
      <c r="DQ40" s="191" t="s">
        <v>50</v>
      </c>
      <c r="DR40" s="192" t="s">
        <v>51</v>
      </c>
      <c r="DS40" s="191"/>
      <c r="DT40" s="191"/>
      <c r="DU40" s="191"/>
      <c r="DV40" s="191" t="s">
        <v>52</v>
      </c>
      <c r="DW40" s="191"/>
      <c r="DX40" s="193"/>
      <c r="DY40" s="194"/>
      <c r="DZ40" s="194"/>
      <c r="EA40" s="194"/>
      <c r="EB40" s="194"/>
      <c r="EC40" s="194"/>
      <c r="ED40" s="194"/>
      <c r="EE40" s="110" t="s">
        <v>103</v>
      </c>
      <c r="EF40" s="195"/>
      <c r="EG40" s="190"/>
      <c r="EH40" s="191" t="s">
        <v>50</v>
      </c>
      <c r="EI40" s="192" t="s">
        <v>51</v>
      </c>
      <c r="EJ40" s="191"/>
      <c r="EK40" s="191"/>
      <c r="EL40" s="191"/>
      <c r="EM40" s="191" t="s">
        <v>52</v>
      </c>
      <c r="EN40" s="191"/>
      <c r="EO40" s="193"/>
      <c r="EP40" s="194"/>
      <c r="EQ40" s="194"/>
      <c r="ER40" s="194"/>
      <c r="ES40" s="194"/>
      <c r="ET40" s="194"/>
      <c r="EU40" s="194"/>
      <c r="EV40" s="110" t="s">
        <v>103</v>
      </c>
      <c r="EW40" s="195"/>
      <c r="EX40" s="190"/>
      <c r="EY40" s="191" t="s">
        <v>50</v>
      </c>
      <c r="EZ40" s="192" t="s">
        <v>51</v>
      </c>
      <c r="FA40" s="191"/>
      <c r="FB40" s="191"/>
      <c r="FC40" s="191"/>
      <c r="FD40" s="191" t="s">
        <v>52</v>
      </c>
      <c r="FE40" s="191"/>
      <c r="FF40" s="193"/>
      <c r="FG40" s="194"/>
      <c r="FH40" s="194"/>
      <c r="FI40" s="194"/>
      <c r="FJ40" s="194"/>
      <c r="FK40" s="194"/>
      <c r="FL40" s="194"/>
      <c r="FM40" s="110" t="s">
        <v>103</v>
      </c>
      <c r="FN40" s="195"/>
      <c r="FO40" s="190"/>
      <c r="FP40" s="191" t="s">
        <v>50</v>
      </c>
      <c r="FQ40" s="192" t="s">
        <v>51</v>
      </c>
      <c r="FR40" s="191"/>
      <c r="FS40" s="191"/>
      <c r="FT40" s="191"/>
      <c r="FU40" s="191" t="s">
        <v>52</v>
      </c>
      <c r="FV40" s="191"/>
      <c r="FW40" s="193"/>
      <c r="FX40" s="194"/>
      <c r="FY40" s="194"/>
      <c r="FZ40" s="194"/>
      <c r="GA40" s="194"/>
      <c r="GB40" s="194"/>
      <c r="GC40" s="194"/>
      <c r="GD40" s="110" t="s">
        <v>103</v>
      </c>
      <c r="GE40" s="195"/>
      <c r="GF40" s="190"/>
      <c r="GG40" s="191" t="s">
        <v>50</v>
      </c>
      <c r="GH40" s="192" t="s">
        <v>51</v>
      </c>
      <c r="GI40" s="191"/>
      <c r="GJ40" s="191"/>
      <c r="GK40" s="191"/>
      <c r="GL40" s="191" t="s">
        <v>52</v>
      </c>
      <c r="GM40" s="191"/>
      <c r="GN40" s="193"/>
      <c r="GO40" s="194"/>
      <c r="GP40" s="194"/>
      <c r="GQ40" s="194"/>
      <c r="GR40" s="194"/>
      <c r="GS40" s="194"/>
      <c r="GT40" s="194"/>
      <c r="GU40" s="110" t="s">
        <v>103</v>
      </c>
      <c r="GV40" s="195"/>
      <c r="GW40" s="190"/>
      <c r="GX40" s="191" t="s">
        <v>50</v>
      </c>
      <c r="GY40" s="192" t="s">
        <v>51</v>
      </c>
      <c r="GZ40" s="191"/>
      <c r="HA40" s="191"/>
      <c r="HB40" s="191"/>
      <c r="HC40" s="191" t="s">
        <v>52</v>
      </c>
      <c r="HD40" s="191"/>
      <c r="HE40" s="193"/>
      <c r="HF40" s="194"/>
      <c r="HG40" s="194"/>
      <c r="HH40" s="194"/>
      <c r="HI40" s="194"/>
      <c r="HJ40" s="194"/>
      <c r="HK40" s="194"/>
      <c r="HL40" s="110" t="s">
        <v>103</v>
      </c>
      <c r="HM40" s="195"/>
      <c r="HN40" s="190"/>
      <c r="HO40" s="191" t="s">
        <v>50</v>
      </c>
      <c r="HP40" s="192" t="s">
        <v>51</v>
      </c>
      <c r="HQ40" s="191"/>
      <c r="HR40" s="191"/>
      <c r="HS40" s="191"/>
      <c r="HT40" s="191" t="s">
        <v>52</v>
      </c>
      <c r="HU40" s="191"/>
      <c r="HV40" s="193"/>
      <c r="HW40" s="194"/>
      <c r="HX40" s="194"/>
      <c r="HY40" s="194"/>
      <c r="HZ40" s="194"/>
      <c r="IA40" s="194"/>
      <c r="IB40" s="194"/>
      <c r="IC40" s="110" t="s">
        <v>103</v>
      </c>
      <c r="ID40" s="195"/>
      <c r="IE40" s="190"/>
      <c r="IF40" s="191" t="s">
        <v>50</v>
      </c>
      <c r="IG40" s="192" t="s">
        <v>51</v>
      </c>
      <c r="IH40" s="191"/>
      <c r="II40" s="191"/>
      <c r="IJ40" s="191"/>
      <c r="IK40" s="191" t="s">
        <v>52</v>
      </c>
      <c r="IL40" s="191"/>
      <c r="IM40" s="193"/>
      <c r="IN40" s="194"/>
      <c r="IO40" s="194"/>
      <c r="IP40" s="194"/>
      <c r="IQ40" s="194"/>
      <c r="IR40" s="194"/>
      <c r="IS40" s="194"/>
      <c r="IT40" s="110" t="s">
        <v>103</v>
      </c>
      <c r="IU40" s="195"/>
      <c r="IV40" s="190"/>
      <c r="IW40" s="191" t="s">
        <v>50</v>
      </c>
      <c r="IX40" s="192" t="s">
        <v>51</v>
      </c>
      <c r="IY40" s="191"/>
      <c r="IZ40" s="191"/>
      <c r="JA40" s="191"/>
      <c r="JB40" s="191" t="s">
        <v>52</v>
      </c>
      <c r="JC40" s="191"/>
      <c r="JD40" s="193"/>
      <c r="JE40" s="194"/>
      <c r="JF40" s="194"/>
      <c r="JG40" s="194"/>
      <c r="JH40" s="194"/>
      <c r="JI40" s="194"/>
      <c r="JJ40" s="194"/>
      <c r="JK40" s="110" t="s">
        <v>103</v>
      </c>
      <c r="JL40" s="195"/>
      <c r="JM40" s="190"/>
      <c r="JN40" s="191" t="s">
        <v>50</v>
      </c>
      <c r="JO40" s="192" t="s">
        <v>51</v>
      </c>
      <c r="JP40" s="191"/>
      <c r="JQ40" s="191"/>
      <c r="JR40" s="191"/>
      <c r="JS40" s="191" t="s">
        <v>52</v>
      </c>
      <c r="JT40" s="191"/>
      <c r="JU40" s="193"/>
      <c r="JV40" s="194"/>
      <c r="JW40" s="194"/>
      <c r="JX40" s="194"/>
      <c r="JY40" s="194"/>
      <c r="JZ40" s="194"/>
      <c r="KA40" s="194"/>
      <c r="KB40" s="110" t="s">
        <v>103</v>
      </c>
      <c r="KC40" s="195"/>
      <c r="KD40" s="190"/>
      <c r="KE40" s="191" t="s">
        <v>50</v>
      </c>
      <c r="KF40" s="192" t="s">
        <v>51</v>
      </c>
      <c r="KG40" s="191"/>
      <c r="KH40" s="191"/>
      <c r="KI40" s="191"/>
      <c r="KJ40" s="191" t="s">
        <v>52</v>
      </c>
      <c r="KK40" s="191"/>
      <c r="KL40" s="193"/>
      <c r="KM40" s="194"/>
      <c r="KN40" s="194"/>
      <c r="KO40" s="194"/>
      <c r="KP40" s="194"/>
      <c r="KQ40" s="194"/>
      <c r="KR40" s="194"/>
      <c r="KS40" s="110" t="s">
        <v>103</v>
      </c>
    </row>
    <row r="41" ht="15.0" customHeight="1">
      <c r="A41" s="196"/>
      <c r="B41" s="197" t="s">
        <v>54</v>
      </c>
      <c r="C41" s="197" t="s">
        <v>55</v>
      </c>
      <c r="D41" s="197"/>
      <c r="E41" s="197"/>
      <c r="F41" s="197"/>
      <c r="G41" s="197" t="s">
        <v>56</v>
      </c>
      <c r="H41" s="197"/>
      <c r="I41" s="198"/>
      <c r="J41" s="194"/>
      <c r="K41" s="194"/>
      <c r="L41" s="194"/>
      <c r="M41" s="194"/>
      <c r="N41" s="194"/>
      <c r="O41" s="194"/>
      <c r="P41" s="42"/>
      <c r="Q41" s="195"/>
      <c r="R41" s="196"/>
      <c r="S41" s="197" t="s">
        <v>54</v>
      </c>
      <c r="T41" s="197" t="s">
        <v>55</v>
      </c>
      <c r="U41" s="197"/>
      <c r="V41" s="197"/>
      <c r="W41" s="197"/>
      <c r="X41" s="197" t="s">
        <v>56</v>
      </c>
      <c r="Y41" s="197"/>
      <c r="Z41" s="198"/>
      <c r="AA41" s="194"/>
      <c r="AB41" s="194"/>
      <c r="AC41" s="194"/>
      <c r="AD41" s="194"/>
      <c r="AE41" s="194"/>
      <c r="AF41" s="194"/>
      <c r="AG41" s="42"/>
      <c r="AH41" s="195"/>
      <c r="AI41" s="196"/>
      <c r="AJ41" s="197" t="s">
        <v>54</v>
      </c>
      <c r="AK41" s="197" t="s">
        <v>55</v>
      </c>
      <c r="AL41" s="197"/>
      <c r="AM41" s="197"/>
      <c r="AN41" s="197"/>
      <c r="AO41" s="197" t="s">
        <v>56</v>
      </c>
      <c r="AP41" s="197"/>
      <c r="AQ41" s="198"/>
      <c r="AR41" s="194"/>
      <c r="AS41" s="194"/>
      <c r="AT41" s="194"/>
      <c r="AU41" s="194"/>
      <c r="AV41" s="194"/>
      <c r="AW41" s="194"/>
      <c r="AX41" s="42"/>
      <c r="AY41" s="195"/>
      <c r="AZ41" s="196"/>
      <c r="BA41" s="197" t="s">
        <v>54</v>
      </c>
      <c r="BB41" s="197" t="s">
        <v>55</v>
      </c>
      <c r="BC41" s="197"/>
      <c r="BD41" s="197"/>
      <c r="BE41" s="197"/>
      <c r="BF41" s="197" t="s">
        <v>56</v>
      </c>
      <c r="BG41" s="197"/>
      <c r="BH41" s="198"/>
      <c r="BI41" s="194"/>
      <c r="BJ41" s="194"/>
      <c r="BK41" s="194"/>
      <c r="BL41" s="194"/>
      <c r="BM41" s="194"/>
      <c r="BN41" s="194"/>
      <c r="BO41" s="42"/>
      <c r="BP41" s="195"/>
      <c r="BQ41" s="196"/>
      <c r="BR41" s="197" t="s">
        <v>54</v>
      </c>
      <c r="BS41" s="197" t="s">
        <v>55</v>
      </c>
      <c r="BT41" s="197"/>
      <c r="BU41" s="197"/>
      <c r="BV41" s="197"/>
      <c r="BW41" s="197" t="s">
        <v>56</v>
      </c>
      <c r="BX41" s="197"/>
      <c r="BY41" s="198"/>
      <c r="BZ41" s="194"/>
      <c r="CA41" s="194"/>
      <c r="CB41" s="194"/>
      <c r="CC41" s="194"/>
      <c r="CD41" s="194"/>
      <c r="CE41" s="194"/>
      <c r="CF41" s="42"/>
      <c r="CG41" s="195"/>
      <c r="CH41" s="196"/>
      <c r="CI41" s="197" t="s">
        <v>54</v>
      </c>
      <c r="CJ41" s="197" t="s">
        <v>55</v>
      </c>
      <c r="CK41" s="197"/>
      <c r="CL41" s="197"/>
      <c r="CM41" s="197"/>
      <c r="CN41" s="197" t="s">
        <v>56</v>
      </c>
      <c r="CO41" s="197"/>
      <c r="CP41" s="198"/>
      <c r="CQ41" s="194"/>
      <c r="CR41" s="194"/>
      <c r="CS41" s="194"/>
      <c r="CT41" s="194"/>
      <c r="CU41" s="194"/>
      <c r="CV41" s="194"/>
      <c r="CW41" s="42"/>
      <c r="CX41" s="195"/>
      <c r="CY41" s="196"/>
      <c r="CZ41" s="197" t="s">
        <v>54</v>
      </c>
      <c r="DA41" s="197" t="s">
        <v>55</v>
      </c>
      <c r="DB41" s="197"/>
      <c r="DC41" s="197"/>
      <c r="DD41" s="197"/>
      <c r="DE41" s="197" t="s">
        <v>56</v>
      </c>
      <c r="DF41" s="197"/>
      <c r="DG41" s="198"/>
      <c r="DH41" s="194"/>
      <c r="DI41" s="194"/>
      <c r="DJ41" s="194"/>
      <c r="DK41" s="194"/>
      <c r="DL41" s="194"/>
      <c r="DM41" s="194"/>
      <c r="DN41" s="42"/>
      <c r="DO41" s="195"/>
      <c r="DP41" s="196"/>
      <c r="DQ41" s="197" t="s">
        <v>54</v>
      </c>
      <c r="DR41" s="197" t="s">
        <v>55</v>
      </c>
      <c r="DS41" s="197"/>
      <c r="DT41" s="197"/>
      <c r="DU41" s="197"/>
      <c r="DV41" s="197" t="s">
        <v>56</v>
      </c>
      <c r="DW41" s="197"/>
      <c r="DX41" s="198"/>
      <c r="DY41" s="194"/>
      <c r="DZ41" s="194"/>
      <c r="EA41" s="194"/>
      <c r="EB41" s="194"/>
      <c r="EC41" s="194"/>
      <c r="ED41" s="194"/>
      <c r="EE41" s="42"/>
      <c r="EF41" s="195"/>
      <c r="EG41" s="196"/>
      <c r="EH41" s="197" t="s">
        <v>54</v>
      </c>
      <c r="EI41" s="197" t="s">
        <v>55</v>
      </c>
      <c r="EJ41" s="197"/>
      <c r="EK41" s="197"/>
      <c r="EL41" s="197"/>
      <c r="EM41" s="197" t="s">
        <v>56</v>
      </c>
      <c r="EN41" s="197"/>
      <c r="EO41" s="198"/>
      <c r="EP41" s="194"/>
      <c r="EQ41" s="194"/>
      <c r="ER41" s="194"/>
      <c r="ES41" s="194"/>
      <c r="ET41" s="194"/>
      <c r="EU41" s="194"/>
      <c r="EV41" s="42"/>
      <c r="EW41" s="195"/>
      <c r="EX41" s="196"/>
      <c r="EY41" s="197" t="s">
        <v>54</v>
      </c>
      <c r="EZ41" s="197" t="s">
        <v>55</v>
      </c>
      <c r="FA41" s="197"/>
      <c r="FB41" s="197"/>
      <c r="FC41" s="197"/>
      <c r="FD41" s="197" t="s">
        <v>56</v>
      </c>
      <c r="FE41" s="197"/>
      <c r="FF41" s="198"/>
      <c r="FG41" s="194"/>
      <c r="FH41" s="194"/>
      <c r="FI41" s="194"/>
      <c r="FJ41" s="194"/>
      <c r="FK41" s="194"/>
      <c r="FL41" s="194"/>
      <c r="FM41" s="42"/>
      <c r="FN41" s="195"/>
      <c r="FO41" s="196"/>
      <c r="FP41" s="197" t="s">
        <v>54</v>
      </c>
      <c r="FQ41" s="197" t="s">
        <v>55</v>
      </c>
      <c r="FR41" s="197"/>
      <c r="FS41" s="197"/>
      <c r="FT41" s="197"/>
      <c r="FU41" s="197" t="s">
        <v>56</v>
      </c>
      <c r="FV41" s="197"/>
      <c r="FW41" s="198"/>
      <c r="FX41" s="194"/>
      <c r="FY41" s="194"/>
      <c r="FZ41" s="194"/>
      <c r="GA41" s="194"/>
      <c r="GB41" s="194"/>
      <c r="GC41" s="194"/>
      <c r="GD41" s="42"/>
      <c r="GE41" s="195"/>
      <c r="GF41" s="196"/>
      <c r="GG41" s="197" t="s">
        <v>54</v>
      </c>
      <c r="GH41" s="197" t="s">
        <v>55</v>
      </c>
      <c r="GI41" s="197"/>
      <c r="GJ41" s="197"/>
      <c r="GK41" s="197"/>
      <c r="GL41" s="197" t="s">
        <v>56</v>
      </c>
      <c r="GM41" s="197"/>
      <c r="GN41" s="198"/>
      <c r="GO41" s="194"/>
      <c r="GP41" s="194"/>
      <c r="GQ41" s="194"/>
      <c r="GR41" s="194"/>
      <c r="GS41" s="194"/>
      <c r="GT41" s="194"/>
      <c r="GU41" s="42"/>
      <c r="GV41" s="195"/>
      <c r="GW41" s="196"/>
      <c r="GX41" s="197" t="s">
        <v>54</v>
      </c>
      <c r="GY41" s="197" t="s">
        <v>55</v>
      </c>
      <c r="GZ41" s="197"/>
      <c r="HA41" s="197"/>
      <c r="HB41" s="197"/>
      <c r="HC41" s="197" t="s">
        <v>56</v>
      </c>
      <c r="HD41" s="197"/>
      <c r="HE41" s="198"/>
      <c r="HF41" s="194"/>
      <c r="HG41" s="194"/>
      <c r="HH41" s="194"/>
      <c r="HI41" s="194"/>
      <c r="HJ41" s="194"/>
      <c r="HK41" s="194"/>
      <c r="HL41" s="42"/>
      <c r="HM41" s="195"/>
      <c r="HN41" s="196"/>
      <c r="HO41" s="197" t="s">
        <v>54</v>
      </c>
      <c r="HP41" s="197" t="s">
        <v>55</v>
      </c>
      <c r="HQ41" s="197"/>
      <c r="HR41" s="197"/>
      <c r="HS41" s="197"/>
      <c r="HT41" s="197" t="s">
        <v>56</v>
      </c>
      <c r="HU41" s="197"/>
      <c r="HV41" s="198"/>
      <c r="HW41" s="194"/>
      <c r="HX41" s="194"/>
      <c r="HY41" s="194"/>
      <c r="HZ41" s="194"/>
      <c r="IA41" s="194"/>
      <c r="IB41" s="194"/>
      <c r="IC41" s="42"/>
      <c r="ID41" s="195"/>
      <c r="IE41" s="196"/>
      <c r="IF41" s="197" t="s">
        <v>54</v>
      </c>
      <c r="IG41" s="197" t="s">
        <v>55</v>
      </c>
      <c r="IH41" s="197"/>
      <c r="II41" s="197"/>
      <c r="IJ41" s="197"/>
      <c r="IK41" s="197" t="s">
        <v>56</v>
      </c>
      <c r="IL41" s="197"/>
      <c r="IM41" s="198"/>
      <c r="IN41" s="194"/>
      <c r="IO41" s="194"/>
      <c r="IP41" s="194"/>
      <c r="IQ41" s="194"/>
      <c r="IR41" s="194"/>
      <c r="IS41" s="194"/>
      <c r="IT41" s="42"/>
      <c r="IU41" s="195"/>
      <c r="IV41" s="196"/>
      <c r="IW41" s="197" t="s">
        <v>54</v>
      </c>
      <c r="IX41" s="197" t="s">
        <v>55</v>
      </c>
      <c r="IY41" s="197"/>
      <c r="IZ41" s="197"/>
      <c r="JA41" s="197"/>
      <c r="JB41" s="197" t="s">
        <v>56</v>
      </c>
      <c r="JC41" s="197"/>
      <c r="JD41" s="198"/>
      <c r="JE41" s="194"/>
      <c r="JF41" s="194"/>
      <c r="JG41" s="194"/>
      <c r="JH41" s="194"/>
      <c r="JI41" s="194"/>
      <c r="JJ41" s="194"/>
      <c r="JK41" s="42"/>
      <c r="JL41" s="195"/>
      <c r="JM41" s="196"/>
      <c r="JN41" s="197" t="s">
        <v>54</v>
      </c>
      <c r="JO41" s="197" t="s">
        <v>55</v>
      </c>
      <c r="JP41" s="197"/>
      <c r="JQ41" s="197"/>
      <c r="JR41" s="197"/>
      <c r="JS41" s="197" t="s">
        <v>56</v>
      </c>
      <c r="JT41" s="197"/>
      <c r="JU41" s="198"/>
      <c r="JV41" s="194"/>
      <c r="JW41" s="194"/>
      <c r="JX41" s="194"/>
      <c r="JY41" s="194"/>
      <c r="JZ41" s="194"/>
      <c r="KA41" s="194"/>
      <c r="KB41" s="42"/>
      <c r="KC41" s="195"/>
      <c r="KD41" s="196"/>
      <c r="KE41" s="197" t="s">
        <v>54</v>
      </c>
      <c r="KF41" s="197" t="s">
        <v>55</v>
      </c>
      <c r="KG41" s="197"/>
      <c r="KH41" s="197"/>
      <c r="KI41" s="197"/>
      <c r="KJ41" s="197" t="s">
        <v>56</v>
      </c>
      <c r="KK41" s="197"/>
      <c r="KL41" s="198"/>
      <c r="KM41" s="194"/>
      <c r="KN41" s="194"/>
      <c r="KO41" s="194"/>
      <c r="KP41" s="194"/>
      <c r="KQ41" s="194"/>
      <c r="KR41" s="194"/>
      <c r="KS41" s="42"/>
    </row>
    <row r="42" ht="15.0" customHeight="1">
      <c r="A42" s="196"/>
      <c r="B42" s="197" t="s">
        <v>57</v>
      </c>
      <c r="C42" s="197" t="s">
        <v>58</v>
      </c>
      <c r="D42" s="197"/>
      <c r="E42" s="197"/>
      <c r="F42" s="197"/>
      <c r="G42" s="199" t="s">
        <v>104</v>
      </c>
      <c r="H42" s="197"/>
      <c r="I42" s="198"/>
      <c r="J42" s="194"/>
      <c r="K42" s="194"/>
      <c r="L42" s="194"/>
      <c r="M42" s="194"/>
      <c r="N42" s="194"/>
      <c r="O42" s="194"/>
      <c r="P42" s="116" t="str">
        <f>"I/"&amp;P$6</f>
        <v>I/2010</v>
      </c>
      <c r="Q42" s="195"/>
      <c r="R42" s="196"/>
      <c r="S42" s="197" t="s">
        <v>57</v>
      </c>
      <c r="T42" s="197" t="s">
        <v>58</v>
      </c>
      <c r="U42" s="197"/>
      <c r="V42" s="197"/>
      <c r="W42" s="197"/>
      <c r="X42" s="199" t="s">
        <v>104</v>
      </c>
      <c r="Y42" s="197"/>
      <c r="Z42" s="198"/>
      <c r="AA42" s="194"/>
      <c r="AB42" s="194"/>
      <c r="AC42" s="194"/>
      <c r="AD42" s="194"/>
      <c r="AE42" s="194"/>
      <c r="AF42" s="194"/>
      <c r="AG42" s="116" t="str">
        <f>"I/"&amp;AG$6</f>
        <v>I/2011</v>
      </c>
      <c r="AH42" s="195"/>
      <c r="AI42" s="196"/>
      <c r="AJ42" s="197" t="s">
        <v>57</v>
      </c>
      <c r="AK42" s="197" t="s">
        <v>58</v>
      </c>
      <c r="AL42" s="197"/>
      <c r="AM42" s="197"/>
      <c r="AN42" s="197"/>
      <c r="AO42" s="199" t="s">
        <v>104</v>
      </c>
      <c r="AP42" s="197"/>
      <c r="AQ42" s="198"/>
      <c r="AR42" s="194"/>
      <c r="AS42" s="194"/>
      <c r="AT42" s="194"/>
      <c r="AU42" s="194"/>
      <c r="AV42" s="194"/>
      <c r="AW42" s="194"/>
      <c r="AX42" s="116" t="str">
        <f>"I/"&amp;AX$6</f>
        <v>I/2012</v>
      </c>
      <c r="AY42" s="195"/>
      <c r="AZ42" s="196"/>
      <c r="BA42" s="197" t="s">
        <v>57</v>
      </c>
      <c r="BB42" s="197" t="s">
        <v>58</v>
      </c>
      <c r="BC42" s="197"/>
      <c r="BD42" s="197"/>
      <c r="BE42" s="197"/>
      <c r="BF42" s="199" t="s">
        <v>104</v>
      </c>
      <c r="BG42" s="197"/>
      <c r="BH42" s="198"/>
      <c r="BI42" s="194"/>
      <c r="BJ42" s="194"/>
      <c r="BK42" s="194"/>
      <c r="BL42" s="194"/>
      <c r="BM42" s="194"/>
      <c r="BN42" s="194"/>
      <c r="BO42" s="116" t="str">
        <f>"I/"&amp;BO$6</f>
        <v>I/2013</v>
      </c>
      <c r="BP42" s="195"/>
      <c r="BQ42" s="196"/>
      <c r="BR42" s="197" t="s">
        <v>57</v>
      </c>
      <c r="BS42" s="197" t="s">
        <v>58</v>
      </c>
      <c r="BT42" s="197"/>
      <c r="BU42" s="197"/>
      <c r="BV42" s="197"/>
      <c r="BW42" s="199" t="s">
        <v>104</v>
      </c>
      <c r="BX42" s="197"/>
      <c r="BY42" s="198"/>
      <c r="BZ42" s="194"/>
      <c r="CA42" s="194"/>
      <c r="CB42" s="194"/>
      <c r="CC42" s="194"/>
      <c r="CD42" s="194"/>
      <c r="CE42" s="194"/>
      <c r="CF42" s="116" t="str">
        <f>"I/"&amp;CF$6</f>
        <v>I/2014</v>
      </c>
      <c r="CG42" s="195"/>
      <c r="CH42" s="196"/>
      <c r="CI42" s="197" t="s">
        <v>57</v>
      </c>
      <c r="CJ42" s="197" t="s">
        <v>58</v>
      </c>
      <c r="CK42" s="197"/>
      <c r="CL42" s="197"/>
      <c r="CM42" s="197"/>
      <c r="CN42" s="199" t="s">
        <v>104</v>
      </c>
      <c r="CO42" s="197"/>
      <c r="CP42" s="198"/>
      <c r="CQ42" s="194"/>
      <c r="CR42" s="194"/>
      <c r="CS42" s="194"/>
      <c r="CT42" s="194"/>
      <c r="CU42" s="194"/>
      <c r="CV42" s="194"/>
      <c r="CW42" s="116" t="str">
        <f>"I/"&amp;CW$6</f>
        <v>I/2015</v>
      </c>
      <c r="CX42" s="195"/>
      <c r="CY42" s="196"/>
      <c r="CZ42" s="197" t="s">
        <v>57</v>
      </c>
      <c r="DA42" s="197" t="s">
        <v>58</v>
      </c>
      <c r="DB42" s="197"/>
      <c r="DC42" s="197"/>
      <c r="DD42" s="197"/>
      <c r="DE42" s="199" t="s">
        <v>104</v>
      </c>
      <c r="DF42" s="197"/>
      <c r="DG42" s="198"/>
      <c r="DH42" s="194"/>
      <c r="DI42" s="194"/>
      <c r="DJ42" s="194"/>
      <c r="DK42" s="194"/>
      <c r="DL42" s="194"/>
      <c r="DM42" s="194"/>
      <c r="DN42" s="116" t="str">
        <f>"I/"&amp;DN$6</f>
        <v>I/2016</v>
      </c>
      <c r="DO42" s="195"/>
      <c r="DP42" s="196"/>
      <c r="DQ42" s="197" t="s">
        <v>57</v>
      </c>
      <c r="DR42" s="197" t="s">
        <v>58</v>
      </c>
      <c r="DS42" s="197"/>
      <c r="DT42" s="197"/>
      <c r="DU42" s="197"/>
      <c r="DV42" s="199" t="s">
        <v>104</v>
      </c>
      <c r="DW42" s="197"/>
      <c r="DX42" s="198"/>
      <c r="DY42" s="194"/>
      <c r="DZ42" s="194"/>
      <c r="EA42" s="194"/>
      <c r="EB42" s="194"/>
      <c r="EC42" s="194"/>
      <c r="ED42" s="194"/>
      <c r="EE42" s="116" t="str">
        <f>"I/"&amp;EE$6</f>
        <v>I/2017</v>
      </c>
      <c r="EF42" s="195"/>
      <c r="EG42" s="196"/>
      <c r="EH42" s="197" t="s">
        <v>57</v>
      </c>
      <c r="EI42" s="197" t="s">
        <v>58</v>
      </c>
      <c r="EJ42" s="197"/>
      <c r="EK42" s="197"/>
      <c r="EL42" s="197"/>
      <c r="EM42" s="199" t="s">
        <v>104</v>
      </c>
      <c r="EN42" s="197"/>
      <c r="EO42" s="198"/>
      <c r="EP42" s="194"/>
      <c r="EQ42" s="194"/>
      <c r="ER42" s="194"/>
      <c r="ES42" s="194"/>
      <c r="ET42" s="194"/>
      <c r="EU42" s="194"/>
      <c r="EV42" s="116" t="str">
        <f>"I/"&amp;EV$6</f>
        <v>I/2018</v>
      </c>
      <c r="EW42" s="195"/>
      <c r="EX42" s="196"/>
      <c r="EY42" s="197" t="s">
        <v>57</v>
      </c>
      <c r="EZ42" s="197" t="s">
        <v>58</v>
      </c>
      <c r="FA42" s="197"/>
      <c r="FB42" s="197"/>
      <c r="FC42" s="197"/>
      <c r="FD42" s="199" t="s">
        <v>104</v>
      </c>
      <c r="FE42" s="197"/>
      <c r="FF42" s="198"/>
      <c r="FG42" s="194"/>
      <c r="FH42" s="194"/>
      <c r="FI42" s="194"/>
      <c r="FJ42" s="194"/>
      <c r="FK42" s="194"/>
      <c r="FL42" s="194"/>
      <c r="FM42" s="116" t="str">
        <f>"I/"&amp;FM$6</f>
        <v>I/2019</v>
      </c>
      <c r="FN42" s="195"/>
      <c r="FO42" s="196"/>
      <c r="FP42" s="197" t="s">
        <v>57</v>
      </c>
      <c r="FQ42" s="197" t="s">
        <v>58</v>
      </c>
      <c r="FR42" s="197"/>
      <c r="FS42" s="197"/>
      <c r="FT42" s="197"/>
      <c r="FU42" s="199" t="s">
        <v>104</v>
      </c>
      <c r="FV42" s="197"/>
      <c r="FW42" s="198"/>
      <c r="FX42" s="194"/>
      <c r="FY42" s="194"/>
      <c r="FZ42" s="194"/>
      <c r="GA42" s="194"/>
      <c r="GB42" s="194"/>
      <c r="GC42" s="194"/>
      <c r="GD42" s="116" t="str">
        <f>"I/"&amp;GD$6</f>
        <v>I/2020</v>
      </c>
      <c r="GE42" s="195"/>
      <c r="GF42" s="196"/>
      <c r="GG42" s="197" t="s">
        <v>57</v>
      </c>
      <c r="GH42" s="197" t="s">
        <v>58</v>
      </c>
      <c r="GI42" s="197"/>
      <c r="GJ42" s="197"/>
      <c r="GK42" s="197"/>
      <c r="GL42" s="199" t="s">
        <v>104</v>
      </c>
      <c r="GM42" s="197"/>
      <c r="GN42" s="198"/>
      <c r="GO42" s="194"/>
      <c r="GP42" s="194"/>
      <c r="GQ42" s="194"/>
      <c r="GR42" s="194"/>
      <c r="GS42" s="194"/>
      <c r="GT42" s="194"/>
      <c r="GU42" s="116" t="str">
        <f>"I/"&amp;GU$6</f>
        <v>I/2021</v>
      </c>
      <c r="GV42" s="195"/>
      <c r="GW42" s="196"/>
      <c r="GX42" s="197" t="s">
        <v>57</v>
      </c>
      <c r="GY42" s="197" t="s">
        <v>58</v>
      </c>
      <c r="GZ42" s="197"/>
      <c r="HA42" s="197"/>
      <c r="HB42" s="197"/>
      <c r="HC42" s="199" t="s">
        <v>104</v>
      </c>
      <c r="HD42" s="197"/>
      <c r="HE42" s="198"/>
      <c r="HF42" s="194"/>
      <c r="HG42" s="194"/>
      <c r="HH42" s="194"/>
      <c r="HI42" s="194"/>
      <c r="HJ42" s="194"/>
      <c r="HK42" s="194"/>
      <c r="HL42" s="116" t="str">
        <f>"I/"&amp;HL$6</f>
        <v>I/2022</v>
      </c>
      <c r="HM42" s="195"/>
      <c r="HN42" s="196"/>
      <c r="HO42" s="197" t="s">
        <v>57</v>
      </c>
      <c r="HP42" s="197" t="s">
        <v>58</v>
      </c>
      <c r="HQ42" s="197"/>
      <c r="HR42" s="197"/>
      <c r="HS42" s="197"/>
      <c r="HT42" s="199" t="s">
        <v>104</v>
      </c>
      <c r="HU42" s="197"/>
      <c r="HV42" s="198"/>
      <c r="HW42" s="194"/>
      <c r="HX42" s="194"/>
      <c r="HY42" s="194"/>
      <c r="HZ42" s="194"/>
      <c r="IA42" s="194"/>
      <c r="IB42" s="194"/>
      <c r="IC42" s="116" t="str">
        <f>"I/"&amp;IC$6</f>
        <v>I/2023</v>
      </c>
      <c r="ID42" s="195"/>
      <c r="IE42" s="196"/>
      <c r="IF42" s="197" t="s">
        <v>57</v>
      </c>
      <c r="IG42" s="197" t="s">
        <v>58</v>
      </c>
      <c r="IH42" s="197"/>
      <c r="II42" s="197"/>
      <c r="IJ42" s="197"/>
      <c r="IK42" s="199" t="s">
        <v>104</v>
      </c>
      <c r="IL42" s="197"/>
      <c r="IM42" s="198"/>
      <c r="IN42" s="194"/>
      <c r="IO42" s="194"/>
      <c r="IP42" s="194"/>
      <c r="IQ42" s="194"/>
      <c r="IR42" s="194"/>
      <c r="IS42" s="194"/>
      <c r="IT42" s="116" t="str">
        <f>"I/"&amp;IT$6</f>
        <v>I/2024</v>
      </c>
      <c r="IU42" s="195"/>
      <c r="IV42" s="196"/>
      <c r="IW42" s="197" t="s">
        <v>57</v>
      </c>
      <c r="IX42" s="197" t="s">
        <v>58</v>
      </c>
      <c r="IY42" s="197"/>
      <c r="IZ42" s="197"/>
      <c r="JA42" s="197"/>
      <c r="JB42" s="199" t="s">
        <v>104</v>
      </c>
      <c r="JC42" s="197"/>
      <c r="JD42" s="198"/>
      <c r="JE42" s="194"/>
      <c r="JF42" s="194"/>
      <c r="JG42" s="194"/>
      <c r="JH42" s="194"/>
      <c r="JI42" s="194"/>
      <c r="JJ42" s="194"/>
      <c r="JK42" s="116" t="str">
        <f>"I/"&amp;JK$6</f>
        <v>I/2025</v>
      </c>
      <c r="JL42" s="195"/>
      <c r="JM42" s="196"/>
      <c r="JN42" s="197" t="s">
        <v>57</v>
      </c>
      <c r="JO42" s="197" t="s">
        <v>58</v>
      </c>
      <c r="JP42" s="197"/>
      <c r="JQ42" s="197"/>
      <c r="JR42" s="197"/>
      <c r="JS42" s="199" t="s">
        <v>104</v>
      </c>
      <c r="JT42" s="197"/>
      <c r="JU42" s="198"/>
      <c r="JV42" s="194"/>
      <c r="JW42" s="194"/>
      <c r="JX42" s="194"/>
      <c r="JY42" s="194"/>
      <c r="JZ42" s="194"/>
      <c r="KA42" s="194"/>
      <c r="KB42" s="116" t="str">
        <f>"I/"&amp;KB$6</f>
        <v>I/2026</v>
      </c>
      <c r="KC42" s="195"/>
      <c r="KD42" s="196"/>
      <c r="KE42" s="197" t="s">
        <v>57</v>
      </c>
      <c r="KF42" s="197" t="s">
        <v>58</v>
      </c>
      <c r="KG42" s="197"/>
      <c r="KH42" s="197"/>
      <c r="KI42" s="197"/>
      <c r="KJ42" s="199" t="s">
        <v>104</v>
      </c>
      <c r="KK42" s="197"/>
      <c r="KL42" s="198"/>
      <c r="KM42" s="194"/>
      <c r="KN42" s="194"/>
      <c r="KO42" s="194"/>
      <c r="KP42" s="194"/>
      <c r="KQ42" s="194"/>
      <c r="KR42" s="194"/>
      <c r="KS42" s="116" t="str">
        <f>"I/"&amp;KS$6</f>
        <v>I/2027</v>
      </c>
    </row>
    <row r="43" ht="15.0" customHeight="1">
      <c r="A43" s="196"/>
      <c r="B43" s="197" t="s">
        <v>60</v>
      </c>
      <c r="C43" s="197" t="s">
        <v>61</v>
      </c>
      <c r="D43" s="197"/>
      <c r="E43" s="197"/>
      <c r="F43" s="197"/>
      <c r="G43" s="200" t="s">
        <v>99</v>
      </c>
      <c r="H43" s="197"/>
      <c r="I43" s="198"/>
      <c r="J43" s="194"/>
      <c r="K43" s="194"/>
      <c r="L43" s="194"/>
      <c r="M43" s="194"/>
      <c r="N43" s="194"/>
      <c r="O43" s="194"/>
      <c r="P43" s="42"/>
      <c r="Q43" s="195"/>
      <c r="R43" s="196"/>
      <c r="S43" s="197" t="s">
        <v>60</v>
      </c>
      <c r="T43" s="197" t="s">
        <v>61</v>
      </c>
      <c r="U43" s="197"/>
      <c r="V43" s="197"/>
      <c r="W43" s="197"/>
      <c r="X43" s="200" t="s">
        <v>99</v>
      </c>
      <c r="Y43" s="197"/>
      <c r="Z43" s="198"/>
      <c r="AA43" s="194"/>
      <c r="AB43" s="194"/>
      <c r="AC43" s="194"/>
      <c r="AD43" s="194"/>
      <c r="AE43" s="194"/>
      <c r="AF43" s="194"/>
      <c r="AG43" s="42"/>
      <c r="AH43" s="195"/>
      <c r="AI43" s="196"/>
      <c r="AJ43" s="197" t="s">
        <v>60</v>
      </c>
      <c r="AK43" s="197" t="s">
        <v>61</v>
      </c>
      <c r="AL43" s="197"/>
      <c r="AM43" s="197"/>
      <c r="AN43" s="197"/>
      <c r="AO43" s="200" t="s">
        <v>99</v>
      </c>
      <c r="AP43" s="197"/>
      <c r="AQ43" s="198"/>
      <c r="AR43" s="194"/>
      <c r="AS43" s="194"/>
      <c r="AT43" s="194"/>
      <c r="AU43" s="194"/>
      <c r="AV43" s="194"/>
      <c r="AW43" s="194"/>
      <c r="AX43" s="42"/>
      <c r="AY43" s="195"/>
      <c r="AZ43" s="196"/>
      <c r="BA43" s="197" t="s">
        <v>60</v>
      </c>
      <c r="BB43" s="197" t="s">
        <v>61</v>
      </c>
      <c r="BC43" s="197"/>
      <c r="BD43" s="197"/>
      <c r="BE43" s="197"/>
      <c r="BF43" s="200" t="s">
        <v>99</v>
      </c>
      <c r="BG43" s="197"/>
      <c r="BH43" s="198"/>
      <c r="BI43" s="194"/>
      <c r="BJ43" s="194"/>
      <c r="BK43" s="194"/>
      <c r="BL43" s="194"/>
      <c r="BM43" s="194"/>
      <c r="BN43" s="194"/>
      <c r="BO43" s="42"/>
      <c r="BP43" s="195"/>
      <c r="BQ43" s="196"/>
      <c r="BR43" s="197" t="s">
        <v>60</v>
      </c>
      <c r="BS43" s="197" t="s">
        <v>61</v>
      </c>
      <c r="BT43" s="197"/>
      <c r="BU43" s="197"/>
      <c r="BV43" s="197"/>
      <c r="BW43" s="200" t="s">
        <v>99</v>
      </c>
      <c r="BX43" s="197"/>
      <c r="BY43" s="198"/>
      <c r="BZ43" s="194"/>
      <c r="CA43" s="194"/>
      <c r="CB43" s="194"/>
      <c r="CC43" s="194"/>
      <c r="CD43" s="194"/>
      <c r="CE43" s="194"/>
      <c r="CF43" s="42"/>
      <c r="CG43" s="195"/>
      <c r="CH43" s="196"/>
      <c r="CI43" s="197" t="s">
        <v>60</v>
      </c>
      <c r="CJ43" s="197" t="s">
        <v>61</v>
      </c>
      <c r="CK43" s="197"/>
      <c r="CL43" s="197"/>
      <c r="CM43" s="197"/>
      <c r="CN43" s="200" t="s">
        <v>99</v>
      </c>
      <c r="CO43" s="197"/>
      <c r="CP43" s="198"/>
      <c r="CQ43" s="194"/>
      <c r="CR43" s="194"/>
      <c r="CS43" s="194"/>
      <c r="CT43" s="194"/>
      <c r="CU43" s="194"/>
      <c r="CV43" s="194"/>
      <c r="CW43" s="42"/>
      <c r="CX43" s="195"/>
      <c r="CY43" s="196"/>
      <c r="CZ43" s="197" t="s">
        <v>60</v>
      </c>
      <c r="DA43" s="197" t="s">
        <v>61</v>
      </c>
      <c r="DB43" s="197"/>
      <c r="DC43" s="197"/>
      <c r="DD43" s="197"/>
      <c r="DE43" s="200" t="s">
        <v>99</v>
      </c>
      <c r="DF43" s="197"/>
      <c r="DG43" s="198"/>
      <c r="DH43" s="194"/>
      <c r="DI43" s="194"/>
      <c r="DJ43" s="194"/>
      <c r="DK43" s="194"/>
      <c r="DL43" s="194"/>
      <c r="DM43" s="194"/>
      <c r="DN43" s="42"/>
      <c r="DO43" s="195"/>
      <c r="DP43" s="196"/>
      <c r="DQ43" s="197" t="s">
        <v>60</v>
      </c>
      <c r="DR43" s="197" t="s">
        <v>61</v>
      </c>
      <c r="DS43" s="197"/>
      <c r="DT43" s="197"/>
      <c r="DU43" s="197"/>
      <c r="DV43" s="200" t="s">
        <v>99</v>
      </c>
      <c r="DW43" s="197"/>
      <c r="DX43" s="198"/>
      <c r="DY43" s="194"/>
      <c r="DZ43" s="194"/>
      <c r="EA43" s="194"/>
      <c r="EB43" s="194"/>
      <c r="EC43" s="194"/>
      <c r="ED43" s="194"/>
      <c r="EE43" s="42"/>
      <c r="EF43" s="195"/>
      <c r="EG43" s="196"/>
      <c r="EH43" s="197" t="s">
        <v>60</v>
      </c>
      <c r="EI43" s="197" t="s">
        <v>61</v>
      </c>
      <c r="EJ43" s="197"/>
      <c r="EK43" s="197"/>
      <c r="EL43" s="197"/>
      <c r="EM43" s="200" t="s">
        <v>99</v>
      </c>
      <c r="EN43" s="197"/>
      <c r="EO43" s="198"/>
      <c r="EP43" s="194"/>
      <c r="EQ43" s="194"/>
      <c r="ER43" s="194"/>
      <c r="ES43" s="194"/>
      <c r="ET43" s="194"/>
      <c r="EU43" s="194"/>
      <c r="EV43" s="42"/>
      <c r="EW43" s="195"/>
      <c r="EX43" s="196"/>
      <c r="EY43" s="197" t="s">
        <v>60</v>
      </c>
      <c r="EZ43" s="197" t="s">
        <v>61</v>
      </c>
      <c r="FA43" s="197"/>
      <c r="FB43" s="197"/>
      <c r="FC43" s="197"/>
      <c r="FD43" s="200" t="s">
        <v>99</v>
      </c>
      <c r="FE43" s="197"/>
      <c r="FF43" s="198"/>
      <c r="FG43" s="194"/>
      <c r="FH43" s="194"/>
      <c r="FI43" s="194"/>
      <c r="FJ43" s="194"/>
      <c r="FK43" s="194"/>
      <c r="FL43" s="194"/>
      <c r="FM43" s="42"/>
      <c r="FN43" s="195"/>
      <c r="FO43" s="196"/>
      <c r="FP43" s="197" t="s">
        <v>60</v>
      </c>
      <c r="FQ43" s="197" t="s">
        <v>61</v>
      </c>
      <c r="FR43" s="197"/>
      <c r="FS43" s="197"/>
      <c r="FT43" s="197"/>
      <c r="FU43" s="200" t="s">
        <v>99</v>
      </c>
      <c r="FV43" s="197"/>
      <c r="FW43" s="198"/>
      <c r="FX43" s="194"/>
      <c r="FY43" s="194"/>
      <c r="FZ43" s="194"/>
      <c r="GA43" s="194"/>
      <c r="GB43" s="194"/>
      <c r="GC43" s="194"/>
      <c r="GD43" s="42"/>
      <c r="GE43" s="195"/>
      <c r="GF43" s="196"/>
      <c r="GG43" s="197" t="s">
        <v>60</v>
      </c>
      <c r="GH43" s="197" t="s">
        <v>61</v>
      </c>
      <c r="GI43" s="197"/>
      <c r="GJ43" s="197"/>
      <c r="GK43" s="197"/>
      <c r="GL43" s="200" t="s">
        <v>99</v>
      </c>
      <c r="GM43" s="197"/>
      <c r="GN43" s="198"/>
      <c r="GO43" s="194"/>
      <c r="GP43" s="194"/>
      <c r="GQ43" s="194"/>
      <c r="GR43" s="194"/>
      <c r="GS43" s="194"/>
      <c r="GT43" s="194"/>
      <c r="GU43" s="42"/>
      <c r="GV43" s="195"/>
      <c r="GW43" s="196"/>
      <c r="GX43" s="197" t="s">
        <v>60</v>
      </c>
      <c r="GY43" s="197" t="s">
        <v>61</v>
      </c>
      <c r="GZ43" s="197"/>
      <c r="HA43" s="197"/>
      <c r="HB43" s="197"/>
      <c r="HC43" s="200" t="s">
        <v>99</v>
      </c>
      <c r="HD43" s="197"/>
      <c r="HE43" s="198"/>
      <c r="HF43" s="194"/>
      <c r="HG43" s="194"/>
      <c r="HH43" s="194"/>
      <c r="HI43" s="194"/>
      <c r="HJ43" s="194"/>
      <c r="HK43" s="194"/>
      <c r="HL43" s="42"/>
      <c r="HM43" s="195"/>
      <c r="HN43" s="196"/>
      <c r="HO43" s="197" t="s">
        <v>60</v>
      </c>
      <c r="HP43" s="197" t="s">
        <v>61</v>
      </c>
      <c r="HQ43" s="197"/>
      <c r="HR43" s="197"/>
      <c r="HS43" s="197"/>
      <c r="HT43" s="200" t="s">
        <v>99</v>
      </c>
      <c r="HU43" s="197"/>
      <c r="HV43" s="198"/>
      <c r="HW43" s="194"/>
      <c r="HX43" s="194"/>
      <c r="HY43" s="194"/>
      <c r="HZ43" s="194"/>
      <c r="IA43" s="194"/>
      <c r="IB43" s="194"/>
      <c r="IC43" s="42"/>
      <c r="ID43" s="195"/>
      <c r="IE43" s="196"/>
      <c r="IF43" s="197" t="s">
        <v>60</v>
      </c>
      <c r="IG43" s="197" t="s">
        <v>61</v>
      </c>
      <c r="IH43" s="197"/>
      <c r="II43" s="197"/>
      <c r="IJ43" s="197"/>
      <c r="IK43" s="200" t="s">
        <v>99</v>
      </c>
      <c r="IL43" s="197"/>
      <c r="IM43" s="198"/>
      <c r="IN43" s="194"/>
      <c r="IO43" s="194"/>
      <c r="IP43" s="194"/>
      <c r="IQ43" s="194"/>
      <c r="IR43" s="194"/>
      <c r="IS43" s="194"/>
      <c r="IT43" s="42"/>
      <c r="IU43" s="195"/>
      <c r="IV43" s="196"/>
      <c r="IW43" s="197" t="s">
        <v>60</v>
      </c>
      <c r="IX43" s="197" t="s">
        <v>61</v>
      </c>
      <c r="IY43" s="197"/>
      <c r="IZ43" s="197"/>
      <c r="JA43" s="197"/>
      <c r="JB43" s="200" t="s">
        <v>99</v>
      </c>
      <c r="JC43" s="197"/>
      <c r="JD43" s="198"/>
      <c r="JE43" s="194"/>
      <c r="JF43" s="194"/>
      <c r="JG43" s="194"/>
      <c r="JH43" s="194"/>
      <c r="JI43" s="194"/>
      <c r="JJ43" s="194"/>
      <c r="JK43" s="42"/>
      <c r="JL43" s="195"/>
      <c r="JM43" s="196"/>
      <c r="JN43" s="197" t="s">
        <v>60</v>
      </c>
      <c r="JO43" s="197" t="s">
        <v>61</v>
      </c>
      <c r="JP43" s="197"/>
      <c r="JQ43" s="197"/>
      <c r="JR43" s="197"/>
      <c r="JS43" s="200" t="s">
        <v>99</v>
      </c>
      <c r="JT43" s="197"/>
      <c r="JU43" s="198"/>
      <c r="JV43" s="194"/>
      <c r="JW43" s="194"/>
      <c r="JX43" s="194"/>
      <c r="JY43" s="194"/>
      <c r="JZ43" s="194"/>
      <c r="KA43" s="194"/>
      <c r="KB43" s="42"/>
      <c r="KC43" s="195"/>
      <c r="KD43" s="196"/>
      <c r="KE43" s="197" t="s">
        <v>60</v>
      </c>
      <c r="KF43" s="197" t="s">
        <v>61</v>
      </c>
      <c r="KG43" s="197"/>
      <c r="KH43" s="197"/>
      <c r="KI43" s="197"/>
      <c r="KJ43" s="200" t="s">
        <v>99</v>
      </c>
      <c r="KK43" s="197"/>
      <c r="KL43" s="198"/>
      <c r="KM43" s="194"/>
      <c r="KN43" s="194"/>
      <c r="KO43" s="194"/>
      <c r="KP43" s="194"/>
      <c r="KQ43" s="194"/>
      <c r="KR43" s="194"/>
      <c r="KS43" s="42"/>
    </row>
    <row r="44" ht="15.75" customHeight="1">
      <c r="A44" s="201"/>
      <c r="B44" s="202" t="s">
        <v>62</v>
      </c>
      <c r="C44" s="202" t="s">
        <v>105</v>
      </c>
      <c r="D44" s="202"/>
      <c r="E44" s="202"/>
      <c r="F44" s="202"/>
      <c r="G44" s="202" t="str">
        <f>"Tahun "&amp;P$6</f>
        <v>Tahun 2010</v>
      </c>
      <c r="H44" s="202"/>
      <c r="I44" s="203"/>
      <c r="J44" s="194"/>
      <c r="K44" s="194"/>
      <c r="L44" s="194"/>
      <c r="M44" s="194"/>
      <c r="N44" s="194"/>
      <c r="O44" s="194"/>
      <c r="P44" s="194"/>
      <c r="Q44" s="195"/>
      <c r="R44" s="201"/>
      <c r="S44" s="202" t="s">
        <v>62</v>
      </c>
      <c r="T44" s="202" t="s">
        <v>105</v>
      </c>
      <c r="U44" s="202"/>
      <c r="V44" s="202"/>
      <c r="W44" s="202"/>
      <c r="X44" s="202" t="str">
        <f>"Tahun "&amp;AG$6</f>
        <v>Tahun 2011</v>
      </c>
      <c r="Y44" s="202"/>
      <c r="Z44" s="203"/>
      <c r="AA44" s="194"/>
      <c r="AB44" s="194"/>
      <c r="AC44" s="194"/>
      <c r="AD44" s="194"/>
      <c r="AE44" s="194"/>
      <c r="AF44" s="194"/>
      <c r="AG44" s="194"/>
      <c r="AH44" s="195"/>
      <c r="AI44" s="201"/>
      <c r="AJ44" s="202" t="s">
        <v>62</v>
      </c>
      <c r="AK44" s="202" t="s">
        <v>105</v>
      </c>
      <c r="AL44" s="202"/>
      <c r="AM44" s="202"/>
      <c r="AN44" s="202"/>
      <c r="AO44" s="202" t="str">
        <f>"Tahun "&amp;AX$6</f>
        <v>Tahun 2012</v>
      </c>
      <c r="AP44" s="202"/>
      <c r="AQ44" s="203"/>
      <c r="AR44" s="194"/>
      <c r="AS44" s="194"/>
      <c r="AT44" s="194"/>
      <c r="AU44" s="194"/>
      <c r="AV44" s="194"/>
      <c r="AW44" s="194"/>
      <c r="AX44" s="194"/>
      <c r="AY44" s="195"/>
      <c r="AZ44" s="201"/>
      <c r="BA44" s="202" t="s">
        <v>62</v>
      </c>
      <c r="BB44" s="202" t="s">
        <v>105</v>
      </c>
      <c r="BC44" s="202"/>
      <c r="BD44" s="202"/>
      <c r="BE44" s="202"/>
      <c r="BF44" s="202" t="str">
        <f>"Tahun "&amp;BO$6</f>
        <v>Tahun 2013</v>
      </c>
      <c r="BG44" s="202"/>
      <c r="BH44" s="203"/>
      <c r="BI44" s="194"/>
      <c r="BJ44" s="194"/>
      <c r="BK44" s="194"/>
      <c r="BL44" s="194"/>
      <c r="BM44" s="194"/>
      <c r="BN44" s="194"/>
      <c r="BO44" s="194"/>
      <c r="BP44" s="195"/>
      <c r="BQ44" s="201"/>
      <c r="BR44" s="202" t="s">
        <v>62</v>
      </c>
      <c r="BS44" s="202" t="s">
        <v>105</v>
      </c>
      <c r="BT44" s="202"/>
      <c r="BU44" s="202"/>
      <c r="BV44" s="202"/>
      <c r="BW44" s="202" t="str">
        <f>"Tahun "&amp;CF$6</f>
        <v>Tahun 2014</v>
      </c>
      <c r="BX44" s="202"/>
      <c r="BY44" s="203"/>
      <c r="BZ44" s="194"/>
      <c r="CA44" s="194"/>
      <c r="CB44" s="194"/>
      <c r="CC44" s="194"/>
      <c r="CD44" s="194"/>
      <c r="CE44" s="194"/>
      <c r="CF44" s="194"/>
      <c r="CG44" s="195"/>
      <c r="CH44" s="201"/>
      <c r="CI44" s="202" t="s">
        <v>62</v>
      </c>
      <c r="CJ44" s="202" t="s">
        <v>105</v>
      </c>
      <c r="CK44" s="202"/>
      <c r="CL44" s="202"/>
      <c r="CM44" s="202"/>
      <c r="CN44" s="202" t="str">
        <f>"Tahun "&amp;CW$6</f>
        <v>Tahun 2015</v>
      </c>
      <c r="CO44" s="202"/>
      <c r="CP44" s="203"/>
      <c r="CQ44" s="194"/>
      <c r="CR44" s="194"/>
      <c r="CS44" s="194"/>
      <c r="CT44" s="194"/>
      <c r="CU44" s="194"/>
      <c r="CV44" s="194"/>
      <c r="CW44" s="194"/>
      <c r="CX44" s="195"/>
      <c r="CY44" s="201"/>
      <c r="CZ44" s="202" t="s">
        <v>62</v>
      </c>
      <c r="DA44" s="202" t="s">
        <v>105</v>
      </c>
      <c r="DB44" s="202"/>
      <c r="DC44" s="202"/>
      <c r="DD44" s="202"/>
      <c r="DE44" s="202" t="str">
        <f>"Tahun "&amp;DN$6</f>
        <v>Tahun 2016</v>
      </c>
      <c r="DF44" s="202"/>
      <c r="DG44" s="203"/>
      <c r="DH44" s="194"/>
      <c r="DI44" s="194"/>
      <c r="DJ44" s="194"/>
      <c r="DK44" s="194"/>
      <c r="DL44" s="194"/>
      <c r="DM44" s="194"/>
      <c r="DN44" s="194"/>
      <c r="DO44" s="195"/>
      <c r="DP44" s="201"/>
      <c r="DQ44" s="202" t="s">
        <v>62</v>
      </c>
      <c r="DR44" s="202" t="s">
        <v>105</v>
      </c>
      <c r="DS44" s="202"/>
      <c r="DT44" s="202"/>
      <c r="DU44" s="202"/>
      <c r="DV44" s="202" t="str">
        <f>"Tahun "&amp;EE$6</f>
        <v>Tahun 2017</v>
      </c>
      <c r="DW44" s="202"/>
      <c r="DX44" s="203"/>
      <c r="DY44" s="194"/>
      <c r="DZ44" s="194"/>
      <c r="EA44" s="194"/>
      <c r="EB44" s="194"/>
      <c r="EC44" s="194"/>
      <c r="ED44" s="194"/>
      <c r="EE44" s="194"/>
      <c r="EF44" s="195"/>
      <c r="EG44" s="201"/>
      <c r="EH44" s="202" t="s">
        <v>62</v>
      </c>
      <c r="EI44" s="202" t="s">
        <v>105</v>
      </c>
      <c r="EJ44" s="202"/>
      <c r="EK44" s="202"/>
      <c r="EL44" s="202"/>
      <c r="EM44" s="202" t="str">
        <f>"Tahun "&amp;EV$6</f>
        <v>Tahun 2018</v>
      </c>
      <c r="EN44" s="202"/>
      <c r="EO44" s="203"/>
      <c r="EP44" s="194"/>
      <c r="EQ44" s="194"/>
      <c r="ER44" s="194"/>
      <c r="ES44" s="194"/>
      <c r="ET44" s="194"/>
      <c r="EU44" s="194"/>
      <c r="EV44" s="194"/>
      <c r="EW44" s="195"/>
      <c r="EX44" s="201"/>
      <c r="EY44" s="202" t="s">
        <v>62</v>
      </c>
      <c r="EZ44" s="202" t="s">
        <v>105</v>
      </c>
      <c r="FA44" s="202"/>
      <c r="FB44" s="202"/>
      <c r="FC44" s="202"/>
      <c r="FD44" s="202" t="str">
        <f>"Tahun "&amp;FM$6</f>
        <v>Tahun 2019</v>
      </c>
      <c r="FE44" s="202"/>
      <c r="FF44" s="203"/>
      <c r="FG44" s="194"/>
      <c r="FH44" s="194"/>
      <c r="FI44" s="194"/>
      <c r="FJ44" s="194"/>
      <c r="FK44" s="194"/>
      <c r="FL44" s="194"/>
      <c r="FM44" s="194"/>
      <c r="FN44" s="195"/>
      <c r="FO44" s="201"/>
      <c r="FP44" s="202" t="s">
        <v>62</v>
      </c>
      <c r="FQ44" s="202" t="s">
        <v>105</v>
      </c>
      <c r="FR44" s="202"/>
      <c r="FS44" s="202"/>
      <c r="FT44" s="202"/>
      <c r="FU44" s="202" t="str">
        <f>"Tahun "&amp;GD$6</f>
        <v>Tahun 2020</v>
      </c>
      <c r="FV44" s="202"/>
      <c r="FW44" s="203"/>
      <c r="FX44" s="194"/>
      <c r="FY44" s="194"/>
      <c r="FZ44" s="194"/>
      <c r="GA44" s="194"/>
      <c r="GB44" s="194"/>
      <c r="GC44" s="194"/>
      <c r="GD44" s="194"/>
      <c r="GE44" s="195"/>
      <c r="GF44" s="201"/>
      <c r="GG44" s="202" t="s">
        <v>62</v>
      </c>
      <c r="GH44" s="202" t="s">
        <v>105</v>
      </c>
      <c r="GI44" s="202"/>
      <c r="GJ44" s="202"/>
      <c r="GK44" s="202"/>
      <c r="GL44" s="202" t="str">
        <f>"Tahun "&amp;GU$6</f>
        <v>Tahun 2021</v>
      </c>
      <c r="GM44" s="202"/>
      <c r="GN44" s="203"/>
      <c r="GO44" s="194"/>
      <c r="GP44" s="194"/>
      <c r="GQ44" s="194"/>
      <c r="GR44" s="194"/>
      <c r="GS44" s="194"/>
      <c r="GT44" s="194"/>
      <c r="GU44" s="194"/>
      <c r="GV44" s="195"/>
      <c r="GW44" s="201"/>
      <c r="GX44" s="202" t="s">
        <v>62</v>
      </c>
      <c r="GY44" s="202" t="s">
        <v>105</v>
      </c>
      <c r="GZ44" s="202"/>
      <c r="HA44" s="202"/>
      <c r="HB44" s="202"/>
      <c r="HC44" s="202" t="str">
        <f>"Tahun "&amp;HL$6</f>
        <v>Tahun 2022</v>
      </c>
      <c r="HD44" s="202"/>
      <c r="HE44" s="203"/>
      <c r="HF44" s="194"/>
      <c r="HG44" s="194"/>
      <c r="HH44" s="194"/>
      <c r="HI44" s="194"/>
      <c r="HJ44" s="194"/>
      <c r="HK44" s="194"/>
      <c r="HL44" s="194"/>
      <c r="HM44" s="195"/>
      <c r="HN44" s="201"/>
      <c r="HO44" s="202" t="s">
        <v>62</v>
      </c>
      <c r="HP44" s="202" t="s">
        <v>105</v>
      </c>
      <c r="HQ44" s="202"/>
      <c r="HR44" s="202"/>
      <c r="HS44" s="202"/>
      <c r="HT44" s="202" t="str">
        <f>"Tahun "&amp;IC$6</f>
        <v>Tahun 2023</v>
      </c>
      <c r="HU44" s="202"/>
      <c r="HV44" s="203"/>
      <c r="HW44" s="194"/>
      <c r="HX44" s="194"/>
      <c r="HY44" s="194"/>
      <c r="HZ44" s="194"/>
      <c r="IA44" s="194"/>
      <c r="IB44" s="194"/>
      <c r="IC44" s="194"/>
      <c r="ID44" s="195"/>
      <c r="IE44" s="201"/>
      <c r="IF44" s="202" t="s">
        <v>62</v>
      </c>
      <c r="IG44" s="202" t="s">
        <v>105</v>
      </c>
      <c r="IH44" s="202"/>
      <c r="II44" s="202"/>
      <c r="IJ44" s="202"/>
      <c r="IK44" s="202" t="str">
        <f>"Tahun "&amp;IT$6</f>
        <v>Tahun 2024</v>
      </c>
      <c r="IL44" s="202"/>
      <c r="IM44" s="203"/>
      <c r="IN44" s="194"/>
      <c r="IO44" s="194"/>
      <c r="IP44" s="194"/>
      <c r="IQ44" s="194"/>
      <c r="IR44" s="194"/>
      <c r="IS44" s="194"/>
      <c r="IT44" s="194"/>
      <c r="IU44" s="195"/>
      <c r="IV44" s="201"/>
      <c r="IW44" s="202" t="s">
        <v>62</v>
      </c>
      <c r="IX44" s="202" t="s">
        <v>105</v>
      </c>
      <c r="IY44" s="202"/>
      <c r="IZ44" s="202"/>
      <c r="JA44" s="202"/>
      <c r="JB44" s="202" t="str">
        <f>"Tahun "&amp;JK$6</f>
        <v>Tahun 2025</v>
      </c>
      <c r="JC44" s="202"/>
      <c r="JD44" s="203"/>
      <c r="JE44" s="194"/>
      <c r="JF44" s="194"/>
      <c r="JG44" s="194"/>
      <c r="JH44" s="194"/>
      <c r="JI44" s="194"/>
      <c r="JJ44" s="194"/>
      <c r="JK44" s="194"/>
      <c r="JL44" s="195"/>
      <c r="JM44" s="201"/>
      <c r="JN44" s="202" t="s">
        <v>62</v>
      </c>
      <c r="JO44" s="202" t="s">
        <v>105</v>
      </c>
      <c r="JP44" s="202"/>
      <c r="JQ44" s="202"/>
      <c r="JR44" s="202"/>
      <c r="JS44" s="202" t="str">
        <f>"Tahun "&amp;KB$6</f>
        <v>Tahun 2026</v>
      </c>
      <c r="JT44" s="202"/>
      <c r="JU44" s="203"/>
      <c r="JV44" s="194"/>
      <c r="JW44" s="194"/>
      <c r="JX44" s="194"/>
      <c r="JY44" s="194"/>
      <c r="JZ44" s="194"/>
      <c r="KA44" s="194"/>
      <c r="KB44" s="194"/>
      <c r="KC44" s="195"/>
      <c r="KD44" s="201"/>
      <c r="KE44" s="202" t="s">
        <v>62</v>
      </c>
      <c r="KF44" s="202" t="s">
        <v>105</v>
      </c>
      <c r="KG44" s="202"/>
      <c r="KH44" s="202"/>
      <c r="KI44" s="202"/>
      <c r="KJ44" s="202" t="str">
        <f>"Tahun "&amp;KS$6</f>
        <v>Tahun 2027</v>
      </c>
      <c r="KK44" s="202"/>
      <c r="KL44" s="203"/>
      <c r="KM44" s="194"/>
      <c r="KN44" s="194"/>
      <c r="KO44" s="194"/>
      <c r="KP44" s="194"/>
      <c r="KQ44" s="194"/>
      <c r="KR44" s="194"/>
      <c r="KS44" s="194"/>
    </row>
    <row r="45" ht="15.75" customHeight="1">
      <c r="A45" s="104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8"/>
      <c r="R45" s="104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8"/>
      <c r="AI45" s="104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8"/>
      <c r="AZ45" s="104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8"/>
      <c r="BQ45" s="104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8"/>
      <c r="CH45" s="104"/>
      <c r="CI45" s="97"/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8"/>
      <c r="CY45" s="104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  <c r="DL45" s="97"/>
      <c r="DM45" s="97"/>
      <c r="DN45" s="97"/>
      <c r="DO45" s="98"/>
      <c r="DP45" s="104"/>
      <c r="DQ45" s="97"/>
      <c r="DR45" s="97"/>
      <c r="DS45" s="97"/>
      <c r="DT45" s="97"/>
      <c r="DU45" s="97"/>
      <c r="DV45" s="97"/>
      <c r="DW45" s="97"/>
      <c r="DX45" s="97"/>
      <c r="DY45" s="97"/>
      <c r="DZ45" s="97"/>
      <c r="EA45" s="97"/>
      <c r="EB45" s="97"/>
      <c r="EC45" s="97"/>
      <c r="ED45" s="97"/>
      <c r="EE45" s="97"/>
      <c r="EF45" s="98"/>
      <c r="EG45" s="104"/>
      <c r="EH45" s="97"/>
      <c r="EI45" s="97"/>
      <c r="EJ45" s="97"/>
      <c r="EK45" s="97"/>
      <c r="EL45" s="97"/>
      <c r="EM45" s="97"/>
      <c r="EN45" s="97"/>
      <c r="EO45" s="97"/>
      <c r="EP45" s="97"/>
      <c r="EQ45" s="97"/>
      <c r="ER45" s="97"/>
      <c r="ES45" s="97"/>
      <c r="ET45" s="97"/>
      <c r="EU45" s="97"/>
      <c r="EV45" s="97"/>
      <c r="EW45" s="98"/>
      <c r="EX45" s="104"/>
      <c r="EY45" s="97"/>
      <c r="EZ45" s="97"/>
      <c r="FA45" s="97"/>
      <c r="FB45" s="97"/>
      <c r="FC45" s="97"/>
      <c r="FD45" s="97"/>
      <c r="FE45" s="97"/>
      <c r="FF45" s="97"/>
      <c r="FG45" s="97"/>
      <c r="FH45" s="97"/>
      <c r="FI45" s="97"/>
      <c r="FJ45" s="97"/>
      <c r="FK45" s="97"/>
      <c r="FL45" s="97"/>
      <c r="FM45" s="97"/>
      <c r="FN45" s="98"/>
      <c r="FO45" s="104"/>
      <c r="FP45" s="97"/>
      <c r="FQ45" s="97"/>
      <c r="FR45" s="97"/>
      <c r="FS45" s="97"/>
      <c r="FT45" s="97"/>
      <c r="FU45" s="97"/>
      <c r="FV45" s="97"/>
      <c r="FW45" s="97"/>
      <c r="FX45" s="97"/>
      <c r="FY45" s="97"/>
      <c r="FZ45" s="97"/>
      <c r="GA45" s="97"/>
      <c r="GB45" s="97"/>
      <c r="GC45" s="97"/>
      <c r="GD45" s="97"/>
      <c r="GE45" s="98"/>
      <c r="GF45" s="104"/>
      <c r="GG45" s="97"/>
      <c r="GH45" s="97"/>
      <c r="GI45" s="97"/>
      <c r="GJ45" s="97"/>
      <c r="GK45" s="97"/>
      <c r="GL45" s="97"/>
      <c r="GM45" s="97"/>
      <c r="GN45" s="97"/>
      <c r="GO45" s="97"/>
      <c r="GP45" s="97"/>
      <c r="GQ45" s="97"/>
      <c r="GR45" s="97"/>
      <c r="GS45" s="97"/>
      <c r="GT45" s="97"/>
      <c r="GU45" s="97"/>
      <c r="GV45" s="98"/>
      <c r="GW45" s="104"/>
      <c r="GX45" s="97"/>
      <c r="GY45" s="97"/>
      <c r="GZ45" s="97"/>
      <c r="HA45" s="97"/>
      <c r="HB45" s="97"/>
      <c r="HC45" s="97"/>
      <c r="HD45" s="97"/>
      <c r="HE45" s="97"/>
      <c r="HF45" s="97"/>
      <c r="HG45" s="97"/>
      <c r="HH45" s="97"/>
      <c r="HI45" s="97"/>
      <c r="HJ45" s="97"/>
      <c r="HK45" s="97"/>
      <c r="HL45" s="97"/>
      <c r="HM45" s="98"/>
      <c r="HN45" s="104"/>
      <c r="HO45" s="97"/>
      <c r="HP45" s="97"/>
      <c r="HQ45" s="97"/>
      <c r="HR45" s="97"/>
      <c r="HS45" s="97"/>
      <c r="HT45" s="97"/>
      <c r="HU45" s="97"/>
      <c r="HV45" s="97"/>
      <c r="HW45" s="97"/>
      <c r="HX45" s="97"/>
      <c r="HY45" s="97"/>
      <c r="HZ45" s="97"/>
      <c r="IA45" s="97"/>
      <c r="IB45" s="97"/>
      <c r="IC45" s="97"/>
      <c r="ID45" s="98"/>
      <c r="IE45" s="104"/>
      <c r="IF45" s="97"/>
      <c r="IG45" s="97"/>
      <c r="IH45" s="97"/>
      <c r="II45" s="97"/>
      <c r="IJ45" s="97"/>
      <c r="IK45" s="97"/>
      <c r="IL45" s="97"/>
      <c r="IM45" s="97"/>
      <c r="IN45" s="97"/>
      <c r="IO45" s="97"/>
      <c r="IP45" s="97"/>
      <c r="IQ45" s="97"/>
      <c r="IR45" s="97"/>
      <c r="IS45" s="97"/>
      <c r="IT45" s="97"/>
      <c r="IU45" s="98"/>
      <c r="IV45" s="104"/>
      <c r="IW45" s="97"/>
      <c r="IX45" s="97"/>
      <c r="IY45" s="97"/>
      <c r="IZ45" s="97"/>
      <c r="JA45" s="97"/>
      <c r="JB45" s="97"/>
      <c r="JC45" s="97"/>
      <c r="JD45" s="97"/>
      <c r="JE45" s="97"/>
      <c r="JF45" s="97"/>
      <c r="JG45" s="97"/>
      <c r="JH45" s="97"/>
      <c r="JI45" s="97"/>
      <c r="JJ45" s="97"/>
      <c r="JK45" s="97"/>
      <c r="JL45" s="98"/>
      <c r="JM45" s="104"/>
      <c r="JN45" s="97"/>
      <c r="JO45" s="97"/>
      <c r="JP45" s="97"/>
      <c r="JQ45" s="97"/>
      <c r="JR45" s="97"/>
      <c r="JS45" s="97"/>
      <c r="JT45" s="97"/>
      <c r="JU45" s="97"/>
      <c r="JV45" s="97"/>
      <c r="JW45" s="97"/>
      <c r="JX45" s="97"/>
      <c r="JY45" s="97"/>
      <c r="JZ45" s="97"/>
      <c r="KA45" s="97"/>
      <c r="KB45" s="97"/>
      <c r="KC45" s="98"/>
      <c r="KD45" s="104"/>
      <c r="KE45" s="97"/>
      <c r="KF45" s="97"/>
      <c r="KG45" s="97"/>
      <c r="KH45" s="97"/>
      <c r="KI45" s="97"/>
      <c r="KJ45" s="97"/>
      <c r="KK45" s="97"/>
      <c r="KL45" s="97"/>
      <c r="KM45" s="97"/>
      <c r="KN45" s="97"/>
      <c r="KO45" s="97"/>
      <c r="KP45" s="97"/>
      <c r="KQ45" s="97"/>
      <c r="KR45" s="97"/>
      <c r="KS45" s="97"/>
    </row>
    <row r="46" ht="33.75" customHeight="1">
      <c r="A46" s="204" t="s">
        <v>64</v>
      </c>
      <c r="B46" s="205" t="s">
        <v>65</v>
      </c>
      <c r="C46" s="206" t="s">
        <v>66</v>
      </c>
      <c r="D46" s="124"/>
      <c r="E46" s="124"/>
      <c r="F46" s="124"/>
      <c r="G46" s="125"/>
      <c r="H46" s="206" t="s">
        <v>67</v>
      </c>
      <c r="I46" s="125"/>
      <c r="J46" s="206" t="s">
        <v>68</v>
      </c>
      <c r="K46" s="124"/>
      <c r="L46" s="125"/>
      <c r="M46" s="205" t="s">
        <v>69</v>
      </c>
      <c r="N46" s="207" t="s">
        <v>70</v>
      </c>
      <c r="O46" s="125"/>
      <c r="P46" s="208" t="s">
        <v>71</v>
      </c>
      <c r="Q46" s="557"/>
      <c r="R46" s="204" t="s">
        <v>64</v>
      </c>
      <c r="S46" s="205" t="s">
        <v>65</v>
      </c>
      <c r="T46" s="206" t="s">
        <v>66</v>
      </c>
      <c r="U46" s="124"/>
      <c r="V46" s="124"/>
      <c r="W46" s="124"/>
      <c r="X46" s="125"/>
      <c r="Y46" s="206" t="s">
        <v>67</v>
      </c>
      <c r="Z46" s="125"/>
      <c r="AA46" s="206" t="s">
        <v>68</v>
      </c>
      <c r="AB46" s="124"/>
      <c r="AC46" s="125"/>
      <c r="AD46" s="205" t="s">
        <v>69</v>
      </c>
      <c r="AE46" s="207" t="s">
        <v>70</v>
      </c>
      <c r="AF46" s="125"/>
      <c r="AG46" s="208" t="s">
        <v>71</v>
      </c>
      <c r="AH46" s="557"/>
      <c r="AI46" s="204" t="s">
        <v>64</v>
      </c>
      <c r="AJ46" s="205" t="s">
        <v>65</v>
      </c>
      <c r="AK46" s="206" t="s">
        <v>66</v>
      </c>
      <c r="AL46" s="124"/>
      <c r="AM46" s="124"/>
      <c r="AN46" s="124"/>
      <c r="AO46" s="125"/>
      <c r="AP46" s="206" t="s">
        <v>67</v>
      </c>
      <c r="AQ46" s="125"/>
      <c r="AR46" s="206" t="s">
        <v>68</v>
      </c>
      <c r="AS46" s="124"/>
      <c r="AT46" s="125"/>
      <c r="AU46" s="205" t="s">
        <v>69</v>
      </c>
      <c r="AV46" s="207" t="s">
        <v>70</v>
      </c>
      <c r="AW46" s="125"/>
      <c r="AX46" s="208" t="s">
        <v>71</v>
      </c>
      <c r="AY46" s="557"/>
      <c r="AZ46" s="204" t="s">
        <v>64</v>
      </c>
      <c r="BA46" s="205" t="s">
        <v>65</v>
      </c>
      <c r="BB46" s="206" t="s">
        <v>66</v>
      </c>
      <c r="BC46" s="124"/>
      <c r="BD46" s="124"/>
      <c r="BE46" s="124"/>
      <c r="BF46" s="125"/>
      <c r="BG46" s="206" t="s">
        <v>67</v>
      </c>
      <c r="BH46" s="125"/>
      <c r="BI46" s="206" t="s">
        <v>68</v>
      </c>
      <c r="BJ46" s="124"/>
      <c r="BK46" s="125"/>
      <c r="BL46" s="205" t="s">
        <v>69</v>
      </c>
      <c r="BM46" s="207" t="s">
        <v>70</v>
      </c>
      <c r="BN46" s="125"/>
      <c r="BO46" s="208" t="s">
        <v>71</v>
      </c>
      <c r="BP46" s="557"/>
      <c r="BQ46" s="204" t="s">
        <v>64</v>
      </c>
      <c r="BR46" s="205" t="s">
        <v>65</v>
      </c>
      <c r="BS46" s="206" t="s">
        <v>66</v>
      </c>
      <c r="BT46" s="124"/>
      <c r="BU46" s="124"/>
      <c r="BV46" s="124"/>
      <c r="BW46" s="125"/>
      <c r="BX46" s="206" t="s">
        <v>67</v>
      </c>
      <c r="BY46" s="125"/>
      <c r="BZ46" s="206" t="s">
        <v>68</v>
      </c>
      <c r="CA46" s="124"/>
      <c r="CB46" s="125"/>
      <c r="CC46" s="205" t="s">
        <v>69</v>
      </c>
      <c r="CD46" s="207" t="s">
        <v>70</v>
      </c>
      <c r="CE46" s="125"/>
      <c r="CF46" s="208" t="s">
        <v>71</v>
      </c>
      <c r="CG46" s="557"/>
      <c r="CH46" s="204" t="s">
        <v>64</v>
      </c>
      <c r="CI46" s="205" t="s">
        <v>65</v>
      </c>
      <c r="CJ46" s="206" t="s">
        <v>66</v>
      </c>
      <c r="CK46" s="124"/>
      <c r="CL46" s="124"/>
      <c r="CM46" s="124"/>
      <c r="CN46" s="125"/>
      <c r="CO46" s="206" t="s">
        <v>67</v>
      </c>
      <c r="CP46" s="125"/>
      <c r="CQ46" s="206" t="s">
        <v>68</v>
      </c>
      <c r="CR46" s="124"/>
      <c r="CS46" s="125"/>
      <c r="CT46" s="205" t="s">
        <v>69</v>
      </c>
      <c r="CU46" s="207" t="s">
        <v>70</v>
      </c>
      <c r="CV46" s="125"/>
      <c r="CW46" s="208" t="s">
        <v>71</v>
      </c>
      <c r="CX46" s="557"/>
      <c r="CY46" s="204" t="s">
        <v>64</v>
      </c>
      <c r="CZ46" s="205" t="s">
        <v>65</v>
      </c>
      <c r="DA46" s="206" t="s">
        <v>66</v>
      </c>
      <c r="DB46" s="124"/>
      <c r="DC46" s="124"/>
      <c r="DD46" s="124"/>
      <c r="DE46" s="125"/>
      <c r="DF46" s="206" t="s">
        <v>67</v>
      </c>
      <c r="DG46" s="125"/>
      <c r="DH46" s="206" t="s">
        <v>68</v>
      </c>
      <c r="DI46" s="124"/>
      <c r="DJ46" s="125"/>
      <c r="DK46" s="205" t="s">
        <v>69</v>
      </c>
      <c r="DL46" s="207" t="s">
        <v>70</v>
      </c>
      <c r="DM46" s="125"/>
      <c r="DN46" s="208" t="s">
        <v>71</v>
      </c>
      <c r="DO46" s="557"/>
      <c r="DP46" s="204" t="s">
        <v>64</v>
      </c>
      <c r="DQ46" s="205" t="s">
        <v>65</v>
      </c>
      <c r="DR46" s="206" t="s">
        <v>66</v>
      </c>
      <c r="DS46" s="124"/>
      <c r="DT46" s="124"/>
      <c r="DU46" s="124"/>
      <c r="DV46" s="125"/>
      <c r="DW46" s="206" t="s">
        <v>67</v>
      </c>
      <c r="DX46" s="125"/>
      <c r="DY46" s="206" t="s">
        <v>68</v>
      </c>
      <c r="DZ46" s="124"/>
      <c r="EA46" s="125"/>
      <c r="EB46" s="205" t="s">
        <v>69</v>
      </c>
      <c r="EC46" s="207" t="s">
        <v>70</v>
      </c>
      <c r="ED46" s="125"/>
      <c r="EE46" s="208" t="s">
        <v>71</v>
      </c>
      <c r="EF46" s="557"/>
      <c r="EG46" s="204" t="s">
        <v>64</v>
      </c>
      <c r="EH46" s="205" t="s">
        <v>65</v>
      </c>
      <c r="EI46" s="206" t="s">
        <v>66</v>
      </c>
      <c r="EJ46" s="124"/>
      <c r="EK46" s="124"/>
      <c r="EL46" s="124"/>
      <c r="EM46" s="125"/>
      <c r="EN46" s="206" t="s">
        <v>67</v>
      </c>
      <c r="EO46" s="125"/>
      <c r="EP46" s="206" t="s">
        <v>68</v>
      </c>
      <c r="EQ46" s="124"/>
      <c r="ER46" s="125"/>
      <c r="ES46" s="205" t="s">
        <v>69</v>
      </c>
      <c r="ET46" s="207" t="s">
        <v>70</v>
      </c>
      <c r="EU46" s="125"/>
      <c r="EV46" s="208" t="s">
        <v>71</v>
      </c>
      <c r="EW46" s="557"/>
      <c r="EX46" s="204" t="s">
        <v>64</v>
      </c>
      <c r="EY46" s="205" t="s">
        <v>65</v>
      </c>
      <c r="EZ46" s="206" t="s">
        <v>66</v>
      </c>
      <c r="FA46" s="124"/>
      <c r="FB46" s="124"/>
      <c r="FC46" s="124"/>
      <c r="FD46" s="125"/>
      <c r="FE46" s="206" t="s">
        <v>67</v>
      </c>
      <c r="FF46" s="125"/>
      <c r="FG46" s="206" t="s">
        <v>68</v>
      </c>
      <c r="FH46" s="124"/>
      <c r="FI46" s="125"/>
      <c r="FJ46" s="205" t="s">
        <v>69</v>
      </c>
      <c r="FK46" s="207" t="s">
        <v>70</v>
      </c>
      <c r="FL46" s="125"/>
      <c r="FM46" s="208" t="s">
        <v>71</v>
      </c>
      <c r="FN46" s="557"/>
      <c r="FO46" s="204" t="s">
        <v>64</v>
      </c>
      <c r="FP46" s="205" t="s">
        <v>65</v>
      </c>
      <c r="FQ46" s="206" t="s">
        <v>66</v>
      </c>
      <c r="FR46" s="124"/>
      <c r="FS46" s="124"/>
      <c r="FT46" s="124"/>
      <c r="FU46" s="125"/>
      <c r="FV46" s="206" t="s">
        <v>67</v>
      </c>
      <c r="FW46" s="125"/>
      <c r="FX46" s="206" t="s">
        <v>68</v>
      </c>
      <c r="FY46" s="124"/>
      <c r="FZ46" s="125"/>
      <c r="GA46" s="205" t="s">
        <v>69</v>
      </c>
      <c r="GB46" s="207" t="s">
        <v>70</v>
      </c>
      <c r="GC46" s="125"/>
      <c r="GD46" s="208" t="s">
        <v>71</v>
      </c>
      <c r="GE46" s="557"/>
      <c r="GF46" s="204" t="s">
        <v>64</v>
      </c>
      <c r="GG46" s="205" t="s">
        <v>65</v>
      </c>
      <c r="GH46" s="206" t="s">
        <v>66</v>
      </c>
      <c r="GI46" s="124"/>
      <c r="GJ46" s="124"/>
      <c r="GK46" s="124"/>
      <c r="GL46" s="125"/>
      <c r="GM46" s="206" t="s">
        <v>67</v>
      </c>
      <c r="GN46" s="125"/>
      <c r="GO46" s="206" t="s">
        <v>68</v>
      </c>
      <c r="GP46" s="124"/>
      <c r="GQ46" s="125"/>
      <c r="GR46" s="205" t="s">
        <v>69</v>
      </c>
      <c r="GS46" s="207" t="s">
        <v>70</v>
      </c>
      <c r="GT46" s="125"/>
      <c r="GU46" s="208" t="s">
        <v>71</v>
      </c>
      <c r="GV46" s="557"/>
      <c r="GW46" s="204" t="s">
        <v>64</v>
      </c>
      <c r="GX46" s="205" t="s">
        <v>65</v>
      </c>
      <c r="GY46" s="206" t="s">
        <v>66</v>
      </c>
      <c r="GZ46" s="124"/>
      <c r="HA46" s="124"/>
      <c r="HB46" s="124"/>
      <c r="HC46" s="125"/>
      <c r="HD46" s="206" t="s">
        <v>67</v>
      </c>
      <c r="HE46" s="125"/>
      <c r="HF46" s="206" t="s">
        <v>68</v>
      </c>
      <c r="HG46" s="124"/>
      <c r="HH46" s="125"/>
      <c r="HI46" s="205" t="s">
        <v>69</v>
      </c>
      <c r="HJ46" s="207" t="s">
        <v>70</v>
      </c>
      <c r="HK46" s="125"/>
      <c r="HL46" s="208" t="s">
        <v>71</v>
      </c>
      <c r="HM46" s="557"/>
      <c r="HN46" s="204" t="s">
        <v>64</v>
      </c>
      <c r="HO46" s="205" t="s">
        <v>65</v>
      </c>
      <c r="HP46" s="206" t="s">
        <v>66</v>
      </c>
      <c r="HQ46" s="124"/>
      <c r="HR46" s="124"/>
      <c r="HS46" s="124"/>
      <c r="HT46" s="125"/>
      <c r="HU46" s="206" t="s">
        <v>67</v>
      </c>
      <c r="HV46" s="125"/>
      <c r="HW46" s="206" t="s">
        <v>68</v>
      </c>
      <c r="HX46" s="124"/>
      <c r="HY46" s="125"/>
      <c r="HZ46" s="205" t="s">
        <v>69</v>
      </c>
      <c r="IA46" s="207" t="s">
        <v>70</v>
      </c>
      <c r="IB46" s="125"/>
      <c r="IC46" s="208" t="s">
        <v>71</v>
      </c>
      <c r="ID46" s="557"/>
      <c r="IE46" s="204" t="s">
        <v>64</v>
      </c>
      <c r="IF46" s="205" t="s">
        <v>65</v>
      </c>
      <c r="IG46" s="206" t="s">
        <v>66</v>
      </c>
      <c r="IH46" s="124"/>
      <c r="II46" s="124"/>
      <c r="IJ46" s="124"/>
      <c r="IK46" s="125"/>
      <c r="IL46" s="206" t="s">
        <v>67</v>
      </c>
      <c r="IM46" s="125"/>
      <c r="IN46" s="206" t="s">
        <v>68</v>
      </c>
      <c r="IO46" s="124"/>
      <c r="IP46" s="125"/>
      <c r="IQ46" s="205" t="s">
        <v>69</v>
      </c>
      <c r="IR46" s="207" t="s">
        <v>70</v>
      </c>
      <c r="IS46" s="125"/>
      <c r="IT46" s="208" t="s">
        <v>71</v>
      </c>
      <c r="IU46" s="557"/>
      <c r="IV46" s="204" t="s">
        <v>64</v>
      </c>
      <c r="IW46" s="205" t="s">
        <v>65</v>
      </c>
      <c r="IX46" s="206" t="s">
        <v>66</v>
      </c>
      <c r="IY46" s="124"/>
      <c r="IZ46" s="124"/>
      <c r="JA46" s="124"/>
      <c r="JB46" s="125"/>
      <c r="JC46" s="206" t="s">
        <v>67</v>
      </c>
      <c r="JD46" s="125"/>
      <c r="JE46" s="206" t="s">
        <v>68</v>
      </c>
      <c r="JF46" s="124"/>
      <c r="JG46" s="125"/>
      <c r="JH46" s="205" t="s">
        <v>69</v>
      </c>
      <c r="JI46" s="207" t="s">
        <v>70</v>
      </c>
      <c r="JJ46" s="125"/>
      <c r="JK46" s="208" t="s">
        <v>71</v>
      </c>
      <c r="JL46" s="557"/>
      <c r="JM46" s="204" t="s">
        <v>64</v>
      </c>
      <c r="JN46" s="205" t="s">
        <v>65</v>
      </c>
      <c r="JO46" s="206" t="s">
        <v>66</v>
      </c>
      <c r="JP46" s="124"/>
      <c r="JQ46" s="124"/>
      <c r="JR46" s="124"/>
      <c r="JS46" s="125"/>
      <c r="JT46" s="206" t="s">
        <v>67</v>
      </c>
      <c r="JU46" s="125"/>
      <c r="JV46" s="206" t="s">
        <v>68</v>
      </c>
      <c r="JW46" s="124"/>
      <c r="JX46" s="125"/>
      <c r="JY46" s="205" t="s">
        <v>69</v>
      </c>
      <c r="JZ46" s="207" t="s">
        <v>70</v>
      </c>
      <c r="KA46" s="125"/>
      <c r="KB46" s="208" t="s">
        <v>71</v>
      </c>
      <c r="KC46" s="557"/>
      <c r="KD46" s="204" t="s">
        <v>64</v>
      </c>
      <c r="KE46" s="205" t="s">
        <v>65</v>
      </c>
      <c r="KF46" s="206" t="s">
        <v>66</v>
      </c>
      <c r="KG46" s="124"/>
      <c r="KH46" s="124"/>
      <c r="KI46" s="124"/>
      <c r="KJ46" s="125"/>
      <c r="KK46" s="206" t="s">
        <v>67</v>
      </c>
      <c r="KL46" s="125"/>
      <c r="KM46" s="206" t="s">
        <v>68</v>
      </c>
      <c r="KN46" s="124"/>
      <c r="KO46" s="125"/>
      <c r="KP46" s="205" t="s">
        <v>69</v>
      </c>
      <c r="KQ46" s="207" t="s">
        <v>70</v>
      </c>
      <c r="KR46" s="125"/>
      <c r="KS46" s="208" t="s">
        <v>71</v>
      </c>
    </row>
    <row r="47" ht="66.0" customHeight="1">
      <c r="A47" s="131"/>
      <c r="B47" s="42"/>
      <c r="C47" s="212" t="s">
        <v>72</v>
      </c>
      <c r="D47" s="212" t="s">
        <v>73</v>
      </c>
      <c r="E47" s="213" t="s">
        <v>74</v>
      </c>
      <c r="F47" s="212" t="s">
        <v>106</v>
      </c>
      <c r="G47" s="212" t="s">
        <v>76</v>
      </c>
      <c r="H47" s="214" t="s">
        <v>77</v>
      </c>
      <c r="I47" s="212" t="s">
        <v>78</v>
      </c>
      <c r="J47" s="214" t="str">
        <f>"Total Biaya Perawatan "&amp;G43&amp;" (Juta Rp)"</f>
        <v>Total Biaya Perawatan Triwulan I (Juta Rp)</v>
      </c>
      <c r="K47" s="212" t="str">
        <f>"Total Biaya Perawatan Sebelumnya "&amp;" (Juta Rp)"</f>
        <v>Total Biaya Perawatan Sebelumnya  (Juta Rp)</v>
      </c>
      <c r="L47" s="212" t="s">
        <v>108</v>
      </c>
      <c r="M47" s="42"/>
      <c r="N47" s="214" t="s">
        <v>107</v>
      </c>
      <c r="O47" s="214" t="s">
        <v>82</v>
      </c>
      <c r="P47" s="135"/>
      <c r="Q47" s="557"/>
      <c r="R47" s="131"/>
      <c r="S47" s="42"/>
      <c r="T47" s="212" t="s">
        <v>72</v>
      </c>
      <c r="U47" s="212" t="s">
        <v>73</v>
      </c>
      <c r="V47" s="213" t="s">
        <v>74</v>
      </c>
      <c r="W47" s="212" t="s">
        <v>106</v>
      </c>
      <c r="X47" s="212" t="s">
        <v>76</v>
      </c>
      <c r="Y47" s="214" t="s">
        <v>77</v>
      </c>
      <c r="Z47" s="212" t="s">
        <v>78</v>
      </c>
      <c r="AA47" s="214" t="str">
        <f>"Total Biaya Perawatan "&amp;X43&amp;" (Juta Rp)"</f>
        <v>Total Biaya Perawatan Triwulan I (Juta Rp)</v>
      </c>
      <c r="AB47" s="212" t="str">
        <f>"Total Biaya Perawatan Sebelumnya "&amp;" (Juta Rp)"</f>
        <v>Total Biaya Perawatan Sebelumnya  (Juta Rp)</v>
      </c>
      <c r="AC47" s="212" t="s">
        <v>108</v>
      </c>
      <c r="AD47" s="42"/>
      <c r="AE47" s="214" t="s">
        <v>107</v>
      </c>
      <c r="AF47" s="214" t="s">
        <v>82</v>
      </c>
      <c r="AG47" s="135"/>
      <c r="AH47" s="557"/>
      <c r="AI47" s="131"/>
      <c r="AJ47" s="42"/>
      <c r="AK47" s="212" t="s">
        <v>72</v>
      </c>
      <c r="AL47" s="212" t="s">
        <v>73</v>
      </c>
      <c r="AM47" s="213" t="s">
        <v>74</v>
      </c>
      <c r="AN47" s="212" t="s">
        <v>106</v>
      </c>
      <c r="AO47" s="212" t="s">
        <v>76</v>
      </c>
      <c r="AP47" s="214" t="s">
        <v>77</v>
      </c>
      <c r="AQ47" s="212" t="s">
        <v>78</v>
      </c>
      <c r="AR47" s="214" t="str">
        <f>"Total Biaya Perawatan "&amp;AO43&amp;" (Juta Rp)"</f>
        <v>Total Biaya Perawatan Triwulan I (Juta Rp)</v>
      </c>
      <c r="AS47" s="212" t="str">
        <f>"Total Biaya Perawatan Sebelumnya "&amp;" (Juta Rp)"</f>
        <v>Total Biaya Perawatan Sebelumnya  (Juta Rp)</v>
      </c>
      <c r="AT47" s="212" t="s">
        <v>108</v>
      </c>
      <c r="AU47" s="42"/>
      <c r="AV47" s="214" t="s">
        <v>107</v>
      </c>
      <c r="AW47" s="214" t="s">
        <v>82</v>
      </c>
      <c r="AX47" s="135"/>
      <c r="AY47" s="557"/>
      <c r="AZ47" s="131"/>
      <c r="BA47" s="42"/>
      <c r="BB47" s="212" t="s">
        <v>72</v>
      </c>
      <c r="BC47" s="212" t="s">
        <v>73</v>
      </c>
      <c r="BD47" s="213" t="s">
        <v>74</v>
      </c>
      <c r="BE47" s="212" t="s">
        <v>106</v>
      </c>
      <c r="BF47" s="212" t="s">
        <v>76</v>
      </c>
      <c r="BG47" s="214" t="s">
        <v>77</v>
      </c>
      <c r="BH47" s="212" t="s">
        <v>78</v>
      </c>
      <c r="BI47" s="214" t="str">
        <f>"Total Biaya Perawatan "&amp;BF43&amp;" (Juta Rp)"</f>
        <v>Total Biaya Perawatan Triwulan I (Juta Rp)</v>
      </c>
      <c r="BJ47" s="212" t="str">
        <f>"Total Biaya Perawatan Sebelumnya "&amp;" (Juta Rp)"</f>
        <v>Total Biaya Perawatan Sebelumnya  (Juta Rp)</v>
      </c>
      <c r="BK47" s="212" t="s">
        <v>108</v>
      </c>
      <c r="BL47" s="42"/>
      <c r="BM47" s="214" t="s">
        <v>107</v>
      </c>
      <c r="BN47" s="214" t="s">
        <v>82</v>
      </c>
      <c r="BO47" s="135"/>
      <c r="BP47" s="557"/>
      <c r="BQ47" s="131"/>
      <c r="BR47" s="42"/>
      <c r="BS47" s="212" t="s">
        <v>72</v>
      </c>
      <c r="BT47" s="212" t="s">
        <v>73</v>
      </c>
      <c r="BU47" s="213" t="s">
        <v>74</v>
      </c>
      <c r="BV47" s="212" t="s">
        <v>106</v>
      </c>
      <c r="BW47" s="212" t="s">
        <v>76</v>
      </c>
      <c r="BX47" s="214" t="s">
        <v>77</v>
      </c>
      <c r="BY47" s="212" t="s">
        <v>78</v>
      </c>
      <c r="BZ47" s="214" t="str">
        <f>"Total Biaya Perawatan "&amp;BW43&amp;" (Juta Rp)"</f>
        <v>Total Biaya Perawatan Triwulan I (Juta Rp)</v>
      </c>
      <c r="CA47" s="212" t="str">
        <f>"Total Biaya Perawatan Sebelumnya "&amp;" (Juta Rp)"</f>
        <v>Total Biaya Perawatan Sebelumnya  (Juta Rp)</v>
      </c>
      <c r="CB47" s="212" t="s">
        <v>108</v>
      </c>
      <c r="CC47" s="42"/>
      <c r="CD47" s="214" t="s">
        <v>107</v>
      </c>
      <c r="CE47" s="214" t="s">
        <v>82</v>
      </c>
      <c r="CF47" s="135"/>
      <c r="CG47" s="557"/>
      <c r="CH47" s="131"/>
      <c r="CI47" s="42"/>
      <c r="CJ47" s="212" t="s">
        <v>72</v>
      </c>
      <c r="CK47" s="212" t="s">
        <v>73</v>
      </c>
      <c r="CL47" s="213" t="s">
        <v>74</v>
      </c>
      <c r="CM47" s="212" t="s">
        <v>106</v>
      </c>
      <c r="CN47" s="212" t="s">
        <v>76</v>
      </c>
      <c r="CO47" s="214" t="s">
        <v>77</v>
      </c>
      <c r="CP47" s="212" t="s">
        <v>78</v>
      </c>
      <c r="CQ47" s="214" t="str">
        <f>"Total Biaya Perawatan "&amp;CN43&amp;" (Juta Rp)"</f>
        <v>Total Biaya Perawatan Triwulan I (Juta Rp)</v>
      </c>
      <c r="CR47" s="212" t="str">
        <f>"Total Biaya Perawatan Sebelumnya "&amp;" (Juta Rp)"</f>
        <v>Total Biaya Perawatan Sebelumnya  (Juta Rp)</v>
      </c>
      <c r="CS47" s="212" t="s">
        <v>108</v>
      </c>
      <c r="CT47" s="42"/>
      <c r="CU47" s="214" t="s">
        <v>107</v>
      </c>
      <c r="CV47" s="214" t="s">
        <v>82</v>
      </c>
      <c r="CW47" s="135"/>
      <c r="CX47" s="557"/>
      <c r="CY47" s="131"/>
      <c r="CZ47" s="42"/>
      <c r="DA47" s="212" t="s">
        <v>72</v>
      </c>
      <c r="DB47" s="212" t="s">
        <v>73</v>
      </c>
      <c r="DC47" s="213" t="s">
        <v>74</v>
      </c>
      <c r="DD47" s="212" t="s">
        <v>106</v>
      </c>
      <c r="DE47" s="212" t="s">
        <v>76</v>
      </c>
      <c r="DF47" s="214" t="s">
        <v>77</v>
      </c>
      <c r="DG47" s="212" t="s">
        <v>78</v>
      </c>
      <c r="DH47" s="214" t="str">
        <f>"Total Biaya Perawatan "&amp;DE43&amp;" (Juta Rp)"</f>
        <v>Total Biaya Perawatan Triwulan I (Juta Rp)</v>
      </c>
      <c r="DI47" s="212" t="str">
        <f>"Total Biaya Perawatan Sebelumnya "&amp;" (Juta Rp)"</f>
        <v>Total Biaya Perawatan Sebelumnya  (Juta Rp)</v>
      </c>
      <c r="DJ47" s="212" t="s">
        <v>108</v>
      </c>
      <c r="DK47" s="42"/>
      <c r="DL47" s="214" t="s">
        <v>107</v>
      </c>
      <c r="DM47" s="214" t="s">
        <v>82</v>
      </c>
      <c r="DN47" s="135"/>
      <c r="DO47" s="557"/>
      <c r="DP47" s="131"/>
      <c r="DQ47" s="42"/>
      <c r="DR47" s="212" t="s">
        <v>72</v>
      </c>
      <c r="DS47" s="212" t="s">
        <v>73</v>
      </c>
      <c r="DT47" s="213" t="s">
        <v>74</v>
      </c>
      <c r="DU47" s="212" t="s">
        <v>106</v>
      </c>
      <c r="DV47" s="212" t="s">
        <v>76</v>
      </c>
      <c r="DW47" s="214" t="s">
        <v>77</v>
      </c>
      <c r="DX47" s="212" t="s">
        <v>78</v>
      </c>
      <c r="DY47" s="214" t="str">
        <f>"Total Biaya Perawatan "&amp;DV43&amp;" (Juta Rp)"</f>
        <v>Total Biaya Perawatan Triwulan I (Juta Rp)</v>
      </c>
      <c r="DZ47" s="212" t="str">
        <f>"Total Biaya Perawatan Sebelumnya "&amp;" (Juta Rp)"</f>
        <v>Total Biaya Perawatan Sebelumnya  (Juta Rp)</v>
      </c>
      <c r="EA47" s="212" t="s">
        <v>108</v>
      </c>
      <c r="EB47" s="42"/>
      <c r="EC47" s="214" t="s">
        <v>107</v>
      </c>
      <c r="ED47" s="214" t="s">
        <v>82</v>
      </c>
      <c r="EE47" s="135"/>
      <c r="EF47" s="557"/>
      <c r="EG47" s="131"/>
      <c r="EH47" s="42"/>
      <c r="EI47" s="212" t="s">
        <v>72</v>
      </c>
      <c r="EJ47" s="212" t="s">
        <v>73</v>
      </c>
      <c r="EK47" s="213" t="s">
        <v>74</v>
      </c>
      <c r="EL47" s="212" t="s">
        <v>106</v>
      </c>
      <c r="EM47" s="212" t="s">
        <v>76</v>
      </c>
      <c r="EN47" s="214" t="s">
        <v>77</v>
      </c>
      <c r="EO47" s="212" t="s">
        <v>78</v>
      </c>
      <c r="EP47" s="214" t="str">
        <f>"Total Biaya Perawatan "&amp;EM43&amp;" (Juta Rp)"</f>
        <v>Total Biaya Perawatan Triwulan I (Juta Rp)</v>
      </c>
      <c r="EQ47" s="212" t="str">
        <f>"Total Biaya Perawatan Sebelumnya "&amp;" (Juta Rp)"</f>
        <v>Total Biaya Perawatan Sebelumnya  (Juta Rp)</v>
      </c>
      <c r="ER47" s="212" t="s">
        <v>108</v>
      </c>
      <c r="ES47" s="42"/>
      <c r="ET47" s="214" t="s">
        <v>107</v>
      </c>
      <c r="EU47" s="214" t="s">
        <v>82</v>
      </c>
      <c r="EV47" s="135"/>
      <c r="EW47" s="557"/>
      <c r="EX47" s="131"/>
      <c r="EY47" s="42"/>
      <c r="EZ47" s="212" t="s">
        <v>72</v>
      </c>
      <c r="FA47" s="212" t="s">
        <v>73</v>
      </c>
      <c r="FB47" s="213" t="s">
        <v>74</v>
      </c>
      <c r="FC47" s="212" t="s">
        <v>106</v>
      </c>
      <c r="FD47" s="212" t="s">
        <v>76</v>
      </c>
      <c r="FE47" s="214" t="s">
        <v>77</v>
      </c>
      <c r="FF47" s="212" t="s">
        <v>78</v>
      </c>
      <c r="FG47" s="214" t="str">
        <f>"Total Biaya Perawatan "&amp;FD43&amp;" (Juta Rp)"</f>
        <v>Total Biaya Perawatan Triwulan I (Juta Rp)</v>
      </c>
      <c r="FH47" s="212" t="str">
        <f>"Total Biaya Perawatan Sebelumnya "&amp;" (Juta Rp)"</f>
        <v>Total Biaya Perawatan Sebelumnya  (Juta Rp)</v>
      </c>
      <c r="FI47" s="212" t="s">
        <v>108</v>
      </c>
      <c r="FJ47" s="42"/>
      <c r="FK47" s="214" t="s">
        <v>107</v>
      </c>
      <c r="FL47" s="214" t="s">
        <v>82</v>
      </c>
      <c r="FM47" s="135"/>
      <c r="FN47" s="557"/>
      <c r="FO47" s="131"/>
      <c r="FP47" s="42"/>
      <c r="FQ47" s="212" t="s">
        <v>72</v>
      </c>
      <c r="FR47" s="212" t="s">
        <v>73</v>
      </c>
      <c r="FS47" s="213" t="s">
        <v>74</v>
      </c>
      <c r="FT47" s="212" t="s">
        <v>106</v>
      </c>
      <c r="FU47" s="212" t="s">
        <v>76</v>
      </c>
      <c r="FV47" s="214" t="s">
        <v>77</v>
      </c>
      <c r="FW47" s="212" t="s">
        <v>78</v>
      </c>
      <c r="FX47" s="214" t="str">
        <f>"Total Biaya Perawatan "&amp;FU43&amp;" (Juta Rp)"</f>
        <v>Total Biaya Perawatan Triwulan I (Juta Rp)</v>
      </c>
      <c r="FY47" s="212" t="str">
        <f>"Total Biaya Perawatan Sebelumnya "&amp;" (Juta Rp)"</f>
        <v>Total Biaya Perawatan Sebelumnya  (Juta Rp)</v>
      </c>
      <c r="FZ47" s="212" t="s">
        <v>108</v>
      </c>
      <c r="GA47" s="42"/>
      <c r="GB47" s="214" t="s">
        <v>107</v>
      </c>
      <c r="GC47" s="214" t="s">
        <v>82</v>
      </c>
      <c r="GD47" s="135"/>
      <c r="GE47" s="557"/>
      <c r="GF47" s="131"/>
      <c r="GG47" s="42"/>
      <c r="GH47" s="212" t="s">
        <v>72</v>
      </c>
      <c r="GI47" s="212" t="s">
        <v>73</v>
      </c>
      <c r="GJ47" s="213" t="s">
        <v>74</v>
      </c>
      <c r="GK47" s="212" t="s">
        <v>106</v>
      </c>
      <c r="GL47" s="212" t="s">
        <v>76</v>
      </c>
      <c r="GM47" s="214" t="s">
        <v>77</v>
      </c>
      <c r="GN47" s="212" t="s">
        <v>78</v>
      </c>
      <c r="GO47" s="214" t="str">
        <f>"Total Biaya Perawatan "&amp;GL43&amp;" (Juta Rp)"</f>
        <v>Total Biaya Perawatan Triwulan I (Juta Rp)</v>
      </c>
      <c r="GP47" s="212" t="str">
        <f>"Total Biaya Perawatan Sebelumnya "&amp;" (Juta Rp)"</f>
        <v>Total Biaya Perawatan Sebelumnya  (Juta Rp)</v>
      </c>
      <c r="GQ47" s="212" t="s">
        <v>108</v>
      </c>
      <c r="GR47" s="42"/>
      <c r="GS47" s="214" t="s">
        <v>107</v>
      </c>
      <c r="GT47" s="214" t="s">
        <v>82</v>
      </c>
      <c r="GU47" s="135"/>
      <c r="GV47" s="557"/>
      <c r="GW47" s="131"/>
      <c r="GX47" s="42"/>
      <c r="GY47" s="212" t="s">
        <v>72</v>
      </c>
      <c r="GZ47" s="212" t="s">
        <v>73</v>
      </c>
      <c r="HA47" s="213" t="s">
        <v>74</v>
      </c>
      <c r="HB47" s="212" t="s">
        <v>106</v>
      </c>
      <c r="HC47" s="212" t="s">
        <v>76</v>
      </c>
      <c r="HD47" s="214" t="s">
        <v>77</v>
      </c>
      <c r="HE47" s="212" t="s">
        <v>78</v>
      </c>
      <c r="HF47" s="214" t="str">
        <f>"Total Biaya Perawatan "&amp;HC43&amp;" (Juta Rp)"</f>
        <v>Total Biaya Perawatan Triwulan I (Juta Rp)</v>
      </c>
      <c r="HG47" s="212" t="str">
        <f>"Total Biaya Perawatan Sebelumnya "&amp;" (Juta Rp)"</f>
        <v>Total Biaya Perawatan Sebelumnya  (Juta Rp)</v>
      </c>
      <c r="HH47" s="212" t="s">
        <v>108</v>
      </c>
      <c r="HI47" s="42"/>
      <c r="HJ47" s="214" t="s">
        <v>107</v>
      </c>
      <c r="HK47" s="214" t="s">
        <v>82</v>
      </c>
      <c r="HL47" s="135"/>
      <c r="HM47" s="557"/>
      <c r="HN47" s="131"/>
      <c r="HO47" s="42"/>
      <c r="HP47" s="212" t="s">
        <v>72</v>
      </c>
      <c r="HQ47" s="212" t="s">
        <v>73</v>
      </c>
      <c r="HR47" s="213" t="s">
        <v>74</v>
      </c>
      <c r="HS47" s="212" t="s">
        <v>106</v>
      </c>
      <c r="HT47" s="212" t="s">
        <v>76</v>
      </c>
      <c r="HU47" s="214" t="s">
        <v>77</v>
      </c>
      <c r="HV47" s="212" t="s">
        <v>78</v>
      </c>
      <c r="HW47" s="214" t="str">
        <f>"Total Biaya Perawatan "&amp;HT43&amp;" (Juta Rp)"</f>
        <v>Total Biaya Perawatan Triwulan I (Juta Rp)</v>
      </c>
      <c r="HX47" s="212" t="str">
        <f>"Total Biaya Perawatan Sebelumnya "&amp;" (Juta Rp)"</f>
        <v>Total Biaya Perawatan Sebelumnya  (Juta Rp)</v>
      </c>
      <c r="HY47" s="212" t="s">
        <v>108</v>
      </c>
      <c r="HZ47" s="42"/>
      <c r="IA47" s="214" t="s">
        <v>107</v>
      </c>
      <c r="IB47" s="214" t="s">
        <v>82</v>
      </c>
      <c r="IC47" s="135"/>
      <c r="ID47" s="557"/>
      <c r="IE47" s="131"/>
      <c r="IF47" s="42"/>
      <c r="IG47" s="212" t="s">
        <v>72</v>
      </c>
      <c r="IH47" s="212" t="s">
        <v>73</v>
      </c>
      <c r="II47" s="213" t="s">
        <v>74</v>
      </c>
      <c r="IJ47" s="212" t="s">
        <v>106</v>
      </c>
      <c r="IK47" s="212" t="s">
        <v>76</v>
      </c>
      <c r="IL47" s="214" t="s">
        <v>77</v>
      </c>
      <c r="IM47" s="212" t="s">
        <v>78</v>
      </c>
      <c r="IN47" s="214" t="str">
        <f>"Total Biaya Perawatan "&amp;IK43&amp;" (Juta Rp)"</f>
        <v>Total Biaya Perawatan Triwulan I (Juta Rp)</v>
      </c>
      <c r="IO47" s="212" t="str">
        <f>"Total Biaya Perawatan Sebelumnya "&amp;" (Juta Rp)"</f>
        <v>Total Biaya Perawatan Sebelumnya  (Juta Rp)</v>
      </c>
      <c r="IP47" s="212" t="s">
        <v>108</v>
      </c>
      <c r="IQ47" s="42"/>
      <c r="IR47" s="214" t="s">
        <v>107</v>
      </c>
      <c r="IS47" s="214" t="s">
        <v>82</v>
      </c>
      <c r="IT47" s="135"/>
      <c r="IU47" s="557"/>
      <c r="IV47" s="131"/>
      <c r="IW47" s="42"/>
      <c r="IX47" s="212" t="s">
        <v>72</v>
      </c>
      <c r="IY47" s="212" t="s">
        <v>73</v>
      </c>
      <c r="IZ47" s="213" t="s">
        <v>74</v>
      </c>
      <c r="JA47" s="212" t="s">
        <v>106</v>
      </c>
      <c r="JB47" s="212" t="s">
        <v>76</v>
      </c>
      <c r="JC47" s="214" t="s">
        <v>77</v>
      </c>
      <c r="JD47" s="212" t="s">
        <v>78</v>
      </c>
      <c r="JE47" s="214" t="str">
        <f>"Total Biaya Perawatan "&amp;JB43&amp;" (Juta Rp)"</f>
        <v>Total Biaya Perawatan Triwulan I (Juta Rp)</v>
      </c>
      <c r="JF47" s="212" t="str">
        <f>"Total Biaya Perawatan Sebelumnya "&amp;" (Juta Rp)"</f>
        <v>Total Biaya Perawatan Sebelumnya  (Juta Rp)</v>
      </c>
      <c r="JG47" s="212" t="s">
        <v>108</v>
      </c>
      <c r="JH47" s="42"/>
      <c r="JI47" s="214" t="s">
        <v>107</v>
      </c>
      <c r="JJ47" s="214" t="s">
        <v>82</v>
      </c>
      <c r="JK47" s="135"/>
      <c r="JL47" s="557"/>
      <c r="JM47" s="131"/>
      <c r="JN47" s="42"/>
      <c r="JO47" s="212" t="s">
        <v>72</v>
      </c>
      <c r="JP47" s="212" t="s">
        <v>73</v>
      </c>
      <c r="JQ47" s="213" t="s">
        <v>74</v>
      </c>
      <c r="JR47" s="212" t="s">
        <v>106</v>
      </c>
      <c r="JS47" s="212" t="s">
        <v>76</v>
      </c>
      <c r="JT47" s="214" t="s">
        <v>77</v>
      </c>
      <c r="JU47" s="212" t="s">
        <v>78</v>
      </c>
      <c r="JV47" s="214" t="str">
        <f>"Total Biaya Perawatan "&amp;JS43&amp;" (Juta Rp)"</f>
        <v>Total Biaya Perawatan Triwulan I (Juta Rp)</v>
      </c>
      <c r="JW47" s="212" t="str">
        <f>"Total Biaya Perawatan Sebelumnya "&amp;" (Juta Rp)"</f>
        <v>Total Biaya Perawatan Sebelumnya  (Juta Rp)</v>
      </c>
      <c r="JX47" s="212" t="s">
        <v>108</v>
      </c>
      <c r="JY47" s="42"/>
      <c r="JZ47" s="214" t="s">
        <v>107</v>
      </c>
      <c r="KA47" s="214" t="s">
        <v>82</v>
      </c>
      <c r="KB47" s="135"/>
      <c r="KC47" s="557"/>
      <c r="KD47" s="131"/>
      <c r="KE47" s="42"/>
      <c r="KF47" s="212" t="s">
        <v>72</v>
      </c>
      <c r="KG47" s="212" t="s">
        <v>73</v>
      </c>
      <c r="KH47" s="213" t="s">
        <v>74</v>
      </c>
      <c r="KI47" s="212" t="s">
        <v>106</v>
      </c>
      <c r="KJ47" s="212" t="s">
        <v>76</v>
      </c>
      <c r="KK47" s="214" t="s">
        <v>77</v>
      </c>
      <c r="KL47" s="212" t="s">
        <v>78</v>
      </c>
      <c r="KM47" s="214" t="str">
        <f>"Total Biaya Perawatan "&amp;KJ43&amp;" (Juta Rp)"</f>
        <v>Total Biaya Perawatan Triwulan I (Juta Rp)</v>
      </c>
      <c r="KN47" s="212" t="str">
        <f>"Total Biaya Perawatan Sebelumnya "&amp;" (Juta Rp)"</f>
        <v>Total Biaya Perawatan Sebelumnya  (Juta Rp)</v>
      </c>
      <c r="KO47" s="212" t="s">
        <v>108</v>
      </c>
      <c r="KP47" s="42"/>
      <c r="KQ47" s="214" t="s">
        <v>107</v>
      </c>
      <c r="KR47" s="214" t="s">
        <v>82</v>
      </c>
      <c r="KS47" s="135"/>
    </row>
    <row r="48" ht="15.75" customHeight="1">
      <c r="A48" s="215">
        <v>-1.0</v>
      </c>
      <c r="B48" s="216">
        <v>-2.0</v>
      </c>
      <c r="C48" s="216">
        <v>-3.0</v>
      </c>
      <c r="D48" s="216">
        <v>-4.0</v>
      </c>
      <c r="E48" s="216">
        <v>-5.0</v>
      </c>
      <c r="F48" s="216">
        <v>-6.0</v>
      </c>
      <c r="G48" s="216">
        <v>-7.0</v>
      </c>
      <c r="H48" s="216">
        <v>-8.0</v>
      </c>
      <c r="I48" s="216">
        <v>-9.0</v>
      </c>
      <c r="J48" s="216">
        <v>-10.0</v>
      </c>
      <c r="K48" s="216">
        <v>-11.0</v>
      </c>
      <c r="L48" s="216">
        <v>-12.0</v>
      </c>
      <c r="M48" s="216">
        <v>-13.0</v>
      </c>
      <c r="N48" s="216">
        <v>-14.0</v>
      </c>
      <c r="O48" s="216">
        <v>-15.0</v>
      </c>
      <c r="P48" s="216">
        <v>-16.0</v>
      </c>
      <c r="Q48" s="558"/>
      <c r="R48" s="215">
        <v>-1.0</v>
      </c>
      <c r="S48" s="216">
        <v>-2.0</v>
      </c>
      <c r="T48" s="216">
        <v>-3.0</v>
      </c>
      <c r="U48" s="216">
        <v>-4.0</v>
      </c>
      <c r="V48" s="216">
        <v>-5.0</v>
      </c>
      <c r="W48" s="216">
        <v>-6.0</v>
      </c>
      <c r="X48" s="216">
        <v>-7.0</v>
      </c>
      <c r="Y48" s="216">
        <v>-8.0</v>
      </c>
      <c r="Z48" s="216">
        <v>-9.0</v>
      </c>
      <c r="AA48" s="216">
        <v>-10.0</v>
      </c>
      <c r="AB48" s="216">
        <v>-11.0</v>
      </c>
      <c r="AC48" s="216">
        <v>-12.0</v>
      </c>
      <c r="AD48" s="216">
        <v>-13.0</v>
      </c>
      <c r="AE48" s="216">
        <v>-14.0</v>
      </c>
      <c r="AF48" s="216">
        <v>-15.0</v>
      </c>
      <c r="AG48" s="216">
        <v>-16.0</v>
      </c>
      <c r="AH48" s="558"/>
      <c r="AI48" s="215">
        <v>-1.0</v>
      </c>
      <c r="AJ48" s="216">
        <v>-2.0</v>
      </c>
      <c r="AK48" s="216">
        <v>-3.0</v>
      </c>
      <c r="AL48" s="216">
        <v>-4.0</v>
      </c>
      <c r="AM48" s="216">
        <v>-5.0</v>
      </c>
      <c r="AN48" s="216">
        <v>-6.0</v>
      </c>
      <c r="AO48" s="216">
        <v>-7.0</v>
      </c>
      <c r="AP48" s="216">
        <v>-8.0</v>
      </c>
      <c r="AQ48" s="216">
        <v>-9.0</v>
      </c>
      <c r="AR48" s="216">
        <v>-10.0</v>
      </c>
      <c r="AS48" s="216">
        <v>-11.0</v>
      </c>
      <c r="AT48" s="216">
        <v>-12.0</v>
      </c>
      <c r="AU48" s="216">
        <v>-13.0</v>
      </c>
      <c r="AV48" s="216">
        <v>-14.0</v>
      </c>
      <c r="AW48" s="216">
        <v>-15.0</v>
      </c>
      <c r="AX48" s="216">
        <v>-16.0</v>
      </c>
      <c r="AY48" s="558"/>
      <c r="AZ48" s="215">
        <v>-1.0</v>
      </c>
      <c r="BA48" s="216">
        <v>-2.0</v>
      </c>
      <c r="BB48" s="216">
        <v>-3.0</v>
      </c>
      <c r="BC48" s="216">
        <v>-4.0</v>
      </c>
      <c r="BD48" s="216">
        <v>-5.0</v>
      </c>
      <c r="BE48" s="216">
        <v>-6.0</v>
      </c>
      <c r="BF48" s="216">
        <v>-7.0</v>
      </c>
      <c r="BG48" s="216">
        <v>-8.0</v>
      </c>
      <c r="BH48" s="216">
        <v>-9.0</v>
      </c>
      <c r="BI48" s="216">
        <v>-10.0</v>
      </c>
      <c r="BJ48" s="216">
        <v>-11.0</v>
      </c>
      <c r="BK48" s="216">
        <v>-12.0</v>
      </c>
      <c r="BL48" s="216">
        <v>-13.0</v>
      </c>
      <c r="BM48" s="216">
        <v>-14.0</v>
      </c>
      <c r="BN48" s="216">
        <v>-15.0</v>
      </c>
      <c r="BO48" s="216">
        <v>-16.0</v>
      </c>
      <c r="BP48" s="558"/>
      <c r="BQ48" s="215">
        <v>-1.0</v>
      </c>
      <c r="BR48" s="216">
        <v>-2.0</v>
      </c>
      <c r="BS48" s="216">
        <v>-3.0</v>
      </c>
      <c r="BT48" s="216">
        <v>-4.0</v>
      </c>
      <c r="BU48" s="216">
        <v>-5.0</v>
      </c>
      <c r="BV48" s="216">
        <v>-6.0</v>
      </c>
      <c r="BW48" s="216">
        <v>-7.0</v>
      </c>
      <c r="BX48" s="216">
        <v>-8.0</v>
      </c>
      <c r="BY48" s="216">
        <v>-9.0</v>
      </c>
      <c r="BZ48" s="216">
        <v>-10.0</v>
      </c>
      <c r="CA48" s="216">
        <v>-11.0</v>
      </c>
      <c r="CB48" s="216">
        <v>-12.0</v>
      </c>
      <c r="CC48" s="216">
        <v>-13.0</v>
      </c>
      <c r="CD48" s="216">
        <v>-14.0</v>
      </c>
      <c r="CE48" s="216">
        <v>-15.0</v>
      </c>
      <c r="CF48" s="216">
        <v>-16.0</v>
      </c>
      <c r="CG48" s="558"/>
      <c r="CH48" s="215">
        <v>-1.0</v>
      </c>
      <c r="CI48" s="216">
        <v>-2.0</v>
      </c>
      <c r="CJ48" s="216">
        <v>-3.0</v>
      </c>
      <c r="CK48" s="216">
        <v>-4.0</v>
      </c>
      <c r="CL48" s="216">
        <v>-5.0</v>
      </c>
      <c r="CM48" s="216">
        <v>-6.0</v>
      </c>
      <c r="CN48" s="216">
        <v>-7.0</v>
      </c>
      <c r="CO48" s="216">
        <v>-8.0</v>
      </c>
      <c r="CP48" s="216">
        <v>-9.0</v>
      </c>
      <c r="CQ48" s="216">
        <v>-10.0</v>
      </c>
      <c r="CR48" s="216">
        <v>-11.0</v>
      </c>
      <c r="CS48" s="216">
        <v>-12.0</v>
      </c>
      <c r="CT48" s="216">
        <v>-13.0</v>
      </c>
      <c r="CU48" s="216">
        <v>-14.0</v>
      </c>
      <c r="CV48" s="216">
        <v>-15.0</v>
      </c>
      <c r="CW48" s="216">
        <v>-16.0</v>
      </c>
      <c r="CX48" s="558"/>
      <c r="CY48" s="215">
        <v>-1.0</v>
      </c>
      <c r="CZ48" s="216">
        <v>-2.0</v>
      </c>
      <c r="DA48" s="216">
        <v>-3.0</v>
      </c>
      <c r="DB48" s="216">
        <v>-4.0</v>
      </c>
      <c r="DC48" s="216">
        <v>-5.0</v>
      </c>
      <c r="DD48" s="216">
        <v>-6.0</v>
      </c>
      <c r="DE48" s="216">
        <v>-7.0</v>
      </c>
      <c r="DF48" s="216">
        <v>-8.0</v>
      </c>
      <c r="DG48" s="216">
        <v>-9.0</v>
      </c>
      <c r="DH48" s="216">
        <v>-10.0</v>
      </c>
      <c r="DI48" s="216">
        <v>-11.0</v>
      </c>
      <c r="DJ48" s="216">
        <v>-12.0</v>
      </c>
      <c r="DK48" s="216">
        <v>-13.0</v>
      </c>
      <c r="DL48" s="216">
        <v>-14.0</v>
      </c>
      <c r="DM48" s="216">
        <v>-15.0</v>
      </c>
      <c r="DN48" s="216">
        <v>-16.0</v>
      </c>
      <c r="DO48" s="558"/>
      <c r="DP48" s="215">
        <v>-1.0</v>
      </c>
      <c r="DQ48" s="216">
        <v>-2.0</v>
      </c>
      <c r="DR48" s="216">
        <v>-3.0</v>
      </c>
      <c r="DS48" s="216">
        <v>-4.0</v>
      </c>
      <c r="DT48" s="216">
        <v>-5.0</v>
      </c>
      <c r="DU48" s="216">
        <v>-6.0</v>
      </c>
      <c r="DV48" s="216">
        <v>-7.0</v>
      </c>
      <c r="DW48" s="216">
        <v>-8.0</v>
      </c>
      <c r="DX48" s="216">
        <v>-9.0</v>
      </c>
      <c r="DY48" s="216">
        <v>-10.0</v>
      </c>
      <c r="DZ48" s="216">
        <v>-11.0</v>
      </c>
      <c r="EA48" s="216">
        <v>-12.0</v>
      </c>
      <c r="EB48" s="216">
        <v>-13.0</v>
      </c>
      <c r="EC48" s="216">
        <v>-14.0</v>
      </c>
      <c r="ED48" s="216">
        <v>-15.0</v>
      </c>
      <c r="EE48" s="216">
        <v>-16.0</v>
      </c>
      <c r="EF48" s="558"/>
      <c r="EG48" s="215">
        <v>-1.0</v>
      </c>
      <c r="EH48" s="216">
        <v>-2.0</v>
      </c>
      <c r="EI48" s="216">
        <v>-3.0</v>
      </c>
      <c r="EJ48" s="216">
        <v>-4.0</v>
      </c>
      <c r="EK48" s="216">
        <v>-5.0</v>
      </c>
      <c r="EL48" s="216">
        <v>-6.0</v>
      </c>
      <c r="EM48" s="216">
        <v>-7.0</v>
      </c>
      <c r="EN48" s="216">
        <v>-8.0</v>
      </c>
      <c r="EO48" s="216">
        <v>-9.0</v>
      </c>
      <c r="EP48" s="216">
        <v>-10.0</v>
      </c>
      <c r="EQ48" s="216">
        <v>-11.0</v>
      </c>
      <c r="ER48" s="216">
        <v>-12.0</v>
      </c>
      <c r="ES48" s="216">
        <v>-13.0</v>
      </c>
      <c r="ET48" s="216">
        <v>-14.0</v>
      </c>
      <c r="EU48" s="216">
        <v>-15.0</v>
      </c>
      <c r="EV48" s="216">
        <v>-16.0</v>
      </c>
      <c r="EW48" s="558"/>
      <c r="EX48" s="215">
        <v>-1.0</v>
      </c>
      <c r="EY48" s="216">
        <v>-2.0</v>
      </c>
      <c r="EZ48" s="216">
        <v>-3.0</v>
      </c>
      <c r="FA48" s="216">
        <v>-4.0</v>
      </c>
      <c r="FB48" s="216">
        <v>-5.0</v>
      </c>
      <c r="FC48" s="216">
        <v>-6.0</v>
      </c>
      <c r="FD48" s="216">
        <v>-7.0</v>
      </c>
      <c r="FE48" s="216">
        <v>-8.0</v>
      </c>
      <c r="FF48" s="216">
        <v>-9.0</v>
      </c>
      <c r="FG48" s="216">
        <v>-10.0</v>
      </c>
      <c r="FH48" s="216">
        <v>-11.0</v>
      </c>
      <c r="FI48" s="216">
        <v>-12.0</v>
      </c>
      <c r="FJ48" s="216">
        <v>-13.0</v>
      </c>
      <c r="FK48" s="216">
        <v>-14.0</v>
      </c>
      <c r="FL48" s="216">
        <v>-15.0</v>
      </c>
      <c r="FM48" s="216">
        <v>-16.0</v>
      </c>
      <c r="FN48" s="558"/>
      <c r="FO48" s="215">
        <v>-1.0</v>
      </c>
      <c r="FP48" s="216">
        <v>-2.0</v>
      </c>
      <c r="FQ48" s="216">
        <v>-3.0</v>
      </c>
      <c r="FR48" s="216">
        <v>-4.0</v>
      </c>
      <c r="FS48" s="216">
        <v>-5.0</v>
      </c>
      <c r="FT48" s="216">
        <v>-6.0</v>
      </c>
      <c r="FU48" s="216">
        <v>-7.0</v>
      </c>
      <c r="FV48" s="216">
        <v>-8.0</v>
      </c>
      <c r="FW48" s="216">
        <v>-9.0</v>
      </c>
      <c r="FX48" s="216">
        <v>-10.0</v>
      </c>
      <c r="FY48" s="216">
        <v>-11.0</v>
      </c>
      <c r="FZ48" s="216">
        <v>-12.0</v>
      </c>
      <c r="GA48" s="216">
        <v>-13.0</v>
      </c>
      <c r="GB48" s="216">
        <v>-14.0</v>
      </c>
      <c r="GC48" s="216">
        <v>-15.0</v>
      </c>
      <c r="GD48" s="216">
        <v>-16.0</v>
      </c>
      <c r="GE48" s="558"/>
      <c r="GF48" s="215">
        <v>-1.0</v>
      </c>
      <c r="GG48" s="216">
        <v>-2.0</v>
      </c>
      <c r="GH48" s="216">
        <v>-3.0</v>
      </c>
      <c r="GI48" s="216">
        <v>-4.0</v>
      </c>
      <c r="GJ48" s="216">
        <v>-5.0</v>
      </c>
      <c r="GK48" s="216">
        <v>-6.0</v>
      </c>
      <c r="GL48" s="216">
        <v>-7.0</v>
      </c>
      <c r="GM48" s="216">
        <v>-8.0</v>
      </c>
      <c r="GN48" s="216">
        <v>-9.0</v>
      </c>
      <c r="GO48" s="216">
        <v>-10.0</v>
      </c>
      <c r="GP48" s="216">
        <v>-11.0</v>
      </c>
      <c r="GQ48" s="216">
        <v>-12.0</v>
      </c>
      <c r="GR48" s="216">
        <v>-13.0</v>
      </c>
      <c r="GS48" s="216">
        <v>-14.0</v>
      </c>
      <c r="GT48" s="216">
        <v>-15.0</v>
      </c>
      <c r="GU48" s="216">
        <v>-16.0</v>
      </c>
      <c r="GV48" s="558"/>
      <c r="GW48" s="215">
        <v>-1.0</v>
      </c>
      <c r="GX48" s="216">
        <v>-2.0</v>
      </c>
      <c r="GY48" s="216">
        <v>-3.0</v>
      </c>
      <c r="GZ48" s="216">
        <v>-4.0</v>
      </c>
      <c r="HA48" s="221">
        <v>-5.0</v>
      </c>
      <c r="HB48" s="221">
        <v>-6.0</v>
      </c>
      <c r="HC48" s="216">
        <v>-7.0</v>
      </c>
      <c r="HD48" s="216">
        <v>-8.0</v>
      </c>
      <c r="HE48" s="216">
        <v>-9.0</v>
      </c>
      <c r="HF48" s="216">
        <v>-10.0</v>
      </c>
      <c r="HG48" s="216">
        <v>-11.0</v>
      </c>
      <c r="HH48" s="216">
        <v>-12.0</v>
      </c>
      <c r="HI48" s="216">
        <v>-13.0</v>
      </c>
      <c r="HJ48" s="216">
        <v>-14.0</v>
      </c>
      <c r="HK48" s="216">
        <v>-15.0</v>
      </c>
      <c r="HL48" s="216">
        <v>-16.0</v>
      </c>
      <c r="HM48" s="558"/>
      <c r="HN48" s="215">
        <v>-1.0</v>
      </c>
      <c r="HO48" s="216">
        <v>-2.0</v>
      </c>
      <c r="HP48" s="216">
        <v>-3.0</v>
      </c>
      <c r="HQ48" s="216">
        <v>-4.0</v>
      </c>
      <c r="HR48" s="216">
        <v>-5.0</v>
      </c>
      <c r="HS48" s="216">
        <v>-6.0</v>
      </c>
      <c r="HT48" s="216">
        <v>-7.0</v>
      </c>
      <c r="HU48" s="216">
        <v>-8.0</v>
      </c>
      <c r="HV48" s="216">
        <v>-9.0</v>
      </c>
      <c r="HW48" s="216">
        <v>-10.0</v>
      </c>
      <c r="HX48" s="216">
        <v>-11.0</v>
      </c>
      <c r="HY48" s="216">
        <v>-12.0</v>
      </c>
      <c r="HZ48" s="216">
        <v>-13.0</v>
      </c>
      <c r="IA48" s="216">
        <v>-14.0</v>
      </c>
      <c r="IB48" s="216">
        <v>-15.0</v>
      </c>
      <c r="IC48" s="216">
        <v>-16.0</v>
      </c>
      <c r="ID48" s="558"/>
      <c r="IE48" s="215">
        <v>-1.0</v>
      </c>
      <c r="IF48" s="216">
        <v>-2.0</v>
      </c>
      <c r="IG48" s="216">
        <v>-3.0</v>
      </c>
      <c r="IH48" s="216">
        <v>-4.0</v>
      </c>
      <c r="II48" s="216">
        <v>-5.0</v>
      </c>
      <c r="IJ48" s="216">
        <v>-6.0</v>
      </c>
      <c r="IK48" s="216">
        <v>-7.0</v>
      </c>
      <c r="IL48" s="216">
        <v>-8.0</v>
      </c>
      <c r="IM48" s="216">
        <v>-9.0</v>
      </c>
      <c r="IN48" s="216">
        <v>-10.0</v>
      </c>
      <c r="IO48" s="216">
        <v>-11.0</v>
      </c>
      <c r="IP48" s="216">
        <v>-12.0</v>
      </c>
      <c r="IQ48" s="216">
        <v>-13.0</v>
      </c>
      <c r="IR48" s="216">
        <v>-14.0</v>
      </c>
      <c r="IS48" s="216">
        <v>-15.0</v>
      </c>
      <c r="IT48" s="216">
        <v>-16.0</v>
      </c>
      <c r="IU48" s="558"/>
      <c r="IV48" s="215">
        <v>-1.0</v>
      </c>
      <c r="IW48" s="216">
        <v>-2.0</v>
      </c>
      <c r="IX48" s="216">
        <v>-3.0</v>
      </c>
      <c r="IY48" s="216">
        <v>-4.0</v>
      </c>
      <c r="IZ48" s="216">
        <v>-5.0</v>
      </c>
      <c r="JA48" s="216">
        <v>-6.0</v>
      </c>
      <c r="JB48" s="216">
        <v>-7.0</v>
      </c>
      <c r="JC48" s="216">
        <v>-8.0</v>
      </c>
      <c r="JD48" s="216">
        <v>-9.0</v>
      </c>
      <c r="JE48" s="216">
        <v>-10.0</v>
      </c>
      <c r="JF48" s="216">
        <v>-11.0</v>
      </c>
      <c r="JG48" s="216">
        <v>-12.0</v>
      </c>
      <c r="JH48" s="216">
        <v>-13.0</v>
      </c>
      <c r="JI48" s="216">
        <v>-14.0</v>
      </c>
      <c r="JJ48" s="216">
        <v>-15.0</v>
      </c>
      <c r="JK48" s="216">
        <v>-16.0</v>
      </c>
      <c r="JL48" s="558"/>
      <c r="JM48" s="215">
        <v>-1.0</v>
      </c>
      <c r="JN48" s="216">
        <v>-2.0</v>
      </c>
      <c r="JO48" s="216">
        <v>-3.0</v>
      </c>
      <c r="JP48" s="216">
        <v>-4.0</v>
      </c>
      <c r="JQ48" s="216">
        <v>-5.0</v>
      </c>
      <c r="JR48" s="216">
        <v>-6.0</v>
      </c>
      <c r="JS48" s="216">
        <v>-7.0</v>
      </c>
      <c r="JT48" s="216">
        <v>-8.0</v>
      </c>
      <c r="JU48" s="216">
        <v>-9.0</v>
      </c>
      <c r="JV48" s="216">
        <v>-10.0</v>
      </c>
      <c r="JW48" s="216">
        <v>-11.0</v>
      </c>
      <c r="JX48" s="216">
        <v>-12.0</v>
      </c>
      <c r="JY48" s="216">
        <v>-13.0</v>
      </c>
      <c r="JZ48" s="216">
        <v>-14.0</v>
      </c>
      <c r="KA48" s="216">
        <v>-15.0</v>
      </c>
      <c r="KB48" s="216">
        <v>-16.0</v>
      </c>
      <c r="KC48" s="558"/>
      <c r="KD48" s="215">
        <v>-1.0</v>
      </c>
      <c r="KE48" s="216">
        <v>-2.0</v>
      </c>
      <c r="KF48" s="216">
        <v>-3.0</v>
      </c>
      <c r="KG48" s="216">
        <v>-4.0</v>
      </c>
      <c r="KH48" s="216">
        <v>-5.0</v>
      </c>
      <c r="KI48" s="216">
        <v>-6.0</v>
      </c>
      <c r="KJ48" s="216">
        <v>-7.0</v>
      </c>
      <c r="KK48" s="216">
        <v>-8.0</v>
      </c>
      <c r="KL48" s="216">
        <v>-9.0</v>
      </c>
      <c r="KM48" s="216">
        <v>-10.0</v>
      </c>
      <c r="KN48" s="216">
        <v>-11.0</v>
      </c>
      <c r="KO48" s="216">
        <v>-12.0</v>
      </c>
      <c r="KP48" s="216">
        <v>-13.0</v>
      </c>
      <c r="KQ48" s="216">
        <v>-14.0</v>
      </c>
      <c r="KR48" s="216">
        <v>-15.0</v>
      </c>
      <c r="KS48" s="216">
        <v>-16.0</v>
      </c>
    </row>
    <row r="49" ht="15.75" customHeight="1">
      <c r="A49" s="222">
        <v>1.0</v>
      </c>
      <c r="B49" s="223" t="s">
        <v>37</v>
      </c>
      <c r="C49" s="224" t="s">
        <v>83</v>
      </c>
      <c r="D49" s="224" t="s">
        <v>84</v>
      </c>
      <c r="E49" s="226">
        <f>ADHK!E49</f>
        <v>31335</v>
      </c>
      <c r="F49" s="226">
        <f>ADHK!F49</f>
        <v>3645300</v>
      </c>
      <c r="G49" s="226">
        <f t="shared" ref="G49:G65" si="577">IFERROR(+E49*F49/1000000,"")</f>
        <v>114225.4755</v>
      </c>
      <c r="H49" s="227">
        <v>0.06128205128205129</v>
      </c>
      <c r="I49" s="226">
        <f t="shared" ref="I49:I65" si="578">IFERROR(+G49*H49,"")</f>
        <v>6999.971447</v>
      </c>
      <c r="J49" s="227"/>
      <c r="K49" s="226"/>
      <c r="L49" s="228">
        <f t="shared" ref="L49:L65" si="579">J49-K49</f>
        <v>0</v>
      </c>
      <c r="M49" s="229">
        <f t="shared" ref="M49:M65" si="580">IFERROR(+(IF(G49="","0",G49))+(IF(I49="","0",I49))+(IF(L49="","0",L49)),"")</f>
        <v>121225.4469</v>
      </c>
      <c r="N49" s="227">
        <v>0.324744884908884</v>
      </c>
      <c r="O49" s="230">
        <f t="shared" ref="O49:O65" si="581">IFERROR(+N49*(M49-L49),"")</f>
        <v>39367.34382</v>
      </c>
      <c r="P49" s="231">
        <f t="shared" ref="P49:P65" si="582">IFERROR(+(IF(M49="","0",M49))-(IF(O49="","0",O49)),"")</f>
        <v>81858.10313</v>
      </c>
      <c r="Q49" s="559"/>
      <c r="R49" s="222">
        <v>1.0</v>
      </c>
      <c r="S49" s="223" t="s">
        <v>37</v>
      </c>
      <c r="T49" s="224" t="s">
        <v>83</v>
      </c>
      <c r="U49" s="224" t="s">
        <v>84</v>
      </c>
      <c r="V49" s="226">
        <f>ADHK!V49</f>
        <v>82863</v>
      </c>
      <c r="W49" s="225">
        <f>'Produksi dan Harga'!H19</f>
        <v>3618543.149</v>
      </c>
      <c r="X49" s="226">
        <f t="shared" ref="X49:X65" si="583">IFERROR(+V49*W49/1000000,"")</f>
        <v>299843.341</v>
      </c>
      <c r="Y49" s="227">
        <v>0.06128205128205129</v>
      </c>
      <c r="Z49" s="226">
        <f t="shared" ref="Z49:Z65" si="584">IFERROR(+X49*Y49,"")</f>
        <v>18375.015</v>
      </c>
      <c r="AA49" s="227"/>
      <c r="AB49" s="226"/>
      <c r="AC49" s="228">
        <f t="shared" ref="AC49:AC65" si="585">AA49-AB49</f>
        <v>0</v>
      </c>
      <c r="AD49" s="229">
        <f t="shared" ref="AD49:AD65" si="586">IFERROR(+(IF(X49="","0",X49))+(IF(Z49="","0",Z49))+(IF(AC49="","0",AC49)),"")</f>
        <v>318218.356</v>
      </c>
      <c r="AE49" s="227">
        <v>0.324744884908884</v>
      </c>
      <c r="AF49" s="230">
        <f t="shared" ref="AF49:AF65" si="587">IFERROR(+AE49*(AD49-AC49),"")</f>
        <v>103339.7834</v>
      </c>
      <c r="AG49" s="231">
        <f t="shared" ref="AG49:AG65" si="588">IFERROR(+(IF(AD49="","0",AD49))-(IF(AF49="","0",AF49)),"")</f>
        <v>214878.5726</v>
      </c>
      <c r="AH49" s="559"/>
      <c r="AI49" s="222">
        <v>1.0</v>
      </c>
      <c r="AJ49" s="223" t="s">
        <v>37</v>
      </c>
      <c r="AK49" s="224" t="s">
        <v>83</v>
      </c>
      <c r="AL49" s="224" t="s">
        <v>84</v>
      </c>
      <c r="AM49" s="226">
        <f>ADHK!AM49</f>
        <v>77915</v>
      </c>
      <c r="AN49" s="225">
        <f>'Produksi dan Harga'!M19</f>
        <v>4276261.211</v>
      </c>
      <c r="AO49" s="226">
        <f t="shared" ref="AO49:AO65" si="589">IFERROR(+AM49*AN49/1000000,"")</f>
        <v>333184.8922</v>
      </c>
      <c r="AP49" s="227">
        <v>0.06128205128205129</v>
      </c>
      <c r="AQ49" s="226">
        <f t="shared" ref="AQ49:AQ65" si="590">IFERROR(+AO49*AP49,"")</f>
        <v>20418.25365</v>
      </c>
      <c r="AR49" s="227"/>
      <c r="AS49" s="226"/>
      <c r="AT49" s="228">
        <f t="shared" ref="AT49:AT65" si="591">AR49-AS49</f>
        <v>0</v>
      </c>
      <c r="AU49" s="229">
        <f t="shared" ref="AU49:AU65" si="592">IFERROR(+(IF(AO49="","0",AO49))+(IF(AQ49="","0",AQ49))+(IF(AT49="","0",AT49)),"")</f>
        <v>353603.1459</v>
      </c>
      <c r="AV49" s="227">
        <v>0.324744884908884</v>
      </c>
      <c r="AW49" s="230">
        <f t="shared" ref="AW49:AW65" si="593">IFERROR(+AV49*(AU49-AT49),"")</f>
        <v>114830.8129</v>
      </c>
      <c r="AX49" s="231">
        <f t="shared" ref="AX49:AX65" si="594">IFERROR(+(IF(AU49="","0",AU49))-(IF(AW49="","0",AW49)),"")</f>
        <v>238772.333</v>
      </c>
      <c r="AY49" s="559"/>
      <c r="AZ49" s="222">
        <v>1.0</v>
      </c>
      <c r="BA49" s="223" t="s">
        <v>37</v>
      </c>
      <c r="BB49" s="224" t="s">
        <v>83</v>
      </c>
      <c r="BC49" s="224" t="s">
        <v>84</v>
      </c>
      <c r="BD49" s="226">
        <f>ADHK!BD49</f>
        <v>103437</v>
      </c>
      <c r="BE49" s="225">
        <f>'Produksi dan Harga'!R19</f>
        <v>4387978.754</v>
      </c>
      <c r="BF49" s="226">
        <f t="shared" ref="BF49:BF65" si="595">IFERROR(+BD49*BE49/1000000,"")</f>
        <v>453879.3584</v>
      </c>
      <c r="BG49" s="227">
        <v>0.06128205128205129</v>
      </c>
      <c r="BH49" s="226">
        <f t="shared" ref="BH49:BH65" si="596">IFERROR(+BF49*BG49,"")</f>
        <v>27814.65812</v>
      </c>
      <c r="BI49" s="227"/>
      <c r="BJ49" s="226"/>
      <c r="BK49" s="228">
        <f t="shared" ref="BK49:BK65" si="597">BI49-BJ49</f>
        <v>0</v>
      </c>
      <c r="BL49" s="229">
        <f t="shared" ref="BL49:BL65" si="598">IFERROR(+(IF(BF49="","0",BF49))+(IF(BH49="","0",BH49))+(IF(BK49="","0",BK49)),"")</f>
        <v>481694.0165</v>
      </c>
      <c r="BM49" s="227">
        <v>0.324744884908884</v>
      </c>
      <c r="BN49" s="230">
        <f t="shared" ref="BN49:BN65" si="599">IFERROR(+BM49*(BL49-BK49),"")</f>
        <v>156427.6679</v>
      </c>
      <c r="BO49" s="231">
        <f t="shared" ref="BO49:BO65" si="600">IFERROR(+(IF(BL49="","0",BL49))-(IF(BN49="","0",BN49)),"")</f>
        <v>325266.3485</v>
      </c>
      <c r="BP49" s="559"/>
      <c r="BQ49" s="222">
        <v>1.0</v>
      </c>
      <c r="BR49" s="223" t="s">
        <v>37</v>
      </c>
      <c r="BS49" s="224" t="s">
        <v>83</v>
      </c>
      <c r="BT49" s="224" t="s">
        <v>84</v>
      </c>
      <c r="BU49" s="226">
        <f>ADHK!BU49</f>
        <v>136549</v>
      </c>
      <c r="BV49" s="225">
        <f>'Produksi dan Harga'!W19</f>
        <v>4596485.913</v>
      </c>
      <c r="BW49" s="226">
        <f t="shared" ref="BW49:BW65" si="601">IFERROR(+BU49*BV49/1000000,"")</f>
        <v>627645.555</v>
      </c>
      <c r="BX49" s="227">
        <v>0.06128205128205129</v>
      </c>
      <c r="BY49" s="226">
        <f t="shared" ref="BY49:BY65" si="602">IFERROR(+BW49*BX49,"")</f>
        <v>38463.40709</v>
      </c>
      <c r="BZ49" s="227"/>
      <c r="CA49" s="226"/>
      <c r="CB49" s="228">
        <f t="shared" ref="CB49:CB65" si="603">BZ49-CA49</f>
        <v>0</v>
      </c>
      <c r="CC49" s="229">
        <f t="shared" ref="CC49:CC65" si="604">IFERROR(+(IF(BW49="","0",BW49))+(IF(BY49="","0",BY49))+(IF(CB49="","0",CB49)),"")</f>
        <v>666108.9621</v>
      </c>
      <c r="CD49" s="227">
        <v>0.324744884908884</v>
      </c>
      <c r="CE49" s="230">
        <f t="shared" ref="CE49:CE65" si="605">IFERROR(+CD49*(CC49-CB49),"")</f>
        <v>216315.4782</v>
      </c>
      <c r="CF49" s="231">
        <f t="shared" ref="CF49:CF65" si="606">IFERROR(+(IF(CC49="","0",CC49))-(IF(CE49="","0",CE49)),"")</f>
        <v>449793.4838</v>
      </c>
      <c r="CG49" s="559"/>
      <c r="CH49" s="222">
        <v>1.0</v>
      </c>
      <c r="CI49" s="223" t="s">
        <v>37</v>
      </c>
      <c r="CJ49" s="224" t="s">
        <v>83</v>
      </c>
      <c r="CK49" s="224" t="s">
        <v>84</v>
      </c>
      <c r="CL49" s="226">
        <f>ADHK!CL49</f>
        <v>79720</v>
      </c>
      <c r="CM49" s="225">
        <f>'Produksi dan Harga'!AB19</f>
        <v>5120964.382</v>
      </c>
      <c r="CN49" s="226">
        <f t="shared" ref="CN49:CN65" si="607">IFERROR(+CL49*CM49/1000000,"")</f>
        <v>408243.2806</v>
      </c>
      <c r="CO49" s="227">
        <v>0.06128205128205129</v>
      </c>
      <c r="CP49" s="226">
        <f t="shared" ref="CP49:CP65" si="608">IFERROR(+CN49*CO49,"")</f>
        <v>25017.98565</v>
      </c>
      <c r="CQ49" s="227"/>
      <c r="CR49" s="226"/>
      <c r="CS49" s="228">
        <f t="shared" ref="CS49:CS65" si="609">CQ49-CR49</f>
        <v>0</v>
      </c>
      <c r="CT49" s="229">
        <f t="shared" ref="CT49:CT65" si="610">IFERROR(+(IF(CN49="","0",CN49))+(IF(CP49="","0",CP49))+(IF(CS49="","0",CS49)),"")</f>
        <v>433261.2662</v>
      </c>
      <c r="CU49" s="227">
        <v>0.324744884908884</v>
      </c>
      <c r="CV49" s="230">
        <f t="shared" ref="CV49:CV65" si="611">IFERROR(+CU49*(CT49-CS49),"")</f>
        <v>140699.38</v>
      </c>
      <c r="CW49" s="231">
        <f t="shared" ref="CW49:CW65" si="612">IFERROR(+(IF(CT49="","0",CT49))-(IF(CV49="","0",CV49)),"")</f>
        <v>292561.8862</v>
      </c>
      <c r="CX49" s="559"/>
      <c r="CY49" s="222">
        <v>1.0</v>
      </c>
      <c r="CZ49" s="223" t="s">
        <v>37</v>
      </c>
      <c r="DA49" s="224" t="s">
        <v>83</v>
      </c>
      <c r="DB49" s="224" t="s">
        <v>84</v>
      </c>
      <c r="DC49" s="226">
        <f>ADHK!DC49</f>
        <v>58408</v>
      </c>
      <c r="DD49" s="225">
        <f>'Produksi dan Harga'!AG19</f>
        <v>5358102.394</v>
      </c>
      <c r="DE49" s="226">
        <f t="shared" ref="DE49:DE65" si="613">IFERROR(+DC49*DD49/1000000,"")</f>
        <v>312956.0446</v>
      </c>
      <c r="DF49" s="227">
        <v>0.06128205128205129</v>
      </c>
      <c r="DG49" s="226">
        <f t="shared" ref="DG49:DG65" si="614">IFERROR(+DE49*DF49,"")</f>
        <v>19178.58838</v>
      </c>
      <c r="DH49" s="227"/>
      <c r="DI49" s="226"/>
      <c r="DJ49" s="228">
        <f t="shared" ref="DJ49:DJ65" si="615">DH49-DI49</f>
        <v>0</v>
      </c>
      <c r="DK49" s="229">
        <f t="shared" ref="DK49:DK65" si="616">IFERROR(+(IF(DE49="","0",DE49))+(IF(DG49="","0",DG49))+(IF(DJ49="","0",DJ49)),"")</f>
        <v>332134.633</v>
      </c>
      <c r="DL49" s="227">
        <v>0.324744884908884</v>
      </c>
      <c r="DM49" s="230">
        <f t="shared" ref="DM49:DM65" si="617">IFERROR(+DL49*(DK49-DJ49),"")</f>
        <v>107859.0232</v>
      </c>
      <c r="DN49" s="231">
        <f t="shared" ref="DN49:DN65" si="618">IFERROR(+(IF(DK49="","0",DK49))-(IF(DM49="","0",DM49)),"")</f>
        <v>224275.6098</v>
      </c>
      <c r="DO49" s="559"/>
      <c r="DP49" s="222">
        <v>1.0</v>
      </c>
      <c r="DQ49" s="223" t="s">
        <v>37</v>
      </c>
      <c r="DR49" s="224" t="s">
        <v>83</v>
      </c>
      <c r="DS49" s="224" t="s">
        <v>84</v>
      </c>
      <c r="DT49" s="226">
        <f>ADHK!DT49</f>
        <v>83634</v>
      </c>
      <c r="DU49" s="225">
        <f>'Produksi dan Harga'!AL19</f>
        <v>4878453.245</v>
      </c>
      <c r="DV49" s="226">
        <f t="shared" ref="DV49:DV65" si="619">IFERROR(+DT49*DU49/1000000,"")</f>
        <v>408004.5587</v>
      </c>
      <c r="DW49" s="227">
        <v>0.06128205128205129</v>
      </c>
      <c r="DX49" s="226">
        <f t="shared" ref="DX49:DX65" si="620">IFERROR(+DV49*DW49,"")</f>
        <v>25003.35629</v>
      </c>
      <c r="DY49" s="227"/>
      <c r="DZ49" s="226"/>
      <c r="EA49" s="228">
        <f t="shared" ref="EA49:EA65" si="621">DY49-DZ49</f>
        <v>0</v>
      </c>
      <c r="EB49" s="229">
        <f t="shared" ref="EB49:EB65" si="622">IFERROR(+(IF(DV49="","0",DV49))+(IF(DX49="","0",DX49))+(IF(EA49="","0",EA49)),"")</f>
        <v>433007.9149</v>
      </c>
      <c r="EC49" s="227">
        <v>0.324744884908884</v>
      </c>
      <c r="ED49" s="230">
        <f t="shared" ref="ED49:ED65" si="623">IFERROR(+EC49*(EB49-EA49),"")</f>
        <v>140617.1055</v>
      </c>
      <c r="EE49" s="231">
        <f t="shared" ref="EE49:EE65" si="624">IFERROR(+(IF(EB49="","0",EB49))-(IF(ED49="","0",ED49)),"")</f>
        <v>292390.8094</v>
      </c>
      <c r="EF49" s="559"/>
      <c r="EG49" s="222">
        <v>1.0</v>
      </c>
      <c r="EH49" s="223" t="s">
        <v>37</v>
      </c>
      <c r="EI49" s="224" t="s">
        <v>83</v>
      </c>
      <c r="EJ49" s="224" t="s">
        <v>84</v>
      </c>
      <c r="EK49" s="226">
        <f>ADHK!EK49</f>
        <v>99781.5</v>
      </c>
      <c r="EL49" s="225">
        <f>'Produksi dan Harga'!AQ19</f>
        <v>5450331.872</v>
      </c>
      <c r="EM49" s="226">
        <f t="shared" ref="EM49:EM65" si="625">IFERROR(+EK49*EL49/1000000,"")</f>
        <v>543842.2897</v>
      </c>
      <c r="EN49" s="227">
        <v>0.06128205128205129</v>
      </c>
      <c r="EO49" s="226">
        <f t="shared" ref="EO49:EO65" si="626">IFERROR(+EM49*EN49,"")</f>
        <v>33327.77109</v>
      </c>
      <c r="EP49" s="227"/>
      <c r="EQ49" s="226"/>
      <c r="ER49" s="228">
        <f t="shared" ref="ER49:ER65" si="627">EP49-EQ49</f>
        <v>0</v>
      </c>
      <c r="ES49" s="229">
        <f t="shared" ref="ES49:ES65" si="628">IFERROR(+(IF(EM49="","0",EM49))+(IF(EO49="","0",EO49))+(IF(ER49="","0",ER49)),"")</f>
        <v>577170.0608</v>
      </c>
      <c r="ET49" s="227">
        <v>0.324744884908884</v>
      </c>
      <c r="EU49" s="230">
        <f t="shared" ref="EU49:EU65" si="629">IFERROR(+ET49*(ES49-ER49),"")</f>
        <v>187433.025</v>
      </c>
      <c r="EV49" s="231">
        <f t="shared" ref="EV49:EV65" si="630">IFERROR(+(IF(ES49="","0",ES49))-(IF(EU49="","0",EU49)),"")</f>
        <v>389737.0358</v>
      </c>
      <c r="EW49" s="559"/>
      <c r="EX49" s="222">
        <v>1.0</v>
      </c>
      <c r="EY49" s="223" t="s">
        <v>37</v>
      </c>
      <c r="EZ49" s="224" t="s">
        <v>83</v>
      </c>
      <c r="FA49" s="224" t="s">
        <v>84</v>
      </c>
      <c r="FB49" s="226">
        <f>ADHK!FB49</f>
        <v>70489.5</v>
      </c>
      <c r="FC49" s="225">
        <f>'Produksi dan Harga'!AV19</f>
        <v>5340851.218</v>
      </c>
      <c r="FD49" s="226">
        <f t="shared" ref="FD49:FD65" si="631">IFERROR(+FB49*FC49/1000000,"")</f>
        <v>376473.9319</v>
      </c>
      <c r="FE49" s="227">
        <v>0.06128205128205129</v>
      </c>
      <c r="FF49" s="226">
        <f t="shared" ref="FF49:FF65" si="632">IFERROR(+FD49*FE49,"")</f>
        <v>23071.0948</v>
      </c>
      <c r="FG49" s="227"/>
      <c r="FH49" s="226"/>
      <c r="FI49" s="228">
        <f t="shared" ref="FI49:FI65" si="633">FG49-FH49</f>
        <v>0</v>
      </c>
      <c r="FJ49" s="229">
        <f t="shared" ref="FJ49:FJ65" si="634">IFERROR(+(IF(FD49="","0",FD49))+(IF(FF49="","0",FF49))+(IF(FI49="","0",FI49)),"")</f>
        <v>399545.0267</v>
      </c>
      <c r="FK49" s="227">
        <v>0.324744884908884</v>
      </c>
      <c r="FL49" s="230">
        <f t="shared" ref="FL49:FL65" si="635">IFERROR(+FK49*(FJ49-FI49),"")</f>
        <v>129750.2037</v>
      </c>
      <c r="FM49" s="231">
        <f t="shared" ref="FM49:FM65" si="636">IFERROR(+(IF(FJ49="","0",FJ49))-(IF(FL49="","0",FL49)),"")</f>
        <v>269794.823</v>
      </c>
      <c r="FN49" s="559"/>
      <c r="FO49" s="222">
        <v>1.0</v>
      </c>
      <c r="FP49" s="223" t="s">
        <v>37</v>
      </c>
      <c r="FQ49" s="224" t="s">
        <v>83</v>
      </c>
      <c r="FR49" s="224" t="s">
        <v>84</v>
      </c>
      <c r="FS49" s="226">
        <f>ADHK!FS49</f>
        <v>55718.12</v>
      </c>
      <c r="FT49" s="225">
        <f>'Produksi dan Harga'!BA19</f>
        <v>5232768.134</v>
      </c>
      <c r="FU49" s="226">
        <f t="shared" ref="FU49:FU65" si="637">IFERROR(+FS49*FT49/1000000,"")</f>
        <v>291560.0028</v>
      </c>
      <c r="FV49" s="227">
        <v>0.06128205128205129</v>
      </c>
      <c r="FW49" s="226">
        <f t="shared" ref="FW49:FW65" si="638">IFERROR(+FU49*FV49,"")</f>
        <v>17867.39505</v>
      </c>
      <c r="FX49" s="227"/>
      <c r="FY49" s="226"/>
      <c r="FZ49" s="228">
        <f t="shared" ref="FZ49:FZ65" si="639">FX49-FY49</f>
        <v>0</v>
      </c>
      <c r="GA49" s="229">
        <f t="shared" ref="GA49:GA65" si="640">IFERROR(+(IF(FU49="","0",FU49))+(IF(FW49="","0",FW49))+(IF(FZ49="","0",FZ49)),"")</f>
        <v>309427.3979</v>
      </c>
      <c r="GB49" s="227">
        <v>0.324744884908884</v>
      </c>
      <c r="GC49" s="230">
        <f t="shared" ref="GC49:GC65" si="641">IFERROR(+GB49*(GA49-FZ49),"")</f>
        <v>100484.9647</v>
      </c>
      <c r="GD49" s="231">
        <f t="shared" ref="GD49:GD65" si="642">IFERROR(+(IF(GA49="","0",GA49))-(IF(GC49="","0",GC49)),"")</f>
        <v>208942.4332</v>
      </c>
      <c r="GE49" s="559"/>
      <c r="GF49" s="222">
        <v>1.0</v>
      </c>
      <c r="GG49" s="223" t="s">
        <v>37</v>
      </c>
      <c r="GH49" s="224" t="s">
        <v>83</v>
      </c>
      <c r="GI49" s="224" t="s">
        <v>84</v>
      </c>
      <c r="GJ49" s="226">
        <f>ADHK!GJ49</f>
        <v>55836</v>
      </c>
      <c r="GK49" s="225">
        <f>'Produksi dan Harga'!BF19</f>
        <v>5086362.537</v>
      </c>
      <c r="GL49" s="226">
        <f t="shared" ref="GL49:GL65" si="643">IFERROR(+GJ49*GK49/1000000,"")</f>
        <v>284002.1386</v>
      </c>
      <c r="GM49" s="227">
        <v>0.06128205128205129</v>
      </c>
      <c r="GN49" s="226">
        <f t="shared" ref="GN49:GN65" si="644">IFERROR(+GL49*GM49,"")</f>
        <v>17404.23362</v>
      </c>
      <c r="GO49" s="227"/>
      <c r="GP49" s="226"/>
      <c r="GQ49" s="228">
        <f t="shared" ref="GQ49:GQ65" si="645">GO49-GP49</f>
        <v>0</v>
      </c>
      <c r="GR49" s="229">
        <f t="shared" ref="GR49:GR65" si="646">IFERROR(+(IF(GL49="","0",GL49))+(IF(GN49="","0",GN49))+(IF(GQ49="","0",GQ49)),"")</f>
        <v>301406.3722</v>
      </c>
      <c r="GS49" s="227">
        <v>0.324744884908884</v>
      </c>
      <c r="GT49" s="230">
        <f t="shared" ref="GT49:GT65" si="647">IFERROR(+GS49*(GR49-GQ49),"")</f>
        <v>97880.17766</v>
      </c>
      <c r="GU49" s="231">
        <f t="shared" ref="GU49:GU65" si="648">IFERROR(+(IF(GR49="","0",GR49))-(IF(GT49="","0",GT49)),"")</f>
        <v>203526.1946</v>
      </c>
      <c r="GV49" s="559"/>
      <c r="GW49" s="222">
        <v>1.0</v>
      </c>
      <c r="GX49" s="223" t="s">
        <v>37</v>
      </c>
      <c r="GY49" s="224" t="s">
        <v>83</v>
      </c>
      <c r="GZ49" s="234" t="s">
        <v>84</v>
      </c>
      <c r="HA49" s="230">
        <f>ADHK!HA49</f>
        <v>58297.77</v>
      </c>
      <c r="HB49" s="226">
        <f>'Produksi dan Harga'!BK19</f>
        <v>5210504.605</v>
      </c>
      <c r="HC49" s="235">
        <f t="shared" ref="HC49:HC65" si="649">IFERROR(+HA49*HB49/1000000,"")</f>
        <v>303760.7991</v>
      </c>
      <c r="HD49" s="227">
        <v>0.06128205128205129</v>
      </c>
      <c r="HE49" s="226">
        <f t="shared" ref="HE49:HE65" si="650">IFERROR(+HC49*HD49,"")</f>
        <v>18615.08487</v>
      </c>
      <c r="HF49" s="227"/>
      <c r="HG49" s="226"/>
      <c r="HH49" s="228">
        <f t="shared" ref="HH49:HH65" si="651">HF49-HG49</f>
        <v>0</v>
      </c>
      <c r="HI49" s="229">
        <f t="shared" ref="HI49:HI65" si="652">IFERROR(+(IF(HC49="","0",HC49))+(IF(HE49="","0",HE49))+(IF(HH49="","0",HH49)),"")</f>
        <v>322375.8839</v>
      </c>
      <c r="HJ49" s="227">
        <v>0.324744884908884</v>
      </c>
      <c r="HK49" s="230">
        <f t="shared" ref="HK49:HK65" si="653">IFERROR(+HJ49*(HI49-HH49),"")</f>
        <v>104689.9193</v>
      </c>
      <c r="HL49" s="231">
        <f t="shared" ref="HL49:HL65" si="654">IFERROR(+(IF(HI49="","0",HI49))-(IF(HK49="","0",HK49)),"")</f>
        <v>217685.9646</v>
      </c>
      <c r="HM49" s="559"/>
      <c r="HN49" s="222">
        <v>1.0</v>
      </c>
      <c r="HO49" s="223" t="s">
        <v>37</v>
      </c>
      <c r="HP49" s="224" t="s">
        <v>83</v>
      </c>
      <c r="HQ49" s="224" t="s">
        <v>84</v>
      </c>
      <c r="HR49" s="226">
        <f>ADHK!HR49</f>
        <v>84612</v>
      </c>
      <c r="HS49" s="226">
        <f>'Produksi dan Harga'!BP19</f>
        <v>5808436.782</v>
      </c>
      <c r="HT49" s="226">
        <f t="shared" ref="HT49:HT65" si="655">IFERROR(+HR49*HS49/1000000,"")</f>
        <v>491463.453</v>
      </c>
      <c r="HU49" s="227">
        <v>0.06128205128205129</v>
      </c>
      <c r="HV49" s="226">
        <f t="shared" ref="HV49:HV65" si="656">IFERROR(+HT49*HU49,"")</f>
        <v>30117.88853</v>
      </c>
      <c r="HW49" s="227"/>
      <c r="HX49" s="226"/>
      <c r="HY49" s="228">
        <f t="shared" ref="HY49:HY65" si="657">HW49-HX49</f>
        <v>0</v>
      </c>
      <c r="HZ49" s="229">
        <f t="shared" ref="HZ49:HZ65" si="658">IFERROR(+(IF(HT49="","0",HT49))+(IF(HV49="","0",HV49))+(IF(HY49="","0",HY49)),"")</f>
        <v>521581.3415</v>
      </c>
      <c r="IA49" s="227">
        <v>0.324744884908884</v>
      </c>
      <c r="IB49" s="230">
        <f t="shared" ref="IB49:IB65" si="659">IFERROR(+IA49*(HZ49-HY49),"")</f>
        <v>169380.8727</v>
      </c>
      <c r="IC49" s="231">
        <f t="shared" ref="IC49:IC65" si="660">IFERROR(+(IF(HZ49="","0",HZ49))-(IF(IB49="","0",IB49)),"")</f>
        <v>352200.4688</v>
      </c>
      <c r="ID49" s="559"/>
      <c r="IE49" s="222">
        <v>1.0</v>
      </c>
      <c r="IF49" s="223" t="s">
        <v>37</v>
      </c>
      <c r="IG49" s="224" t="s">
        <v>83</v>
      </c>
      <c r="IH49" s="224" t="s">
        <v>84</v>
      </c>
      <c r="II49" s="226">
        <f>ADHK!II49</f>
        <v>60961.21</v>
      </c>
      <c r="IJ49" s="226">
        <f>'Produksi dan Harga'!BU19</f>
        <v>6114374.812</v>
      </c>
      <c r="IK49" s="226">
        <f t="shared" ref="IK49:IK65" si="661">IFERROR(+II49*IJ49/1000000,"")</f>
        <v>372739.6869</v>
      </c>
      <c r="IL49" s="227">
        <v>0.06128205128205129</v>
      </c>
      <c r="IM49" s="226">
        <f t="shared" ref="IM49:IM65" si="662">IFERROR(+IK49*IL49,"")</f>
        <v>22842.25261</v>
      </c>
      <c r="IN49" s="227"/>
      <c r="IO49" s="226"/>
      <c r="IP49" s="228">
        <f t="shared" ref="IP49:IP65" si="663">IN49-IO49</f>
        <v>0</v>
      </c>
      <c r="IQ49" s="229">
        <f t="shared" ref="IQ49:IQ65" si="664">IFERROR(+(IF(IK49="","0",IK49))+(IF(IM49="","0",IM49))+(IF(IP49="","0",IP49)),"")</f>
        <v>395581.9395</v>
      </c>
      <c r="IR49" s="227">
        <v>0.324744884908884</v>
      </c>
      <c r="IS49" s="230">
        <f t="shared" ref="IS49:IS65" si="665">IFERROR(+IR49*(IQ49-IP49),"")</f>
        <v>128463.2114</v>
      </c>
      <c r="IT49" s="231">
        <f t="shared" ref="IT49:IT65" si="666">IFERROR(+(IF(IQ49="","0",IQ49))-(IF(IS49="","0",IS49)),"")</f>
        <v>267118.7281</v>
      </c>
      <c r="IU49" s="560"/>
      <c r="IV49" s="222">
        <v>1.0</v>
      </c>
      <c r="IW49" s="223" t="s">
        <v>37</v>
      </c>
      <c r="IX49" s="224" t="s">
        <v>83</v>
      </c>
      <c r="IY49" s="224" t="s">
        <v>84</v>
      </c>
      <c r="IZ49" s="226">
        <f>ADHK!IZ49</f>
        <v>93185.61</v>
      </c>
      <c r="JA49" s="226">
        <f>'Produksi dan Harga'!BZ19</f>
        <v>6044693.711</v>
      </c>
      <c r="JB49" s="226">
        <f t="shared" ref="JB49:JB65" si="667">IFERROR(+IZ49*JA49/1000000,"")</f>
        <v>563278.4708</v>
      </c>
      <c r="JC49" s="227">
        <v>0.06128205128205129</v>
      </c>
      <c r="JD49" s="226">
        <f t="shared" ref="JD49:JD65" si="668">IFERROR(+JB49*JC49,"")</f>
        <v>34518.86013</v>
      </c>
      <c r="JE49" s="227"/>
      <c r="JF49" s="226"/>
      <c r="JG49" s="228">
        <f t="shared" ref="JG49:JG65" si="669">JE49-JF49</f>
        <v>0</v>
      </c>
      <c r="JH49" s="229">
        <f t="shared" ref="JH49:JH65" si="670">IFERROR(+(IF(JB49="","0",JB49))+(IF(JD49="","0",JD49))+(IF(JG49="","0",JG49)),"")</f>
        <v>597797.3309</v>
      </c>
      <c r="JI49" s="227">
        <v>0.324744884908884</v>
      </c>
      <c r="JJ49" s="230">
        <f t="shared" ref="JJ49:JJ65" si="671">IFERROR(+JI49*(JH49-JG49),"")</f>
        <v>194131.6254</v>
      </c>
      <c r="JK49" s="231">
        <f t="shared" ref="JK49:JK65" si="672">IFERROR(+(IF(JH49="","0",JH49))-(IF(JJ49="","0",JJ49)),"")</f>
        <v>403665.7055</v>
      </c>
      <c r="JL49" s="559"/>
      <c r="JM49" s="222">
        <v>1.0</v>
      </c>
      <c r="JN49" s="223" t="s">
        <v>37</v>
      </c>
      <c r="JO49" s="224" t="s">
        <v>83</v>
      </c>
      <c r="JP49" s="224" t="s">
        <v>84</v>
      </c>
      <c r="JQ49" s="226">
        <f>ADHK!JQ49</f>
        <v>83943</v>
      </c>
      <c r="JR49" s="229">
        <f>'Produksi dan Harga'!CE19</f>
        <v>6435888.756</v>
      </c>
      <c r="JS49" s="226">
        <f t="shared" ref="JS49:JS65" si="673">IFERROR(+JQ49*JR49/1000000,"")</f>
        <v>540247.8098</v>
      </c>
      <c r="JT49" s="227">
        <v>0.06128205128205129</v>
      </c>
      <c r="JU49" s="226">
        <f t="shared" ref="JU49:JU65" si="674">IFERROR(+JS49*JT49,"")</f>
        <v>33107.49399</v>
      </c>
      <c r="JV49" s="227"/>
      <c r="JW49" s="226"/>
      <c r="JX49" s="228">
        <f t="shared" ref="JX49:JX65" si="675">JV49-JW49</f>
        <v>0</v>
      </c>
      <c r="JY49" s="229">
        <f t="shared" ref="JY49:JY65" si="676">IFERROR(+(IF(JS49="","0",JS49))+(IF(JU49="","0",JU49))+(IF(JX49="","0",JX49)),"")</f>
        <v>573355.3038</v>
      </c>
      <c r="JZ49" s="227">
        <v>0.324744884908884</v>
      </c>
      <c r="KA49" s="230">
        <f t="shared" ref="KA49:KA65" si="677">IFERROR(+JZ49*(JY49-JX49),"")</f>
        <v>186194.2022</v>
      </c>
      <c r="KB49" s="231">
        <f t="shared" ref="KB49:KB65" si="678">IFERROR(+(IF(JY49="","0",JY49))-(IF(KA49="","0",KA49)),"")</f>
        <v>387161.1017</v>
      </c>
      <c r="KC49" s="559"/>
      <c r="KD49" s="222">
        <v>1.0</v>
      </c>
      <c r="KE49" s="223" t="s">
        <v>37</v>
      </c>
      <c r="KF49" s="224" t="s">
        <v>83</v>
      </c>
      <c r="KG49" s="224" t="s">
        <v>84</v>
      </c>
      <c r="KH49" s="226" t="str">
        <f>ADHK!KH49</f>
        <v/>
      </c>
      <c r="KI49" s="229"/>
      <c r="KJ49" s="226">
        <f t="shared" ref="KJ49:KJ65" si="679">IFERROR(+KH49*KI49/1000000,"")</f>
        <v>0</v>
      </c>
      <c r="KK49" s="227">
        <v>0.06128205128205129</v>
      </c>
      <c r="KL49" s="226">
        <f t="shared" ref="KL49:KL65" si="680">IFERROR(+KJ49*KK49,"")</f>
        <v>0</v>
      </c>
      <c r="KM49" s="227"/>
      <c r="KN49" s="226"/>
      <c r="KO49" s="228">
        <f t="shared" ref="KO49:KO65" si="681">KM49-KN49</f>
        <v>0</v>
      </c>
      <c r="KP49" s="229">
        <f t="shared" ref="KP49:KP65" si="682">IFERROR(+(IF(KJ49="","0",KJ49))+(IF(KL49="","0",KL49))+(IF(KO49="","0",KO49)),"")</f>
        <v>0</v>
      </c>
      <c r="KQ49" s="227">
        <v>0.324744884908884</v>
      </c>
      <c r="KR49" s="230">
        <f t="shared" ref="KR49:KR65" si="683">IFERROR(+KQ49*(KP49-KO49),"")</f>
        <v>0</v>
      </c>
      <c r="KS49" s="231">
        <f t="shared" ref="KS49:KS65" si="684">IFERROR(+(IF(KP49="","0",KP49))-(IF(KR49="","0",KR49)),"")</f>
        <v>0</v>
      </c>
    </row>
    <row r="50" ht="15.75" customHeight="1">
      <c r="A50" s="236">
        <f t="shared" ref="A50:A65" si="685">A49+1</f>
        <v>2</v>
      </c>
      <c r="B50" s="237" t="s">
        <v>38</v>
      </c>
      <c r="C50" s="238" t="s">
        <v>85</v>
      </c>
      <c r="D50" s="238" t="s">
        <v>84</v>
      </c>
      <c r="E50" s="229">
        <f>ADHK!E50</f>
        <v>40409</v>
      </c>
      <c r="F50" s="229">
        <f>ADHK!F50</f>
        <v>2135342.224</v>
      </c>
      <c r="G50" s="229">
        <f t="shared" si="577"/>
        <v>86287.04392</v>
      </c>
      <c r="H50" s="240">
        <v>0.08730825414146284</v>
      </c>
      <c r="I50" s="229">
        <f t="shared" si="578"/>
        <v>7533.57116</v>
      </c>
      <c r="J50" s="240"/>
      <c r="K50" s="229"/>
      <c r="L50" s="241">
        <f t="shared" si="579"/>
        <v>0</v>
      </c>
      <c r="M50" s="229">
        <f t="shared" si="580"/>
        <v>93820.61508</v>
      </c>
      <c r="N50" s="240">
        <v>0.28165806261811</v>
      </c>
      <c r="O50" s="242">
        <f t="shared" si="581"/>
        <v>26425.33268</v>
      </c>
      <c r="P50" s="243">
        <f t="shared" si="582"/>
        <v>67395.28241</v>
      </c>
      <c r="Q50" s="559"/>
      <c r="R50" s="236">
        <f t="shared" ref="R50:R65" si="686">R49+1</f>
        <v>2</v>
      </c>
      <c r="S50" s="237" t="s">
        <v>38</v>
      </c>
      <c r="T50" s="238" t="s">
        <v>85</v>
      </c>
      <c r="U50" s="238" t="s">
        <v>84</v>
      </c>
      <c r="V50" s="229">
        <f>ADHK!V50</f>
        <v>23521</v>
      </c>
      <c r="W50" s="239">
        <f>'Produksi dan Harga'!H20</f>
        <v>2165669.303</v>
      </c>
      <c r="X50" s="229">
        <f t="shared" si="583"/>
        <v>50938.70767</v>
      </c>
      <c r="Y50" s="240">
        <v>0.08730825414146284</v>
      </c>
      <c r="Z50" s="229">
        <f t="shared" si="584"/>
        <v>4447.369635</v>
      </c>
      <c r="AA50" s="240"/>
      <c r="AB50" s="229"/>
      <c r="AC50" s="241">
        <f t="shared" si="585"/>
        <v>0</v>
      </c>
      <c r="AD50" s="229">
        <f t="shared" si="586"/>
        <v>55386.0773</v>
      </c>
      <c r="AE50" s="240">
        <v>0.28165806261811</v>
      </c>
      <c r="AF50" s="242">
        <f t="shared" si="587"/>
        <v>15599.93523</v>
      </c>
      <c r="AG50" s="243">
        <f t="shared" si="588"/>
        <v>39786.14208</v>
      </c>
      <c r="AH50" s="559"/>
      <c r="AI50" s="236">
        <f t="shared" ref="AI50:AI65" si="687">AI49+1</f>
        <v>2</v>
      </c>
      <c r="AJ50" s="237" t="s">
        <v>38</v>
      </c>
      <c r="AK50" s="238" t="s">
        <v>85</v>
      </c>
      <c r="AL50" s="238" t="s">
        <v>84</v>
      </c>
      <c r="AM50" s="229">
        <f>ADHK!AM50</f>
        <v>41584</v>
      </c>
      <c r="AN50" s="239">
        <f>'Produksi dan Harga'!M20</f>
        <v>2258149.143</v>
      </c>
      <c r="AO50" s="229">
        <f t="shared" si="589"/>
        <v>93902.87397</v>
      </c>
      <c r="AP50" s="240">
        <v>0.08730825414146284</v>
      </c>
      <c r="AQ50" s="229">
        <f t="shared" si="590"/>
        <v>8198.495986</v>
      </c>
      <c r="AR50" s="240"/>
      <c r="AS50" s="229"/>
      <c r="AT50" s="241">
        <f t="shared" si="591"/>
        <v>0</v>
      </c>
      <c r="AU50" s="229">
        <f t="shared" si="592"/>
        <v>102101.37</v>
      </c>
      <c r="AV50" s="240">
        <v>0.28165806261811</v>
      </c>
      <c r="AW50" s="242">
        <f t="shared" si="593"/>
        <v>28757.67405</v>
      </c>
      <c r="AX50" s="243">
        <f t="shared" si="594"/>
        <v>73343.69591</v>
      </c>
      <c r="AY50" s="559"/>
      <c r="AZ50" s="236">
        <f t="shared" ref="AZ50:AZ65" si="688">AZ49+1</f>
        <v>2</v>
      </c>
      <c r="BA50" s="237" t="s">
        <v>38</v>
      </c>
      <c r="BB50" s="238" t="s">
        <v>85</v>
      </c>
      <c r="BC50" s="238" t="s">
        <v>84</v>
      </c>
      <c r="BD50" s="229">
        <f>ADHK!BD50</f>
        <v>39135</v>
      </c>
      <c r="BE50" s="239">
        <f>'Produksi dan Harga'!R20</f>
        <v>2376406.961</v>
      </c>
      <c r="BF50" s="229">
        <f t="shared" si="595"/>
        <v>93000.68644</v>
      </c>
      <c r="BG50" s="240">
        <v>0.08730825414146284</v>
      </c>
      <c r="BH50" s="229">
        <f t="shared" si="596"/>
        <v>8119.727567</v>
      </c>
      <c r="BI50" s="240"/>
      <c r="BJ50" s="229"/>
      <c r="BK50" s="241">
        <f t="shared" si="597"/>
        <v>0</v>
      </c>
      <c r="BL50" s="229">
        <f t="shared" si="598"/>
        <v>101120.414</v>
      </c>
      <c r="BM50" s="240">
        <v>0.28165806261811</v>
      </c>
      <c r="BN50" s="242">
        <f t="shared" si="599"/>
        <v>28481.3799</v>
      </c>
      <c r="BO50" s="243">
        <f t="shared" si="600"/>
        <v>72639.0341</v>
      </c>
      <c r="BP50" s="559"/>
      <c r="BQ50" s="236">
        <f t="shared" ref="BQ50:BQ65" si="689">BQ49+1</f>
        <v>2</v>
      </c>
      <c r="BR50" s="237" t="s">
        <v>38</v>
      </c>
      <c r="BS50" s="238" t="s">
        <v>85</v>
      </c>
      <c r="BT50" s="238" t="s">
        <v>84</v>
      </c>
      <c r="BU50" s="229">
        <f>ADHK!BU50</f>
        <v>37444</v>
      </c>
      <c r="BV50" s="239">
        <f>'Produksi dan Harga'!W20</f>
        <v>2495439.538</v>
      </c>
      <c r="BW50" s="229">
        <f t="shared" si="601"/>
        <v>93439.23806</v>
      </c>
      <c r="BX50" s="240">
        <v>0.08730825414146284</v>
      </c>
      <c r="BY50" s="229">
        <f t="shared" si="602"/>
        <v>8158.016743</v>
      </c>
      <c r="BZ50" s="240"/>
      <c r="CA50" s="229"/>
      <c r="CB50" s="241">
        <f t="shared" si="603"/>
        <v>0</v>
      </c>
      <c r="CC50" s="229">
        <f t="shared" si="604"/>
        <v>101597.2548</v>
      </c>
      <c r="CD50" s="240">
        <v>0.28165806261811</v>
      </c>
      <c r="CE50" s="242">
        <f t="shared" si="605"/>
        <v>28615.68595</v>
      </c>
      <c r="CF50" s="243">
        <f t="shared" si="606"/>
        <v>72981.56885</v>
      </c>
      <c r="CG50" s="559"/>
      <c r="CH50" s="236">
        <f t="shared" ref="CH50:CH65" si="690">CH49+1</f>
        <v>2</v>
      </c>
      <c r="CI50" s="237" t="s">
        <v>38</v>
      </c>
      <c r="CJ50" s="238" t="s">
        <v>85</v>
      </c>
      <c r="CK50" s="238" t="s">
        <v>84</v>
      </c>
      <c r="CL50" s="229">
        <f>ADHK!CL50</f>
        <v>31691</v>
      </c>
      <c r="CM50" s="239">
        <f>'Produksi dan Harga'!AB20</f>
        <v>2576357.133</v>
      </c>
      <c r="CN50" s="229">
        <f t="shared" si="607"/>
        <v>81647.33391</v>
      </c>
      <c r="CO50" s="240">
        <v>0.08730825414146284</v>
      </c>
      <c r="CP50" s="229">
        <f t="shared" si="608"/>
        <v>7128.486179</v>
      </c>
      <c r="CQ50" s="240"/>
      <c r="CR50" s="229"/>
      <c r="CS50" s="241">
        <f t="shared" si="609"/>
        <v>0</v>
      </c>
      <c r="CT50" s="229">
        <f t="shared" si="610"/>
        <v>88775.82009</v>
      </c>
      <c r="CU50" s="240">
        <v>0.28165806261811</v>
      </c>
      <c r="CV50" s="242">
        <f t="shared" si="611"/>
        <v>25004.42549</v>
      </c>
      <c r="CW50" s="243">
        <f t="shared" si="612"/>
        <v>63771.3946</v>
      </c>
      <c r="CX50" s="559"/>
      <c r="CY50" s="236">
        <f t="shared" ref="CY50:CY65" si="691">CY49+1</f>
        <v>2</v>
      </c>
      <c r="CZ50" s="237" t="s">
        <v>38</v>
      </c>
      <c r="DA50" s="238" t="s">
        <v>85</v>
      </c>
      <c r="DB50" s="238" t="s">
        <v>84</v>
      </c>
      <c r="DC50" s="229">
        <f>ADHK!DC50</f>
        <v>42393</v>
      </c>
      <c r="DD50" s="239">
        <f>'Produksi dan Harga'!AG20</f>
        <v>2797973.441</v>
      </c>
      <c r="DE50" s="229">
        <f t="shared" si="613"/>
        <v>118614.4881</v>
      </c>
      <c r="DF50" s="240">
        <v>0.08730825414146284</v>
      </c>
      <c r="DG50" s="229">
        <f t="shared" si="614"/>
        <v>10356.02387</v>
      </c>
      <c r="DH50" s="240"/>
      <c r="DI50" s="229"/>
      <c r="DJ50" s="241">
        <f t="shared" si="615"/>
        <v>0</v>
      </c>
      <c r="DK50" s="229">
        <f t="shared" si="616"/>
        <v>128970.512</v>
      </c>
      <c r="DL50" s="240">
        <v>0.28165806261811</v>
      </c>
      <c r="DM50" s="242">
        <f t="shared" si="617"/>
        <v>36325.58453</v>
      </c>
      <c r="DN50" s="243">
        <f t="shared" si="618"/>
        <v>92644.92743</v>
      </c>
      <c r="DO50" s="559"/>
      <c r="DP50" s="236">
        <f t="shared" ref="DP50:DP65" si="692">DP49+1</f>
        <v>2</v>
      </c>
      <c r="DQ50" s="237" t="s">
        <v>38</v>
      </c>
      <c r="DR50" s="238" t="s">
        <v>85</v>
      </c>
      <c r="DS50" s="238" t="s">
        <v>84</v>
      </c>
      <c r="DT50" s="229">
        <f>ADHK!DT50</f>
        <v>55837</v>
      </c>
      <c r="DU50" s="239">
        <f>'Produksi dan Harga'!AL20</f>
        <v>2835809.273</v>
      </c>
      <c r="DV50" s="229">
        <f t="shared" si="619"/>
        <v>158343.0824</v>
      </c>
      <c r="DW50" s="240">
        <v>0.08730825414146284</v>
      </c>
      <c r="DX50" s="229">
        <f t="shared" si="620"/>
        <v>13824.65808</v>
      </c>
      <c r="DY50" s="240"/>
      <c r="DZ50" s="229"/>
      <c r="EA50" s="241">
        <f t="shared" si="621"/>
        <v>0</v>
      </c>
      <c r="EB50" s="229">
        <f t="shared" si="622"/>
        <v>172167.7404</v>
      </c>
      <c r="EC50" s="240">
        <v>0.28165806261811</v>
      </c>
      <c r="ED50" s="242">
        <f t="shared" si="623"/>
        <v>48492.43222</v>
      </c>
      <c r="EE50" s="243">
        <f t="shared" si="624"/>
        <v>123675.3082</v>
      </c>
      <c r="EF50" s="559"/>
      <c r="EG50" s="236">
        <f t="shared" ref="EG50:EG65" si="693">EG49+1</f>
        <v>2</v>
      </c>
      <c r="EH50" s="237" t="s">
        <v>38</v>
      </c>
      <c r="EI50" s="238" t="s">
        <v>85</v>
      </c>
      <c r="EJ50" s="238" t="s">
        <v>84</v>
      </c>
      <c r="EK50" s="229">
        <f>ADHK!EK50</f>
        <v>80123</v>
      </c>
      <c r="EL50" s="239">
        <f>'Produksi dan Harga'!AQ20</f>
        <v>2890187.336</v>
      </c>
      <c r="EM50" s="229">
        <f t="shared" si="625"/>
        <v>231570.4799</v>
      </c>
      <c r="EN50" s="240">
        <v>0.08730825414146284</v>
      </c>
      <c r="EO50" s="229">
        <f t="shared" si="626"/>
        <v>20218.01431</v>
      </c>
      <c r="EP50" s="240"/>
      <c r="EQ50" s="229"/>
      <c r="ER50" s="241">
        <f t="shared" si="627"/>
        <v>0</v>
      </c>
      <c r="ES50" s="229">
        <f t="shared" si="628"/>
        <v>251788.4943</v>
      </c>
      <c r="ET50" s="240">
        <v>0.28165806261811</v>
      </c>
      <c r="EU50" s="242">
        <f t="shared" si="629"/>
        <v>70918.25948</v>
      </c>
      <c r="EV50" s="243">
        <f t="shared" si="630"/>
        <v>180870.2348</v>
      </c>
      <c r="EW50" s="559"/>
      <c r="EX50" s="236">
        <f t="shared" ref="EX50:EX65" si="694">EX49+1</f>
        <v>2</v>
      </c>
      <c r="EY50" s="237" t="s">
        <v>38</v>
      </c>
      <c r="EZ50" s="238" t="s">
        <v>85</v>
      </c>
      <c r="FA50" s="238" t="s">
        <v>84</v>
      </c>
      <c r="FB50" s="229">
        <f>ADHK!FB50</f>
        <v>86256.8</v>
      </c>
      <c r="FC50" s="239">
        <f>'Produksi dan Harga'!AV20</f>
        <v>3187741.05</v>
      </c>
      <c r="FD50" s="229">
        <f t="shared" si="631"/>
        <v>274964.3422</v>
      </c>
      <c r="FE50" s="240">
        <v>0.08730825414146284</v>
      </c>
      <c r="FF50" s="229">
        <f t="shared" si="632"/>
        <v>24006.65667</v>
      </c>
      <c r="FG50" s="240"/>
      <c r="FH50" s="229"/>
      <c r="FI50" s="241">
        <f t="shared" si="633"/>
        <v>0</v>
      </c>
      <c r="FJ50" s="229">
        <f t="shared" si="634"/>
        <v>298970.9989</v>
      </c>
      <c r="FK50" s="240">
        <v>0.28165806261811</v>
      </c>
      <c r="FL50" s="242">
        <f t="shared" si="635"/>
        <v>84207.59233</v>
      </c>
      <c r="FM50" s="243">
        <f t="shared" si="636"/>
        <v>214763.4066</v>
      </c>
      <c r="FN50" s="559"/>
      <c r="FO50" s="236">
        <f t="shared" ref="FO50:FO65" si="695">FO49+1</f>
        <v>2</v>
      </c>
      <c r="FP50" s="237" t="s">
        <v>38</v>
      </c>
      <c r="FQ50" s="238" t="s">
        <v>85</v>
      </c>
      <c r="FR50" s="238" t="s">
        <v>84</v>
      </c>
      <c r="FS50" s="229">
        <f>ADHK!FS50</f>
        <v>44148</v>
      </c>
      <c r="FT50" s="239">
        <f>'Produksi dan Harga'!BA20</f>
        <v>3239411.964</v>
      </c>
      <c r="FU50" s="229">
        <f t="shared" si="637"/>
        <v>143013.5594</v>
      </c>
      <c r="FV50" s="240">
        <v>0.08730825414146284</v>
      </c>
      <c r="FW50" s="229">
        <f t="shared" si="638"/>
        <v>12486.26419</v>
      </c>
      <c r="FX50" s="240"/>
      <c r="FY50" s="229"/>
      <c r="FZ50" s="241">
        <f t="shared" si="639"/>
        <v>0</v>
      </c>
      <c r="GA50" s="229">
        <f t="shared" si="640"/>
        <v>155499.8236</v>
      </c>
      <c r="GB50" s="240">
        <v>0.28165806261811</v>
      </c>
      <c r="GC50" s="242">
        <f t="shared" si="641"/>
        <v>43797.77904</v>
      </c>
      <c r="GD50" s="243">
        <f t="shared" si="642"/>
        <v>111702.0445</v>
      </c>
      <c r="GE50" s="559"/>
      <c r="GF50" s="236">
        <f t="shared" ref="GF50:GF65" si="696">GF49+1</f>
        <v>2</v>
      </c>
      <c r="GG50" s="237" t="s">
        <v>38</v>
      </c>
      <c r="GH50" s="238" t="s">
        <v>85</v>
      </c>
      <c r="GI50" s="238" t="s">
        <v>84</v>
      </c>
      <c r="GJ50" s="229">
        <f>ADHK!GJ50</f>
        <v>51638</v>
      </c>
      <c r="GK50" s="239">
        <f>'Produksi dan Harga'!BF20</f>
        <v>3147094.12</v>
      </c>
      <c r="GL50" s="229">
        <f t="shared" si="643"/>
        <v>162509.6462</v>
      </c>
      <c r="GM50" s="240">
        <v>0.08730825414146284</v>
      </c>
      <c r="GN50" s="229">
        <f t="shared" si="644"/>
        <v>14188.43349</v>
      </c>
      <c r="GO50" s="240"/>
      <c r="GP50" s="229"/>
      <c r="GQ50" s="241">
        <f t="shared" si="645"/>
        <v>0</v>
      </c>
      <c r="GR50" s="229">
        <f t="shared" si="646"/>
        <v>176698.0797</v>
      </c>
      <c r="GS50" s="240">
        <v>0.28165806261811</v>
      </c>
      <c r="GT50" s="242">
        <f t="shared" si="647"/>
        <v>49768.43879</v>
      </c>
      <c r="GU50" s="243">
        <f t="shared" si="648"/>
        <v>126929.6409</v>
      </c>
      <c r="GV50" s="559"/>
      <c r="GW50" s="236">
        <f t="shared" ref="GW50:GW65" si="697">GW49+1</f>
        <v>2</v>
      </c>
      <c r="GX50" s="237" t="s">
        <v>38</v>
      </c>
      <c r="GY50" s="238" t="s">
        <v>85</v>
      </c>
      <c r="GZ50" s="245" t="s">
        <v>84</v>
      </c>
      <c r="HA50" s="242">
        <f>ADHK!HA50</f>
        <v>55811</v>
      </c>
      <c r="HB50" s="229">
        <f>'Produksi dan Harga'!BK20</f>
        <v>3422422.643</v>
      </c>
      <c r="HC50" s="246">
        <f t="shared" si="649"/>
        <v>191008.8301</v>
      </c>
      <c r="HD50" s="240">
        <v>0.08730825414146284</v>
      </c>
      <c r="HE50" s="229">
        <f t="shared" si="650"/>
        <v>16676.64748</v>
      </c>
      <c r="HF50" s="240"/>
      <c r="HG50" s="229"/>
      <c r="HH50" s="241">
        <f t="shared" si="651"/>
        <v>0</v>
      </c>
      <c r="HI50" s="229">
        <f t="shared" si="652"/>
        <v>207685.4776</v>
      </c>
      <c r="HJ50" s="240">
        <v>0.28165806261811</v>
      </c>
      <c r="HK50" s="242">
        <f t="shared" si="653"/>
        <v>58496.28925</v>
      </c>
      <c r="HL50" s="243">
        <f t="shared" si="654"/>
        <v>149189.1883</v>
      </c>
      <c r="HM50" s="559"/>
      <c r="HN50" s="236">
        <f t="shared" ref="HN50:HN65" si="698">HN49+1</f>
        <v>2</v>
      </c>
      <c r="HO50" s="237" t="s">
        <v>38</v>
      </c>
      <c r="HP50" s="238" t="s">
        <v>85</v>
      </c>
      <c r="HQ50" s="238" t="s">
        <v>84</v>
      </c>
      <c r="HR50" s="229">
        <f>ADHK!HR50</f>
        <v>21003</v>
      </c>
      <c r="HS50" s="226">
        <f>'Produksi dan Harga'!BP20</f>
        <v>3412397.849</v>
      </c>
      <c r="HT50" s="229">
        <f t="shared" si="655"/>
        <v>71670.59203</v>
      </c>
      <c r="HU50" s="240">
        <v>0.08730825414146284</v>
      </c>
      <c r="HV50" s="229">
        <f t="shared" si="656"/>
        <v>6257.434264</v>
      </c>
      <c r="HW50" s="240"/>
      <c r="HX50" s="229"/>
      <c r="HY50" s="241">
        <f t="shared" si="657"/>
        <v>0</v>
      </c>
      <c r="HZ50" s="229">
        <f t="shared" si="658"/>
        <v>77928.0263</v>
      </c>
      <c r="IA50" s="240">
        <v>0.28165806261811</v>
      </c>
      <c r="IB50" s="242">
        <f t="shared" si="659"/>
        <v>21949.05691</v>
      </c>
      <c r="IC50" s="243">
        <f t="shared" si="660"/>
        <v>55978.96939</v>
      </c>
      <c r="ID50" s="559"/>
      <c r="IE50" s="236">
        <f t="shared" ref="IE50:IE65" si="699">IE49+1</f>
        <v>2</v>
      </c>
      <c r="IF50" s="237" t="s">
        <v>38</v>
      </c>
      <c r="IG50" s="238" t="s">
        <v>85</v>
      </c>
      <c r="IH50" s="238" t="s">
        <v>84</v>
      </c>
      <c r="II50" s="229">
        <f>ADHK!II50</f>
        <v>32353.41</v>
      </c>
      <c r="IJ50" s="226">
        <f>'Produksi dan Harga'!BU20</f>
        <v>3731815.497</v>
      </c>
      <c r="IK50" s="229">
        <f t="shared" si="661"/>
        <v>120736.9568</v>
      </c>
      <c r="IL50" s="240">
        <v>0.08730825414146284</v>
      </c>
      <c r="IM50" s="229">
        <f t="shared" si="662"/>
        <v>10541.33291</v>
      </c>
      <c r="IN50" s="240"/>
      <c r="IO50" s="229"/>
      <c r="IP50" s="241">
        <f t="shared" si="663"/>
        <v>0</v>
      </c>
      <c r="IQ50" s="229">
        <f t="shared" si="664"/>
        <v>131278.2897</v>
      </c>
      <c r="IR50" s="240">
        <v>0.28165806261811</v>
      </c>
      <c r="IS50" s="242">
        <f t="shared" si="665"/>
        <v>36975.58875</v>
      </c>
      <c r="IT50" s="243">
        <f t="shared" si="666"/>
        <v>94302.70099</v>
      </c>
      <c r="IU50" s="560"/>
      <c r="IV50" s="236">
        <f t="shared" ref="IV50:IV65" si="700">IV49+1</f>
        <v>2</v>
      </c>
      <c r="IW50" s="237" t="s">
        <v>38</v>
      </c>
      <c r="IX50" s="238" t="s">
        <v>85</v>
      </c>
      <c r="IY50" s="238" t="s">
        <v>84</v>
      </c>
      <c r="IZ50" s="229">
        <f>ADHK!IZ50</f>
        <v>35837.99</v>
      </c>
      <c r="JA50" s="229">
        <f>'Produksi dan Harga'!BZ20</f>
        <v>3537112.559</v>
      </c>
      <c r="JB50" s="229">
        <f t="shared" si="667"/>
        <v>126763.0045</v>
      </c>
      <c r="JC50" s="240">
        <v>0.08730825414146284</v>
      </c>
      <c r="JD50" s="229">
        <f t="shared" si="668"/>
        <v>11067.45661</v>
      </c>
      <c r="JE50" s="240"/>
      <c r="JF50" s="229"/>
      <c r="JG50" s="241">
        <f t="shared" si="669"/>
        <v>0</v>
      </c>
      <c r="JH50" s="229">
        <f t="shared" si="670"/>
        <v>137830.4611</v>
      </c>
      <c r="JI50" s="240">
        <v>0.28165806261811</v>
      </c>
      <c r="JJ50" s="242">
        <f t="shared" si="671"/>
        <v>38821.06065</v>
      </c>
      <c r="JK50" s="243">
        <f t="shared" si="672"/>
        <v>99009.40048</v>
      </c>
      <c r="JL50" s="559"/>
      <c r="JM50" s="236">
        <f t="shared" ref="JM50:JM65" si="701">JM49+1</f>
        <v>2</v>
      </c>
      <c r="JN50" s="237" t="s">
        <v>38</v>
      </c>
      <c r="JO50" s="238" t="s">
        <v>85</v>
      </c>
      <c r="JP50" s="238" t="s">
        <v>84</v>
      </c>
      <c r="JQ50" s="229">
        <f>ADHK!JQ50</f>
        <v>22718</v>
      </c>
      <c r="JR50" s="229">
        <f>'Produksi dan Harga'!CE20</f>
        <v>3809043.002</v>
      </c>
      <c r="JS50" s="229">
        <f t="shared" si="673"/>
        <v>86533.83892</v>
      </c>
      <c r="JT50" s="240">
        <v>0.08730825414146284</v>
      </c>
      <c r="JU50" s="229">
        <f t="shared" si="674"/>
        <v>7555.1184</v>
      </c>
      <c r="JV50" s="240"/>
      <c r="JW50" s="229"/>
      <c r="JX50" s="241">
        <f t="shared" si="675"/>
        <v>0</v>
      </c>
      <c r="JY50" s="229">
        <f t="shared" si="676"/>
        <v>94088.95732</v>
      </c>
      <c r="JZ50" s="240">
        <v>0.28165806261811</v>
      </c>
      <c r="KA50" s="242">
        <f t="shared" si="677"/>
        <v>26500.91343</v>
      </c>
      <c r="KB50" s="243">
        <f t="shared" si="678"/>
        <v>67588.04389</v>
      </c>
      <c r="KC50" s="559"/>
      <c r="KD50" s="236">
        <f t="shared" ref="KD50:KD65" si="702">KD49+1</f>
        <v>2</v>
      </c>
      <c r="KE50" s="237" t="s">
        <v>38</v>
      </c>
      <c r="KF50" s="238" t="s">
        <v>85</v>
      </c>
      <c r="KG50" s="238" t="s">
        <v>84</v>
      </c>
      <c r="KH50" s="229" t="str">
        <f>ADHK!KH50</f>
        <v/>
      </c>
      <c r="KI50" s="229"/>
      <c r="KJ50" s="229">
        <f t="shared" si="679"/>
        <v>0</v>
      </c>
      <c r="KK50" s="240">
        <v>0.08730825414146284</v>
      </c>
      <c r="KL50" s="229">
        <f t="shared" si="680"/>
        <v>0</v>
      </c>
      <c r="KM50" s="240"/>
      <c r="KN50" s="229"/>
      <c r="KO50" s="241">
        <f t="shared" si="681"/>
        <v>0</v>
      </c>
      <c r="KP50" s="229">
        <f t="shared" si="682"/>
        <v>0</v>
      </c>
      <c r="KQ50" s="240">
        <v>0.28165806261811</v>
      </c>
      <c r="KR50" s="242">
        <f t="shared" si="683"/>
        <v>0</v>
      </c>
      <c r="KS50" s="243">
        <f t="shared" si="684"/>
        <v>0</v>
      </c>
    </row>
    <row r="51" ht="15.75" customHeight="1">
      <c r="A51" s="236">
        <f t="shared" si="685"/>
        <v>3</v>
      </c>
      <c r="B51" s="237" t="s">
        <v>39</v>
      </c>
      <c r="C51" s="238" t="s">
        <v>86</v>
      </c>
      <c r="D51" s="238" t="s">
        <v>84</v>
      </c>
      <c r="E51" s="229">
        <f>ADHK!E51</f>
        <v>38628</v>
      </c>
      <c r="F51" s="229">
        <f>ADHK!F51</f>
        <v>1009000</v>
      </c>
      <c r="G51" s="229">
        <f t="shared" si="577"/>
        <v>38975.652</v>
      </c>
      <c r="H51" s="240">
        <v>0.032</v>
      </c>
      <c r="I51" s="229">
        <f t="shared" si="578"/>
        <v>1247.220864</v>
      </c>
      <c r="J51" s="240"/>
      <c r="K51" s="229"/>
      <c r="L51" s="241">
        <f t="shared" si="579"/>
        <v>0</v>
      </c>
      <c r="M51" s="229">
        <f t="shared" si="580"/>
        <v>40222.87286</v>
      </c>
      <c r="N51" s="240">
        <v>0.27429935250298</v>
      </c>
      <c r="O51" s="242">
        <f t="shared" si="581"/>
        <v>11033.10798</v>
      </c>
      <c r="P51" s="243">
        <f t="shared" si="582"/>
        <v>29189.76488</v>
      </c>
      <c r="Q51" s="559"/>
      <c r="R51" s="236">
        <f t="shared" si="686"/>
        <v>3</v>
      </c>
      <c r="S51" s="237" t="s">
        <v>39</v>
      </c>
      <c r="T51" s="238" t="s">
        <v>86</v>
      </c>
      <c r="U51" s="238" t="s">
        <v>84</v>
      </c>
      <c r="V51" s="229">
        <f>ADHK!V51</f>
        <v>36621</v>
      </c>
      <c r="W51" s="239">
        <f>'Produksi dan Harga'!H21</f>
        <v>1015553.323</v>
      </c>
      <c r="X51" s="229">
        <f t="shared" si="583"/>
        <v>37190.57823</v>
      </c>
      <c r="Y51" s="240">
        <v>0.032</v>
      </c>
      <c r="Z51" s="229">
        <f t="shared" si="584"/>
        <v>1190.098503</v>
      </c>
      <c r="AA51" s="240"/>
      <c r="AB51" s="229"/>
      <c r="AC51" s="241">
        <f t="shared" si="585"/>
        <v>0</v>
      </c>
      <c r="AD51" s="229">
        <f t="shared" si="586"/>
        <v>38380.67674</v>
      </c>
      <c r="AE51" s="240">
        <v>0.27429935250298</v>
      </c>
      <c r="AF51" s="242">
        <f t="shared" si="587"/>
        <v>10527.79478</v>
      </c>
      <c r="AG51" s="243">
        <f t="shared" si="588"/>
        <v>27852.88196</v>
      </c>
      <c r="AH51" s="559"/>
      <c r="AI51" s="236">
        <f t="shared" si="687"/>
        <v>3</v>
      </c>
      <c r="AJ51" s="237" t="s">
        <v>39</v>
      </c>
      <c r="AK51" s="238" t="s">
        <v>86</v>
      </c>
      <c r="AL51" s="238" t="s">
        <v>84</v>
      </c>
      <c r="AM51" s="229">
        <f>ADHK!AM51</f>
        <v>32322</v>
      </c>
      <c r="AN51" s="239">
        <f>'Produksi dan Harga'!M21</f>
        <v>1079575.283</v>
      </c>
      <c r="AO51" s="229">
        <f t="shared" si="589"/>
        <v>34894.0323</v>
      </c>
      <c r="AP51" s="240">
        <v>0.032</v>
      </c>
      <c r="AQ51" s="229">
        <f t="shared" si="590"/>
        <v>1116.609034</v>
      </c>
      <c r="AR51" s="240"/>
      <c r="AS51" s="229"/>
      <c r="AT51" s="241">
        <f t="shared" si="591"/>
        <v>0</v>
      </c>
      <c r="AU51" s="229">
        <f t="shared" si="592"/>
        <v>36010.64134</v>
      </c>
      <c r="AV51" s="240">
        <v>0.27429935250298</v>
      </c>
      <c r="AW51" s="242">
        <f t="shared" si="593"/>
        <v>9877.695602</v>
      </c>
      <c r="AX51" s="243">
        <f t="shared" si="594"/>
        <v>26132.94574</v>
      </c>
      <c r="AY51" s="559"/>
      <c r="AZ51" s="236">
        <f t="shared" si="688"/>
        <v>3</v>
      </c>
      <c r="BA51" s="237" t="s">
        <v>39</v>
      </c>
      <c r="BB51" s="238" t="s">
        <v>86</v>
      </c>
      <c r="BC51" s="238" t="s">
        <v>84</v>
      </c>
      <c r="BD51" s="229">
        <f>ADHK!BD51</f>
        <v>36532</v>
      </c>
      <c r="BE51" s="239">
        <f>'Produksi dan Harga'!R21</f>
        <v>1136779.151</v>
      </c>
      <c r="BF51" s="229">
        <f t="shared" si="595"/>
        <v>41528.81593</v>
      </c>
      <c r="BG51" s="240">
        <v>0.032</v>
      </c>
      <c r="BH51" s="229">
        <f t="shared" si="596"/>
        <v>1328.92211</v>
      </c>
      <c r="BI51" s="240"/>
      <c r="BJ51" s="229"/>
      <c r="BK51" s="241">
        <f t="shared" si="597"/>
        <v>0</v>
      </c>
      <c r="BL51" s="229">
        <f t="shared" si="598"/>
        <v>42857.73804</v>
      </c>
      <c r="BM51" s="240">
        <v>0.27429935250298</v>
      </c>
      <c r="BN51" s="242">
        <f t="shared" si="599"/>
        <v>11755.84979</v>
      </c>
      <c r="BO51" s="243">
        <f t="shared" si="600"/>
        <v>31101.88825</v>
      </c>
      <c r="BP51" s="559"/>
      <c r="BQ51" s="236">
        <f t="shared" si="689"/>
        <v>3</v>
      </c>
      <c r="BR51" s="237" t="s">
        <v>39</v>
      </c>
      <c r="BS51" s="238" t="s">
        <v>86</v>
      </c>
      <c r="BT51" s="238" t="s">
        <v>84</v>
      </c>
      <c r="BU51" s="229">
        <f>ADHK!BU51</f>
        <v>30649</v>
      </c>
      <c r="BV51" s="239">
        <f>'Produksi dan Harga'!W21</f>
        <v>1178978.486</v>
      </c>
      <c r="BW51" s="229">
        <f t="shared" si="601"/>
        <v>36134.51161</v>
      </c>
      <c r="BX51" s="240">
        <v>0.032</v>
      </c>
      <c r="BY51" s="229">
        <f t="shared" si="602"/>
        <v>1156.304372</v>
      </c>
      <c r="BZ51" s="240"/>
      <c r="CA51" s="229"/>
      <c r="CB51" s="241">
        <f t="shared" si="603"/>
        <v>0</v>
      </c>
      <c r="CC51" s="229">
        <f t="shared" si="604"/>
        <v>37290.81598</v>
      </c>
      <c r="CD51" s="240">
        <v>0.27429935250298</v>
      </c>
      <c r="CE51" s="242">
        <f t="shared" si="605"/>
        <v>10228.84668</v>
      </c>
      <c r="CF51" s="243">
        <f t="shared" si="606"/>
        <v>27061.9693</v>
      </c>
      <c r="CG51" s="559"/>
      <c r="CH51" s="236">
        <f t="shared" si="690"/>
        <v>3</v>
      </c>
      <c r="CI51" s="237" t="s">
        <v>39</v>
      </c>
      <c r="CJ51" s="238" t="s">
        <v>86</v>
      </c>
      <c r="CK51" s="238" t="s">
        <v>84</v>
      </c>
      <c r="CL51" s="229">
        <f>ADHK!CL51</f>
        <v>33774</v>
      </c>
      <c r="CM51" s="239">
        <f>'Produksi dan Harga'!AB21</f>
        <v>1293866.1</v>
      </c>
      <c r="CN51" s="229">
        <f t="shared" si="607"/>
        <v>43699.03365</v>
      </c>
      <c r="CO51" s="240">
        <v>0.032</v>
      </c>
      <c r="CP51" s="229">
        <f t="shared" si="608"/>
        <v>1398.369077</v>
      </c>
      <c r="CQ51" s="240"/>
      <c r="CR51" s="229"/>
      <c r="CS51" s="241">
        <f t="shared" si="609"/>
        <v>0</v>
      </c>
      <c r="CT51" s="229">
        <f t="shared" si="610"/>
        <v>45097.40273</v>
      </c>
      <c r="CU51" s="240">
        <v>0.27429935250298</v>
      </c>
      <c r="CV51" s="242">
        <f t="shared" si="611"/>
        <v>12370.18837</v>
      </c>
      <c r="CW51" s="243">
        <f t="shared" si="612"/>
        <v>32727.21436</v>
      </c>
      <c r="CX51" s="559"/>
      <c r="CY51" s="236">
        <f t="shared" si="691"/>
        <v>3</v>
      </c>
      <c r="CZ51" s="237" t="s">
        <v>39</v>
      </c>
      <c r="DA51" s="238" t="s">
        <v>86</v>
      </c>
      <c r="DB51" s="238" t="s">
        <v>84</v>
      </c>
      <c r="DC51" s="229">
        <f>ADHK!DC51</f>
        <v>22062</v>
      </c>
      <c r="DD51" s="239">
        <f>'Produksi dan Harga'!AG21</f>
        <v>1368659.914</v>
      </c>
      <c r="DE51" s="229">
        <f t="shared" si="613"/>
        <v>30195.37501</v>
      </c>
      <c r="DF51" s="240">
        <v>0.032</v>
      </c>
      <c r="DG51" s="229">
        <f t="shared" si="614"/>
        <v>966.2520004</v>
      </c>
      <c r="DH51" s="240"/>
      <c r="DI51" s="229"/>
      <c r="DJ51" s="241">
        <f t="shared" si="615"/>
        <v>0</v>
      </c>
      <c r="DK51" s="229">
        <f t="shared" si="616"/>
        <v>31161.62701</v>
      </c>
      <c r="DL51" s="240">
        <v>0.27429935250298</v>
      </c>
      <c r="DM51" s="242">
        <f t="shared" si="617"/>
        <v>8547.614113</v>
      </c>
      <c r="DN51" s="243">
        <f t="shared" si="618"/>
        <v>22614.0129</v>
      </c>
      <c r="DO51" s="559"/>
      <c r="DP51" s="236">
        <f t="shared" si="692"/>
        <v>3</v>
      </c>
      <c r="DQ51" s="237" t="s">
        <v>39</v>
      </c>
      <c r="DR51" s="238" t="s">
        <v>86</v>
      </c>
      <c r="DS51" s="238" t="s">
        <v>84</v>
      </c>
      <c r="DT51" s="229">
        <f>ADHK!DT51</f>
        <v>59967</v>
      </c>
      <c r="DU51" s="239">
        <f>'Produksi dan Harga'!AL21</f>
        <v>1359024.276</v>
      </c>
      <c r="DV51" s="229">
        <f t="shared" si="619"/>
        <v>81496.60879</v>
      </c>
      <c r="DW51" s="240">
        <v>0.032</v>
      </c>
      <c r="DX51" s="229">
        <f t="shared" si="620"/>
        <v>2607.891481</v>
      </c>
      <c r="DY51" s="240"/>
      <c r="DZ51" s="229"/>
      <c r="EA51" s="241">
        <f t="shared" si="621"/>
        <v>0</v>
      </c>
      <c r="EB51" s="229">
        <f t="shared" si="622"/>
        <v>84104.50027</v>
      </c>
      <c r="EC51" s="240">
        <v>0.27429935250298</v>
      </c>
      <c r="ED51" s="242">
        <f t="shared" si="623"/>
        <v>23069.80997</v>
      </c>
      <c r="EE51" s="243">
        <f t="shared" si="624"/>
        <v>61034.6903</v>
      </c>
      <c r="EF51" s="559"/>
      <c r="EG51" s="236">
        <f t="shared" si="693"/>
        <v>3</v>
      </c>
      <c r="EH51" s="237" t="s">
        <v>39</v>
      </c>
      <c r="EI51" s="238" t="s">
        <v>86</v>
      </c>
      <c r="EJ51" s="238" t="s">
        <v>84</v>
      </c>
      <c r="EK51" s="229">
        <f>ADHK!EK51</f>
        <v>47507</v>
      </c>
      <c r="EL51" s="239">
        <f>'Produksi dan Harga'!AQ21</f>
        <v>1426240.632</v>
      </c>
      <c r="EM51" s="229">
        <f t="shared" si="625"/>
        <v>67756.41372</v>
      </c>
      <c r="EN51" s="240">
        <v>0.032</v>
      </c>
      <c r="EO51" s="229">
        <f t="shared" si="626"/>
        <v>2168.205239</v>
      </c>
      <c r="EP51" s="240"/>
      <c r="EQ51" s="229"/>
      <c r="ER51" s="241">
        <f t="shared" si="627"/>
        <v>0</v>
      </c>
      <c r="ES51" s="229">
        <f t="shared" si="628"/>
        <v>69924.61896</v>
      </c>
      <c r="ET51" s="240">
        <v>0.27429935250298</v>
      </c>
      <c r="EU51" s="242">
        <f t="shared" si="629"/>
        <v>19180.2777</v>
      </c>
      <c r="EV51" s="243">
        <f t="shared" si="630"/>
        <v>50744.34126</v>
      </c>
      <c r="EW51" s="559"/>
      <c r="EX51" s="236">
        <f t="shared" si="694"/>
        <v>3</v>
      </c>
      <c r="EY51" s="237" t="s">
        <v>39</v>
      </c>
      <c r="EZ51" s="238" t="s">
        <v>86</v>
      </c>
      <c r="FA51" s="238" t="s">
        <v>84</v>
      </c>
      <c r="FB51" s="229">
        <f>ADHK!FB51</f>
        <v>29489.7</v>
      </c>
      <c r="FC51" s="239">
        <f>'Produksi dan Harga'!AV21</f>
        <v>1548585.502</v>
      </c>
      <c r="FD51" s="229">
        <f t="shared" si="631"/>
        <v>45667.32188</v>
      </c>
      <c r="FE51" s="240">
        <v>0.032</v>
      </c>
      <c r="FF51" s="229">
        <f t="shared" si="632"/>
        <v>1461.3543</v>
      </c>
      <c r="FG51" s="240"/>
      <c r="FH51" s="229"/>
      <c r="FI51" s="241">
        <f t="shared" si="633"/>
        <v>0</v>
      </c>
      <c r="FJ51" s="229">
        <f t="shared" si="634"/>
        <v>47128.67618</v>
      </c>
      <c r="FK51" s="240">
        <v>0.27429935250298</v>
      </c>
      <c r="FL51" s="242">
        <f t="shared" si="635"/>
        <v>12927.36536</v>
      </c>
      <c r="FM51" s="243">
        <f t="shared" si="636"/>
        <v>34201.31082</v>
      </c>
      <c r="FN51" s="559"/>
      <c r="FO51" s="236">
        <f t="shared" si="695"/>
        <v>3</v>
      </c>
      <c r="FP51" s="237" t="s">
        <v>39</v>
      </c>
      <c r="FQ51" s="238" t="s">
        <v>86</v>
      </c>
      <c r="FR51" s="238" t="s">
        <v>84</v>
      </c>
      <c r="FS51" s="229">
        <f>ADHK!FS51</f>
        <v>22110</v>
      </c>
      <c r="FT51" s="239">
        <f>'Produksi dan Harga'!BA21</f>
        <v>1639807.088</v>
      </c>
      <c r="FU51" s="229">
        <f t="shared" si="637"/>
        <v>36256.13472</v>
      </c>
      <c r="FV51" s="240">
        <v>0.032</v>
      </c>
      <c r="FW51" s="229">
        <f t="shared" si="638"/>
        <v>1160.196311</v>
      </c>
      <c r="FX51" s="240"/>
      <c r="FY51" s="229"/>
      <c r="FZ51" s="241">
        <f t="shared" si="639"/>
        <v>0</v>
      </c>
      <c r="GA51" s="229">
        <f t="shared" si="640"/>
        <v>37416.33103</v>
      </c>
      <c r="GB51" s="240">
        <v>0.27429935250298</v>
      </c>
      <c r="GC51" s="242">
        <f t="shared" si="641"/>
        <v>10263.27537</v>
      </c>
      <c r="GD51" s="243">
        <f t="shared" si="642"/>
        <v>27153.05566</v>
      </c>
      <c r="GE51" s="559"/>
      <c r="GF51" s="236">
        <f t="shared" si="696"/>
        <v>3</v>
      </c>
      <c r="GG51" s="237" t="s">
        <v>39</v>
      </c>
      <c r="GH51" s="238" t="s">
        <v>86</v>
      </c>
      <c r="GI51" s="238" t="s">
        <v>84</v>
      </c>
      <c r="GJ51" s="229">
        <f>ADHK!GJ51</f>
        <v>31896</v>
      </c>
      <c r="GK51" s="239">
        <f>'Produksi dan Harga'!BF21</f>
        <v>1608108.883</v>
      </c>
      <c r="GL51" s="229">
        <f t="shared" si="643"/>
        <v>51292.24093</v>
      </c>
      <c r="GM51" s="240">
        <v>0.032</v>
      </c>
      <c r="GN51" s="229">
        <f t="shared" si="644"/>
        <v>1641.35171</v>
      </c>
      <c r="GO51" s="240"/>
      <c r="GP51" s="229"/>
      <c r="GQ51" s="241">
        <f t="shared" si="645"/>
        <v>0</v>
      </c>
      <c r="GR51" s="229">
        <f t="shared" si="646"/>
        <v>52933.59264</v>
      </c>
      <c r="GS51" s="240">
        <v>0.27429935250298</v>
      </c>
      <c r="GT51" s="242">
        <f t="shared" si="647"/>
        <v>14519.65019</v>
      </c>
      <c r="GU51" s="243">
        <f t="shared" si="648"/>
        <v>38413.94246</v>
      </c>
      <c r="GV51" s="559"/>
      <c r="GW51" s="236">
        <f t="shared" si="697"/>
        <v>3</v>
      </c>
      <c r="GX51" s="237" t="s">
        <v>39</v>
      </c>
      <c r="GY51" s="238" t="s">
        <v>86</v>
      </c>
      <c r="GZ51" s="245" t="s">
        <v>84</v>
      </c>
      <c r="HA51" s="242">
        <f>ADHK!HA51</f>
        <v>30979</v>
      </c>
      <c r="HB51" s="229">
        <f>'Produksi dan Harga'!BK21</f>
        <v>1658804.857</v>
      </c>
      <c r="HC51" s="246">
        <f t="shared" si="649"/>
        <v>51388.11568</v>
      </c>
      <c r="HD51" s="240">
        <v>0.032</v>
      </c>
      <c r="HE51" s="229">
        <f t="shared" si="650"/>
        <v>1644.419702</v>
      </c>
      <c r="HF51" s="240"/>
      <c r="HG51" s="229"/>
      <c r="HH51" s="241">
        <f t="shared" si="651"/>
        <v>0</v>
      </c>
      <c r="HI51" s="229">
        <f t="shared" si="652"/>
        <v>53032.53538</v>
      </c>
      <c r="HJ51" s="240">
        <v>0.27429935250298</v>
      </c>
      <c r="HK51" s="242">
        <f t="shared" si="653"/>
        <v>14546.79012</v>
      </c>
      <c r="HL51" s="243">
        <f t="shared" si="654"/>
        <v>38485.74526</v>
      </c>
      <c r="HM51" s="559"/>
      <c r="HN51" s="236">
        <f t="shared" si="698"/>
        <v>3</v>
      </c>
      <c r="HO51" s="237" t="s">
        <v>39</v>
      </c>
      <c r="HP51" s="238" t="s">
        <v>86</v>
      </c>
      <c r="HQ51" s="238" t="s">
        <v>84</v>
      </c>
      <c r="HR51" s="229">
        <f>ADHK!HR51</f>
        <v>24004</v>
      </c>
      <c r="HS51" s="226">
        <f>'Produksi dan Harga'!BP21</f>
        <v>1860118.048</v>
      </c>
      <c r="HT51" s="229">
        <f t="shared" si="655"/>
        <v>44650.27363</v>
      </c>
      <c r="HU51" s="240">
        <v>0.032</v>
      </c>
      <c r="HV51" s="229">
        <f t="shared" si="656"/>
        <v>1428.808756</v>
      </c>
      <c r="HW51" s="240"/>
      <c r="HX51" s="229"/>
      <c r="HY51" s="241">
        <f t="shared" si="657"/>
        <v>0</v>
      </c>
      <c r="HZ51" s="229">
        <f t="shared" si="658"/>
        <v>46079.08239</v>
      </c>
      <c r="IA51" s="240">
        <v>0.27429935250298</v>
      </c>
      <c r="IB51" s="242">
        <f t="shared" si="659"/>
        <v>12639.46246</v>
      </c>
      <c r="IC51" s="243">
        <f t="shared" si="660"/>
        <v>33439.61993</v>
      </c>
      <c r="ID51" s="559"/>
      <c r="IE51" s="236">
        <f t="shared" si="699"/>
        <v>3</v>
      </c>
      <c r="IF51" s="237" t="s">
        <v>39</v>
      </c>
      <c r="IG51" s="238" t="s">
        <v>86</v>
      </c>
      <c r="IH51" s="238" t="s">
        <v>84</v>
      </c>
      <c r="II51" s="229">
        <f>ADHK!II51</f>
        <v>22853.45695</v>
      </c>
      <c r="IJ51" s="226">
        <f>'Produksi dan Harga'!BU21</f>
        <v>1989299.258</v>
      </c>
      <c r="IK51" s="229">
        <f t="shared" si="661"/>
        <v>45462.36495</v>
      </c>
      <c r="IL51" s="240">
        <v>0.032</v>
      </c>
      <c r="IM51" s="229">
        <f t="shared" si="662"/>
        <v>1454.795678</v>
      </c>
      <c r="IN51" s="240"/>
      <c r="IO51" s="229"/>
      <c r="IP51" s="241">
        <f t="shared" si="663"/>
        <v>0</v>
      </c>
      <c r="IQ51" s="229">
        <f t="shared" si="664"/>
        <v>46917.16063</v>
      </c>
      <c r="IR51" s="240">
        <v>0.27429935250298</v>
      </c>
      <c r="IS51" s="242">
        <f t="shared" si="665"/>
        <v>12869.34678</v>
      </c>
      <c r="IT51" s="243">
        <f t="shared" si="666"/>
        <v>34047.81385</v>
      </c>
      <c r="IU51" s="560"/>
      <c r="IV51" s="236">
        <f t="shared" si="700"/>
        <v>3</v>
      </c>
      <c r="IW51" s="237" t="s">
        <v>39</v>
      </c>
      <c r="IX51" s="238" t="s">
        <v>86</v>
      </c>
      <c r="IY51" s="238" t="s">
        <v>84</v>
      </c>
      <c r="IZ51" s="229">
        <f>ADHK!IZ51</f>
        <v>22734.893</v>
      </c>
      <c r="JA51" s="229">
        <f>'Produksi dan Harga'!BZ21</f>
        <v>1967814.326</v>
      </c>
      <c r="JB51" s="229">
        <f t="shared" si="667"/>
        <v>44738.04814</v>
      </c>
      <c r="JC51" s="240">
        <v>0.032</v>
      </c>
      <c r="JD51" s="229">
        <f t="shared" si="668"/>
        <v>1431.617541</v>
      </c>
      <c r="JE51" s="240"/>
      <c r="JF51" s="229"/>
      <c r="JG51" s="241">
        <f t="shared" si="669"/>
        <v>0</v>
      </c>
      <c r="JH51" s="229">
        <f t="shared" si="670"/>
        <v>46169.66569</v>
      </c>
      <c r="JI51" s="240">
        <v>0.27429935250298</v>
      </c>
      <c r="JJ51" s="242">
        <f t="shared" si="671"/>
        <v>12664.3094</v>
      </c>
      <c r="JK51" s="243">
        <f t="shared" si="672"/>
        <v>33505.35628</v>
      </c>
      <c r="JL51" s="559"/>
      <c r="JM51" s="236">
        <f t="shared" si="701"/>
        <v>3</v>
      </c>
      <c r="JN51" s="237" t="s">
        <v>39</v>
      </c>
      <c r="JO51" s="238" t="s">
        <v>86</v>
      </c>
      <c r="JP51" s="238" t="s">
        <v>84</v>
      </c>
      <c r="JQ51" s="229">
        <f>ADHK!JQ51</f>
        <v>20706.11643</v>
      </c>
      <c r="JR51" s="229">
        <f>'Produksi dan Harga'!CE21</f>
        <v>2008974.654</v>
      </c>
      <c r="JS51" s="229">
        <f t="shared" si="673"/>
        <v>41598.06308</v>
      </c>
      <c r="JT51" s="240">
        <v>0.032</v>
      </c>
      <c r="JU51" s="229">
        <f t="shared" si="674"/>
        <v>1331.138019</v>
      </c>
      <c r="JV51" s="240"/>
      <c r="JW51" s="229"/>
      <c r="JX51" s="241">
        <f t="shared" si="675"/>
        <v>0</v>
      </c>
      <c r="JY51" s="229">
        <f t="shared" si="676"/>
        <v>42929.2011</v>
      </c>
      <c r="JZ51" s="240">
        <v>0.27429935250298</v>
      </c>
      <c r="KA51" s="242">
        <f t="shared" si="677"/>
        <v>11775.45206</v>
      </c>
      <c r="KB51" s="243">
        <f t="shared" si="678"/>
        <v>31153.74903</v>
      </c>
      <c r="KC51" s="559"/>
      <c r="KD51" s="236">
        <f t="shared" si="702"/>
        <v>3</v>
      </c>
      <c r="KE51" s="237" t="s">
        <v>39</v>
      </c>
      <c r="KF51" s="238" t="s">
        <v>86</v>
      </c>
      <c r="KG51" s="238" t="s">
        <v>84</v>
      </c>
      <c r="KH51" s="229" t="str">
        <f>ADHK!KH51</f>
        <v/>
      </c>
      <c r="KI51" s="229"/>
      <c r="KJ51" s="229">
        <f t="shared" si="679"/>
        <v>0</v>
      </c>
      <c r="KK51" s="240">
        <v>0.032</v>
      </c>
      <c r="KL51" s="229">
        <f t="shared" si="680"/>
        <v>0</v>
      </c>
      <c r="KM51" s="240"/>
      <c r="KN51" s="229"/>
      <c r="KO51" s="241">
        <f t="shared" si="681"/>
        <v>0</v>
      </c>
      <c r="KP51" s="229">
        <f t="shared" si="682"/>
        <v>0</v>
      </c>
      <c r="KQ51" s="240">
        <v>0.27429935250298</v>
      </c>
      <c r="KR51" s="242">
        <f t="shared" si="683"/>
        <v>0</v>
      </c>
      <c r="KS51" s="243">
        <f t="shared" si="684"/>
        <v>0</v>
      </c>
    </row>
    <row r="52" ht="15.75" customHeight="1">
      <c r="A52" s="236">
        <f t="shared" si="685"/>
        <v>4</v>
      </c>
      <c r="B52" s="237" t="s">
        <v>40</v>
      </c>
      <c r="C52" s="238" t="s">
        <v>86</v>
      </c>
      <c r="D52" s="238" t="s">
        <v>84</v>
      </c>
      <c r="E52" s="229">
        <f>ADHK!E52</f>
        <v>3108</v>
      </c>
      <c r="F52" s="229">
        <f>ADHK!F52</f>
        <v>1405000</v>
      </c>
      <c r="G52" s="229">
        <f t="shared" si="577"/>
        <v>4366.74</v>
      </c>
      <c r="H52" s="240">
        <v>0.022</v>
      </c>
      <c r="I52" s="229">
        <f t="shared" si="578"/>
        <v>96.06828</v>
      </c>
      <c r="J52" s="240"/>
      <c r="K52" s="229"/>
      <c r="L52" s="241">
        <f t="shared" si="579"/>
        <v>0</v>
      </c>
      <c r="M52" s="229">
        <f t="shared" si="580"/>
        <v>4462.80828</v>
      </c>
      <c r="N52" s="240">
        <v>0.27429935250298</v>
      </c>
      <c r="O52" s="242">
        <f t="shared" si="581"/>
        <v>1224.145422</v>
      </c>
      <c r="P52" s="243">
        <f t="shared" si="582"/>
        <v>3238.662858</v>
      </c>
      <c r="Q52" s="559"/>
      <c r="R52" s="236">
        <f t="shared" si="686"/>
        <v>4</v>
      </c>
      <c r="S52" s="237" t="s">
        <v>40</v>
      </c>
      <c r="T52" s="238" t="s">
        <v>86</v>
      </c>
      <c r="U52" s="238" t="s">
        <v>84</v>
      </c>
      <c r="V52" s="229">
        <f>ADHK!V52</f>
        <v>4399</v>
      </c>
      <c r="W52" s="239">
        <f>'Produksi dan Harga'!H22</f>
        <v>1427971.541</v>
      </c>
      <c r="X52" s="229">
        <f t="shared" si="583"/>
        <v>6281.646811</v>
      </c>
      <c r="Y52" s="240">
        <v>0.022</v>
      </c>
      <c r="Z52" s="229">
        <f t="shared" si="584"/>
        <v>138.1962298</v>
      </c>
      <c r="AA52" s="240"/>
      <c r="AB52" s="229"/>
      <c r="AC52" s="241">
        <f t="shared" si="585"/>
        <v>0</v>
      </c>
      <c r="AD52" s="229">
        <f t="shared" si="586"/>
        <v>6419.84304</v>
      </c>
      <c r="AE52" s="240">
        <v>0.27429935250298</v>
      </c>
      <c r="AF52" s="242">
        <f t="shared" si="587"/>
        <v>1760.958789</v>
      </c>
      <c r="AG52" s="243">
        <f t="shared" si="588"/>
        <v>4658.884251</v>
      </c>
      <c r="AH52" s="559"/>
      <c r="AI52" s="236">
        <f t="shared" si="687"/>
        <v>4</v>
      </c>
      <c r="AJ52" s="237" t="s">
        <v>40</v>
      </c>
      <c r="AK52" s="238" t="s">
        <v>86</v>
      </c>
      <c r="AL52" s="238" t="s">
        <v>84</v>
      </c>
      <c r="AM52" s="229">
        <f>ADHK!AM52</f>
        <v>5299</v>
      </c>
      <c r="AN52" s="239">
        <f>'Produksi dan Harga'!M22</f>
        <v>1521796.342</v>
      </c>
      <c r="AO52" s="229">
        <f t="shared" si="589"/>
        <v>8063.998818</v>
      </c>
      <c r="AP52" s="240">
        <v>0.022</v>
      </c>
      <c r="AQ52" s="229">
        <f t="shared" si="590"/>
        <v>177.407974</v>
      </c>
      <c r="AR52" s="240"/>
      <c r="AS52" s="229"/>
      <c r="AT52" s="241">
        <f t="shared" si="591"/>
        <v>0</v>
      </c>
      <c r="AU52" s="229">
        <f t="shared" si="592"/>
        <v>8241.406792</v>
      </c>
      <c r="AV52" s="240">
        <v>0.27429935250298</v>
      </c>
      <c r="AW52" s="242">
        <f t="shared" si="593"/>
        <v>2260.612547</v>
      </c>
      <c r="AX52" s="243">
        <f t="shared" si="594"/>
        <v>5980.794245</v>
      </c>
      <c r="AY52" s="559"/>
      <c r="AZ52" s="236">
        <f t="shared" si="688"/>
        <v>4</v>
      </c>
      <c r="BA52" s="237" t="s">
        <v>40</v>
      </c>
      <c r="BB52" s="238" t="s">
        <v>86</v>
      </c>
      <c r="BC52" s="238" t="s">
        <v>84</v>
      </c>
      <c r="BD52" s="229">
        <f>ADHK!BD52</f>
        <v>3895</v>
      </c>
      <c r="BE52" s="239">
        <f>'Produksi dan Harga'!R22</f>
        <v>1596257.504</v>
      </c>
      <c r="BF52" s="229">
        <f t="shared" si="595"/>
        <v>6217.422978</v>
      </c>
      <c r="BG52" s="240">
        <v>0.022</v>
      </c>
      <c r="BH52" s="229">
        <f t="shared" si="596"/>
        <v>136.7833055</v>
      </c>
      <c r="BI52" s="240"/>
      <c r="BJ52" s="229"/>
      <c r="BK52" s="241">
        <f t="shared" si="597"/>
        <v>0</v>
      </c>
      <c r="BL52" s="229">
        <f t="shared" si="598"/>
        <v>6354.206283</v>
      </c>
      <c r="BM52" s="240">
        <v>0.27429935250298</v>
      </c>
      <c r="BN52" s="242">
        <f t="shared" si="599"/>
        <v>1742.954669</v>
      </c>
      <c r="BO52" s="243">
        <f t="shared" si="600"/>
        <v>4611.251614</v>
      </c>
      <c r="BP52" s="559"/>
      <c r="BQ52" s="236">
        <f t="shared" si="689"/>
        <v>4</v>
      </c>
      <c r="BR52" s="237" t="s">
        <v>40</v>
      </c>
      <c r="BS52" s="238" t="s">
        <v>86</v>
      </c>
      <c r="BT52" s="238" t="s">
        <v>84</v>
      </c>
      <c r="BU52" s="229">
        <f>ADHK!BU52</f>
        <v>5161</v>
      </c>
      <c r="BV52" s="239">
        <f>'Produksi dan Harga'!W22</f>
        <v>1676955.571</v>
      </c>
      <c r="BW52" s="229">
        <f t="shared" si="601"/>
        <v>8654.767704</v>
      </c>
      <c r="BX52" s="240">
        <v>0.022</v>
      </c>
      <c r="BY52" s="229">
        <f t="shared" si="602"/>
        <v>190.4048895</v>
      </c>
      <c r="BZ52" s="240"/>
      <c r="CA52" s="229"/>
      <c r="CB52" s="241">
        <f t="shared" si="603"/>
        <v>0</v>
      </c>
      <c r="CC52" s="229">
        <f t="shared" si="604"/>
        <v>8845.172593</v>
      </c>
      <c r="CD52" s="240">
        <v>0.27429935250298</v>
      </c>
      <c r="CE52" s="242">
        <f t="shared" si="605"/>
        <v>2426.225115</v>
      </c>
      <c r="CF52" s="243">
        <f t="shared" si="606"/>
        <v>6418.947478</v>
      </c>
      <c r="CG52" s="559"/>
      <c r="CH52" s="236">
        <f t="shared" si="690"/>
        <v>4</v>
      </c>
      <c r="CI52" s="237" t="s">
        <v>40</v>
      </c>
      <c r="CJ52" s="238" t="s">
        <v>86</v>
      </c>
      <c r="CK52" s="238" t="s">
        <v>84</v>
      </c>
      <c r="CL52" s="229">
        <f>ADHK!CL52</f>
        <v>4601</v>
      </c>
      <c r="CM52" s="239">
        <f>'Produksi dan Harga'!AB22</f>
        <v>1859646.066</v>
      </c>
      <c r="CN52" s="229">
        <f t="shared" si="607"/>
        <v>8556.231548</v>
      </c>
      <c r="CO52" s="240">
        <v>0.022</v>
      </c>
      <c r="CP52" s="229">
        <f t="shared" si="608"/>
        <v>188.237094</v>
      </c>
      <c r="CQ52" s="240"/>
      <c r="CR52" s="229"/>
      <c r="CS52" s="241">
        <f t="shared" si="609"/>
        <v>0</v>
      </c>
      <c r="CT52" s="229">
        <f t="shared" si="610"/>
        <v>8744.468642</v>
      </c>
      <c r="CU52" s="240">
        <v>0.27429935250298</v>
      </c>
      <c r="CV52" s="242">
        <f t="shared" si="611"/>
        <v>2398.602086</v>
      </c>
      <c r="CW52" s="243">
        <f t="shared" si="612"/>
        <v>6345.866555</v>
      </c>
      <c r="CX52" s="559"/>
      <c r="CY52" s="236">
        <f t="shared" si="691"/>
        <v>4</v>
      </c>
      <c r="CZ52" s="237" t="s">
        <v>40</v>
      </c>
      <c r="DA52" s="238" t="s">
        <v>86</v>
      </c>
      <c r="DB52" s="238" t="s">
        <v>84</v>
      </c>
      <c r="DC52" s="229">
        <f>ADHK!DC52</f>
        <v>2025</v>
      </c>
      <c r="DD52" s="239">
        <f>'Produksi dan Harga'!AG22</f>
        <v>1950237.38</v>
      </c>
      <c r="DE52" s="229">
        <f t="shared" si="613"/>
        <v>3949.230694</v>
      </c>
      <c r="DF52" s="240">
        <v>0.022</v>
      </c>
      <c r="DG52" s="229">
        <f t="shared" si="614"/>
        <v>86.88307528</v>
      </c>
      <c r="DH52" s="240"/>
      <c r="DI52" s="229"/>
      <c r="DJ52" s="241">
        <f t="shared" si="615"/>
        <v>0</v>
      </c>
      <c r="DK52" s="229">
        <f t="shared" si="616"/>
        <v>4036.11377</v>
      </c>
      <c r="DL52" s="240">
        <v>0.27429935250298</v>
      </c>
      <c r="DM52" s="242">
        <f t="shared" si="617"/>
        <v>1107.103394</v>
      </c>
      <c r="DN52" s="243">
        <f t="shared" si="618"/>
        <v>2929.010376</v>
      </c>
      <c r="DO52" s="559"/>
      <c r="DP52" s="236">
        <f t="shared" si="692"/>
        <v>4</v>
      </c>
      <c r="DQ52" s="237" t="s">
        <v>40</v>
      </c>
      <c r="DR52" s="238" t="s">
        <v>86</v>
      </c>
      <c r="DS52" s="238" t="s">
        <v>84</v>
      </c>
      <c r="DT52" s="229">
        <f>ADHK!DT52</f>
        <v>6057</v>
      </c>
      <c r="DU52" s="239">
        <f>'Produksi dan Harga'!AL22</f>
        <v>1923969.043</v>
      </c>
      <c r="DV52" s="229">
        <f t="shared" si="619"/>
        <v>11653.4805</v>
      </c>
      <c r="DW52" s="240">
        <v>0.022</v>
      </c>
      <c r="DX52" s="229">
        <f t="shared" si="620"/>
        <v>256.3765709</v>
      </c>
      <c r="DY52" s="240"/>
      <c r="DZ52" s="229"/>
      <c r="EA52" s="241">
        <f t="shared" si="621"/>
        <v>0</v>
      </c>
      <c r="EB52" s="229">
        <f t="shared" si="622"/>
        <v>11909.85707</v>
      </c>
      <c r="EC52" s="240">
        <v>0.27429935250298</v>
      </c>
      <c r="ED52" s="242">
        <f t="shared" si="623"/>
        <v>3266.866082</v>
      </c>
      <c r="EE52" s="243">
        <f t="shared" si="624"/>
        <v>8642.990985</v>
      </c>
      <c r="EF52" s="559"/>
      <c r="EG52" s="236">
        <f t="shared" si="693"/>
        <v>4</v>
      </c>
      <c r="EH52" s="237" t="s">
        <v>40</v>
      </c>
      <c r="EI52" s="238" t="s">
        <v>86</v>
      </c>
      <c r="EJ52" s="238" t="s">
        <v>84</v>
      </c>
      <c r="EK52" s="229">
        <f>ADHK!EK52</f>
        <v>4210</v>
      </c>
      <c r="EL52" s="239">
        <f>'Produksi dan Harga'!AQ22</f>
        <v>2007265.581</v>
      </c>
      <c r="EM52" s="229">
        <f t="shared" si="625"/>
        <v>8450.588094</v>
      </c>
      <c r="EN52" s="240">
        <v>0.022</v>
      </c>
      <c r="EO52" s="229">
        <f t="shared" si="626"/>
        <v>185.9129381</v>
      </c>
      <c r="EP52" s="240"/>
      <c r="EQ52" s="229"/>
      <c r="ER52" s="241">
        <f t="shared" si="627"/>
        <v>0</v>
      </c>
      <c r="ES52" s="229">
        <f t="shared" si="628"/>
        <v>8636.501032</v>
      </c>
      <c r="ET52" s="240">
        <v>0.27429935250298</v>
      </c>
      <c r="EU52" s="242">
        <f t="shared" si="629"/>
        <v>2368.986641</v>
      </c>
      <c r="EV52" s="243">
        <f t="shared" si="630"/>
        <v>6267.514391</v>
      </c>
      <c r="EW52" s="559"/>
      <c r="EX52" s="236">
        <f t="shared" si="694"/>
        <v>4</v>
      </c>
      <c r="EY52" s="237" t="s">
        <v>40</v>
      </c>
      <c r="EZ52" s="238" t="s">
        <v>86</v>
      </c>
      <c r="FA52" s="238" t="s">
        <v>84</v>
      </c>
      <c r="FB52" s="229">
        <f>ADHK!FB52</f>
        <v>3439.7</v>
      </c>
      <c r="FC52" s="239">
        <f>'Produksi dan Harga'!AV22</f>
        <v>2109406.588</v>
      </c>
      <c r="FD52" s="229">
        <f t="shared" si="631"/>
        <v>7255.725842</v>
      </c>
      <c r="FE52" s="240">
        <v>0.022</v>
      </c>
      <c r="FF52" s="229">
        <f t="shared" si="632"/>
        <v>159.6259685</v>
      </c>
      <c r="FG52" s="240"/>
      <c r="FH52" s="229"/>
      <c r="FI52" s="241">
        <f t="shared" si="633"/>
        <v>0</v>
      </c>
      <c r="FJ52" s="229">
        <f t="shared" si="634"/>
        <v>7415.35181</v>
      </c>
      <c r="FK52" s="240">
        <v>0.27429935250298</v>
      </c>
      <c r="FL52" s="242">
        <f t="shared" si="635"/>
        <v>2034.0262</v>
      </c>
      <c r="FM52" s="243">
        <f t="shared" si="636"/>
        <v>5381.32561</v>
      </c>
      <c r="FN52" s="559"/>
      <c r="FO52" s="236">
        <f t="shared" si="695"/>
        <v>4</v>
      </c>
      <c r="FP52" s="237" t="s">
        <v>40</v>
      </c>
      <c r="FQ52" s="238" t="s">
        <v>86</v>
      </c>
      <c r="FR52" s="238" t="s">
        <v>84</v>
      </c>
      <c r="FS52" s="229">
        <f>ADHK!FS52</f>
        <v>1239</v>
      </c>
      <c r="FT52" s="239">
        <f>'Produksi dan Harga'!BA22</f>
        <v>2191002.486</v>
      </c>
      <c r="FU52" s="229">
        <f t="shared" si="637"/>
        <v>2714.65208</v>
      </c>
      <c r="FV52" s="240">
        <v>0.022</v>
      </c>
      <c r="FW52" s="229">
        <f t="shared" si="638"/>
        <v>59.72234576</v>
      </c>
      <c r="FX52" s="240"/>
      <c r="FY52" s="229"/>
      <c r="FZ52" s="241">
        <f t="shared" si="639"/>
        <v>0</v>
      </c>
      <c r="GA52" s="229">
        <f t="shared" si="640"/>
        <v>2774.374426</v>
      </c>
      <c r="GB52" s="240">
        <v>0.27429935250298</v>
      </c>
      <c r="GC52" s="242">
        <f t="shared" si="641"/>
        <v>761.0091086</v>
      </c>
      <c r="GD52" s="243">
        <f t="shared" si="642"/>
        <v>2013.365317</v>
      </c>
      <c r="GE52" s="559"/>
      <c r="GF52" s="236">
        <f t="shared" si="696"/>
        <v>4</v>
      </c>
      <c r="GG52" s="237" t="s">
        <v>40</v>
      </c>
      <c r="GH52" s="238" t="s">
        <v>86</v>
      </c>
      <c r="GI52" s="238" t="s">
        <v>84</v>
      </c>
      <c r="GJ52" s="229">
        <f>ADHK!GJ52</f>
        <v>1925</v>
      </c>
      <c r="GK52" s="239">
        <f>'Produksi dan Harga'!BF22</f>
        <v>2053059.846</v>
      </c>
      <c r="GL52" s="229">
        <f t="shared" si="643"/>
        <v>3952.140204</v>
      </c>
      <c r="GM52" s="240">
        <v>0.022</v>
      </c>
      <c r="GN52" s="229">
        <f t="shared" si="644"/>
        <v>86.94708448</v>
      </c>
      <c r="GO52" s="240"/>
      <c r="GP52" s="229"/>
      <c r="GQ52" s="241">
        <f t="shared" si="645"/>
        <v>0</v>
      </c>
      <c r="GR52" s="229">
        <f t="shared" si="646"/>
        <v>4039.087288</v>
      </c>
      <c r="GS52" s="240">
        <v>0.27429935250298</v>
      </c>
      <c r="GT52" s="242">
        <f t="shared" si="647"/>
        <v>1107.919028</v>
      </c>
      <c r="GU52" s="243">
        <f t="shared" si="648"/>
        <v>2931.16826</v>
      </c>
      <c r="GV52" s="559"/>
      <c r="GW52" s="236">
        <f t="shared" si="697"/>
        <v>4</v>
      </c>
      <c r="GX52" s="237" t="s">
        <v>40</v>
      </c>
      <c r="GY52" s="238" t="s">
        <v>86</v>
      </c>
      <c r="GZ52" s="245" t="s">
        <v>84</v>
      </c>
      <c r="HA52" s="242">
        <f>ADHK!HA52</f>
        <v>2197</v>
      </c>
      <c r="HB52" s="229">
        <f>'Produksi dan Harga'!BK22</f>
        <v>2234107.844</v>
      </c>
      <c r="HC52" s="246">
        <f t="shared" si="649"/>
        <v>4908.334933</v>
      </c>
      <c r="HD52" s="240">
        <v>0.022</v>
      </c>
      <c r="HE52" s="229">
        <f t="shared" si="650"/>
        <v>107.9833685</v>
      </c>
      <c r="HF52" s="240"/>
      <c r="HG52" s="229"/>
      <c r="HH52" s="241">
        <f t="shared" si="651"/>
        <v>0</v>
      </c>
      <c r="HI52" s="229">
        <f t="shared" si="652"/>
        <v>5016.318302</v>
      </c>
      <c r="HJ52" s="240">
        <v>0.27429935250298</v>
      </c>
      <c r="HK52" s="242">
        <f t="shared" si="653"/>
        <v>1375.972862</v>
      </c>
      <c r="HL52" s="243">
        <f t="shared" si="654"/>
        <v>3640.34544</v>
      </c>
      <c r="HM52" s="559"/>
      <c r="HN52" s="236">
        <f t="shared" si="698"/>
        <v>4</v>
      </c>
      <c r="HO52" s="237" t="s">
        <v>40</v>
      </c>
      <c r="HP52" s="238" t="s">
        <v>86</v>
      </c>
      <c r="HQ52" s="238" t="s">
        <v>84</v>
      </c>
      <c r="HR52" s="229">
        <f>ADHK!HR52</f>
        <v>2231</v>
      </c>
      <c r="HS52" s="226">
        <f>'Produksi dan Harga'!BP22</f>
        <v>2365381.166</v>
      </c>
      <c r="HT52" s="229">
        <f t="shared" si="655"/>
        <v>5277.165381</v>
      </c>
      <c r="HU52" s="240">
        <v>0.022</v>
      </c>
      <c r="HV52" s="229">
        <f t="shared" si="656"/>
        <v>116.0976384</v>
      </c>
      <c r="HW52" s="240"/>
      <c r="HX52" s="229"/>
      <c r="HY52" s="241">
        <f t="shared" si="657"/>
        <v>0</v>
      </c>
      <c r="HZ52" s="229">
        <f t="shared" si="658"/>
        <v>5393.263019</v>
      </c>
      <c r="IA52" s="240">
        <v>0.27429935250298</v>
      </c>
      <c r="IB52" s="242">
        <f t="shared" si="659"/>
        <v>1479.368554</v>
      </c>
      <c r="IC52" s="243">
        <f t="shared" si="660"/>
        <v>3913.894465</v>
      </c>
      <c r="ID52" s="559"/>
      <c r="IE52" s="236">
        <f t="shared" si="699"/>
        <v>4</v>
      </c>
      <c r="IF52" s="237" t="s">
        <v>40</v>
      </c>
      <c r="IG52" s="238" t="s">
        <v>86</v>
      </c>
      <c r="IH52" s="238" t="s">
        <v>84</v>
      </c>
      <c r="II52" s="229">
        <f>ADHK!II52</f>
        <v>5377.920254</v>
      </c>
      <c r="IJ52" s="226">
        <f>'Produksi dan Harga'!BU22</f>
        <v>2571020.496</v>
      </c>
      <c r="IK52" s="229">
        <f t="shared" si="661"/>
        <v>13826.7432</v>
      </c>
      <c r="IL52" s="240">
        <v>0.022</v>
      </c>
      <c r="IM52" s="229">
        <f t="shared" si="662"/>
        <v>304.1883504</v>
      </c>
      <c r="IN52" s="240"/>
      <c r="IO52" s="229"/>
      <c r="IP52" s="241">
        <f t="shared" si="663"/>
        <v>0</v>
      </c>
      <c r="IQ52" s="229">
        <f t="shared" si="664"/>
        <v>14130.93155</v>
      </c>
      <c r="IR52" s="240">
        <v>0.27429935250298</v>
      </c>
      <c r="IS52" s="242">
        <f t="shared" si="665"/>
        <v>3876.105374</v>
      </c>
      <c r="IT52" s="243">
        <f t="shared" si="666"/>
        <v>10254.82617</v>
      </c>
      <c r="IU52" s="560"/>
      <c r="IV52" s="236">
        <f t="shared" si="700"/>
        <v>4</v>
      </c>
      <c r="IW52" s="237" t="s">
        <v>40</v>
      </c>
      <c r="IX52" s="238" t="s">
        <v>86</v>
      </c>
      <c r="IY52" s="238" t="s">
        <v>84</v>
      </c>
      <c r="IZ52" s="229">
        <f>ADHK!IZ52</f>
        <v>2192.396092</v>
      </c>
      <c r="JA52" s="229">
        <f>'Produksi dan Harga'!BZ22</f>
        <v>2558937.951</v>
      </c>
      <c r="JB52" s="229">
        <f t="shared" si="667"/>
        <v>5610.205562</v>
      </c>
      <c r="JC52" s="240">
        <v>0.022</v>
      </c>
      <c r="JD52" s="229">
        <f t="shared" si="668"/>
        <v>123.4245224</v>
      </c>
      <c r="JE52" s="240"/>
      <c r="JF52" s="229"/>
      <c r="JG52" s="241">
        <f t="shared" si="669"/>
        <v>0</v>
      </c>
      <c r="JH52" s="229">
        <f t="shared" si="670"/>
        <v>5733.630084</v>
      </c>
      <c r="JI52" s="240">
        <v>0.27429935250298</v>
      </c>
      <c r="JJ52" s="242">
        <f t="shared" si="671"/>
        <v>1572.73102</v>
      </c>
      <c r="JK52" s="243">
        <f t="shared" si="672"/>
        <v>4160.899065</v>
      </c>
      <c r="JL52" s="559"/>
      <c r="JM52" s="236">
        <f t="shared" si="701"/>
        <v>4</v>
      </c>
      <c r="JN52" s="237" t="s">
        <v>40</v>
      </c>
      <c r="JO52" s="238" t="s">
        <v>86</v>
      </c>
      <c r="JP52" s="238" t="s">
        <v>84</v>
      </c>
      <c r="JQ52" s="229">
        <f>ADHK!JQ52</f>
        <v>2239.956936</v>
      </c>
      <c r="JR52" s="229">
        <f>'Produksi dan Harga'!CE22</f>
        <v>2692321.845</v>
      </c>
      <c r="JS52" s="229">
        <f t="shared" si="673"/>
        <v>6030.684989</v>
      </c>
      <c r="JT52" s="240">
        <v>0.022</v>
      </c>
      <c r="JU52" s="229">
        <f t="shared" si="674"/>
        <v>132.6750698</v>
      </c>
      <c r="JV52" s="240"/>
      <c r="JW52" s="229"/>
      <c r="JX52" s="241">
        <f t="shared" si="675"/>
        <v>0</v>
      </c>
      <c r="JY52" s="229">
        <f t="shared" si="676"/>
        <v>6163.360059</v>
      </c>
      <c r="JZ52" s="240">
        <v>0.27429935250298</v>
      </c>
      <c r="KA52" s="242">
        <f t="shared" si="677"/>
        <v>1690.605673</v>
      </c>
      <c r="KB52" s="243">
        <f t="shared" si="678"/>
        <v>4472.754385</v>
      </c>
      <c r="KC52" s="559"/>
      <c r="KD52" s="236">
        <f t="shared" si="702"/>
        <v>4</v>
      </c>
      <c r="KE52" s="237" t="s">
        <v>40</v>
      </c>
      <c r="KF52" s="238" t="s">
        <v>86</v>
      </c>
      <c r="KG52" s="238" t="s">
        <v>84</v>
      </c>
      <c r="KH52" s="229" t="str">
        <f>ADHK!KH52</f>
        <v/>
      </c>
      <c r="KI52" s="229"/>
      <c r="KJ52" s="229">
        <f t="shared" si="679"/>
        <v>0</v>
      </c>
      <c r="KK52" s="240">
        <v>0.022</v>
      </c>
      <c r="KL52" s="229">
        <f t="shared" si="680"/>
        <v>0</v>
      </c>
      <c r="KM52" s="240"/>
      <c r="KN52" s="229"/>
      <c r="KO52" s="241">
        <f t="shared" si="681"/>
        <v>0</v>
      </c>
      <c r="KP52" s="229">
        <f t="shared" si="682"/>
        <v>0</v>
      </c>
      <c r="KQ52" s="240">
        <v>0.27429935250298</v>
      </c>
      <c r="KR52" s="242">
        <f t="shared" si="683"/>
        <v>0</v>
      </c>
      <c r="KS52" s="243">
        <f t="shared" si="684"/>
        <v>0</v>
      </c>
    </row>
    <row r="53" ht="15.75" customHeight="1">
      <c r="A53" s="236">
        <f t="shared" si="685"/>
        <v>5</v>
      </c>
      <c r="B53" s="237" t="s">
        <v>41</v>
      </c>
      <c r="C53" s="238" t="s">
        <v>85</v>
      </c>
      <c r="D53" s="238" t="s">
        <v>84</v>
      </c>
      <c r="E53" s="229">
        <f>ADHK!E53</f>
        <v>1683</v>
      </c>
      <c r="F53" s="229">
        <f>ADHK!F53</f>
        <v>7695000</v>
      </c>
      <c r="G53" s="229">
        <f t="shared" si="577"/>
        <v>12950.685</v>
      </c>
      <c r="H53" s="240">
        <v>0.0250312</v>
      </c>
      <c r="I53" s="229">
        <f t="shared" si="578"/>
        <v>324.1711864</v>
      </c>
      <c r="J53" s="240"/>
      <c r="K53" s="229"/>
      <c r="L53" s="241">
        <f t="shared" si="579"/>
        <v>0</v>
      </c>
      <c r="M53" s="229">
        <f t="shared" si="580"/>
        <v>13274.85619</v>
      </c>
      <c r="N53" s="240">
        <v>0.266850837524511</v>
      </c>
      <c r="O53" s="242">
        <f t="shared" si="581"/>
        <v>3542.406491</v>
      </c>
      <c r="P53" s="243">
        <f t="shared" si="582"/>
        <v>9732.449695</v>
      </c>
      <c r="Q53" s="559"/>
      <c r="R53" s="236">
        <f t="shared" si="686"/>
        <v>5</v>
      </c>
      <c r="S53" s="237" t="s">
        <v>41</v>
      </c>
      <c r="T53" s="238" t="s">
        <v>85</v>
      </c>
      <c r="U53" s="238" t="s">
        <v>84</v>
      </c>
      <c r="V53" s="229">
        <f>ADHK!V53</f>
        <v>1374</v>
      </c>
      <c r="W53" s="239">
        <f>'Produksi dan Harga'!H23</f>
        <v>7876263.131</v>
      </c>
      <c r="X53" s="229">
        <f t="shared" si="583"/>
        <v>10821.98554</v>
      </c>
      <c r="Y53" s="240">
        <v>0.0250312</v>
      </c>
      <c r="Z53" s="229">
        <f t="shared" si="584"/>
        <v>270.8872845</v>
      </c>
      <c r="AA53" s="240"/>
      <c r="AB53" s="229"/>
      <c r="AC53" s="241">
        <f t="shared" si="585"/>
        <v>0</v>
      </c>
      <c r="AD53" s="229">
        <f t="shared" si="586"/>
        <v>11092.87283</v>
      </c>
      <c r="AE53" s="240">
        <v>0.266850837524511</v>
      </c>
      <c r="AF53" s="242">
        <f t="shared" si="587"/>
        <v>2960.142404</v>
      </c>
      <c r="AG53" s="243">
        <f t="shared" si="588"/>
        <v>8132.730422</v>
      </c>
      <c r="AH53" s="559"/>
      <c r="AI53" s="236">
        <f t="shared" si="687"/>
        <v>5</v>
      </c>
      <c r="AJ53" s="237" t="s">
        <v>41</v>
      </c>
      <c r="AK53" s="238" t="s">
        <v>85</v>
      </c>
      <c r="AL53" s="238" t="s">
        <v>84</v>
      </c>
      <c r="AM53" s="229">
        <f>ADHK!AM53</f>
        <v>2069</v>
      </c>
      <c r="AN53" s="239">
        <f>'Produksi dan Harga'!M23</f>
        <v>8336718.936</v>
      </c>
      <c r="AO53" s="229">
        <f t="shared" si="589"/>
        <v>17248.67148</v>
      </c>
      <c r="AP53" s="240">
        <v>0.0250312</v>
      </c>
      <c r="AQ53" s="229">
        <f t="shared" si="590"/>
        <v>431.7549455</v>
      </c>
      <c r="AR53" s="240"/>
      <c r="AS53" s="229"/>
      <c r="AT53" s="241">
        <f t="shared" si="591"/>
        <v>0</v>
      </c>
      <c r="AU53" s="229">
        <f t="shared" si="592"/>
        <v>17680.42642</v>
      </c>
      <c r="AV53" s="240">
        <v>0.266850837524511</v>
      </c>
      <c r="AW53" s="242">
        <f t="shared" si="593"/>
        <v>4718.036599</v>
      </c>
      <c r="AX53" s="243">
        <f t="shared" si="594"/>
        <v>12962.38983</v>
      </c>
      <c r="AY53" s="559"/>
      <c r="AZ53" s="236">
        <f t="shared" si="688"/>
        <v>5</v>
      </c>
      <c r="BA53" s="237" t="s">
        <v>41</v>
      </c>
      <c r="BB53" s="238" t="s">
        <v>85</v>
      </c>
      <c r="BC53" s="238" t="s">
        <v>84</v>
      </c>
      <c r="BD53" s="229">
        <f>ADHK!BD53</f>
        <v>2266</v>
      </c>
      <c r="BE53" s="239">
        <f>'Produksi dan Harga'!R23</f>
        <v>8842543.938</v>
      </c>
      <c r="BF53" s="229">
        <f t="shared" si="595"/>
        <v>20037.20456</v>
      </c>
      <c r="BG53" s="240">
        <v>0.0250312</v>
      </c>
      <c r="BH53" s="229">
        <f t="shared" si="596"/>
        <v>501.5552748</v>
      </c>
      <c r="BI53" s="240"/>
      <c r="BJ53" s="229"/>
      <c r="BK53" s="241">
        <f t="shared" si="597"/>
        <v>0</v>
      </c>
      <c r="BL53" s="229">
        <f t="shared" si="598"/>
        <v>20538.75984</v>
      </c>
      <c r="BM53" s="240">
        <v>0.266850837524511</v>
      </c>
      <c r="BN53" s="242">
        <f t="shared" si="599"/>
        <v>5480.785264</v>
      </c>
      <c r="BO53" s="243">
        <f t="shared" si="600"/>
        <v>15057.97457</v>
      </c>
      <c r="BP53" s="559"/>
      <c r="BQ53" s="236">
        <f t="shared" si="689"/>
        <v>5</v>
      </c>
      <c r="BR53" s="237" t="s">
        <v>41</v>
      </c>
      <c r="BS53" s="238" t="s">
        <v>85</v>
      </c>
      <c r="BT53" s="238" t="s">
        <v>84</v>
      </c>
      <c r="BU53" s="229">
        <f>ADHK!BU53</f>
        <v>2701</v>
      </c>
      <c r="BV53" s="239">
        <f>'Produksi dan Harga'!W23</f>
        <v>9177908.454</v>
      </c>
      <c r="BW53" s="229">
        <f t="shared" si="601"/>
        <v>24789.53073</v>
      </c>
      <c r="BX53" s="240">
        <v>0.0250312</v>
      </c>
      <c r="BY53" s="229">
        <f t="shared" si="602"/>
        <v>620.5117017</v>
      </c>
      <c r="BZ53" s="240"/>
      <c r="CA53" s="229"/>
      <c r="CB53" s="241">
        <f t="shared" si="603"/>
        <v>0</v>
      </c>
      <c r="CC53" s="229">
        <f t="shared" si="604"/>
        <v>25410.04244</v>
      </c>
      <c r="CD53" s="240">
        <v>0.266850837524511</v>
      </c>
      <c r="CE53" s="242">
        <f t="shared" si="605"/>
        <v>6780.691106</v>
      </c>
      <c r="CF53" s="243">
        <f t="shared" si="606"/>
        <v>18629.35133</v>
      </c>
      <c r="CG53" s="559"/>
      <c r="CH53" s="236">
        <f t="shared" si="690"/>
        <v>5</v>
      </c>
      <c r="CI53" s="237" t="s">
        <v>41</v>
      </c>
      <c r="CJ53" s="238" t="s">
        <v>85</v>
      </c>
      <c r="CK53" s="238" t="s">
        <v>84</v>
      </c>
      <c r="CL53" s="229">
        <f>ADHK!CL53</f>
        <v>1935</v>
      </c>
      <c r="CM53" s="239">
        <f>'Produksi dan Harga'!AB23</f>
        <v>9764364.401</v>
      </c>
      <c r="CN53" s="229">
        <f t="shared" si="607"/>
        <v>18894.04512</v>
      </c>
      <c r="CO53" s="240">
        <v>0.0250312</v>
      </c>
      <c r="CP53" s="229">
        <f t="shared" si="608"/>
        <v>472.9406221</v>
      </c>
      <c r="CQ53" s="240"/>
      <c r="CR53" s="229"/>
      <c r="CS53" s="241">
        <f t="shared" si="609"/>
        <v>0</v>
      </c>
      <c r="CT53" s="229">
        <f t="shared" si="610"/>
        <v>19366.98574</v>
      </c>
      <c r="CU53" s="240">
        <v>0.266850837524511</v>
      </c>
      <c r="CV53" s="242">
        <f t="shared" si="611"/>
        <v>5168.096365</v>
      </c>
      <c r="CW53" s="243">
        <f t="shared" si="612"/>
        <v>14198.88937</v>
      </c>
      <c r="CX53" s="559"/>
      <c r="CY53" s="236">
        <f t="shared" si="691"/>
        <v>5</v>
      </c>
      <c r="CZ53" s="237" t="s">
        <v>41</v>
      </c>
      <c r="DA53" s="238" t="s">
        <v>85</v>
      </c>
      <c r="DB53" s="238" t="s">
        <v>84</v>
      </c>
      <c r="DC53" s="229">
        <f>ADHK!DC53</f>
        <v>877</v>
      </c>
      <c r="DD53" s="239">
        <f>'Produksi dan Harga'!AG23</f>
        <v>10733654.5</v>
      </c>
      <c r="DE53" s="229">
        <f t="shared" si="613"/>
        <v>9413.414993</v>
      </c>
      <c r="DF53" s="240">
        <v>0.0250312</v>
      </c>
      <c r="DG53" s="229">
        <f t="shared" si="614"/>
        <v>235.6290734</v>
      </c>
      <c r="DH53" s="240"/>
      <c r="DI53" s="229"/>
      <c r="DJ53" s="241">
        <f t="shared" si="615"/>
        <v>0</v>
      </c>
      <c r="DK53" s="229">
        <f t="shared" si="616"/>
        <v>9649.044067</v>
      </c>
      <c r="DL53" s="240">
        <v>0.266850837524511</v>
      </c>
      <c r="DM53" s="242">
        <f t="shared" si="617"/>
        <v>2574.855491</v>
      </c>
      <c r="DN53" s="243">
        <f t="shared" si="618"/>
        <v>7074.188576</v>
      </c>
      <c r="DO53" s="559"/>
      <c r="DP53" s="236">
        <f t="shared" si="692"/>
        <v>5</v>
      </c>
      <c r="DQ53" s="237" t="s">
        <v>41</v>
      </c>
      <c r="DR53" s="238" t="s">
        <v>85</v>
      </c>
      <c r="DS53" s="238" t="s">
        <v>84</v>
      </c>
      <c r="DT53" s="229">
        <f>ADHK!DT53</f>
        <v>1168</v>
      </c>
      <c r="DU53" s="239">
        <f>'Produksi dan Harga'!AL23</f>
        <v>10932088.26</v>
      </c>
      <c r="DV53" s="229">
        <f t="shared" si="619"/>
        <v>12768.67909</v>
      </c>
      <c r="DW53" s="240">
        <v>0.0250312</v>
      </c>
      <c r="DX53" s="229">
        <f t="shared" si="620"/>
        <v>319.6153599</v>
      </c>
      <c r="DY53" s="240"/>
      <c r="DZ53" s="229"/>
      <c r="EA53" s="241">
        <f t="shared" si="621"/>
        <v>0</v>
      </c>
      <c r="EB53" s="229">
        <f t="shared" si="622"/>
        <v>13088.29445</v>
      </c>
      <c r="EC53" s="240">
        <v>0.266850837524511</v>
      </c>
      <c r="ED53" s="242">
        <f t="shared" si="623"/>
        <v>3492.622335</v>
      </c>
      <c r="EE53" s="243">
        <f t="shared" si="624"/>
        <v>9595.672111</v>
      </c>
      <c r="EF53" s="559"/>
      <c r="EG53" s="236">
        <f t="shared" si="693"/>
        <v>5</v>
      </c>
      <c r="EH53" s="237" t="s">
        <v>41</v>
      </c>
      <c r="EI53" s="238" t="s">
        <v>85</v>
      </c>
      <c r="EJ53" s="238" t="s">
        <v>84</v>
      </c>
      <c r="EK53" s="229">
        <f>ADHK!EK53</f>
        <v>1030</v>
      </c>
      <c r="EL53" s="239">
        <f>'Produksi dan Harga'!AQ23</f>
        <v>11428784.12</v>
      </c>
      <c r="EM53" s="229">
        <f t="shared" si="625"/>
        <v>11771.64765</v>
      </c>
      <c r="EN53" s="240">
        <v>0.0250312</v>
      </c>
      <c r="EO53" s="229">
        <f t="shared" si="626"/>
        <v>294.6584666</v>
      </c>
      <c r="EP53" s="240"/>
      <c r="EQ53" s="229"/>
      <c r="ER53" s="241">
        <f t="shared" si="627"/>
        <v>0</v>
      </c>
      <c r="ES53" s="229">
        <f t="shared" si="628"/>
        <v>12066.30611</v>
      </c>
      <c r="ET53" s="240">
        <v>0.266850837524511</v>
      </c>
      <c r="EU53" s="242">
        <f t="shared" si="629"/>
        <v>3219.903892</v>
      </c>
      <c r="EV53" s="243">
        <f t="shared" si="630"/>
        <v>8846.402221</v>
      </c>
      <c r="EW53" s="559"/>
      <c r="EX53" s="236">
        <f t="shared" si="694"/>
        <v>5</v>
      </c>
      <c r="EY53" s="237" t="s">
        <v>41</v>
      </c>
      <c r="EZ53" s="238" t="s">
        <v>85</v>
      </c>
      <c r="FA53" s="238" t="s">
        <v>84</v>
      </c>
      <c r="FB53" s="229">
        <f>ADHK!FB53</f>
        <v>1577.7</v>
      </c>
      <c r="FC53" s="239">
        <f>'Produksi dan Harga'!AV23</f>
        <v>11409413.46</v>
      </c>
      <c r="FD53" s="229">
        <f t="shared" si="631"/>
        <v>18000.63162</v>
      </c>
      <c r="FE53" s="240">
        <v>0.0250312</v>
      </c>
      <c r="FF53" s="229">
        <f t="shared" si="632"/>
        <v>450.5774103</v>
      </c>
      <c r="FG53" s="240"/>
      <c r="FH53" s="229"/>
      <c r="FI53" s="241">
        <f t="shared" si="633"/>
        <v>0</v>
      </c>
      <c r="FJ53" s="229">
        <f t="shared" si="634"/>
        <v>18451.20903</v>
      </c>
      <c r="FK53" s="240">
        <v>0.266850837524511</v>
      </c>
      <c r="FL53" s="242">
        <f t="shared" si="635"/>
        <v>4923.720584</v>
      </c>
      <c r="FM53" s="243">
        <f t="shared" si="636"/>
        <v>13527.48845</v>
      </c>
      <c r="FN53" s="559"/>
      <c r="FO53" s="236">
        <f t="shared" si="695"/>
        <v>5</v>
      </c>
      <c r="FP53" s="237" t="s">
        <v>41</v>
      </c>
      <c r="FQ53" s="238" t="s">
        <v>85</v>
      </c>
      <c r="FR53" s="238" t="s">
        <v>84</v>
      </c>
      <c r="FS53" s="229">
        <f>ADHK!FS53</f>
        <v>932</v>
      </c>
      <c r="FT53" s="239">
        <f>'Produksi dan Harga'!BA23</f>
        <v>12067855.82</v>
      </c>
      <c r="FU53" s="229">
        <f t="shared" si="637"/>
        <v>11247.24163</v>
      </c>
      <c r="FV53" s="240">
        <v>0.0250312</v>
      </c>
      <c r="FW53" s="229">
        <f t="shared" si="638"/>
        <v>281.5319546</v>
      </c>
      <c r="FX53" s="240"/>
      <c r="FY53" s="229"/>
      <c r="FZ53" s="241">
        <f t="shared" si="639"/>
        <v>0</v>
      </c>
      <c r="GA53" s="229">
        <f t="shared" si="640"/>
        <v>11528.77358</v>
      </c>
      <c r="GB53" s="240">
        <v>0.266850837524511</v>
      </c>
      <c r="GC53" s="242">
        <f t="shared" si="641"/>
        <v>3076.462886</v>
      </c>
      <c r="GD53" s="243">
        <f t="shared" si="642"/>
        <v>8452.310697</v>
      </c>
      <c r="GE53" s="559"/>
      <c r="GF53" s="236">
        <f t="shared" si="696"/>
        <v>5</v>
      </c>
      <c r="GG53" s="237" t="s">
        <v>41</v>
      </c>
      <c r="GH53" s="238" t="s">
        <v>85</v>
      </c>
      <c r="GI53" s="238" t="s">
        <v>84</v>
      </c>
      <c r="GJ53" s="229">
        <f>ADHK!GJ53</f>
        <v>1467</v>
      </c>
      <c r="GK53" s="239">
        <f>'Produksi dan Harga'!BF23</f>
        <v>12139806.87</v>
      </c>
      <c r="GL53" s="229">
        <f t="shared" si="643"/>
        <v>17809.09668</v>
      </c>
      <c r="GM53" s="240">
        <v>0.0250312</v>
      </c>
      <c r="GN53" s="229">
        <f t="shared" si="644"/>
        <v>445.7830608</v>
      </c>
      <c r="GO53" s="240"/>
      <c r="GP53" s="229"/>
      <c r="GQ53" s="241">
        <f t="shared" si="645"/>
        <v>0</v>
      </c>
      <c r="GR53" s="229">
        <f t="shared" si="646"/>
        <v>18254.87974</v>
      </c>
      <c r="GS53" s="240">
        <v>0.266850837524511</v>
      </c>
      <c r="GT53" s="242">
        <f t="shared" si="647"/>
        <v>4871.329948</v>
      </c>
      <c r="GU53" s="243">
        <f t="shared" si="648"/>
        <v>13383.54979</v>
      </c>
      <c r="GV53" s="559"/>
      <c r="GW53" s="236">
        <f t="shared" si="697"/>
        <v>5</v>
      </c>
      <c r="GX53" s="237" t="s">
        <v>41</v>
      </c>
      <c r="GY53" s="238" t="s">
        <v>85</v>
      </c>
      <c r="GZ53" s="245" t="s">
        <v>84</v>
      </c>
      <c r="HA53" s="242">
        <f>ADHK!HA53</f>
        <v>960</v>
      </c>
      <c r="HB53" s="229">
        <f>'Produksi dan Harga'!BK23</f>
        <v>12802275.28</v>
      </c>
      <c r="HC53" s="246">
        <f t="shared" si="649"/>
        <v>12290.18427</v>
      </c>
      <c r="HD53" s="240">
        <v>0.0250312</v>
      </c>
      <c r="HE53" s="229">
        <f t="shared" si="650"/>
        <v>307.6380605</v>
      </c>
      <c r="HF53" s="240"/>
      <c r="HG53" s="229"/>
      <c r="HH53" s="241">
        <f t="shared" si="651"/>
        <v>0</v>
      </c>
      <c r="HI53" s="229">
        <f t="shared" si="652"/>
        <v>12597.82233</v>
      </c>
      <c r="HJ53" s="240">
        <v>0.266850837524511</v>
      </c>
      <c r="HK53" s="242">
        <f t="shared" si="653"/>
        <v>3361.73944</v>
      </c>
      <c r="HL53" s="243">
        <f t="shared" si="654"/>
        <v>9236.082891</v>
      </c>
      <c r="HM53" s="559"/>
      <c r="HN53" s="236">
        <f t="shared" si="698"/>
        <v>5</v>
      </c>
      <c r="HO53" s="237" t="s">
        <v>41</v>
      </c>
      <c r="HP53" s="238" t="s">
        <v>85</v>
      </c>
      <c r="HQ53" s="238" t="s">
        <v>84</v>
      </c>
      <c r="HR53" s="229">
        <f>ADHK!HR53</f>
        <v>796</v>
      </c>
      <c r="HS53" s="226">
        <f>'Produksi dan Harga'!BP23</f>
        <v>13560983.62</v>
      </c>
      <c r="HT53" s="229">
        <f t="shared" si="655"/>
        <v>10794.54296</v>
      </c>
      <c r="HU53" s="240">
        <v>0.0250312</v>
      </c>
      <c r="HV53" s="229">
        <f t="shared" si="656"/>
        <v>270.2003638</v>
      </c>
      <c r="HW53" s="240"/>
      <c r="HX53" s="229"/>
      <c r="HY53" s="241">
        <f t="shared" si="657"/>
        <v>0</v>
      </c>
      <c r="HZ53" s="229">
        <f t="shared" si="658"/>
        <v>11064.74333</v>
      </c>
      <c r="IA53" s="240">
        <v>0.266850837524511</v>
      </c>
      <c r="IB53" s="242">
        <f t="shared" si="659"/>
        <v>2952.636024</v>
      </c>
      <c r="IC53" s="243">
        <f t="shared" si="660"/>
        <v>8112.107304</v>
      </c>
      <c r="ID53" s="559"/>
      <c r="IE53" s="236">
        <f t="shared" si="699"/>
        <v>5</v>
      </c>
      <c r="IF53" s="237" t="s">
        <v>41</v>
      </c>
      <c r="IG53" s="238" t="s">
        <v>85</v>
      </c>
      <c r="IH53" s="238" t="s">
        <v>84</v>
      </c>
      <c r="II53" s="229">
        <f>ADHK!II53</f>
        <v>1205.542457</v>
      </c>
      <c r="IJ53" s="226">
        <f>'Produksi dan Harga'!BU23</f>
        <v>14058313.82</v>
      </c>
      <c r="IK53" s="229">
        <f t="shared" si="661"/>
        <v>16947.89419</v>
      </c>
      <c r="IL53" s="240">
        <v>0.0250312</v>
      </c>
      <c r="IM53" s="229">
        <f t="shared" si="662"/>
        <v>424.2261291</v>
      </c>
      <c r="IN53" s="240"/>
      <c r="IO53" s="229"/>
      <c r="IP53" s="241">
        <f t="shared" si="663"/>
        <v>0</v>
      </c>
      <c r="IQ53" s="229">
        <f t="shared" si="664"/>
        <v>17372.12032</v>
      </c>
      <c r="IR53" s="240">
        <v>0.266850837524511</v>
      </c>
      <c r="IS53" s="242">
        <f t="shared" si="665"/>
        <v>4635.764857</v>
      </c>
      <c r="IT53" s="243">
        <f t="shared" si="666"/>
        <v>12736.35546</v>
      </c>
      <c r="IU53" s="560"/>
      <c r="IV53" s="236">
        <f t="shared" si="700"/>
        <v>5</v>
      </c>
      <c r="IW53" s="237" t="s">
        <v>41</v>
      </c>
      <c r="IX53" s="238" t="s">
        <v>85</v>
      </c>
      <c r="IY53" s="238" t="s">
        <v>84</v>
      </c>
      <c r="IZ53" s="229">
        <f>ADHK!IZ53</f>
        <v>864.4240729</v>
      </c>
      <c r="JA53" s="229">
        <f>'Produksi dan Harga'!BZ23</f>
        <v>14433939.13</v>
      </c>
      <c r="JB53" s="229">
        <f t="shared" si="667"/>
        <v>12477.04445</v>
      </c>
      <c r="JC53" s="240">
        <v>0.0250312</v>
      </c>
      <c r="JD53" s="229">
        <f t="shared" si="668"/>
        <v>312.3153951</v>
      </c>
      <c r="JE53" s="240"/>
      <c r="JF53" s="229"/>
      <c r="JG53" s="241">
        <f t="shared" si="669"/>
        <v>0</v>
      </c>
      <c r="JH53" s="229">
        <f t="shared" si="670"/>
        <v>12789.35985</v>
      </c>
      <c r="JI53" s="240">
        <v>0.266850837524511</v>
      </c>
      <c r="JJ53" s="242">
        <f t="shared" si="671"/>
        <v>3412.851387</v>
      </c>
      <c r="JK53" s="243">
        <f t="shared" si="672"/>
        <v>9376.50846</v>
      </c>
      <c r="JL53" s="559"/>
      <c r="JM53" s="236">
        <f t="shared" si="701"/>
        <v>5</v>
      </c>
      <c r="JN53" s="237" t="s">
        <v>41</v>
      </c>
      <c r="JO53" s="238" t="s">
        <v>85</v>
      </c>
      <c r="JP53" s="238" t="s">
        <v>84</v>
      </c>
      <c r="JQ53" s="229">
        <f>ADHK!JQ53</f>
        <v>748.1530293</v>
      </c>
      <c r="JR53" s="229">
        <f>'Produksi dan Harga'!CE23</f>
        <v>15583886.79</v>
      </c>
      <c r="JS53" s="229">
        <f t="shared" si="673"/>
        <v>11659.13211</v>
      </c>
      <c r="JT53" s="240">
        <v>0.0250312</v>
      </c>
      <c r="JU53" s="229">
        <f t="shared" si="674"/>
        <v>291.8420676</v>
      </c>
      <c r="JV53" s="240"/>
      <c r="JW53" s="229"/>
      <c r="JX53" s="241">
        <f t="shared" si="675"/>
        <v>0</v>
      </c>
      <c r="JY53" s="229">
        <f t="shared" si="676"/>
        <v>11950.97417</v>
      </c>
      <c r="JZ53" s="240">
        <v>0.266850837524511</v>
      </c>
      <c r="KA53" s="242">
        <f t="shared" si="677"/>
        <v>3189.127468</v>
      </c>
      <c r="KB53" s="243">
        <f t="shared" si="678"/>
        <v>8761.846707</v>
      </c>
      <c r="KC53" s="559"/>
      <c r="KD53" s="236">
        <f t="shared" si="702"/>
        <v>5</v>
      </c>
      <c r="KE53" s="237" t="s">
        <v>41</v>
      </c>
      <c r="KF53" s="238" t="s">
        <v>85</v>
      </c>
      <c r="KG53" s="238" t="s">
        <v>84</v>
      </c>
      <c r="KH53" s="229" t="str">
        <f>ADHK!KH53</f>
        <v/>
      </c>
      <c r="KI53" s="229"/>
      <c r="KJ53" s="229">
        <f t="shared" si="679"/>
        <v>0</v>
      </c>
      <c r="KK53" s="240">
        <v>0.0250312</v>
      </c>
      <c r="KL53" s="229">
        <f t="shared" si="680"/>
        <v>0</v>
      </c>
      <c r="KM53" s="240"/>
      <c r="KN53" s="229"/>
      <c r="KO53" s="241">
        <f t="shared" si="681"/>
        <v>0</v>
      </c>
      <c r="KP53" s="229">
        <f t="shared" si="682"/>
        <v>0</v>
      </c>
      <c r="KQ53" s="240">
        <v>0.266850837524511</v>
      </c>
      <c r="KR53" s="242">
        <f t="shared" si="683"/>
        <v>0</v>
      </c>
      <c r="KS53" s="243">
        <f t="shared" si="684"/>
        <v>0</v>
      </c>
    </row>
    <row r="54" ht="15.75" customHeight="1">
      <c r="A54" s="236">
        <f t="shared" si="685"/>
        <v>6</v>
      </c>
      <c r="B54" s="237" t="s">
        <v>42</v>
      </c>
      <c r="C54" s="238" t="s">
        <v>85</v>
      </c>
      <c r="D54" s="238" t="s">
        <v>84</v>
      </c>
      <c r="E54" s="229">
        <f>ADHK!E54</f>
        <v>1382</v>
      </c>
      <c r="F54" s="229">
        <f>ADHK!F54</f>
        <v>5645000</v>
      </c>
      <c r="G54" s="229">
        <f t="shared" si="577"/>
        <v>7801.39</v>
      </c>
      <c r="H54" s="240">
        <v>0.0598</v>
      </c>
      <c r="I54" s="229">
        <f t="shared" si="578"/>
        <v>466.523122</v>
      </c>
      <c r="J54" s="240"/>
      <c r="K54" s="229"/>
      <c r="L54" s="241">
        <f t="shared" si="579"/>
        <v>0</v>
      </c>
      <c r="M54" s="229">
        <f t="shared" si="580"/>
        <v>8267.913122</v>
      </c>
      <c r="N54" s="240">
        <v>0.290701617767116</v>
      </c>
      <c r="O54" s="242">
        <f t="shared" si="581"/>
        <v>2403.49572</v>
      </c>
      <c r="P54" s="243">
        <f t="shared" si="582"/>
        <v>5864.417402</v>
      </c>
      <c r="Q54" s="559"/>
      <c r="R54" s="236">
        <f t="shared" si="686"/>
        <v>6</v>
      </c>
      <c r="S54" s="237" t="s">
        <v>42</v>
      </c>
      <c r="T54" s="238" t="s">
        <v>85</v>
      </c>
      <c r="U54" s="238" t="s">
        <v>84</v>
      </c>
      <c r="V54" s="229">
        <f>ADHK!V54</f>
        <v>371</v>
      </c>
      <c r="W54" s="239">
        <f>'Produksi dan Harga'!H24</f>
        <v>5831633.881</v>
      </c>
      <c r="X54" s="229">
        <f t="shared" si="583"/>
        <v>2163.53617</v>
      </c>
      <c r="Y54" s="240">
        <v>0.0598</v>
      </c>
      <c r="Z54" s="229">
        <f t="shared" si="584"/>
        <v>129.379463</v>
      </c>
      <c r="AA54" s="240"/>
      <c r="AB54" s="229"/>
      <c r="AC54" s="241">
        <f t="shared" si="585"/>
        <v>0</v>
      </c>
      <c r="AD54" s="229">
        <f t="shared" si="586"/>
        <v>2292.915633</v>
      </c>
      <c r="AE54" s="240">
        <v>0.290701617767116</v>
      </c>
      <c r="AF54" s="242">
        <f t="shared" si="587"/>
        <v>666.5542838</v>
      </c>
      <c r="AG54" s="243">
        <f t="shared" si="588"/>
        <v>1626.361349</v>
      </c>
      <c r="AH54" s="559"/>
      <c r="AI54" s="236">
        <f t="shared" si="687"/>
        <v>6</v>
      </c>
      <c r="AJ54" s="237" t="s">
        <v>42</v>
      </c>
      <c r="AK54" s="238" t="s">
        <v>85</v>
      </c>
      <c r="AL54" s="238" t="s">
        <v>84</v>
      </c>
      <c r="AM54" s="229">
        <f>ADHK!AM54</f>
        <v>1234</v>
      </c>
      <c r="AN54" s="239">
        <f>'Produksi dan Harga'!M24</f>
        <v>5895217.913</v>
      </c>
      <c r="AO54" s="229">
        <f t="shared" si="589"/>
        <v>7274.698905</v>
      </c>
      <c r="AP54" s="240">
        <v>0.0598</v>
      </c>
      <c r="AQ54" s="229">
        <f t="shared" si="590"/>
        <v>435.0269945</v>
      </c>
      <c r="AR54" s="240"/>
      <c r="AS54" s="229"/>
      <c r="AT54" s="241">
        <f t="shared" si="591"/>
        <v>0</v>
      </c>
      <c r="AU54" s="229">
        <f t="shared" si="592"/>
        <v>7709.725899</v>
      </c>
      <c r="AV54" s="240">
        <v>0.290701617767116</v>
      </c>
      <c r="AW54" s="242">
        <f t="shared" si="593"/>
        <v>2241.229791</v>
      </c>
      <c r="AX54" s="243">
        <f t="shared" si="594"/>
        <v>5468.496108</v>
      </c>
      <c r="AY54" s="559"/>
      <c r="AZ54" s="236">
        <f t="shared" si="688"/>
        <v>6</v>
      </c>
      <c r="BA54" s="237" t="s">
        <v>42</v>
      </c>
      <c r="BB54" s="238" t="s">
        <v>85</v>
      </c>
      <c r="BC54" s="238" t="s">
        <v>84</v>
      </c>
      <c r="BD54" s="229">
        <f>ADHK!BD54</f>
        <v>1299</v>
      </c>
      <c r="BE54" s="239">
        <f>'Produksi dan Harga'!R24</f>
        <v>6185392.841</v>
      </c>
      <c r="BF54" s="229">
        <f t="shared" si="595"/>
        <v>8034.8253</v>
      </c>
      <c r="BG54" s="240">
        <v>0.0598</v>
      </c>
      <c r="BH54" s="229">
        <f t="shared" si="596"/>
        <v>480.482553</v>
      </c>
      <c r="BI54" s="240"/>
      <c r="BJ54" s="229"/>
      <c r="BK54" s="241">
        <f t="shared" si="597"/>
        <v>0</v>
      </c>
      <c r="BL54" s="229">
        <f t="shared" si="598"/>
        <v>8515.307853</v>
      </c>
      <c r="BM54" s="240">
        <v>0.290701617767116</v>
      </c>
      <c r="BN54" s="242">
        <f t="shared" si="599"/>
        <v>2475.413769</v>
      </c>
      <c r="BO54" s="243">
        <f t="shared" si="600"/>
        <v>6039.894085</v>
      </c>
      <c r="BP54" s="559"/>
      <c r="BQ54" s="236">
        <f t="shared" si="689"/>
        <v>6</v>
      </c>
      <c r="BR54" s="237" t="s">
        <v>42</v>
      </c>
      <c r="BS54" s="238" t="s">
        <v>85</v>
      </c>
      <c r="BT54" s="238" t="s">
        <v>84</v>
      </c>
      <c r="BU54" s="229">
        <f>ADHK!BU54</f>
        <v>1073</v>
      </c>
      <c r="BV54" s="239">
        <f>'Produksi dan Harga'!W24</f>
        <v>6559335.983</v>
      </c>
      <c r="BW54" s="229">
        <f t="shared" si="601"/>
        <v>7038.16751</v>
      </c>
      <c r="BX54" s="240">
        <v>0.0598</v>
      </c>
      <c r="BY54" s="229">
        <f t="shared" si="602"/>
        <v>420.8824171</v>
      </c>
      <c r="BZ54" s="240"/>
      <c r="CA54" s="229"/>
      <c r="CB54" s="241">
        <f t="shared" si="603"/>
        <v>0</v>
      </c>
      <c r="CC54" s="229">
        <f t="shared" si="604"/>
        <v>7459.049927</v>
      </c>
      <c r="CD54" s="240">
        <v>0.290701617767116</v>
      </c>
      <c r="CE54" s="242">
        <f t="shared" si="605"/>
        <v>2168.357881</v>
      </c>
      <c r="CF54" s="243">
        <f t="shared" si="606"/>
        <v>5290.692046</v>
      </c>
      <c r="CG54" s="559"/>
      <c r="CH54" s="236">
        <f t="shared" si="690"/>
        <v>6</v>
      </c>
      <c r="CI54" s="237" t="s">
        <v>42</v>
      </c>
      <c r="CJ54" s="238" t="s">
        <v>85</v>
      </c>
      <c r="CK54" s="238" t="s">
        <v>84</v>
      </c>
      <c r="CL54" s="229">
        <f>ADHK!CL54</f>
        <v>3198</v>
      </c>
      <c r="CM54" s="239">
        <f>'Produksi dan Harga'!AB24</f>
        <v>6637012.495</v>
      </c>
      <c r="CN54" s="229">
        <f t="shared" si="607"/>
        <v>21225.16596</v>
      </c>
      <c r="CO54" s="240">
        <v>0.0598</v>
      </c>
      <c r="CP54" s="229">
        <f t="shared" si="608"/>
        <v>1269.264924</v>
      </c>
      <c r="CQ54" s="240"/>
      <c r="CR54" s="229"/>
      <c r="CS54" s="241">
        <f t="shared" si="609"/>
        <v>0</v>
      </c>
      <c r="CT54" s="229">
        <f t="shared" si="610"/>
        <v>22494.43088</v>
      </c>
      <c r="CU54" s="240">
        <v>0.290701617767116</v>
      </c>
      <c r="CV54" s="242">
        <f t="shared" si="611"/>
        <v>6539.167449</v>
      </c>
      <c r="CW54" s="243">
        <f t="shared" si="612"/>
        <v>15955.26344</v>
      </c>
      <c r="CX54" s="559"/>
      <c r="CY54" s="236">
        <f t="shared" si="691"/>
        <v>6</v>
      </c>
      <c r="CZ54" s="237" t="s">
        <v>42</v>
      </c>
      <c r="DA54" s="238" t="s">
        <v>85</v>
      </c>
      <c r="DB54" s="238" t="s">
        <v>84</v>
      </c>
      <c r="DC54" s="229">
        <f>ADHK!DC54</f>
        <v>5963</v>
      </c>
      <c r="DD54" s="239">
        <f>'Produksi dan Harga'!AG24</f>
        <v>6678025.828</v>
      </c>
      <c r="DE54" s="229">
        <f t="shared" si="613"/>
        <v>39821.06802</v>
      </c>
      <c r="DF54" s="240">
        <v>0.0598</v>
      </c>
      <c r="DG54" s="229">
        <f t="shared" si="614"/>
        <v>2381.299867</v>
      </c>
      <c r="DH54" s="240"/>
      <c r="DI54" s="229"/>
      <c r="DJ54" s="241">
        <f t="shared" si="615"/>
        <v>0</v>
      </c>
      <c r="DK54" s="229">
        <f t="shared" si="616"/>
        <v>42202.36788</v>
      </c>
      <c r="DL54" s="240">
        <v>0.290701617767116</v>
      </c>
      <c r="DM54" s="242">
        <f t="shared" si="617"/>
        <v>12268.29662</v>
      </c>
      <c r="DN54" s="243">
        <f t="shared" si="618"/>
        <v>29934.07127</v>
      </c>
      <c r="DO54" s="559"/>
      <c r="DP54" s="236">
        <f t="shared" si="692"/>
        <v>6</v>
      </c>
      <c r="DQ54" s="237" t="s">
        <v>42</v>
      </c>
      <c r="DR54" s="238" t="s">
        <v>85</v>
      </c>
      <c r="DS54" s="238" t="s">
        <v>84</v>
      </c>
      <c r="DT54" s="229">
        <f>ADHK!DT54</f>
        <v>2217</v>
      </c>
      <c r="DU54" s="239">
        <f>'Produksi dan Harga'!AL24</f>
        <v>6884002.207</v>
      </c>
      <c r="DV54" s="229">
        <f t="shared" si="619"/>
        <v>15261.83289</v>
      </c>
      <c r="DW54" s="240">
        <v>0.0598</v>
      </c>
      <c r="DX54" s="229">
        <f t="shared" si="620"/>
        <v>912.657607</v>
      </c>
      <c r="DY54" s="240"/>
      <c r="DZ54" s="229"/>
      <c r="EA54" s="241">
        <f t="shared" si="621"/>
        <v>0</v>
      </c>
      <c r="EB54" s="229">
        <f t="shared" si="622"/>
        <v>16174.4905</v>
      </c>
      <c r="EC54" s="240">
        <v>0.290701617767116</v>
      </c>
      <c r="ED54" s="242">
        <f t="shared" si="623"/>
        <v>4701.950555</v>
      </c>
      <c r="EE54" s="243">
        <f t="shared" si="624"/>
        <v>11472.53995</v>
      </c>
      <c r="EF54" s="559"/>
      <c r="EG54" s="236">
        <f t="shared" si="693"/>
        <v>6</v>
      </c>
      <c r="EH54" s="237" t="s">
        <v>42</v>
      </c>
      <c r="EI54" s="238" t="s">
        <v>85</v>
      </c>
      <c r="EJ54" s="238" t="s">
        <v>84</v>
      </c>
      <c r="EK54" s="229">
        <f>ADHK!EK54</f>
        <v>1902</v>
      </c>
      <c r="EL54" s="239">
        <f>'Produksi dan Harga'!AQ24</f>
        <v>7657214.728</v>
      </c>
      <c r="EM54" s="229">
        <f t="shared" si="625"/>
        <v>14564.02241</v>
      </c>
      <c r="EN54" s="240">
        <v>0.0598</v>
      </c>
      <c r="EO54" s="229">
        <f t="shared" si="626"/>
        <v>870.9285403</v>
      </c>
      <c r="EP54" s="240"/>
      <c r="EQ54" s="229"/>
      <c r="ER54" s="241">
        <f t="shared" si="627"/>
        <v>0</v>
      </c>
      <c r="ES54" s="229">
        <f t="shared" si="628"/>
        <v>15434.95095</v>
      </c>
      <c r="ET54" s="240">
        <v>0.290701617767116</v>
      </c>
      <c r="EU54" s="242">
        <f t="shared" si="629"/>
        <v>4486.965212</v>
      </c>
      <c r="EV54" s="243">
        <f t="shared" si="630"/>
        <v>10947.98574</v>
      </c>
      <c r="EW54" s="559"/>
      <c r="EX54" s="236">
        <f t="shared" si="694"/>
        <v>6</v>
      </c>
      <c r="EY54" s="237" t="s">
        <v>42</v>
      </c>
      <c r="EZ54" s="238" t="s">
        <v>85</v>
      </c>
      <c r="FA54" s="238" t="s">
        <v>84</v>
      </c>
      <c r="FB54" s="229">
        <f>ADHK!FB54</f>
        <v>856.6</v>
      </c>
      <c r="FC54" s="239">
        <f>'Produksi dan Harga'!AV24</f>
        <v>7023978.348</v>
      </c>
      <c r="FD54" s="229">
        <f t="shared" si="631"/>
        <v>6016.739853</v>
      </c>
      <c r="FE54" s="240">
        <v>0.0598</v>
      </c>
      <c r="FF54" s="229">
        <f t="shared" si="632"/>
        <v>359.8010432</v>
      </c>
      <c r="FG54" s="240"/>
      <c r="FH54" s="229"/>
      <c r="FI54" s="241">
        <f t="shared" si="633"/>
        <v>0</v>
      </c>
      <c r="FJ54" s="229">
        <f t="shared" si="634"/>
        <v>6376.540896</v>
      </c>
      <c r="FK54" s="240">
        <v>0.290701617767116</v>
      </c>
      <c r="FL54" s="242">
        <f t="shared" si="635"/>
        <v>1853.670754</v>
      </c>
      <c r="FM54" s="243">
        <f t="shared" si="636"/>
        <v>4522.870142</v>
      </c>
      <c r="FN54" s="559"/>
      <c r="FO54" s="236">
        <f t="shared" si="695"/>
        <v>6</v>
      </c>
      <c r="FP54" s="237" t="s">
        <v>42</v>
      </c>
      <c r="FQ54" s="238" t="s">
        <v>85</v>
      </c>
      <c r="FR54" s="238" t="s">
        <v>84</v>
      </c>
      <c r="FS54" s="229">
        <f>ADHK!FS54</f>
        <v>124</v>
      </c>
      <c r="FT54" s="239">
        <f>'Produksi dan Harga'!BA24</f>
        <v>7249391.215</v>
      </c>
      <c r="FU54" s="229">
        <f t="shared" si="637"/>
        <v>898.9245107</v>
      </c>
      <c r="FV54" s="240">
        <v>0.0598</v>
      </c>
      <c r="FW54" s="229">
        <f t="shared" si="638"/>
        <v>53.75568574</v>
      </c>
      <c r="FX54" s="240"/>
      <c r="FY54" s="229"/>
      <c r="FZ54" s="241">
        <f t="shared" si="639"/>
        <v>0</v>
      </c>
      <c r="GA54" s="229">
        <f t="shared" si="640"/>
        <v>952.6801964</v>
      </c>
      <c r="GB54" s="240">
        <v>0.290701617767116</v>
      </c>
      <c r="GC54" s="242">
        <f t="shared" si="641"/>
        <v>276.9456743</v>
      </c>
      <c r="GD54" s="243">
        <f t="shared" si="642"/>
        <v>675.7345221</v>
      </c>
      <c r="GE54" s="559"/>
      <c r="GF54" s="236">
        <f t="shared" si="696"/>
        <v>6</v>
      </c>
      <c r="GG54" s="237" t="s">
        <v>42</v>
      </c>
      <c r="GH54" s="238" t="s">
        <v>85</v>
      </c>
      <c r="GI54" s="238" t="s">
        <v>84</v>
      </c>
      <c r="GJ54" s="229">
        <f>ADHK!GJ54</f>
        <v>112</v>
      </c>
      <c r="GK54" s="239">
        <f>'Produksi dan Harga'!BF24</f>
        <v>7474272.817</v>
      </c>
      <c r="GL54" s="229">
        <f t="shared" si="643"/>
        <v>837.1185555</v>
      </c>
      <c r="GM54" s="240">
        <v>0.0598</v>
      </c>
      <c r="GN54" s="229">
        <f t="shared" si="644"/>
        <v>50.05968962</v>
      </c>
      <c r="GO54" s="240"/>
      <c r="GP54" s="229"/>
      <c r="GQ54" s="241">
        <f t="shared" si="645"/>
        <v>0</v>
      </c>
      <c r="GR54" s="229">
        <f t="shared" si="646"/>
        <v>887.1782451</v>
      </c>
      <c r="GS54" s="240">
        <v>0.290701617767116</v>
      </c>
      <c r="GT54" s="242">
        <f t="shared" si="647"/>
        <v>257.9041511</v>
      </c>
      <c r="GU54" s="243">
        <f t="shared" si="648"/>
        <v>629.274094</v>
      </c>
      <c r="GV54" s="559"/>
      <c r="GW54" s="236">
        <f t="shared" si="697"/>
        <v>6</v>
      </c>
      <c r="GX54" s="237" t="s">
        <v>42</v>
      </c>
      <c r="GY54" s="238" t="s">
        <v>85</v>
      </c>
      <c r="GZ54" s="245" t="s">
        <v>84</v>
      </c>
      <c r="HA54" s="242">
        <f>ADHK!HA54</f>
        <v>4896</v>
      </c>
      <c r="HB54" s="229">
        <f>'Produksi dan Harga'!BK24</f>
        <v>7702261.412</v>
      </c>
      <c r="HC54" s="246">
        <f t="shared" si="649"/>
        <v>37710.27187</v>
      </c>
      <c r="HD54" s="240">
        <v>0.0598</v>
      </c>
      <c r="HE54" s="229">
        <f t="shared" si="650"/>
        <v>2255.074258</v>
      </c>
      <c r="HF54" s="240"/>
      <c r="HG54" s="229"/>
      <c r="HH54" s="241">
        <f t="shared" si="651"/>
        <v>0</v>
      </c>
      <c r="HI54" s="229">
        <f t="shared" si="652"/>
        <v>39965.34613</v>
      </c>
      <c r="HJ54" s="240">
        <v>0.290701617767116</v>
      </c>
      <c r="HK54" s="242">
        <f t="shared" si="653"/>
        <v>11617.99077</v>
      </c>
      <c r="HL54" s="243">
        <f t="shared" si="654"/>
        <v>28347.35536</v>
      </c>
      <c r="HM54" s="559"/>
      <c r="HN54" s="236">
        <f t="shared" si="698"/>
        <v>6</v>
      </c>
      <c r="HO54" s="237" t="s">
        <v>42</v>
      </c>
      <c r="HP54" s="238" t="s">
        <v>85</v>
      </c>
      <c r="HQ54" s="238" t="s">
        <v>84</v>
      </c>
      <c r="HR54" s="229">
        <f>ADHK!HR54</f>
        <v>1049</v>
      </c>
      <c r="HS54" s="226">
        <f>'Produksi dan Harga'!BP24</f>
        <v>8072434.751</v>
      </c>
      <c r="HT54" s="229">
        <f t="shared" si="655"/>
        <v>8467.984054</v>
      </c>
      <c r="HU54" s="240">
        <v>0.0598</v>
      </c>
      <c r="HV54" s="229">
        <f t="shared" si="656"/>
        <v>506.3854464</v>
      </c>
      <c r="HW54" s="240"/>
      <c r="HX54" s="229"/>
      <c r="HY54" s="241">
        <f t="shared" si="657"/>
        <v>0</v>
      </c>
      <c r="HZ54" s="229">
        <f t="shared" si="658"/>
        <v>8974.3695</v>
      </c>
      <c r="IA54" s="240">
        <v>0.290701617767116</v>
      </c>
      <c r="IB54" s="242">
        <f t="shared" si="659"/>
        <v>2608.863732</v>
      </c>
      <c r="IC54" s="243">
        <f t="shared" si="660"/>
        <v>6365.505768</v>
      </c>
      <c r="ID54" s="559"/>
      <c r="IE54" s="236">
        <f t="shared" si="699"/>
        <v>6</v>
      </c>
      <c r="IF54" s="237" t="s">
        <v>42</v>
      </c>
      <c r="IG54" s="238" t="s">
        <v>85</v>
      </c>
      <c r="IH54" s="238" t="s">
        <v>84</v>
      </c>
      <c r="II54" s="229">
        <f>ADHK!II54</f>
        <v>202.8195288</v>
      </c>
      <c r="IJ54" s="226">
        <f>'Produksi dan Harga'!BU24</f>
        <v>8213211.838</v>
      </c>
      <c r="IK54" s="229">
        <f t="shared" si="661"/>
        <v>1665.799755</v>
      </c>
      <c r="IL54" s="240">
        <v>0.0598</v>
      </c>
      <c r="IM54" s="229">
        <f t="shared" si="662"/>
        <v>99.61482536</v>
      </c>
      <c r="IN54" s="240"/>
      <c r="IO54" s="229"/>
      <c r="IP54" s="241">
        <f t="shared" si="663"/>
        <v>0</v>
      </c>
      <c r="IQ54" s="229">
        <f t="shared" si="664"/>
        <v>1765.414581</v>
      </c>
      <c r="IR54" s="240">
        <v>0.290701617767116</v>
      </c>
      <c r="IS54" s="242">
        <f t="shared" si="665"/>
        <v>513.2088746</v>
      </c>
      <c r="IT54" s="243">
        <f t="shared" si="666"/>
        <v>1252.205706</v>
      </c>
      <c r="IU54" s="560"/>
      <c r="IV54" s="236">
        <f t="shared" si="700"/>
        <v>6</v>
      </c>
      <c r="IW54" s="237" t="s">
        <v>42</v>
      </c>
      <c r="IX54" s="238" t="s">
        <v>85</v>
      </c>
      <c r="IY54" s="238" t="s">
        <v>84</v>
      </c>
      <c r="IZ54" s="229">
        <f>ADHK!IZ54</f>
        <v>167.609625</v>
      </c>
      <c r="JA54" s="229">
        <f>'Produksi dan Harga'!BZ24</f>
        <v>7997207.789</v>
      </c>
      <c r="JB54" s="229">
        <f t="shared" si="667"/>
        <v>1340.408999</v>
      </c>
      <c r="JC54" s="240">
        <v>0.0598</v>
      </c>
      <c r="JD54" s="229">
        <f t="shared" si="668"/>
        <v>80.15645811</v>
      </c>
      <c r="JE54" s="240"/>
      <c r="JF54" s="229"/>
      <c r="JG54" s="241">
        <f t="shared" si="669"/>
        <v>0</v>
      </c>
      <c r="JH54" s="229">
        <f t="shared" si="670"/>
        <v>1420.565457</v>
      </c>
      <c r="JI54" s="240">
        <v>0.290701617767116</v>
      </c>
      <c r="JJ54" s="242">
        <f t="shared" si="671"/>
        <v>412.9606764</v>
      </c>
      <c r="JK54" s="243">
        <f t="shared" si="672"/>
        <v>1007.60478</v>
      </c>
      <c r="JL54" s="559"/>
      <c r="JM54" s="236">
        <f t="shared" si="701"/>
        <v>6</v>
      </c>
      <c r="JN54" s="237" t="s">
        <v>42</v>
      </c>
      <c r="JO54" s="238" t="s">
        <v>85</v>
      </c>
      <c r="JP54" s="238" t="s">
        <v>84</v>
      </c>
      <c r="JQ54" s="229">
        <f>ADHK!JQ54</f>
        <v>138.5122358</v>
      </c>
      <c r="JR54" s="229">
        <f>'Produksi dan Harga'!CE24</f>
        <v>8075590.784</v>
      </c>
      <c r="JS54" s="229">
        <f t="shared" si="673"/>
        <v>1118.568135</v>
      </c>
      <c r="JT54" s="240">
        <v>0.0598</v>
      </c>
      <c r="JU54" s="229">
        <f t="shared" si="674"/>
        <v>66.89037445</v>
      </c>
      <c r="JV54" s="240"/>
      <c r="JW54" s="229"/>
      <c r="JX54" s="241">
        <f t="shared" si="675"/>
        <v>0</v>
      </c>
      <c r="JY54" s="229">
        <f t="shared" si="676"/>
        <v>1185.458509</v>
      </c>
      <c r="JZ54" s="240">
        <v>0.290701617767116</v>
      </c>
      <c r="KA54" s="242">
        <f t="shared" si="677"/>
        <v>344.6147064</v>
      </c>
      <c r="KB54" s="243">
        <f t="shared" si="678"/>
        <v>840.8438027</v>
      </c>
      <c r="KC54" s="559"/>
      <c r="KD54" s="236">
        <f t="shared" si="702"/>
        <v>6</v>
      </c>
      <c r="KE54" s="237" t="s">
        <v>42</v>
      </c>
      <c r="KF54" s="238" t="s">
        <v>85</v>
      </c>
      <c r="KG54" s="238" t="s">
        <v>84</v>
      </c>
      <c r="KH54" s="229" t="str">
        <f>ADHK!KH54</f>
        <v/>
      </c>
      <c r="KI54" s="229"/>
      <c r="KJ54" s="229">
        <f t="shared" si="679"/>
        <v>0</v>
      </c>
      <c r="KK54" s="240">
        <v>0.0598</v>
      </c>
      <c r="KL54" s="229">
        <f t="shared" si="680"/>
        <v>0</v>
      </c>
      <c r="KM54" s="240"/>
      <c r="KN54" s="229"/>
      <c r="KO54" s="241">
        <f t="shared" si="681"/>
        <v>0</v>
      </c>
      <c r="KP54" s="229">
        <f t="shared" si="682"/>
        <v>0</v>
      </c>
      <c r="KQ54" s="240">
        <v>0.290701617767116</v>
      </c>
      <c r="KR54" s="242">
        <f t="shared" si="683"/>
        <v>0</v>
      </c>
      <c r="KS54" s="243">
        <f t="shared" si="684"/>
        <v>0</v>
      </c>
    </row>
    <row r="55" ht="15.75" customHeight="1">
      <c r="A55" s="236">
        <f t="shared" si="685"/>
        <v>7</v>
      </c>
      <c r="B55" s="237" t="s">
        <v>43</v>
      </c>
      <c r="C55" s="238" t="s">
        <v>85</v>
      </c>
      <c r="D55" s="238" t="s">
        <v>84</v>
      </c>
      <c r="E55" s="229">
        <f>ADHK!E55</f>
        <v>284</v>
      </c>
      <c r="F55" s="229">
        <f>ADHK!F55</f>
        <v>8947000</v>
      </c>
      <c r="G55" s="229">
        <f t="shared" si="577"/>
        <v>2540.948</v>
      </c>
      <c r="H55" s="240">
        <v>0.022</v>
      </c>
      <c r="I55" s="229">
        <f t="shared" si="578"/>
        <v>55.900856</v>
      </c>
      <c r="J55" s="240"/>
      <c r="K55" s="229"/>
      <c r="L55" s="241">
        <f t="shared" si="579"/>
        <v>0</v>
      </c>
      <c r="M55" s="229">
        <f t="shared" si="580"/>
        <v>2596.848856</v>
      </c>
      <c r="N55" s="240">
        <v>0.21087817</v>
      </c>
      <c r="O55" s="242">
        <f t="shared" si="581"/>
        <v>547.6187345</v>
      </c>
      <c r="P55" s="243">
        <f t="shared" si="582"/>
        <v>2049.230121</v>
      </c>
      <c r="Q55" s="559"/>
      <c r="R55" s="236">
        <f t="shared" si="686"/>
        <v>7</v>
      </c>
      <c r="S55" s="237" t="s">
        <v>43</v>
      </c>
      <c r="T55" s="238" t="s">
        <v>85</v>
      </c>
      <c r="U55" s="238" t="s">
        <v>84</v>
      </c>
      <c r="V55" s="229">
        <f>ADHK!V55</f>
        <v>318</v>
      </c>
      <c r="W55" s="247">
        <f>'Produksi dan Harga'!H25</f>
        <v>9580915.796</v>
      </c>
      <c r="X55" s="229">
        <f t="shared" si="583"/>
        <v>3046.731223</v>
      </c>
      <c r="Y55" s="240">
        <v>0.022</v>
      </c>
      <c r="Z55" s="229">
        <f t="shared" si="584"/>
        <v>67.02808691</v>
      </c>
      <c r="AA55" s="240"/>
      <c r="AB55" s="229"/>
      <c r="AC55" s="241">
        <f t="shared" si="585"/>
        <v>0</v>
      </c>
      <c r="AD55" s="229">
        <f t="shared" si="586"/>
        <v>3113.75931</v>
      </c>
      <c r="AE55" s="240">
        <v>0.21087817</v>
      </c>
      <c r="AF55" s="242">
        <f t="shared" si="587"/>
        <v>656.6238651</v>
      </c>
      <c r="AG55" s="243">
        <f t="shared" si="588"/>
        <v>2457.135445</v>
      </c>
      <c r="AH55" s="559"/>
      <c r="AI55" s="236">
        <f t="shared" si="687"/>
        <v>7</v>
      </c>
      <c r="AJ55" s="237" t="s">
        <v>43</v>
      </c>
      <c r="AK55" s="238" t="s">
        <v>85</v>
      </c>
      <c r="AL55" s="238" t="s">
        <v>84</v>
      </c>
      <c r="AM55" s="229">
        <f>ADHK!AM55</f>
        <v>250</v>
      </c>
      <c r="AN55" s="247">
        <f>'Produksi dan Harga'!M25</f>
        <v>9403592.36</v>
      </c>
      <c r="AO55" s="229">
        <f t="shared" si="589"/>
        <v>2350.89809</v>
      </c>
      <c r="AP55" s="240">
        <v>0.022</v>
      </c>
      <c r="AQ55" s="229">
        <f t="shared" si="590"/>
        <v>51.71975798</v>
      </c>
      <c r="AR55" s="240"/>
      <c r="AS55" s="229"/>
      <c r="AT55" s="241">
        <f t="shared" si="591"/>
        <v>0</v>
      </c>
      <c r="AU55" s="229">
        <f t="shared" si="592"/>
        <v>2402.617848</v>
      </c>
      <c r="AV55" s="240">
        <v>0.21087817</v>
      </c>
      <c r="AW55" s="242">
        <f t="shared" si="593"/>
        <v>506.659655</v>
      </c>
      <c r="AX55" s="243">
        <f t="shared" si="594"/>
        <v>1895.958193</v>
      </c>
      <c r="AY55" s="559"/>
      <c r="AZ55" s="236">
        <f t="shared" si="688"/>
        <v>7</v>
      </c>
      <c r="BA55" s="237" t="s">
        <v>43</v>
      </c>
      <c r="BB55" s="238" t="s">
        <v>85</v>
      </c>
      <c r="BC55" s="238" t="s">
        <v>84</v>
      </c>
      <c r="BD55" s="229">
        <f>ADHK!BD55</f>
        <v>197</v>
      </c>
      <c r="BE55" s="247">
        <f>'Produksi dan Harga'!R25</f>
        <v>9582942.28</v>
      </c>
      <c r="BF55" s="229">
        <f t="shared" si="595"/>
        <v>1887.839629</v>
      </c>
      <c r="BG55" s="240">
        <v>0.022</v>
      </c>
      <c r="BH55" s="229">
        <f t="shared" si="596"/>
        <v>41.53247184</v>
      </c>
      <c r="BI55" s="240"/>
      <c r="BJ55" s="229"/>
      <c r="BK55" s="241">
        <f t="shared" si="597"/>
        <v>0</v>
      </c>
      <c r="BL55" s="229">
        <f t="shared" si="598"/>
        <v>1929.372101</v>
      </c>
      <c r="BM55" s="240">
        <v>0.21087817</v>
      </c>
      <c r="BN55" s="242">
        <f t="shared" si="599"/>
        <v>406.8624579</v>
      </c>
      <c r="BO55" s="243">
        <f t="shared" si="600"/>
        <v>1522.509643</v>
      </c>
      <c r="BP55" s="559"/>
      <c r="BQ55" s="236">
        <f t="shared" si="689"/>
        <v>7</v>
      </c>
      <c r="BR55" s="237" t="s">
        <v>43</v>
      </c>
      <c r="BS55" s="238" t="s">
        <v>85</v>
      </c>
      <c r="BT55" s="238" t="s">
        <v>84</v>
      </c>
      <c r="BU55" s="229">
        <f>ADHK!BU55</f>
        <v>425</v>
      </c>
      <c r="BV55" s="247">
        <f>'Produksi dan Harga'!W25</f>
        <v>10635852.92</v>
      </c>
      <c r="BW55" s="229">
        <f t="shared" si="601"/>
        <v>4520.23749</v>
      </c>
      <c r="BX55" s="240">
        <v>0.022</v>
      </c>
      <c r="BY55" s="229">
        <f t="shared" si="602"/>
        <v>99.44522477</v>
      </c>
      <c r="BZ55" s="240"/>
      <c r="CA55" s="229"/>
      <c r="CB55" s="241">
        <f t="shared" si="603"/>
        <v>0</v>
      </c>
      <c r="CC55" s="229">
        <f t="shared" si="604"/>
        <v>4619.682714</v>
      </c>
      <c r="CD55" s="240">
        <v>0.21087817</v>
      </c>
      <c r="CE55" s="242">
        <f t="shared" si="605"/>
        <v>974.1902368</v>
      </c>
      <c r="CF55" s="243">
        <f t="shared" si="606"/>
        <v>3645.492478</v>
      </c>
      <c r="CG55" s="559"/>
      <c r="CH55" s="236">
        <f t="shared" si="690"/>
        <v>7</v>
      </c>
      <c r="CI55" s="237" t="s">
        <v>43</v>
      </c>
      <c r="CJ55" s="238" t="s">
        <v>85</v>
      </c>
      <c r="CK55" s="238" t="s">
        <v>84</v>
      </c>
      <c r="CL55" s="229">
        <f>ADHK!CL55</f>
        <v>239</v>
      </c>
      <c r="CM55" s="247">
        <f>'Produksi dan Harga'!AB25</f>
        <v>11420377.32</v>
      </c>
      <c r="CN55" s="229">
        <f t="shared" si="607"/>
        <v>2729.47018</v>
      </c>
      <c r="CO55" s="240">
        <v>0.022</v>
      </c>
      <c r="CP55" s="229">
        <f t="shared" si="608"/>
        <v>60.04834396</v>
      </c>
      <c r="CQ55" s="240"/>
      <c r="CR55" s="229"/>
      <c r="CS55" s="241">
        <f t="shared" si="609"/>
        <v>0</v>
      </c>
      <c r="CT55" s="229">
        <f t="shared" si="610"/>
        <v>2789.518524</v>
      </c>
      <c r="CU55" s="240">
        <v>0.21087817</v>
      </c>
      <c r="CV55" s="242">
        <f t="shared" si="611"/>
        <v>588.2485615</v>
      </c>
      <c r="CW55" s="243">
        <f t="shared" si="612"/>
        <v>2201.269962</v>
      </c>
      <c r="CX55" s="559"/>
      <c r="CY55" s="236">
        <f t="shared" si="691"/>
        <v>7</v>
      </c>
      <c r="CZ55" s="237" t="s">
        <v>43</v>
      </c>
      <c r="DA55" s="238" t="s">
        <v>85</v>
      </c>
      <c r="DB55" s="238" t="s">
        <v>84</v>
      </c>
      <c r="DC55" s="229">
        <f>ADHK!DC55</f>
        <v>172</v>
      </c>
      <c r="DD55" s="247">
        <f>'Produksi dan Harga'!AG25</f>
        <v>11984106.96</v>
      </c>
      <c r="DE55" s="229">
        <f t="shared" si="613"/>
        <v>2061.266398</v>
      </c>
      <c r="DF55" s="240">
        <v>0.022</v>
      </c>
      <c r="DG55" s="229">
        <f t="shared" si="614"/>
        <v>45.34786075</v>
      </c>
      <c r="DH55" s="240"/>
      <c r="DI55" s="229"/>
      <c r="DJ55" s="241">
        <f t="shared" si="615"/>
        <v>0</v>
      </c>
      <c r="DK55" s="229">
        <f t="shared" si="616"/>
        <v>2106.614258</v>
      </c>
      <c r="DL55" s="240">
        <v>0.21087817</v>
      </c>
      <c r="DM55" s="242">
        <f t="shared" si="617"/>
        <v>444.2389597</v>
      </c>
      <c r="DN55" s="243">
        <f t="shared" si="618"/>
        <v>1662.375299</v>
      </c>
      <c r="DO55" s="559"/>
      <c r="DP55" s="236">
        <f t="shared" si="692"/>
        <v>7</v>
      </c>
      <c r="DQ55" s="237" t="s">
        <v>43</v>
      </c>
      <c r="DR55" s="238" t="s">
        <v>85</v>
      </c>
      <c r="DS55" s="238" t="s">
        <v>84</v>
      </c>
      <c r="DT55" s="229">
        <f>ADHK!DT55</f>
        <v>236</v>
      </c>
      <c r="DU55" s="247">
        <f>'Produksi dan Harga'!AL25</f>
        <v>11893695.55</v>
      </c>
      <c r="DV55" s="229">
        <f t="shared" si="619"/>
        <v>2806.91215</v>
      </c>
      <c r="DW55" s="240">
        <v>0.022</v>
      </c>
      <c r="DX55" s="229">
        <f t="shared" si="620"/>
        <v>61.75206731</v>
      </c>
      <c r="DY55" s="240"/>
      <c r="DZ55" s="229"/>
      <c r="EA55" s="241">
        <f t="shared" si="621"/>
        <v>0</v>
      </c>
      <c r="EB55" s="229">
        <f t="shared" si="622"/>
        <v>2868.664218</v>
      </c>
      <c r="EC55" s="240">
        <v>0.21087817</v>
      </c>
      <c r="ED55" s="242">
        <f t="shared" si="623"/>
        <v>604.9386606</v>
      </c>
      <c r="EE55" s="243">
        <f t="shared" si="624"/>
        <v>2263.725557</v>
      </c>
      <c r="EF55" s="559"/>
      <c r="EG55" s="236">
        <f t="shared" si="693"/>
        <v>7</v>
      </c>
      <c r="EH55" s="237" t="s">
        <v>43</v>
      </c>
      <c r="EI55" s="238" t="s">
        <v>85</v>
      </c>
      <c r="EJ55" s="238" t="s">
        <v>84</v>
      </c>
      <c r="EK55" s="229">
        <f>ADHK!EK55</f>
        <v>241</v>
      </c>
      <c r="EL55" s="247">
        <f>'Produksi dan Harga'!AQ25</f>
        <v>12478545.07</v>
      </c>
      <c r="EM55" s="229">
        <f t="shared" si="625"/>
        <v>3007.329361</v>
      </c>
      <c r="EN55" s="240">
        <v>0.022</v>
      </c>
      <c r="EO55" s="229">
        <f t="shared" si="626"/>
        <v>66.16124595</v>
      </c>
      <c r="EP55" s="240"/>
      <c r="EQ55" s="229"/>
      <c r="ER55" s="241">
        <f t="shared" si="627"/>
        <v>0</v>
      </c>
      <c r="ES55" s="229">
        <f t="shared" si="628"/>
        <v>3073.490607</v>
      </c>
      <c r="ET55" s="240">
        <v>0.21087817</v>
      </c>
      <c r="EU55" s="242">
        <f t="shared" si="629"/>
        <v>648.1320748</v>
      </c>
      <c r="EV55" s="243">
        <f t="shared" si="630"/>
        <v>2425.358533</v>
      </c>
      <c r="EW55" s="559"/>
      <c r="EX55" s="236">
        <f t="shared" si="694"/>
        <v>7</v>
      </c>
      <c r="EY55" s="237" t="s">
        <v>43</v>
      </c>
      <c r="EZ55" s="238" t="s">
        <v>85</v>
      </c>
      <c r="FA55" s="238" t="s">
        <v>84</v>
      </c>
      <c r="FB55" s="229">
        <f>ADHK!FB55</f>
        <v>104.2</v>
      </c>
      <c r="FC55" s="247">
        <f>'Produksi dan Harga'!AV25</f>
        <v>12490404.7</v>
      </c>
      <c r="FD55" s="229">
        <f t="shared" si="631"/>
        <v>1301.50017</v>
      </c>
      <c r="FE55" s="240">
        <v>0.022</v>
      </c>
      <c r="FF55" s="229">
        <f t="shared" si="632"/>
        <v>28.63300374</v>
      </c>
      <c r="FG55" s="240"/>
      <c r="FH55" s="229"/>
      <c r="FI55" s="241">
        <f t="shared" si="633"/>
        <v>0</v>
      </c>
      <c r="FJ55" s="229">
        <f t="shared" si="634"/>
        <v>1330.133174</v>
      </c>
      <c r="FK55" s="240">
        <v>0.21087817</v>
      </c>
      <c r="FL55" s="242">
        <f t="shared" si="635"/>
        <v>280.4960495</v>
      </c>
      <c r="FM55" s="243">
        <f t="shared" si="636"/>
        <v>1049.637124</v>
      </c>
      <c r="FN55" s="559"/>
      <c r="FO55" s="236">
        <f t="shared" si="695"/>
        <v>7</v>
      </c>
      <c r="FP55" s="237" t="s">
        <v>43</v>
      </c>
      <c r="FQ55" s="238" t="s">
        <v>85</v>
      </c>
      <c r="FR55" s="238" t="s">
        <v>84</v>
      </c>
      <c r="FS55" s="229">
        <f>ADHK!FS55</f>
        <v>61</v>
      </c>
      <c r="FT55" s="247">
        <f>'Produksi dan Harga'!BA25</f>
        <v>12918022.75</v>
      </c>
      <c r="FU55" s="229">
        <f t="shared" si="637"/>
        <v>787.9993877</v>
      </c>
      <c r="FV55" s="240">
        <v>0.022</v>
      </c>
      <c r="FW55" s="229">
        <f t="shared" si="638"/>
        <v>17.33598653</v>
      </c>
      <c r="FX55" s="240"/>
      <c r="FY55" s="229"/>
      <c r="FZ55" s="241">
        <f t="shared" si="639"/>
        <v>0</v>
      </c>
      <c r="GA55" s="229">
        <f t="shared" si="640"/>
        <v>805.3353743</v>
      </c>
      <c r="GB55" s="240">
        <v>0.21087817</v>
      </c>
      <c r="GC55" s="242">
        <f t="shared" si="641"/>
        <v>169.82765</v>
      </c>
      <c r="GD55" s="243">
        <f t="shared" si="642"/>
        <v>635.5077243</v>
      </c>
      <c r="GE55" s="559"/>
      <c r="GF55" s="236">
        <f t="shared" si="696"/>
        <v>7</v>
      </c>
      <c r="GG55" s="237" t="s">
        <v>43</v>
      </c>
      <c r="GH55" s="238" t="s">
        <v>85</v>
      </c>
      <c r="GI55" s="238" t="s">
        <v>84</v>
      </c>
      <c r="GJ55" s="229">
        <f>ADHK!GJ55</f>
        <v>131</v>
      </c>
      <c r="GK55" s="247">
        <f>'Produksi dan Harga'!BF25</f>
        <v>13498317.24</v>
      </c>
      <c r="GL55" s="229">
        <f t="shared" si="643"/>
        <v>1768.279559</v>
      </c>
      <c r="GM55" s="240">
        <v>0.022</v>
      </c>
      <c r="GN55" s="229">
        <f t="shared" si="644"/>
        <v>38.9021503</v>
      </c>
      <c r="GO55" s="240"/>
      <c r="GP55" s="229"/>
      <c r="GQ55" s="241">
        <f t="shared" si="645"/>
        <v>0</v>
      </c>
      <c r="GR55" s="229">
        <f t="shared" si="646"/>
        <v>1807.181709</v>
      </c>
      <c r="GS55" s="240">
        <v>0.21087817</v>
      </c>
      <c r="GT55" s="242">
        <f t="shared" si="647"/>
        <v>381.0951717</v>
      </c>
      <c r="GU55" s="243">
        <f t="shared" si="648"/>
        <v>1426.086538</v>
      </c>
      <c r="GV55" s="559"/>
      <c r="GW55" s="236">
        <f t="shared" si="697"/>
        <v>7</v>
      </c>
      <c r="GX55" s="237" t="s">
        <v>43</v>
      </c>
      <c r="GY55" s="238" t="s">
        <v>85</v>
      </c>
      <c r="GZ55" s="245" t="s">
        <v>84</v>
      </c>
      <c r="HA55" s="242">
        <f>ADHK!HA55</f>
        <v>85</v>
      </c>
      <c r="HB55" s="229">
        <f>'Produksi dan Harga'!BK25</f>
        <v>13920143.17</v>
      </c>
      <c r="HC55" s="246">
        <f t="shared" si="649"/>
        <v>1183.212169</v>
      </c>
      <c r="HD55" s="240">
        <v>0.022</v>
      </c>
      <c r="HE55" s="229">
        <f t="shared" si="650"/>
        <v>26.03066773</v>
      </c>
      <c r="HF55" s="240"/>
      <c r="HG55" s="229"/>
      <c r="HH55" s="241">
        <f t="shared" si="651"/>
        <v>0</v>
      </c>
      <c r="HI55" s="229">
        <f t="shared" si="652"/>
        <v>1209.242837</v>
      </c>
      <c r="HJ55" s="240">
        <v>0.21087817</v>
      </c>
      <c r="HK55" s="242">
        <f t="shared" si="653"/>
        <v>255.0029166</v>
      </c>
      <c r="HL55" s="243">
        <f t="shared" si="654"/>
        <v>954.2399206</v>
      </c>
      <c r="HM55" s="559"/>
      <c r="HN55" s="236">
        <f t="shared" si="698"/>
        <v>7</v>
      </c>
      <c r="HO55" s="237" t="s">
        <v>43</v>
      </c>
      <c r="HP55" s="238" t="s">
        <v>85</v>
      </c>
      <c r="HQ55" s="238" t="s">
        <v>84</v>
      </c>
      <c r="HR55" s="229">
        <f>ADHK!HR55</f>
        <v>81</v>
      </c>
      <c r="HS55" s="226">
        <f>'Produksi dan Harga'!BP25</f>
        <v>14865860.24</v>
      </c>
      <c r="HT55" s="229">
        <f t="shared" si="655"/>
        <v>1204.134679</v>
      </c>
      <c r="HU55" s="240">
        <v>0.022</v>
      </c>
      <c r="HV55" s="229">
        <f t="shared" si="656"/>
        <v>26.49096294</v>
      </c>
      <c r="HW55" s="240"/>
      <c r="HX55" s="229"/>
      <c r="HY55" s="241">
        <f t="shared" si="657"/>
        <v>0</v>
      </c>
      <c r="HZ55" s="229">
        <f t="shared" si="658"/>
        <v>1230.625642</v>
      </c>
      <c r="IA55" s="240">
        <v>0.21087817</v>
      </c>
      <c r="IB55" s="242">
        <f t="shared" si="659"/>
        <v>259.5120834</v>
      </c>
      <c r="IC55" s="243">
        <f t="shared" si="660"/>
        <v>971.1135588</v>
      </c>
      <c r="ID55" s="559"/>
      <c r="IE55" s="236">
        <f t="shared" si="699"/>
        <v>7</v>
      </c>
      <c r="IF55" s="237" t="s">
        <v>43</v>
      </c>
      <c r="IG55" s="238" t="s">
        <v>85</v>
      </c>
      <c r="IH55" s="238" t="s">
        <v>84</v>
      </c>
      <c r="II55" s="229">
        <f>ADHK!II55</f>
        <v>104.2</v>
      </c>
      <c r="IJ55" s="226">
        <f>'Produksi dan Harga'!BU25</f>
        <v>14795204.68</v>
      </c>
      <c r="IK55" s="229">
        <f t="shared" si="661"/>
        <v>1541.660328</v>
      </c>
      <c r="IL55" s="240">
        <v>0.022</v>
      </c>
      <c r="IM55" s="229">
        <f t="shared" si="662"/>
        <v>33.91652722</v>
      </c>
      <c r="IN55" s="240"/>
      <c r="IO55" s="229"/>
      <c r="IP55" s="241">
        <f t="shared" si="663"/>
        <v>0</v>
      </c>
      <c r="IQ55" s="229">
        <f t="shared" si="664"/>
        <v>1575.576855</v>
      </c>
      <c r="IR55" s="240">
        <v>0.21087817</v>
      </c>
      <c r="IS55" s="242">
        <f t="shared" si="665"/>
        <v>332.2547639</v>
      </c>
      <c r="IT55" s="243">
        <f t="shared" si="666"/>
        <v>1243.322091</v>
      </c>
      <c r="IU55" s="560"/>
      <c r="IV55" s="236">
        <f t="shared" si="700"/>
        <v>7</v>
      </c>
      <c r="IW55" s="237" t="s">
        <v>43</v>
      </c>
      <c r="IX55" s="238" t="s">
        <v>85</v>
      </c>
      <c r="IY55" s="238" t="s">
        <v>84</v>
      </c>
      <c r="IZ55" s="229">
        <f>ADHK!IZ55</f>
        <v>40.4</v>
      </c>
      <c r="JA55" s="229">
        <f>'Produksi dan Harga'!BZ25</f>
        <v>14726119.1</v>
      </c>
      <c r="JB55" s="229">
        <f t="shared" si="667"/>
        <v>594.9352118</v>
      </c>
      <c r="JC55" s="240">
        <v>0.022</v>
      </c>
      <c r="JD55" s="229">
        <f t="shared" si="668"/>
        <v>13.08857466</v>
      </c>
      <c r="JE55" s="240"/>
      <c r="JF55" s="229"/>
      <c r="JG55" s="241">
        <f t="shared" si="669"/>
        <v>0</v>
      </c>
      <c r="JH55" s="229">
        <f t="shared" si="670"/>
        <v>608.0237865</v>
      </c>
      <c r="JI55" s="240">
        <v>0.21087817</v>
      </c>
      <c r="JJ55" s="242">
        <f t="shared" si="671"/>
        <v>128.2189434</v>
      </c>
      <c r="JK55" s="243">
        <f t="shared" si="672"/>
        <v>479.8048431</v>
      </c>
      <c r="JL55" s="559"/>
      <c r="JM55" s="236">
        <f t="shared" si="701"/>
        <v>7</v>
      </c>
      <c r="JN55" s="237" t="s">
        <v>43</v>
      </c>
      <c r="JO55" s="238" t="s">
        <v>85</v>
      </c>
      <c r="JP55" s="238" t="s">
        <v>84</v>
      </c>
      <c r="JQ55" s="229">
        <f>ADHK!JQ55</f>
        <v>43</v>
      </c>
      <c r="JR55" s="229">
        <f>'Produksi dan Harga'!CE25</f>
        <v>16324711.84</v>
      </c>
      <c r="JS55" s="229">
        <f t="shared" si="673"/>
        <v>701.9626092</v>
      </c>
      <c r="JT55" s="240">
        <v>0.022</v>
      </c>
      <c r="JU55" s="229">
        <f t="shared" si="674"/>
        <v>15.4431774</v>
      </c>
      <c r="JV55" s="240"/>
      <c r="JW55" s="229"/>
      <c r="JX55" s="241">
        <f t="shared" si="675"/>
        <v>0</v>
      </c>
      <c r="JY55" s="229">
        <f t="shared" si="676"/>
        <v>717.4057866</v>
      </c>
      <c r="JZ55" s="240">
        <v>0.21087817</v>
      </c>
      <c r="KA55" s="242">
        <f t="shared" si="677"/>
        <v>151.2852194</v>
      </c>
      <c r="KB55" s="243">
        <f t="shared" si="678"/>
        <v>566.1205672</v>
      </c>
      <c r="KC55" s="559"/>
      <c r="KD55" s="236">
        <f t="shared" si="702"/>
        <v>7</v>
      </c>
      <c r="KE55" s="237" t="s">
        <v>43</v>
      </c>
      <c r="KF55" s="238" t="s">
        <v>85</v>
      </c>
      <c r="KG55" s="238" t="s">
        <v>84</v>
      </c>
      <c r="KH55" s="229" t="str">
        <f>ADHK!KH55</f>
        <v/>
      </c>
      <c r="KI55" s="229"/>
      <c r="KJ55" s="229">
        <f t="shared" si="679"/>
        <v>0</v>
      </c>
      <c r="KK55" s="240">
        <v>0.022</v>
      </c>
      <c r="KL55" s="229">
        <f t="shared" si="680"/>
        <v>0</v>
      </c>
      <c r="KM55" s="240"/>
      <c r="KN55" s="229"/>
      <c r="KO55" s="241">
        <f t="shared" si="681"/>
        <v>0</v>
      </c>
      <c r="KP55" s="229">
        <f t="shared" si="682"/>
        <v>0</v>
      </c>
      <c r="KQ55" s="240">
        <v>0.21087817</v>
      </c>
      <c r="KR55" s="242">
        <f t="shared" si="683"/>
        <v>0</v>
      </c>
      <c r="KS55" s="243">
        <f t="shared" si="684"/>
        <v>0</v>
      </c>
    </row>
    <row r="56" ht="15.75" customHeight="1">
      <c r="A56" s="236">
        <f t="shared" si="685"/>
        <v>8</v>
      </c>
      <c r="B56" s="237" t="s">
        <v>87</v>
      </c>
      <c r="C56" s="238" t="s">
        <v>85</v>
      </c>
      <c r="D56" s="238" t="s">
        <v>84</v>
      </c>
      <c r="E56" s="229" t="str">
        <f>ADHK!E56</f>
        <v/>
      </c>
      <c r="F56" s="229">
        <f>ADHK!F56</f>
        <v>1009000</v>
      </c>
      <c r="G56" s="229">
        <f t="shared" si="577"/>
        <v>0</v>
      </c>
      <c r="H56" s="240">
        <v>0.022</v>
      </c>
      <c r="I56" s="229">
        <f t="shared" si="578"/>
        <v>0</v>
      </c>
      <c r="J56" s="240"/>
      <c r="K56" s="229"/>
      <c r="L56" s="241">
        <f t="shared" si="579"/>
        <v>0</v>
      </c>
      <c r="M56" s="229">
        <f t="shared" si="580"/>
        <v>0</v>
      </c>
      <c r="N56" s="240">
        <v>0.27429935250298</v>
      </c>
      <c r="O56" s="242">
        <f t="shared" si="581"/>
        <v>0</v>
      </c>
      <c r="P56" s="243">
        <f t="shared" si="582"/>
        <v>0</v>
      </c>
      <c r="Q56" s="559"/>
      <c r="R56" s="236">
        <f t="shared" si="686"/>
        <v>8</v>
      </c>
      <c r="S56" s="237" t="s">
        <v>87</v>
      </c>
      <c r="T56" s="238" t="s">
        <v>85</v>
      </c>
      <c r="U56" s="238" t="s">
        <v>84</v>
      </c>
      <c r="V56" s="229" t="str">
        <f>ADHK!V56</f>
        <v/>
      </c>
      <c r="W56" s="229"/>
      <c r="X56" s="229">
        <f t="shared" si="583"/>
        <v>0</v>
      </c>
      <c r="Y56" s="240">
        <v>0.022</v>
      </c>
      <c r="Z56" s="229">
        <f t="shared" si="584"/>
        <v>0</v>
      </c>
      <c r="AA56" s="240"/>
      <c r="AB56" s="229"/>
      <c r="AC56" s="241">
        <f t="shared" si="585"/>
        <v>0</v>
      </c>
      <c r="AD56" s="229">
        <f t="shared" si="586"/>
        <v>0</v>
      </c>
      <c r="AE56" s="240">
        <v>0.27429935250298</v>
      </c>
      <c r="AF56" s="242">
        <f t="shared" si="587"/>
        <v>0</v>
      </c>
      <c r="AG56" s="243">
        <f t="shared" si="588"/>
        <v>0</v>
      </c>
      <c r="AH56" s="559"/>
      <c r="AI56" s="236">
        <f t="shared" si="687"/>
        <v>8</v>
      </c>
      <c r="AJ56" s="237" t="s">
        <v>87</v>
      </c>
      <c r="AK56" s="238" t="s">
        <v>85</v>
      </c>
      <c r="AL56" s="238" t="s">
        <v>84</v>
      </c>
      <c r="AM56" s="229" t="str">
        <f>ADHK!AM56</f>
        <v/>
      </c>
      <c r="AN56" s="229"/>
      <c r="AO56" s="229">
        <f t="shared" si="589"/>
        <v>0</v>
      </c>
      <c r="AP56" s="240">
        <v>0.022</v>
      </c>
      <c r="AQ56" s="229">
        <f t="shared" si="590"/>
        <v>0</v>
      </c>
      <c r="AR56" s="240"/>
      <c r="AS56" s="229"/>
      <c r="AT56" s="241">
        <f t="shared" si="591"/>
        <v>0</v>
      </c>
      <c r="AU56" s="229">
        <f t="shared" si="592"/>
        <v>0</v>
      </c>
      <c r="AV56" s="240">
        <v>0.27429935250298</v>
      </c>
      <c r="AW56" s="242">
        <f t="shared" si="593"/>
        <v>0</v>
      </c>
      <c r="AX56" s="243">
        <f t="shared" si="594"/>
        <v>0</v>
      </c>
      <c r="AY56" s="559"/>
      <c r="AZ56" s="236">
        <f t="shared" si="688"/>
        <v>8</v>
      </c>
      <c r="BA56" s="237" t="s">
        <v>87</v>
      </c>
      <c r="BB56" s="238" t="s">
        <v>85</v>
      </c>
      <c r="BC56" s="238" t="s">
        <v>84</v>
      </c>
      <c r="BD56" s="229" t="str">
        <f>ADHK!BD56</f>
        <v/>
      </c>
      <c r="BE56" s="229"/>
      <c r="BF56" s="229">
        <f t="shared" si="595"/>
        <v>0</v>
      </c>
      <c r="BG56" s="240">
        <v>0.022</v>
      </c>
      <c r="BH56" s="229">
        <f t="shared" si="596"/>
        <v>0</v>
      </c>
      <c r="BI56" s="240"/>
      <c r="BJ56" s="229"/>
      <c r="BK56" s="241">
        <f t="shared" si="597"/>
        <v>0</v>
      </c>
      <c r="BL56" s="229">
        <f t="shared" si="598"/>
        <v>0</v>
      </c>
      <c r="BM56" s="240">
        <v>0.27429935250298</v>
      </c>
      <c r="BN56" s="242">
        <f t="shared" si="599"/>
        <v>0</v>
      </c>
      <c r="BO56" s="243">
        <f t="shared" si="600"/>
        <v>0</v>
      </c>
      <c r="BP56" s="559"/>
      <c r="BQ56" s="236">
        <f t="shared" si="689"/>
        <v>8</v>
      </c>
      <c r="BR56" s="237" t="s">
        <v>87</v>
      </c>
      <c r="BS56" s="238" t="s">
        <v>85</v>
      </c>
      <c r="BT56" s="238" t="s">
        <v>84</v>
      </c>
      <c r="BU56" s="229" t="str">
        <f>ADHK!BU56</f>
        <v/>
      </c>
      <c r="BV56" s="229"/>
      <c r="BW56" s="229">
        <f t="shared" si="601"/>
        <v>0</v>
      </c>
      <c r="BX56" s="240">
        <v>0.022</v>
      </c>
      <c r="BY56" s="229">
        <f t="shared" si="602"/>
        <v>0</v>
      </c>
      <c r="BZ56" s="240"/>
      <c r="CA56" s="229"/>
      <c r="CB56" s="241">
        <f t="shared" si="603"/>
        <v>0</v>
      </c>
      <c r="CC56" s="229">
        <f t="shared" si="604"/>
        <v>0</v>
      </c>
      <c r="CD56" s="240">
        <v>0.27429935250298</v>
      </c>
      <c r="CE56" s="242">
        <f t="shared" si="605"/>
        <v>0</v>
      </c>
      <c r="CF56" s="243">
        <f t="shared" si="606"/>
        <v>0</v>
      </c>
      <c r="CG56" s="559"/>
      <c r="CH56" s="236">
        <f t="shared" si="690"/>
        <v>8</v>
      </c>
      <c r="CI56" s="237" t="s">
        <v>87</v>
      </c>
      <c r="CJ56" s="238" t="s">
        <v>85</v>
      </c>
      <c r="CK56" s="238" t="s">
        <v>84</v>
      </c>
      <c r="CL56" s="229" t="str">
        <f>ADHK!CL56</f>
        <v/>
      </c>
      <c r="CM56" s="229"/>
      <c r="CN56" s="229">
        <f t="shared" si="607"/>
        <v>0</v>
      </c>
      <c r="CO56" s="240">
        <v>0.022</v>
      </c>
      <c r="CP56" s="229">
        <f t="shared" si="608"/>
        <v>0</v>
      </c>
      <c r="CQ56" s="240"/>
      <c r="CR56" s="229"/>
      <c r="CS56" s="241">
        <f t="shared" si="609"/>
        <v>0</v>
      </c>
      <c r="CT56" s="229">
        <f t="shared" si="610"/>
        <v>0</v>
      </c>
      <c r="CU56" s="240">
        <v>0.27429935250298</v>
      </c>
      <c r="CV56" s="242">
        <f t="shared" si="611"/>
        <v>0</v>
      </c>
      <c r="CW56" s="243">
        <f t="shared" si="612"/>
        <v>0</v>
      </c>
      <c r="CX56" s="559"/>
      <c r="CY56" s="236">
        <f t="shared" si="691"/>
        <v>8</v>
      </c>
      <c r="CZ56" s="237" t="s">
        <v>87</v>
      </c>
      <c r="DA56" s="238" t="s">
        <v>85</v>
      </c>
      <c r="DB56" s="238" t="s">
        <v>84</v>
      </c>
      <c r="DC56" s="229" t="str">
        <f>ADHK!DC56</f>
        <v/>
      </c>
      <c r="DD56" s="229"/>
      <c r="DE56" s="229">
        <f t="shared" si="613"/>
        <v>0</v>
      </c>
      <c r="DF56" s="240">
        <v>0.022</v>
      </c>
      <c r="DG56" s="229">
        <f t="shared" si="614"/>
        <v>0</v>
      </c>
      <c r="DH56" s="240"/>
      <c r="DI56" s="229"/>
      <c r="DJ56" s="241">
        <f t="shared" si="615"/>
        <v>0</v>
      </c>
      <c r="DK56" s="229">
        <f t="shared" si="616"/>
        <v>0</v>
      </c>
      <c r="DL56" s="240">
        <v>0.27429935250298</v>
      </c>
      <c r="DM56" s="242">
        <f t="shared" si="617"/>
        <v>0</v>
      </c>
      <c r="DN56" s="243">
        <f t="shared" si="618"/>
        <v>0</v>
      </c>
      <c r="DO56" s="559"/>
      <c r="DP56" s="236">
        <f t="shared" si="692"/>
        <v>8</v>
      </c>
      <c r="DQ56" s="237" t="s">
        <v>87</v>
      </c>
      <c r="DR56" s="238" t="s">
        <v>85</v>
      </c>
      <c r="DS56" s="238" t="s">
        <v>84</v>
      </c>
      <c r="DT56" s="229" t="str">
        <f>ADHK!DT56</f>
        <v/>
      </c>
      <c r="DU56" s="229"/>
      <c r="DV56" s="229">
        <f t="shared" si="619"/>
        <v>0</v>
      </c>
      <c r="DW56" s="240">
        <v>0.022</v>
      </c>
      <c r="DX56" s="229">
        <f t="shared" si="620"/>
        <v>0</v>
      </c>
      <c r="DY56" s="240"/>
      <c r="DZ56" s="229"/>
      <c r="EA56" s="241">
        <f t="shared" si="621"/>
        <v>0</v>
      </c>
      <c r="EB56" s="229">
        <f t="shared" si="622"/>
        <v>0</v>
      </c>
      <c r="EC56" s="240">
        <v>0.27429935250298</v>
      </c>
      <c r="ED56" s="242">
        <f t="shared" si="623"/>
        <v>0</v>
      </c>
      <c r="EE56" s="243">
        <f t="shared" si="624"/>
        <v>0</v>
      </c>
      <c r="EF56" s="559"/>
      <c r="EG56" s="236">
        <f t="shared" si="693"/>
        <v>8</v>
      </c>
      <c r="EH56" s="237" t="s">
        <v>87</v>
      </c>
      <c r="EI56" s="238" t="s">
        <v>85</v>
      </c>
      <c r="EJ56" s="238" t="s">
        <v>84</v>
      </c>
      <c r="EK56" s="229" t="str">
        <f>ADHK!EK56</f>
        <v/>
      </c>
      <c r="EL56" s="229"/>
      <c r="EM56" s="229">
        <f t="shared" si="625"/>
        <v>0</v>
      </c>
      <c r="EN56" s="240">
        <v>0.022</v>
      </c>
      <c r="EO56" s="229">
        <f t="shared" si="626"/>
        <v>0</v>
      </c>
      <c r="EP56" s="240"/>
      <c r="EQ56" s="229"/>
      <c r="ER56" s="241">
        <f t="shared" si="627"/>
        <v>0</v>
      </c>
      <c r="ES56" s="229">
        <f t="shared" si="628"/>
        <v>0</v>
      </c>
      <c r="ET56" s="240">
        <v>0.27429935250298</v>
      </c>
      <c r="EU56" s="242">
        <f t="shared" si="629"/>
        <v>0</v>
      </c>
      <c r="EV56" s="243">
        <f t="shared" si="630"/>
        <v>0</v>
      </c>
      <c r="EW56" s="559"/>
      <c r="EX56" s="236">
        <f t="shared" si="694"/>
        <v>8</v>
      </c>
      <c r="EY56" s="237" t="s">
        <v>87</v>
      </c>
      <c r="EZ56" s="238" t="s">
        <v>85</v>
      </c>
      <c r="FA56" s="238" t="s">
        <v>84</v>
      </c>
      <c r="FB56" s="229" t="str">
        <f>ADHK!FB56</f>
        <v/>
      </c>
      <c r="FC56" s="229"/>
      <c r="FD56" s="229">
        <f t="shared" si="631"/>
        <v>0</v>
      </c>
      <c r="FE56" s="240">
        <v>0.022</v>
      </c>
      <c r="FF56" s="229">
        <f t="shared" si="632"/>
        <v>0</v>
      </c>
      <c r="FG56" s="240"/>
      <c r="FH56" s="229"/>
      <c r="FI56" s="241">
        <f t="shared" si="633"/>
        <v>0</v>
      </c>
      <c r="FJ56" s="229">
        <f t="shared" si="634"/>
        <v>0</v>
      </c>
      <c r="FK56" s="240">
        <v>0.27429935250298</v>
      </c>
      <c r="FL56" s="242">
        <f t="shared" si="635"/>
        <v>0</v>
      </c>
      <c r="FM56" s="243">
        <f t="shared" si="636"/>
        <v>0</v>
      </c>
      <c r="FN56" s="559"/>
      <c r="FO56" s="236">
        <f t="shared" si="695"/>
        <v>8</v>
      </c>
      <c r="FP56" s="237" t="s">
        <v>87</v>
      </c>
      <c r="FQ56" s="238" t="s">
        <v>85</v>
      </c>
      <c r="FR56" s="238" t="s">
        <v>84</v>
      </c>
      <c r="FS56" s="229" t="str">
        <f>ADHK!FS56</f>
        <v/>
      </c>
      <c r="FT56" s="229"/>
      <c r="FU56" s="229">
        <f t="shared" si="637"/>
        <v>0</v>
      </c>
      <c r="FV56" s="240">
        <v>0.022</v>
      </c>
      <c r="FW56" s="229">
        <f t="shared" si="638"/>
        <v>0</v>
      </c>
      <c r="FX56" s="240"/>
      <c r="FY56" s="229"/>
      <c r="FZ56" s="241">
        <f t="shared" si="639"/>
        <v>0</v>
      </c>
      <c r="GA56" s="229">
        <f t="shared" si="640"/>
        <v>0</v>
      </c>
      <c r="GB56" s="240">
        <v>0.27429935250298</v>
      </c>
      <c r="GC56" s="242">
        <f t="shared" si="641"/>
        <v>0</v>
      </c>
      <c r="GD56" s="243">
        <f t="shared" si="642"/>
        <v>0</v>
      </c>
      <c r="GE56" s="559"/>
      <c r="GF56" s="236">
        <f t="shared" si="696"/>
        <v>8</v>
      </c>
      <c r="GG56" s="237" t="s">
        <v>87</v>
      </c>
      <c r="GH56" s="238" t="s">
        <v>85</v>
      </c>
      <c r="GI56" s="238" t="s">
        <v>84</v>
      </c>
      <c r="GJ56" s="229" t="str">
        <f>ADHK!GJ56</f>
        <v/>
      </c>
      <c r="GK56" s="229"/>
      <c r="GL56" s="229">
        <f t="shared" si="643"/>
        <v>0</v>
      </c>
      <c r="GM56" s="240">
        <v>0.022</v>
      </c>
      <c r="GN56" s="229">
        <f t="shared" si="644"/>
        <v>0</v>
      </c>
      <c r="GO56" s="240"/>
      <c r="GP56" s="229"/>
      <c r="GQ56" s="241">
        <f t="shared" si="645"/>
        <v>0</v>
      </c>
      <c r="GR56" s="229">
        <f t="shared" si="646"/>
        <v>0</v>
      </c>
      <c r="GS56" s="240">
        <v>0.27429935250298</v>
      </c>
      <c r="GT56" s="242">
        <f t="shared" si="647"/>
        <v>0</v>
      </c>
      <c r="GU56" s="243">
        <f t="shared" si="648"/>
        <v>0</v>
      </c>
      <c r="GV56" s="559"/>
      <c r="GW56" s="236">
        <f t="shared" si="697"/>
        <v>8</v>
      </c>
      <c r="GX56" s="237" t="s">
        <v>87</v>
      </c>
      <c r="GY56" s="238" t="s">
        <v>85</v>
      </c>
      <c r="GZ56" s="245" t="s">
        <v>84</v>
      </c>
      <c r="HA56" s="229" t="str">
        <f>ADHK!HA56</f>
        <v/>
      </c>
      <c r="HB56" s="246"/>
      <c r="HC56" s="229">
        <f t="shared" si="649"/>
        <v>0</v>
      </c>
      <c r="HD56" s="240">
        <v>0.022</v>
      </c>
      <c r="HE56" s="229">
        <f t="shared" si="650"/>
        <v>0</v>
      </c>
      <c r="HF56" s="240"/>
      <c r="HG56" s="229"/>
      <c r="HH56" s="241">
        <f t="shared" si="651"/>
        <v>0</v>
      </c>
      <c r="HI56" s="229">
        <f t="shared" si="652"/>
        <v>0</v>
      </c>
      <c r="HJ56" s="240">
        <v>0.27429935250298</v>
      </c>
      <c r="HK56" s="242">
        <f t="shared" si="653"/>
        <v>0</v>
      </c>
      <c r="HL56" s="243">
        <f t="shared" si="654"/>
        <v>0</v>
      </c>
      <c r="HM56" s="559"/>
      <c r="HN56" s="236">
        <f t="shared" si="698"/>
        <v>8</v>
      </c>
      <c r="HO56" s="237" t="s">
        <v>87</v>
      </c>
      <c r="HP56" s="238" t="s">
        <v>85</v>
      </c>
      <c r="HQ56" s="238" t="s">
        <v>84</v>
      </c>
      <c r="HR56" s="229" t="str">
        <f>ADHK!HR56</f>
        <v/>
      </c>
      <c r="HS56" s="229"/>
      <c r="HT56" s="229">
        <f t="shared" si="655"/>
        <v>0</v>
      </c>
      <c r="HU56" s="240">
        <v>0.022</v>
      </c>
      <c r="HV56" s="229">
        <f t="shared" si="656"/>
        <v>0</v>
      </c>
      <c r="HW56" s="240"/>
      <c r="HX56" s="229"/>
      <c r="HY56" s="241">
        <f t="shared" si="657"/>
        <v>0</v>
      </c>
      <c r="HZ56" s="229">
        <f t="shared" si="658"/>
        <v>0</v>
      </c>
      <c r="IA56" s="240">
        <v>0.27429935250298</v>
      </c>
      <c r="IB56" s="242">
        <f t="shared" si="659"/>
        <v>0</v>
      </c>
      <c r="IC56" s="243">
        <f t="shared" si="660"/>
        <v>0</v>
      </c>
      <c r="ID56" s="559"/>
      <c r="IE56" s="236">
        <f t="shared" si="699"/>
        <v>8</v>
      </c>
      <c r="IF56" s="237" t="s">
        <v>87</v>
      </c>
      <c r="IG56" s="238" t="s">
        <v>85</v>
      </c>
      <c r="IH56" s="238" t="s">
        <v>84</v>
      </c>
      <c r="II56" s="229" t="str">
        <f>ADHK!II56</f>
        <v/>
      </c>
      <c r="IJ56" s="226"/>
      <c r="IK56" s="229">
        <f t="shared" si="661"/>
        <v>0</v>
      </c>
      <c r="IL56" s="240">
        <v>0.022</v>
      </c>
      <c r="IM56" s="229">
        <f t="shared" si="662"/>
        <v>0</v>
      </c>
      <c r="IN56" s="240"/>
      <c r="IO56" s="229"/>
      <c r="IP56" s="241">
        <f t="shared" si="663"/>
        <v>0</v>
      </c>
      <c r="IQ56" s="229">
        <f t="shared" si="664"/>
        <v>0</v>
      </c>
      <c r="IR56" s="240">
        <v>0.27429935250298</v>
      </c>
      <c r="IS56" s="242">
        <f t="shared" si="665"/>
        <v>0</v>
      </c>
      <c r="IT56" s="243">
        <f t="shared" si="666"/>
        <v>0</v>
      </c>
      <c r="IU56" s="560"/>
      <c r="IV56" s="236">
        <f t="shared" si="700"/>
        <v>8</v>
      </c>
      <c r="IW56" s="237" t="s">
        <v>87</v>
      </c>
      <c r="IX56" s="238" t="s">
        <v>85</v>
      </c>
      <c r="IY56" s="238" t="s">
        <v>84</v>
      </c>
      <c r="IZ56" s="229" t="str">
        <f>ADHK!IZ56</f>
        <v/>
      </c>
      <c r="JA56" s="229"/>
      <c r="JB56" s="229">
        <f t="shared" si="667"/>
        <v>0</v>
      </c>
      <c r="JC56" s="240">
        <v>0.022</v>
      </c>
      <c r="JD56" s="229">
        <f t="shared" si="668"/>
        <v>0</v>
      </c>
      <c r="JE56" s="240"/>
      <c r="JF56" s="229"/>
      <c r="JG56" s="241">
        <f t="shared" si="669"/>
        <v>0</v>
      </c>
      <c r="JH56" s="229">
        <f t="shared" si="670"/>
        <v>0</v>
      </c>
      <c r="JI56" s="240">
        <v>0.27429935250298</v>
      </c>
      <c r="JJ56" s="242">
        <f t="shared" si="671"/>
        <v>0</v>
      </c>
      <c r="JK56" s="243">
        <f t="shared" si="672"/>
        <v>0</v>
      </c>
      <c r="JL56" s="559"/>
      <c r="JM56" s="236">
        <f t="shared" si="701"/>
        <v>8</v>
      </c>
      <c r="JN56" s="237" t="s">
        <v>87</v>
      </c>
      <c r="JO56" s="238" t="s">
        <v>85</v>
      </c>
      <c r="JP56" s="238" t="s">
        <v>84</v>
      </c>
      <c r="JQ56" s="229" t="str">
        <f>ADHK!JQ56</f>
        <v/>
      </c>
      <c r="JR56" s="229"/>
      <c r="JS56" s="229">
        <f t="shared" si="673"/>
        <v>0</v>
      </c>
      <c r="JT56" s="240">
        <v>0.022</v>
      </c>
      <c r="JU56" s="229">
        <f t="shared" si="674"/>
        <v>0</v>
      </c>
      <c r="JV56" s="240"/>
      <c r="JW56" s="229"/>
      <c r="JX56" s="241">
        <f t="shared" si="675"/>
        <v>0</v>
      </c>
      <c r="JY56" s="229">
        <f t="shared" si="676"/>
        <v>0</v>
      </c>
      <c r="JZ56" s="240">
        <v>0.27429935250298</v>
      </c>
      <c r="KA56" s="242">
        <f t="shared" si="677"/>
        <v>0</v>
      </c>
      <c r="KB56" s="243">
        <f t="shared" si="678"/>
        <v>0</v>
      </c>
      <c r="KC56" s="559"/>
      <c r="KD56" s="236">
        <f t="shared" si="702"/>
        <v>8</v>
      </c>
      <c r="KE56" s="237" t="s">
        <v>87</v>
      </c>
      <c r="KF56" s="238" t="s">
        <v>85</v>
      </c>
      <c r="KG56" s="238" t="s">
        <v>84</v>
      </c>
      <c r="KH56" s="229" t="str">
        <f>ADHK!KH56</f>
        <v/>
      </c>
      <c r="KI56" s="229"/>
      <c r="KJ56" s="229">
        <f t="shared" si="679"/>
        <v>0</v>
      </c>
      <c r="KK56" s="240">
        <v>0.022</v>
      </c>
      <c r="KL56" s="229">
        <f t="shared" si="680"/>
        <v>0</v>
      </c>
      <c r="KM56" s="240"/>
      <c r="KN56" s="229"/>
      <c r="KO56" s="241">
        <f t="shared" si="681"/>
        <v>0</v>
      </c>
      <c r="KP56" s="229">
        <f t="shared" si="682"/>
        <v>0</v>
      </c>
      <c r="KQ56" s="240">
        <v>0.27429935250298</v>
      </c>
      <c r="KR56" s="242">
        <f t="shared" si="683"/>
        <v>0</v>
      </c>
      <c r="KS56" s="243">
        <f t="shared" si="684"/>
        <v>0</v>
      </c>
    </row>
    <row r="57" ht="15.75" customHeight="1">
      <c r="A57" s="236">
        <f t="shared" si="685"/>
        <v>9</v>
      </c>
      <c r="B57" s="237" t="s">
        <v>88</v>
      </c>
      <c r="C57" s="238" t="s">
        <v>86</v>
      </c>
      <c r="D57" s="238" t="s">
        <v>84</v>
      </c>
      <c r="E57" s="229" t="str">
        <f>ADHK!E57</f>
        <v/>
      </c>
      <c r="F57" s="229">
        <f>ADHK!F57</f>
        <v>1009000</v>
      </c>
      <c r="G57" s="229">
        <f t="shared" si="577"/>
        <v>0</v>
      </c>
      <c r="H57" s="240">
        <v>0.022</v>
      </c>
      <c r="I57" s="229">
        <f t="shared" si="578"/>
        <v>0</v>
      </c>
      <c r="J57" s="240"/>
      <c r="K57" s="229"/>
      <c r="L57" s="241">
        <f t="shared" si="579"/>
        <v>0</v>
      </c>
      <c r="M57" s="229">
        <f t="shared" si="580"/>
        <v>0</v>
      </c>
      <c r="N57" s="240">
        <v>0.27429935250298</v>
      </c>
      <c r="O57" s="242">
        <f t="shared" si="581"/>
        <v>0</v>
      </c>
      <c r="P57" s="243">
        <f t="shared" si="582"/>
        <v>0</v>
      </c>
      <c r="Q57" s="559"/>
      <c r="R57" s="236">
        <f t="shared" si="686"/>
        <v>9</v>
      </c>
      <c r="S57" s="237" t="s">
        <v>88</v>
      </c>
      <c r="T57" s="238" t="s">
        <v>86</v>
      </c>
      <c r="U57" s="238" t="s">
        <v>84</v>
      </c>
      <c r="V57" s="229" t="str">
        <f>ADHK!V57</f>
        <v/>
      </c>
      <c r="W57" s="229"/>
      <c r="X57" s="229">
        <f t="shared" si="583"/>
        <v>0</v>
      </c>
      <c r="Y57" s="240">
        <v>0.022</v>
      </c>
      <c r="Z57" s="229">
        <f t="shared" si="584"/>
        <v>0</v>
      </c>
      <c r="AA57" s="240"/>
      <c r="AB57" s="229"/>
      <c r="AC57" s="241">
        <f t="shared" si="585"/>
        <v>0</v>
      </c>
      <c r="AD57" s="229">
        <f t="shared" si="586"/>
        <v>0</v>
      </c>
      <c r="AE57" s="240">
        <v>0.27429935250298</v>
      </c>
      <c r="AF57" s="242">
        <f t="shared" si="587"/>
        <v>0</v>
      </c>
      <c r="AG57" s="243">
        <f t="shared" si="588"/>
        <v>0</v>
      </c>
      <c r="AH57" s="559"/>
      <c r="AI57" s="236">
        <f t="shared" si="687"/>
        <v>9</v>
      </c>
      <c r="AJ57" s="237" t="s">
        <v>88</v>
      </c>
      <c r="AK57" s="238" t="s">
        <v>86</v>
      </c>
      <c r="AL57" s="238" t="s">
        <v>84</v>
      </c>
      <c r="AM57" s="229" t="str">
        <f>ADHK!AM57</f>
        <v/>
      </c>
      <c r="AN57" s="229"/>
      <c r="AO57" s="229">
        <f t="shared" si="589"/>
        <v>0</v>
      </c>
      <c r="AP57" s="240">
        <v>0.022</v>
      </c>
      <c r="AQ57" s="229">
        <f t="shared" si="590"/>
        <v>0</v>
      </c>
      <c r="AR57" s="240"/>
      <c r="AS57" s="229"/>
      <c r="AT57" s="241">
        <f t="shared" si="591"/>
        <v>0</v>
      </c>
      <c r="AU57" s="229">
        <f t="shared" si="592"/>
        <v>0</v>
      </c>
      <c r="AV57" s="240">
        <v>0.27429935250298</v>
      </c>
      <c r="AW57" s="242">
        <f t="shared" si="593"/>
        <v>0</v>
      </c>
      <c r="AX57" s="243">
        <f t="shared" si="594"/>
        <v>0</v>
      </c>
      <c r="AY57" s="559"/>
      <c r="AZ57" s="236">
        <f t="shared" si="688"/>
        <v>9</v>
      </c>
      <c r="BA57" s="237" t="s">
        <v>88</v>
      </c>
      <c r="BB57" s="238" t="s">
        <v>86</v>
      </c>
      <c r="BC57" s="238" t="s">
        <v>84</v>
      </c>
      <c r="BD57" s="229" t="str">
        <f>ADHK!BD57</f>
        <v/>
      </c>
      <c r="BE57" s="229"/>
      <c r="BF57" s="229">
        <f t="shared" si="595"/>
        <v>0</v>
      </c>
      <c r="BG57" s="240">
        <v>0.022</v>
      </c>
      <c r="BH57" s="229">
        <f t="shared" si="596"/>
        <v>0</v>
      </c>
      <c r="BI57" s="240"/>
      <c r="BJ57" s="229"/>
      <c r="BK57" s="241">
        <f t="shared" si="597"/>
        <v>0</v>
      </c>
      <c r="BL57" s="229">
        <f t="shared" si="598"/>
        <v>0</v>
      </c>
      <c r="BM57" s="240">
        <v>0.27429935250298</v>
      </c>
      <c r="BN57" s="242">
        <f t="shared" si="599"/>
        <v>0</v>
      </c>
      <c r="BO57" s="243">
        <f t="shared" si="600"/>
        <v>0</v>
      </c>
      <c r="BP57" s="559"/>
      <c r="BQ57" s="236">
        <f t="shared" si="689"/>
        <v>9</v>
      </c>
      <c r="BR57" s="237" t="s">
        <v>88</v>
      </c>
      <c r="BS57" s="238" t="s">
        <v>86</v>
      </c>
      <c r="BT57" s="238" t="s">
        <v>84</v>
      </c>
      <c r="BU57" s="229" t="str">
        <f>ADHK!BU57</f>
        <v/>
      </c>
      <c r="BV57" s="229"/>
      <c r="BW57" s="229">
        <f t="shared" si="601"/>
        <v>0</v>
      </c>
      <c r="BX57" s="240">
        <v>0.022</v>
      </c>
      <c r="BY57" s="229">
        <f t="shared" si="602"/>
        <v>0</v>
      </c>
      <c r="BZ57" s="240"/>
      <c r="CA57" s="229"/>
      <c r="CB57" s="241">
        <f t="shared" si="603"/>
        <v>0</v>
      </c>
      <c r="CC57" s="229">
        <f t="shared" si="604"/>
        <v>0</v>
      </c>
      <c r="CD57" s="240">
        <v>0.27429935250298</v>
      </c>
      <c r="CE57" s="242">
        <f t="shared" si="605"/>
        <v>0</v>
      </c>
      <c r="CF57" s="243">
        <f t="shared" si="606"/>
        <v>0</v>
      </c>
      <c r="CG57" s="559"/>
      <c r="CH57" s="236">
        <f t="shared" si="690"/>
        <v>9</v>
      </c>
      <c r="CI57" s="237" t="s">
        <v>88</v>
      </c>
      <c r="CJ57" s="238" t="s">
        <v>86</v>
      </c>
      <c r="CK57" s="238" t="s">
        <v>84</v>
      </c>
      <c r="CL57" s="229" t="str">
        <f>ADHK!CL57</f>
        <v/>
      </c>
      <c r="CM57" s="229"/>
      <c r="CN57" s="229">
        <f t="shared" si="607"/>
        <v>0</v>
      </c>
      <c r="CO57" s="240">
        <v>0.022</v>
      </c>
      <c r="CP57" s="229">
        <f t="shared" si="608"/>
        <v>0</v>
      </c>
      <c r="CQ57" s="240"/>
      <c r="CR57" s="229"/>
      <c r="CS57" s="241">
        <f t="shared" si="609"/>
        <v>0</v>
      </c>
      <c r="CT57" s="229">
        <f t="shared" si="610"/>
        <v>0</v>
      </c>
      <c r="CU57" s="240">
        <v>0.27429935250298</v>
      </c>
      <c r="CV57" s="242">
        <f t="shared" si="611"/>
        <v>0</v>
      </c>
      <c r="CW57" s="243">
        <f t="shared" si="612"/>
        <v>0</v>
      </c>
      <c r="CX57" s="559"/>
      <c r="CY57" s="236">
        <f t="shared" si="691"/>
        <v>9</v>
      </c>
      <c r="CZ57" s="237" t="s">
        <v>88</v>
      </c>
      <c r="DA57" s="238" t="s">
        <v>86</v>
      </c>
      <c r="DB57" s="238" t="s">
        <v>84</v>
      </c>
      <c r="DC57" s="229" t="str">
        <f>ADHK!DC57</f>
        <v/>
      </c>
      <c r="DD57" s="229"/>
      <c r="DE57" s="229">
        <f t="shared" si="613"/>
        <v>0</v>
      </c>
      <c r="DF57" s="240">
        <v>0.022</v>
      </c>
      <c r="DG57" s="229">
        <f t="shared" si="614"/>
        <v>0</v>
      </c>
      <c r="DH57" s="240"/>
      <c r="DI57" s="229"/>
      <c r="DJ57" s="241">
        <f t="shared" si="615"/>
        <v>0</v>
      </c>
      <c r="DK57" s="229">
        <f t="shared" si="616"/>
        <v>0</v>
      </c>
      <c r="DL57" s="240">
        <v>0.27429935250298</v>
      </c>
      <c r="DM57" s="242">
        <f t="shared" si="617"/>
        <v>0</v>
      </c>
      <c r="DN57" s="243">
        <f t="shared" si="618"/>
        <v>0</v>
      </c>
      <c r="DO57" s="559"/>
      <c r="DP57" s="236">
        <f t="shared" si="692"/>
        <v>9</v>
      </c>
      <c r="DQ57" s="237" t="s">
        <v>88</v>
      </c>
      <c r="DR57" s="238" t="s">
        <v>86</v>
      </c>
      <c r="DS57" s="238" t="s">
        <v>84</v>
      </c>
      <c r="DT57" s="229" t="str">
        <f>ADHK!DT57</f>
        <v/>
      </c>
      <c r="DU57" s="229"/>
      <c r="DV57" s="229">
        <f t="shared" si="619"/>
        <v>0</v>
      </c>
      <c r="DW57" s="240">
        <v>0.022</v>
      </c>
      <c r="DX57" s="229">
        <f t="shared" si="620"/>
        <v>0</v>
      </c>
      <c r="DY57" s="240"/>
      <c r="DZ57" s="229"/>
      <c r="EA57" s="241">
        <f t="shared" si="621"/>
        <v>0</v>
      </c>
      <c r="EB57" s="229">
        <f t="shared" si="622"/>
        <v>0</v>
      </c>
      <c r="EC57" s="240">
        <v>0.27429935250298</v>
      </c>
      <c r="ED57" s="242">
        <f t="shared" si="623"/>
        <v>0</v>
      </c>
      <c r="EE57" s="243">
        <f t="shared" si="624"/>
        <v>0</v>
      </c>
      <c r="EF57" s="559"/>
      <c r="EG57" s="236">
        <f t="shared" si="693"/>
        <v>9</v>
      </c>
      <c r="EH57" s="237" t="s">
        <v>88</v>
      </c>
      <c r="EI57" s="238" t="s">
        <v>86</v>
      </c>
      <c r="EJ57" s="238" t="s">
        <v>84</v>
      </c>
      <c r="EK57" s="229" t="str">
        <f>ADHK!EK57</f>
        <v/>
      </c>
      <c r="EL57" s="229"/>
      <c r="EM57" s="229">
        <f t="shared" si="625"/>
        <v>0</v>
      </c>
      <c r="EN57" s="240">
        <v>0.022</v>
      </c>
      <c r="EO57" s="229">
        <f t="shared" si="626"/>
        <v>0</v>
      </c>
      <c r="EP57" s="240"/>
      <c r="EQ57" s="229"/>
      <c r="ER57" s="241">
        <f t="shared" si="627"/>
        <v>0</v>
      </c>
      <c r="ES57" s="229">
        <f t="shared" si="628"/>
        <v>0</v>
      </c>
      <c r="ET57" s="240">
        <v>0.27429935250298</v>
      </c>
      <c r="EU57" s="242">
        <f t="shared" si="629"/>
        <v>0</v>
      </c>
      <c r="EV57" s="243">
        <f t="shared" si="630"/>
        <v>0</v>
      </c>
      <c r="EW57" s="559"/>
      <c r="EX57" s="236">
        <f t="shared" si="694"/>
        <v>9</v>
      </c>
      <c r="EY57" s="237" t="s">
        <v>88</v>
      </c>
      <c r="EZ57" s="238" t="s">
        <v>86</v>
      </c>
      <c r="FA57" s="238" t="s">
        <v>84</v>
      </c>
      <c r="FB57" s="229" t="str">
        <f>ADHK!FB57</f>
        <v/>
      </c>
      <c r="FC57" s="229"/>
      <c r="FD57" s="229">
        <f t="shared" si="631"/>
        <v>0</v>
      </c>
      <c r="FE57" s="240">
        <v>0.022</v>
      </c>
      <c r="FF57" s="229">
        <f t="shared" si="632"/>
        <v>0</v>
      </c>
      <c r="FG57" s="240"/>
      <c r="FH57" s="229"/>
      <c r="FI57" s="241">
        <f t="shared" si="633"/>
        <v>0</v>
      </c>
      <c r="FJ57" s="229">
        <f t="shared" si="634"/>
        <v>0</v>
      </c>
      <c r="FK57" s="240">
        <v>0.27429935250298</v>
      </c>
      <c r="FL57" s="242">
        <f t="shared" si="635"/>
        <v>0</v>
      </c>
      <c r="FM57" s="243">
        <f t="shared" si="636"/>
        <v>0</v>
      </c>
      <c r="FN57" s="559"/>
      <c r="FO57" s="236">
        <f t="shared" si="695"/>
        <v>9</v>
      </c>
      <c r="FP57" s="237" t="s">
        <v>88</v>
      </c>
      <c r="FQ57" s="238" t="s">
        <v>86</v>
      </c>
      <c r="FR57" s="238" t="s">
        <v>84</v>
      </c>
      <c r="FS57" s="229" t="str">
        <f>ADHK!FS57</f>
        <v/>
      </c>
      <c r="FT57" s="229"/>
      <c r="FU57" s="229">
        <f t="shared" si="637"/>
        <v>0</v>
      </c>
      <c r="FV57" s="240">
        <v>0.022</v>
      </c>
      <c r="FW57" s="229">
        <f t="shared" si="638"/>
        <v>0</v>
      </c>
      <c r="FX57" s="240"/>
      <c r="FY57" s="229"/>
      <c r="FZ57" s="241">
        <f t="shared" si="639"/>
        <v>0</v>
      </c>
      <c r="GA57" s="229">
        <f t="shared" si="640"/>
        <v>0</v>
      </c>
      <c r="GB57" s="240">
        <v>0.27429935250298</v>
      </c>
      <c r="GC57" s="242">
        <f t="shared" si="641"/>
        <v>0</v>
      </c>
      <c r="GD57" s="243">
        <f t="shared" si="642"/>
        <v>0</v>
      </c>
      <c r="GE57" s="559"/>
      <c r="GF57" s="236">
        <f t="shared" si="696"/>
        <v>9</v>
      </c>
      <c r="GG57" s="237" t="s">
        <v>88</v>
      </c>
      <c r="GH57" s="238" t="s">
        <v>86</v>
      </c>
      <c r="GI57" s="238" t="s">
        <v>84</v>
      </c>
      <c r="GJ57" s="229" t="str">
        <f>ADHK!GJ57</f>
        <v/>
      </c>
      <c r="GK57" s="229"/>
      <c r="GL57" s="229">
        <f t="shared" si="643"/>
        <v>0</v>
      </c>
      <c r="GM57" s="240">
        <v>0.022</v>
      </c>
      <c r="GN57" s="229">
        <f t="shared" si="644"/>
        <v>0</v>
      </c>
      <c r="GO57" s="240"/>
      <c r="GP57" s="229"/>
      <c r="GQ57" s="241">
        <f t="shared" si="645"/>
        <v>0</v>
      </c>
      <c r="GR57" s="229">
        <f t="shared" si="646"/>
        <v>0</v>
      </c>
      <c r="GS57" s="240">
        <v>0.27429935250298</v>
      </c>
      <c r="GT57" s="242">
        <f t="shared" si="647"/>
        <v>0</v>
      </c>
      <c r="GU57" s="243">
        <f t="shared" si="648"/>
        <v>0</v>
      </c>
      <c r="GV57" s="559"/>
      <c r="GW57" s="236">
        <f t="shared" si="697"/>
        <v>9</v>
      </c>
      <c r="GX57" s="237" t="s">
        <v>88</v>
      </c>
      <c r="GY57" s="238" t="s">
        <v>86</v>
      </c>
      <c r="GZ57" s="238" t="s">
        <v>84</v>
      </c>
      <c r="HA57" s="229" t="str">
        <f>ADHK!HA57</f>
        <v/>
      </c>
      <c r="HB57" s="229"/>
      <c r="HC57" s="229">
        <f t="shared" si="649"/>
        <v>0</v>
      </c>
      <c r="HD57" s="240">
        <v>0.022</v>
      </c>
      <c r="HE57" s="229">
        <f t="shared" si="650"/>
        <v>0</v>
      </c>
      <c r="HF57" s="240"/>
      <c r="HG57" s="229"/>
      <c r="HH57" s="241">
        <f t="shared" si="651"/>
        <v>0</v>
      </c>
      <c r="HI57" s="229">
        <f t="shared" si="652"/>
        <v>0</v>
      </c>
      <c r="HJ57" s="240">
        <v>0.27429935250298</v>
      </c>
      <c r="HK57" s="242">
        <f t="shared" si="653"/>
        <v>0</v>
      </c>
      <c r="HL57" s="243">
        <f t="shared" si="654"/>
        <v>0</v>
      </c>
      <c r="HM57" s="559"/>
      <c r="HN57" s="236">
        <f t="shared" si="698"/>
        <v>9</v>
      </c>
      <c r="HO57" s="237" t="s">
        <v>88</v>
      </c>
      <c r="HP57" s="238" t="s">
        <v>86</v>
      </c>
      <c r="HQ57" s="238" t="s">
        <v>84</v>
      </c>
      <c r="HR57" s="229" t="str">
        <f>ADHK!HR57</f>
        <v/>
      </c>
      <c r="HS57" s="229"/>
      <c r="HT57" s="229">
        <f t="shared" si="655"/>
        <v>0</v>
      </c>
      <c r="HU57" s="240">
        <v>0.022</v>
      </c>
      <c r="HV57" s="229">
        <f t="shared" si="656"/>
        <v>0</v>
      </c>
      <c r="HW57" s="240"/>
      <c r="HX57" s="229"/>
      <c r="HY57" s="241">
        <f t="shared" si="657"/>
        <v>0</v>
      </c>
      <c r="HZ57" s="229">
        <f t="shared" si="658"/>
        <v>0</v>
      </c>
      <c r="IA57" s="240">
        <v>0.27429935250298</v>
      </c>
      <c r="IB57" s="242">
        <f t="shared" si="659"/>
        <v>0</v>
      </c>
      <c r="IC57" s="243">
        <f t="shared" si="660"/>
        <v>0</v>
      </c>
      <c r="ID57" s="559"/>
      <c r="IE57" s="236">
        <f t="shared" si="699"/>
        <v>9</v>
      </c>
      <c r="IF57" s="237" t="s">
        <v>88</v>
      </c>
      <c r="IG57" s="238" t="s">
        <v>86</v>
      </c>
      <c r="IH57" s="238" t="s">
        <v>84</v>
      </c>
      <c r="II57" s="229" t="str">
        <f>ADHK!II57</f>
        <v/>
      </c>
      <c r="IJ57" s="229"/>
      <c r="IK57" s="229">
        <f t="shared" si="661"/>
        <v>0</v>
      </c>
      <c r="IL57" s="240">
        <v>0.022</v>
      </c>
      <c r="IM57" s="229">
        <f t="shared" si="662"/>
        <v>0</v>
      </c>
      <c r="IN57" s="240"/>
      <c r="IO57" s="229"/>
      <c r="IP57" s="241">
        <f t="shared" si="663"/>
        <v>0</v>
      </c>
      <c r="IQ57" s="229">
        <f t="shared" si="664"/>
        <v>0</v>
      </c>
      <c r="IR57" s="240">
        <v>0.27429935250298</v>
      </c>
      <c r="IS57" s="242">
        <f t="shared" si="665"/>
        <v>0</v>
      </c>
      <c r="IT57" s="243">
        <f t="shared" si="666"/>
        <v>0</v>
      </c>
      <c r="IU57" s="561"/>
      <c r="IV57" s="236">
        <f t="shared" si="700"/>
        <v>9</v>
      </c>
      <c r="IW57" s="237" t="s">
        <v>88</v>
      </c>
      <c r="IX57" s="238" t="s">
        <v>86</v>
      </c>
      <c r="IY57" s="238" t="s">
        <v>84</v>
      </c>
      <c r="IZ57" s="229" t="str">
        <f>ADHK!IZ57</f>
        <v/>
      </c>
      <c r="JA57" s="229"/>
      <c r="JB57" s="229">
        <f t="shared" si="667"/>
        <v>0</v>
      </c>
      <c r="JC57" s="240">
        <v>0.022</v>
      </c>
      <c r="JD57" s="229">
        <f t="shared" si="668"/>
        <v>0</v>
      </c>
      <c r="JE57" s="240"/>
      <c r="JF57" s="229"/>
      <c r="JG57" s="241">
        <f t="shared" si="669"/>
        <v>0</v>
      </c>
      <c r="JH57" s="229">
        <f t="shared" si="670"/>
        <v>0</v>
      </c>
      <c r="JI57" s="240">
        <v>0.27429935250298</v>
      </c>
      <c r="JJ57" s="242">
        <f t="shared" si="671"/>
        <v>0</v>
      </c>
      <c r="JK57" s="243">
        <f t="shared" si="672"/>
        <v>0</v>
      </c>
      <c r="JL57" s="559"/>
      <c r="JM57" s="236">
        <f t="shared" si="701"/>
        <v>9</v>
      </c>
      <c r="JN57" s="237" t="s">
        <v>88</v>
      </c>
      <c r="JO57" s="238" t="s">
        <v>86</v>
      </c>
      <c r="JP57" s="238" t="s">
        <v>84</v>
      </c>
      <c r="JQ57" s="229" t="str">
        <f>ADHK!JQ57</f>
        <v/>
      </c>
      <c r="JR57" s="229"/>
      <c r="JS57" s="229">
        <f t="shared" si="673"/>
        <v>0</v>
      </c>
      <c r="JT57" s="240">
        <v>0.022</v>
      </c>
      <c r="JU57" s="229">
        <f t="shared" si="674"/>
        <v>0</v>
      </c>
      <c r="JV57" s="240"/>
      <c r="JW57" s="229"/>
      <c r="JX57" s="241">
        <f t="shared" si="675"/>
        <v>0</v>
      </c>
      <c r="JY57" s="229">
        <f t="shared" si="676"/>
        <v>0</v>
      </c>
      <c r="JZ57" s="240">
        <v>0.27429935250298</v>
      </c>
      <c r="KA57" s="242">
        <f t="shared" si="677"/>
        <v>0</v>
      </c>
      <c r="KB57" s="243">
        <f t="shared" si="678"/>
        <v>0</v>
      </c>
      <c r="KC57" s="559"/>
      <c r="KD57" s="236">
        <f t="shared" si="702"/>
        <v>9</v>
      </c>
      <c r="KE57" s="237" t="s">
        <v>88</v>
      </c>
      <c r="KF57" s="238" t="s">
        <v>86</v>
      </c>
      <c r="KG57" s="238" t="s">
        <v>84</v>
      </c>
      <c r="KH57" s="229" t="str">
        <f>ADHK!KH57</f>
        <v/>
      </c>
      <c r="KI57" s="229"/>
      <c r="KJ57" s="229">
        <f t="shared" si="679"/>
        <v>0</v>
      </c>
      <c r="KK57" s="240">
        <v>0.022</v>
      </c>
      <c r="KL57" s="229">
        <f t="shared" si="680"/>
        <v>0</v>
      </c>
      <c r="KM57" s="240"/>
      <c r="KN57" s="229"/>
      <c r="KO57" s="241">
        <f t="shared" si="681"/>
        <v>0</v>
      </c>
      <c r="KP57" s="229">
        <f t="shared" si="682"/>
        <v>0</v>
      </c>
      <c r="KQ57" s="240">
        <v>0.27429935250298</v>
      </c>
      <c r="KR57" s="242">
        <f t="shared" si="683"/>
        <v>0</v>
      </c>
      <c r="KS57" s="243">
        <f t="shared" si="684"/>
        <v>0</v>
      </c>
    </row>
    <row r="58" ht="15.75" customHeight="1">
      <c r="A58" s="236">
        <f t="shared" si="685"/>
        <v>10</v>
      </c>
      <c r="B58" s="237" t="s">
        <v>89</v>
      </c>
      <c r="C58" s="238"/>
      <c r="D58" s="238" t="s">
        <v>84</v>
      </c>
      <c r="E58" s="229" t="str">
        <f>ADHK!E58</f>
        <v/>
      </c>
      <c r="F58" s="229">
        <f>ADHK!F58</f>
        <v>1009000</v>
      </c>
      <c r="G58" s="229">
        <f t="shared" si="577"/>
        <v>0</v>
      </c>
      <c r="H58" s="240">
        <v>0.022</v>
      </c>
      <c r="I58" s="229">
        <f t="shared" si="578"/>
        <v>0</v>
      </c>
      <c r="J58" s="240"/>
      <c r="K58" s="229"/>
      <c r="L58" s="241">
        <f t="shared" si="579"/>
        <v>0</v>
      </c>
      <c r="M58" s="229">
        <f t="shared" si="580"/>
        <v>0</v>
      </c>
      <c r="N58" s="240">
        <v>0.27429935250298</v>
      </c>
      <c r="O58" s="242">
        <f t="shared" si="581"/>
        <v>0</v>
      </c>
      <c r="P58" s="243">
        <f t="shared" si="582"/>
        <v>0</v>
      </c>
      <c r="Q58" s="559"/>
      <c r="R58" s="236">
        <f t="shared" si="686"/>
        <v>10</v>
      </c>
      <c r="S58" s="237" t="s">
        <v>89</v>
      </c>
      <c r="T58" s="238"/>
      <c r="U58" s="238" t="s">
        <v>84</v>
      </c>
      <c r="V58" s="229" t="str">
        <f>ADHK!V58</f>
        <v/>
      </c>
      <c r="W58" s="229"/>
      <c r="X58" s="229">
        <f t="shared" si="583"/>
        <v>0</v>
      </c>
      <c r="Y58" s="240">
        <v>0.022</v>
      </c>
      <c r="Z58" s="229">
        <f t="shared" si="584"/>
        <v>0</v>
      </c>
      <c r="AA58" s="240"/>
      <c r="AB58" s="229"/>
      <c r="AC58" s="241">
        <f t="shared" si="585"/>
        <v>0</v>
      </c>
      <c r="AD58" s="229">
        <f t="shared" si="586"/>
        <v>0</v>
      </c>
      <c r="AE58" s="240">
        <v>0.27429935250298</v>
      </c>
      <c r="AF58" s="242">
        <f t="shared" si="587"/>
        <v>0</v>
      </c>
      <c r="AG58" s="243">
        <f t="shared" si="588"/>
        <v>0</v>
      </c>
      <c r="AH58" s="559"/>
      <c r="AI58" s="236">
        <f t="shared" si="687"/>
        <v>10</v>
      </c>
      <c r="AJ58" s="237" t="s">
        <v>89</v>
      </c>
      <c r="AK58" s="238"/>
      <c r="AL58" s="238" t="s">
        <v>84</v>
      </c>
      <c r="AM58" s="229" t="str">
        <f>ADHK!AM58</f>
        <v/>
      </c>
      <c r="AN58" s="229"/>
      <c r="AO58" s="229">
        <f t="shared" si="589"/>
        <v>0</v>
      </c>
      <c r="AP58" s="240">
        <v>0.022</v>
      </c>
      <c r="AQ58" s="229">
        <f t="shared" si="590"/>
        <v>0</v>
      </c>
      <c r="AR58" s="240"/>
      <c r="AS58" s="229"/>
      <c r="AT58" s="241">
        <f t="shared" si="591"/>
        <v>0</v>
      </c>
      <c r="AU58" s="229">
        <f t="shared" si="592"/>
        <v>0</v>
      </c>
      <c r="AV58" s="240">
        <v>0.27429935250298</v>
      </c>
      <c r="AW58" s="242">
        <f t="shared" si="593"/>
        <v>0</v>
      </c>
      <c r="AX58" s="243">
        <f t="shared" si="594"/>
        <v>0</v>
      </c>
      <c r="AY58" s="559"/>
      <c r="AZ58" s="236">
        <f t="shared" si="688"/>
        <v>10</v>
      </c>
      <c r="BA58" s="237" t="s">
        <v>89</v>
      </c>
      <c r="BB58" s="238"/>
      <c r="BC58" s="238" t="s">
        <v>84</v>
      </c>
      <c r="BD58" s="229" t="str">
        <f>ADHK!BD58</f>
        <v/>
      </c>
      <c r="BE58" s="229"/>
      <c r="BF58" s="229">
        <f t="shared" si="595"/>
        <v>0</v>
      </c>
      <c r="BG58" s="240">
        <v>0.022</v>
      </c>
      <c r="BH58" s="229">
        <f t="shared" si="596"/>
        <v>0</v>
      </c>
      <c r="BI58" s="240"/>
      <c r="BJ58" s="229"/>
      <c r="BK58" s="241">
        <f t="shared" si="597"/>
        <v>0</v>
      </c>
      <c r="BL58" s="229">
        <f t="shared" si="598"/>
        <v>0</v>
      </c>
      <c r="BM58" s="240">
        <v>0.27429935250298</v>
      </c>
      <c r="BN58" s="242">
        <f t="shared" si="599"/>
        <v>0</v>
      </c>
      <c r="BO58" s="243">
        <f t="shared" si="600"/>
        <v>0</v>
      </c>
      <c r="BP58" s="559"/>
      <c r="BQ58" s="236">
        <f t="shared" si="689"/>
        <v>10</v>
      </c>
      <c r="BR58" s="237" t="s">
        <v>89</v>
      </c>
      <c r="BS58" s="238"/>
      <c r="BT58" s="238" t="s">
        <v>84</v>
      </c>
      <c r="BU58" s="229" t="str">
        <f>ADHK!BU58</f>
        <v/>
      </c>
      <c r="BV58" s="229"/>
      <c r="BW58" s="229">
        <f t="shared" si="601"/>
        <v>0</v>
      </c>
      <c r="BX58" s="240">
        <v>0.022</v>
      </c>
      <c r="BY58" s="229">
        <f t="shared" si="602"/>
        <v>0</v>
      </c>
      <c r="BZ58" s="240"/>
      <c r="CA58" s="229"/>
      <c r="CB58" s="241">
        <f t="shared" si="603"/>
        <v>0</v>
      </c>
      <c r="CC58" s="229">
        <f t="shared" si="604"/>
        <v>0</v>
      </c>
      <c r="CD58" s="240">
        <v>0.27429935250298</v>
      </c>
      <c r="CE58" s="242">
        <f t="shared" si="605"/>
        <v>0</v>
      </c>
      <c r="CF58" s="243">
        <f t="shared" si="606"/>
        <v>0</v>
      </c>
      <c r="CG58" s="559"/>
      <c r="CH58" s="236">
        <f t="shared" si="690"/>
        <v>10</v>
      </c>
      <c r="CI58" s="237" t="s">
        <v>89</v>
      </c>
      <c r="CJ58" s="238"/>
      <c r="CK58" s="238" t="s">
        <v>84</v>
      </c>
      <c r="CL58" s="229" t="str">
        <f>ADHK!CL58</f>
        <v/>
      </c>
      <c r="CM58" s="229"/>
      <c r="CN58" s="229">
        <f t="shared" si="607"/>
        <v>0</v>
      </c>
      <c r="CO58" s="240">
        <v>0.022</v>
      </c>
      <c r="CP58" s="229">
        <f t="shared" si="608"/>
        <v>0</v>
      </c>
      <c r="CQ58" s="240"/>
      <c r="CR58" s="229"/>
      <c r="CS58" s="241">
        <f t="shared" si="609"/>
        <v>0</v>
      </c>
      <c r="CT58" s="229">
        <f t="shared" si="610"/>
        <v>0</v>
      </c>
      <c r="CU58" s="240">
        <v>0.27429935250298</v>
      </c>
      <c r="CV58" s="242">
        <f t="shared" si="611"/>
        <v>0</v>
      </c>
      <c r="CW58" s="243">
        <f t="shared" si="612"/>
        <v>0</v>
      </c>
      <c r="CX58" s="559"/>
      <c r="CY58" s="236">
        <f t="shared" si="691"/>
        <v>10</v>
      </c>
      <c r="CZ58" s="237" t="s">
        <v>89</v>
      </c>
      <c r="DA58" s="238"/>
      <c r="DB58" s="238" t="s">
        <v>84</v>
      </c>
      <c r="DC58" s="229" t="str">
        <f>ADHK!DC58</f>
        <v/>
      </c>
      <c r="DD58" s="229"/>
      <c r="DE58" s="229">
        <f t="shared" si="613"/>
        <v>0</v>
      </c>
      <c r="DF58" s="240">
        <v>0.022</v>
      </c>
      <c r="DG58" s="229">
        <f t="shared" si="614"/>
        <v>0</v>
      </c>
      <c r="DH58" s="240"/>
      <c r="DI58" s="229"/>
      <c r="DJ58" s="241">
        <f t="shared" si="615"/>
        <v>0</v>
      </c>
      <c r="DK58" s="229">
        <f t="shared" si="616"/>
        <v>0</v>
      </c>
      <c r="DL58" s="240">
        <v>0.27429935250298</v>
      </c>
      <c r="DM58" s="242">
        <f t="shared" si="617"/>
        <v>0</v>
      </c>
      <c r="DN58" s="243">
        <f t="shared" si="618"/>
        <v>0</v>
      </c>
      <c r="DO58" s="559"/>
      <c r="DP58" s="236">
        <f t="shared" si="692"/>
        <v>10</v>
      </c>
      <c r="DQ58" s="237" t="s">
        <v>89</v>
      </c>
      <c r="DR58" s="238"/>
      <c r="DS58" s="238" t="s">
        <v>84</v>
      </c>
      <c r="DT58" s="229" t="str">
        <f>ADHK!DT58</f>
        <v/>
      </c>
      <c r="DU58" s="229"/>
      <c r="DV58" s="229">
        <f t="shared" si="619"/>
        <v>0</v>
      </c>
      <c r="DW58" s="240">
        <v>0.022</v>
      </c>
      <c r="DX58" s="229">
        <f t="shared" si="620"/>
        <v>0</v>
      </c>
      <c r="DY58" s="240"/>
      <c r="DZ58" s="229"/>
      <c r="EA58" s="241">
        <f t="shared" si="621"/>
        <v>0</v>
      </c>
      <c r="EB58" s="229">
        <f t="shared" si="622"/>
        <v>0</v>
      </c>
      <c r="EC58" s="240">
        <v>0.27429935250298</v>
      </c>
      <c r="ED58" s="242">
        <f t="shared" si="623"/>
        <v>0</v>
      </c>
      <c r="EE58" s="243">
        <f t="shared" si="624"/>
        <v>0</v>
      </c>
      <c r="EF58" s="559"/>
      <c r="EG58" s="236">
        <f t="shared" si="693"/>
        <v>10</v>
      </c>
      <c r="EH58" s="237" t="s">
        <v>89</v>
      </c>
      <c r="EI58" s="238"/>
      <c r="EJ58" s="238" t="s">
        <v>84</v>
      </c>
      <c r="EK58" s="229" t="str">
        <f>ADHK!EK58</f>
        <v/>
      </c>
      <c r="EL58" s="229"/>
      <c r="EM58" s="229">
        <f t="shared" si="625"/>
        <v>0</v>
      </c>
      <c r="EN58" s="240">
        <v>0.022</v>
      </c>
      <c r="EO58" s="229">
        <f t="shared" si="626"/>
        <v>0</v>
      </c>
      <c r="EP58" s="240"/>
      <c r="EQ58" s="229"/>
      <c r="ER58" s="241">
        <f t="shared" si="627"/>
        <v>0</v>
      </c>
      <c r="ES58" s="229">
        <f t="shared" si="628"/>
        <v>0</v>
      </c>
      <c r="ET58" s="240">
        <v>0.27429935250298</v>
      </c>
      <c r="EU58" s="242">
        <f t="shared" si="629"/>
        <v>0</v>
      </c>
      <c r="EV58" s="243">
        <f t="shared" si="630"/>
        <v>0</v>
      </c>
      <c r="EW58" s="559"/>
      <c r="EX58" s="236">
        <f t="shared" si="694"/>
        <v>10</v>
      </c>
      <c r="EY58" s="237" t="s">
        <v>89</v>
      </c>
      <c r="EZ58" s="238"/>
      <c r="FA58" s="238" t="s">
        <v>84</v>
      </c>
      <c r="FB58" s="229" t="str">
        <f>ADHK!FB58</f>
        <v/>
      </c>
      <c r="FC58" s="229"/>
      <c r="FD58" s="229">
        <f t="shared" si="631"/>
        <v>0</v>
      </c>
      <c r="FE58" s="240">
        <v>0.022</v>
      </c>
      <c r="FF58" s="229">
        <f t="shared" si="632"/>
        <v>0</v>
      </c>
      <c r="FG58" s="240"/>
      <c r="FH58" s="229"/>
      <c r="FI58" s="241">
        <f t="shared" si="633"/>
        <v>0</v>
      </c>
      <c r="FJ58" s="229">
        <f t="shared" si="634"/>
        <v>0</v>
      </c>
      <c r="FK58" s="240">
        <v>0.27429935250298</v>
      </c>
      <c r="FL58" s="242">
        <f t="shared" si="635"/>
        <v>0</v>
      </c>
      <c r="FM58" s="243">
        <f t="shared" si="636"/>
        <v>0</v>
      </c>
      <c r="FN58" s="559"/>
      <c r="FO58" s="236">
        <f t="shared" si="695"/>
        <v>10</v>
      </c>
      <c r="FP58" s="237" t="s">
        <v>89</v>
      </c>
      <c r="FQ58" s="238"/>
      <c r="FR58" s="238" t="s">
        <v>84</v>
      </c>
      <c r="FS58" s="229" t="str">
        <f>ADHK!FS58</f>
        <v/>
      </c>
      <c r="FT58" s="229"/>
      <c r="FU58" s="229">
        <f t="shared" si="637"/>
        <v>0</v>
      </c>
      <c r="FV58" s="240">
        <v>0.022</v>
      </c>
      <c r="FW58" s="229">
        <f t="shared" si="638"/>
        <v>0</v>
      </c>
      <c r="FX58" s="240"/>
      <c r="FY58" s="229"/>
      <c r="FZ58" s="241">
        <f t="shared" si="639"/>
        <v>0</v>
      </c>
      <c r="GA58" s="229">
        <f t="shared" si="640"/>
        <v>0</v>
      </c>
      <c r="GB58" s="240">
        <v>0.27429935250298</v>
      </c>
      <c r="GC58" s="242">
        <f t="shared" si="641"/>
        <v>0</v>
      </c>
      <c r="GD58" s="243">
        <f t="shared" si="642"/>
        <v>0</v>
      </c>
      <c r="GE58" s="559"/>
      <c r="GF58" s="236">
        <f t="shared" si="696"/>
        <v>10</v>
      </c>
      <c r="GG58" s="237" t="s">
        <v>89</v>
      </c>
      <c r="GH58" s="238"/>
      <c r="GI58" s="238" t="s">
        <v>84</v>
      </c>
      <c r="GJ58" s="229" t="str">
        <f>ADHK!GJ58</f>
        <v/>
      </c>
      <c r="GK58" s="229"/>
      <c r="GL58" s="229">
        <f t="shared" si="643"/>
        <v>0</v>
      </c>
      <c r="GM58" s="240">
        <v>0.022</v>
      </c>
      <c r="GN58" s="229">
        <f t="shared" si="644"/>
        <v>0</v>
      </c>
      <c r="GO58" s="240"/>
      <c r="GP58" s="229"/>
      <c r="GQ58" s="241">
        <f t="shared" si="645"/>
        <v>0</v>
      </c>
      <c r="GR58" s="229">
        <f t="shared" si="646"/>
        <v>0</v>
      </c>
      <c r="GS58" s="240">
        <v>0.27429935250298</v>
      </c>
      <c r="GT58" s="242">
        <f t="shared" si="647"/>
        <v>0</v>
      </c>
      <c r="GU58" s="243">
        <f t="shared" si="648"/>
        <v>0</v>
      </c>
      <c r="GV58" s="559"/>
      <c r="GW58" s="236">
        <f t="shared" si="697"/>
        <v>10</v>
      </c>
      <c r="GX58" s="237" t="s">
        <v>89</v>
      </c>
      <c r="GY58" s="238"/>
      <c r="GZ58" s="238" t="s">
        <v>84</v>
      </c>
      <c r="HA58" s="229" t="str">
        <f>ADHK!HA58</f>
        <v/>
      </c>
      <c r="HB58" s="229"/>
      <c r="HC58" s="229">
        <f t="shared" si="649"/>
        <v>0</v>
      </c>
      <c r="HD58" s="240">
        <v>0.022</v>
      </c>
      <c r="HE58" s="229">
        <f t="shared" si="650"/>
        <v>0</v>
      </c>
      <c r="HF58" s="240"/>
      <c r="HG58" s="229"/>
      <c r="HH58" s="241">
        <f t="shared" si="651"/>
        <v>0</v>
      </c>
      <c r="HI58" s="229">
        <f t="shared" si="652"/>
        <v>0</v>
      </c>
      <c r="HJ58" s="240">
        <v>0.27429935250298</v>
      </c>
      <c r="HK58" s="242">
        <f t="shared" si="653"/>
        <v>0</v>
      </c>
      <c r="HL58" s="243">
        <f t="shared" si="654"/>
        <v>0</v>
      </c>
      <c r="HM58" s="559"/>
      <c r="HN58" s="236">
        <f t="shared" si="698"/>
        <v>10</v>
      </c>
      <c r="HO58" s="237" t="s">
        <v>89</v>
      </c>
      <c r="HP58" s="238"/>
      <c r="HQ58" s="238" t="s">
        <v>84</v>
      </c>
      <c r="HR58" s="229" t="str">
        <f>ADHK!HR58</f>
        <v/>
      </c>
      <c r="HS58" s="229"/>
      <c r="HT58" s="229">
        <f t="shared" si="655"/>
        <v>0</v>
      </c>
      <c r="HU58" s="240">
        <v>0.022</v>
      </c>
      <c r="HV58" s="229">
        <f t="shared" si="656"/>
        <v>0</v>
      </c>
      <c r="HW58" s="240"/>
      <c r="HX58" s="229"/>
      <c r="HY58" s="241">
        <f t="shared" si="657"/>
        <v>0</v>
      </c>
      <c r="HZ58" s="229">
        <f t="shared" si="658"/>
        <v>0</v>
      </c>
      <c r="IA58" s="240">
        <v>0.27429935250298</v>
      </c>
      <c r="IB58" s="242">
        <f t="shared" si="659"/>
        <v>0</v>
      </c>
      <c r="IC58" s="243">
        <f t="shared" si="660"/>
        <v>0</v>
      </c>
      <c r="ID58" s="559"/>
      <c r="IE58" s="236">
        <f t="shared" si="699"/>
        <v>10</v>
      </c>
      <c r="IF58" s="237" t="s">
        <v>89</v>
      </c>
      <c r="IG58" s="238"/>
      <c r="IH58" s="238" t="s">
        <v>84</v>
      </c>
      <c r="II58" s="229" t="str">
        <f>ADHK!II58</f>
        <v/>
      </c>
      <c r="IJ58" s="229"/>
      <c r="IK58" s="229">
        <f t="shared" si="661"/>
        <v>0</v>
      </c>
      <c r="IL58" s="240">
        <v>0.022</v>
      </c>
      <c r="IM58" s="229">
        <f t="shared" si="662"/>
        <v>0</v>
      </c>
      <c r="IN58" s="240"/>
      <c r="IO58" s="229"/>
      <c r="IP58" s="241">
        <f t="shared" si="663"/>
        <v>0</v>
      </c>
      <c r="IQ58" s="229">
        <f t="shared" si="664"/>
        <v>0</v>
      </c>
      <c r="IR58" s="240">
        <v>0.27429935250298</v>
      </c>
      <c r="IS58" s="242">
        <f t="shared" si="665"/>
        <v>0</v>
      </c>
      <c r="IT58" s="243">
        <f t="shared" si="666"/>
        <v>0</v>
      </c>
      <c r="IU58" s="561"/>
      <c r="IV58" s="236">
        <f t="shared" si="700"/>
        <v>10</v>
      </c>
      <c r="IW58" s="237" t="s">
        <v>89</v>
      </c>
      <c r="IX58" s="238"/>
      <c r="IY58" s="238" t="s">
        <v>84</v>
      </c>
      <c r="IZ58" s="229" t="str">
        <f>ADHK!IZ58</f>
        <v/>
      </c>
      <c r="JA58" s="229"/>
      <c r="JB58" s="229">
        <f t="shared" si="667"/>
        <v>0</v>
      </c>
      <c r="JC58" s="240">
        <v>0.022</v>
      </c>
      <c r="JD58" s="229">
        <f t="shared" si="668"/>
        <v>0</v>
      </c>
      <c r="JE58" s="240"/>
      <c r="JF58" s="229"/>
      <c r="JG58" s="241">
        <f t="shared" si="669"/>
        <v>0</v>
      </c>
      <c r="JH58" s="229">
        <f t="shared" si="670"/>
        <v>0</v>
      </c>
      <c r="JI58" s="240">
        <v>0.27429935250298</v>
      </c>
      <c r="JJ58" s="242">
        <f t="shared" si="671"/>
        <v>0</v>
      </c>
      <c r="JK58" s="243">
        <f t="shared" si="672"/>
        <v>0</v>
      </c>
      <c r="JL58" s="559"/>
      <c r="JM58" s="236">
        <f t="shared" si="701"/>
        <v>10</v>
      </c>
      <c r="JN58" s="237" t="s">
        <v>89</v>
      </c>
      <c r="JO58" s="238"/>
      <c r="JP58" s="238" t="s">
        <v>84</v>
      </c>
      <c r="JQ58" s="229" t="str">
        <f>ADHK!JQ58</f>
        <v/>
      </c>
      <c r="JR58" s="229"/>
      <c r="JS58" s="229">
        <f t="shared" si="673"/>
        <v>0</v>
      </c>
      <c r="JT58" s="240">
        <v>0.022</v>
      </c>
      <c r="JU58" s="229">
        <f t="shared" si="674"/>
        <v>0</v>
      </c>
      <c r="JV58" s="240"/>
      <c r="JW58" s="229"/>
      <c r="JX58" s="241">
        <f t="shared" si="675"/>
        <v>0</v>
      </c>
      <c r="JY58" s="229">
        <f t="shared" si="676"/>
        <v>0</v>
      </c>
      <c r="JZ58" s="240">
        <v>0.27429935250298</v>
      </c>
      <c r="KA58" s="242">
        <f t="shared" si="677"/>
        <v>0</v>
      </c>
      <c r="KB58" s="243">
        <f t="shared" si="678"/>
        <v>0</v>
      </c>
      <c r="KC58" s="559"/>
      <c r="KD58" s="236">
        <f t="shared" si="702"/>
        <v>10</v>
      </c>
      <c r="KE58" s="237" t="s">
        <v>89</v>
      </c>
      <c r="KF58" s="238"/>
      <c r="KG58" s="238" t="s">
        <v>84</v>
      </c>
      <c r="KH58" s="229" t="str">
        <f>ADHK!KH58</f>
        <v/>
      </c>
      <c r="KI58" s="229"/>
      <c r="KJ58" s="229">
        <f t="shared" si="679"/>
        <v>0</v>
      </c>
      <c r="KK58" s="240">
        <v>0.022</v>
      </c>
      <c r="KL58" s="229">
        <f t="shared" si="680"/>
        <v>0</v>
      </c>
      <c r="KM58" s="240"/>
      <c r="KN58" s="229"/>
      <c r="KO58" s="241">
        <f t="shared" si="681"/>
        <v>0</v>
      </c>
      <c r="KP58" s="229">
        <f t="shared" si="682"/>
        <v>0</v>
      </c>
      <c r="KQ58" s="240">
        <v>0.27429935250298</v>
      </c>
      <c r="KR58" s="242">
        <f t="shared" si="683"/>
        <v>0</v>
      </c>
      <c r="KS58" s="243">
        <f t="shared" si="684"/>
        <v>0</v>
      </c>
    </row>
    <row r="59" ht="15.75" customHeight="1">
      <c r="A59" s="236">
        <f t="shared" si="685"/>
        <v>11</v>
      </c>
      <c r="B59" s="237" t="s">
        <v>90</v>
      </c>
      <c r="C59" s="238"/>
      <c r="D59" s="238"/>
      <c r="E59" s="229" t="str">
        <f>ADHK!E59</f>
        <v/>
      </c>
      <c r="F59" s="229" t="str">
        <f>ADHK!F59</f>
        <v/>
      </c>
      <c r="G59" s="229">
        <f t="shared" si="577"/>
        <v>0</v>
      </c>
      <c r="H59" s="240"/>
      <c r="I59" s="229">
        <f t="shared" si="578"/>
        <v>0</v>
      </c>
      <c r="J59" s="240"/>
      <c r="K59" s="229"/>
      <c r="L59" s="241">
        <f t="shared" si="579"/>
        <v>0</v>
      </c>
      <c r="M59" s="229">
        <f t="shared" si="580"/>
        <v>0</v>
      </c>
      <c r="N59" s="240"/>
      <c r="O59" s="242">
        <f t="shared" si="581"/>
        <v>0</v>
      </c>
      <c r="P59" s="243">
        <f t="shared" si="582"/>
        <v>0</v>
      </c>
      <c r="Q59" s="559"/>
      <c r="R59" s="236">
        <f t="shared" si="686"/>
        <v>11</v>
      </c>
      <c r="S59" s="237" t="s">
        <v>90</v>
      </c>
      <c r="T59" s="238"/>
      <c r="U59" s="238"/>
      <c r="V59" s="229" t="str">
        <f>ADHK!V59</f>
        <v/>
      </c>
      <c r="W59" s="229"/>
      <c r="X59" s="229">
        <f t="shared" si="583"/>
        <v>0</v>
      </c>
      <c r="Y59" s="240"/>
      <c r="Z59" s="229">
        <f t="shared" si="584"/>
        <v>0</v>
      </c>
      <c r="AA59" s="240"/>
      <c r="AB59" s="229"/>
      <c r="AC59" s="241">
        <f t="shared" si="585"/>
        <v>0</v>
      </c>
      <c r="AD59" s="229">
        <f t="shared" si="586"/>
        <v>0</v>
      </c>
      <c r="AE59" s="240"/>
      <c r="AF59" s="242">
        <f t="shared" si="587"/>
        <v>0</v>
      </c>
      <c r="AG59" s="243">
        <f t="shared" si="588"/>
        <v>0</v>
      </c>
      <c r="AH59" s="559"/>
      <c r="AI59" s="236">
        <f t="shared" si="687"/>
        <v>11</v>
      </c>
      <c r="AJ59" s="237" t="s">
        <v>90</v>
      </c>
      <c r="AK59" s="238"/>
      <c r="AL59" s="238"/>
      <c r="AM59" s="229" t="str">
        <f>ADHK!AM59</f>
        <v/>
      </c>
      <c r="AN59" s="229"/>
      <c r="AO59" s="229">
        <f t="shared" si="589"/>
        <v>0</v>
      </c>
      <c r="AP59" s="240"/>
      <c r="AQ59" s="229">
        <f t="shared" si="590"/>
        <v>0</v>
      </c>
      <c r="AR59" s="240"/>
      <c r="AS59" s="229"/>
      <c r="AT59" s="241">
        <f t="shared" si="591"/>
        <v>0</v>
      </c>
      <c r="AU59" s="229">
        <f t="shared" si="592"/>
        <v>0</v>
      </c>
      <c r="AV59" s="240"/>
      <c r="AW59" s="242">
        <f t="shared" si="593"/>
        <v>0</v>
      </c>
      <c r="AX59" s="243">
        <f t="shared" si="594"/>
        <v>0</v>
      </c>
      <c r="AY59" s="559"/>
      <c r="AZ59" s="236">
        <f t="shared" si="688"/>
        <v>11</v>
      </c>
      <c r="BA59" s="237" t="s">
        <v>90</v>
      </c>
      <c r="BB59" s="238"/>
      <c r="BC59" s="238"/>
      <c r="BD59" s="229" t="str">
        <f>ADHK!BD59</f>
        <v/>
      </c>
      <c r="BE59" s="229"/>
      <c r="BF59" s="229">
        <f t="shared" si="595"/>
        <v>0</v>
      </c>
      <c r="BG59" s="240"/>
      <c r="BH59" s="229">
        <f t="shared" si="596"/>
        <v>0</v>
      </c>
      <c r="BI59" s="240"/>
      <c r="BJ59" s="229"/>
      <c r="BK59" s="241">
        <f t="shared" si="597"/>
        <v>0</v>
      </c>
      <c r="BL59" s="229">
        <f t="shared" si="598"/>
        <v>0</v>
      </c>
      <c r="BM59" s="240"/>
      <c r="BN59" s="242">
        <f t="shared" si="599"/>
        <v>0</v>
      </c>
      <c r="BO59" s="243">
        <f t="shared" si="600"/>
        <v>0</v>
      </c>
      <c r="BP59" s="559"/>
      <c r="BQ59" s="236">
        <f t="shared" si="689"/>
        <v>11</v>
      </c>
      <c r="BR59" s="237" t="s">
        <v>90</v>
      </c>
      <c r="BS59" s="238"/>
      <c r="BT59" s="238"/>
      <c r="BU59" s="229" t="str">
        <f>ADHK!BU59</f>
        <v/>
      </c>
      <c r="BV59" s="229"/>
      <c r="BW59" s="229">
        <f t="shared" si="601"/>
        <v>0</v>
      </c>
      <c r="BX59" s="240"/>
      <c r="BY59" s="229">
        <f t="shared" si="602"/>
        <v>0</v>
      </c>
      <c r="BZ59" s="240"/>
      <c r="CA59" s="229"/>
      <c r="CB59" s="241">
        <f t="shared" si="603"/>
        <v>0</v>
      </c>
      <c r="CC59" s="229">
        <f t="shared" si="604"/>
        <v>0</v>
      </c>
      <c r="CD59" s="240"/>
      <c r="CE59" s="242">
        <f t="shared" si="605"/>
        <v>0</v>
      </c>
      <c r="CF59" s="243">
        <f t="shared" si="606"/>
        <v>0</v>
      </c>
      <c r="CG59" s="559"/>
      <c r="CH59" s="236">
        <f t="shared" si="690"/>
        <v>11</v>
      </c>
      <c r="CI59" s="237" t="s">
        <v>90</v>
      </c>
      <c r="CJ59" s="238"/>
      <c r="CK59" s="238"/>
      <c r="CL59" s="229" t="str">
        <f>ADHK!CL59</f>
        <v/>
      </c>
      <c r="CM59" s="229"/>
      <c r="CN59" s="229">
        <f t="shared" si="607"/>
        <v>0</v>
      </c>
      <c r="CO59" s="240"/>
      <c r="CP59" s="229">
        <f t="shared" si="608"/>
        <v>0</v>
      </c>
      <c r="CQ59" s="240"/>
      <c r="CR59" s="229"/>
      <c r="CS59" s="241">
        <f t="shared" si="609"/>
        <v>0</v>
      </c>
      <c r="CT59" s="229">
        <f t="shared" si="610"/>
        <v>0</v>
      </c>
      <c r="CU59" s="240"/>
      <c r="CV59" s="242">
        <f t="shared" si="611"/>
        <v>0</v>
      </c>
      <c r="CW59" s="243">
        <f t="shared" si="612"/>
        <v>0</v>
      </c>
      <c r="CX59" s="559"/>
      <c r="CY59" s="236">
        <f t="shared" si="691"/>
        <v>11</v>
      </c>
      <c r="CZ59" s="237" t="s">
        <v>90</v>
      </c>
      <c r="DA59" s="238"/>
      <c r="DB59" s="238"/>
      <c r="DC59" s="229" t="str">
        <f>ADHK!DC59</f>
        <v/>
      </c>
      <c r="DD59" s="229"/>
      <c r="DE59" s="229">
        <f t="shared" si="613"/>
        <v>0</v>
      </c>
      <c r="DF59" s="240"/>
      <c r="DG59" s="229">
        <f t="shared" si="614"/>
        <v>0</v>
      </c>
      <c r="DH59" s="240"/>
      <c r="DI59" s="229"/>
      <c r="DJ59" s="241">
        <f t="shared" si="615"/>
        <v>0</v>
      </c>
      <c r="DK59" s="229">
        <f t="shared" si="616"/>
        <v>0</v>
      </c>
      <c r="DL59" s="240"/>
      <c r="DM59" s="242">
        <f t="shared" si="617"/>
        <v>0</v>
      </c>
      <c r="DN59" s="243">
        <f t="shared" si="618"/>
        <v>0</v>
      </c>
      <c r="DO59" s="559"/>
      <c r="DP59" s="236">
        <f t="shared" si="692"/>
        <v>11</v>
      </c>
      <c r="DQ59" s="237" t="s">
        <v>90</v>
      </c>
      <c r="DR59" s="238"/>
      <c r="DS59" s="238"/>
      <c r="DT59" s="229" t="str">
        <f>ADHK!DT59</f>
        <v/>
      </c>
      <c r="DU59" s="229"/>
      <c r="DV59" s="229">
        <f t="shared" si="619"/>
        <v>0</v>
      </c>
      <c r="DW59" s="240"/>
      <c r="DX59" s="229">
        <f t="shared" si="620"/>
        <v>0</v>
      </c>
      <c r="DY59" s="240"/>
      <c r="DZ59" s="229"/>
      <c r="EA59" s="241">
        <f t="shared" si="621"/>
        <v>0</v>
      </c>
      <c r="EB59" s="229">
        <f t="shared" si="622"/>
        <v>0</v>
      </c>
      <c r="EC59" s="240"/>
      <c r="ED59" s="242">
        <f t="shared" si="623"/>
        <v>0</v>
      </c>
      <c r="EE59" s="243">
        <f t="shared" si="624"/>
        <v>0</v>
      </c>
      <c r="EF59" s="559"/>
      <c r="EG59" s="236">
        <f t="shared" si="693"/>
        <v>11</v>
      </c>
      <c r="EH59" s="237" t="s">
        <v>90</v>
      </c>
      <c r="EI59" s="238"/>
      <c r="EJ59" s="238"/>
      <c r="EK59" s="229" t="str">
        <f>ADHK!EK59</f>
        <v/>
      </c>
      <c r="EL59" s="229"/>
      <c r="EM59" s="229">
        <f t="shared" si="625"/>
        <v>0</v>
      </c>
      <c r="EN59" s="240"/>
      <c r="EO59" s="229">
        <f t="shared" si="626"/>
        <v>0</v>
      </c>
      <c r="EP59" s="240"/>
      <c r="EQ59" s="229"/>
      <c r="ER59" s="241">
        <f t="shared" si="627"/>
        <v>0</v>
      </c>
      <c r="ES59" s="229">
        <f t="shared" si="628"/>
        <v>0</v>
      </c>
      <c r="ET59" s="240"/>
      <c r="EU59" s="242">
        <f t="shared" si="629"/>
        <v>0</v>
      </c>
      <c r="EV59" s="243">
        <f t="shared" si="630"/>
        <v>0</v>
      </c>
      <c r="EW59" s="559"/>
      <c r="EX59" s="236">
        <f t="shared" si="694"/>
        <v>11</v>
      </c>
      <c r="EY59" s="237" t="s">
        <v>90</v>
      </c>
      <c r="EZ59" s="238"/>
      <c r="FA59" s="238"/>
      <c r="FB59" s="229" t="str">
        <f>ADHK!FB59</f>
        <v/>
      </c>
      <c r="FC59" s="229"/>
      <c r="FD59" s="229">
        <f t="shared" si="631"/>
        <v>0</v>
      </c>
      <c r="FE59" s="240"/>
      <c r="FF59" s="229">
        <f t="shared" si="632"/>
        <v>0</v>
      </c>
      <c r="FG59" s="240"/>
      <c r="FH59" s="229"/>
      <c r="FI59" s="241">
        <f t="shared" si="633"/>
        <v>0</v>
      </c>
      <c r="FJ59" s="229">
        <f t="shared" si="634"/>
        <v>0</v>
      </c>
      <c r="FK59" s="240"/>
      <c r="FL59" s="242">
        <f t="shared" si="635"/>
        <v>0</v>
      </c>
      <c r="FM59" s="243">
        <f t="shared" si="636"/>
        <v>0</v>
      </c>
      <c r="FN59" s="559"/>
      <c r="FO59" s="236">
        <f t="shared" si="695"/>
        <v>11</v>
      </c>
      <c r="FP59" s="237" t="s">
        <v>90</v>
      </c>
      <c r="FQ59" s="238"/>
      <c r="FR59" s="238"/>
      <c r="FS59" s="229" t="str">
        <f>ADHK!FS59</f>
        <v/>
      </c>
      <c r="FT59" s="229"/>
      <c r="FU59" s="229">
        <f t="shared" si="637"/>
        <v>0</v>
      </c>
      <c r="FV59" s="240"/>
      <c r="FW59" s="229">
        <f t="shared" si="638"/>
        <v>0</v>
      </c>
      <c r="FX59" s="240"/>
      <c r="FY59" s="229"/>
      <c r="FZ59" s="241">
        <f t="shared" si="639"/>
        <v>0</v>
      </c>
      <c r="GA59" s="229">
        <f t="shared" si="640"/>
        <v>0</v>
      </c>
      <c r="GB59" s="240"/>
      <c r="GC59" s="242">
        <f t="shared" si="641"/>
        <v>0</v>
      </c>
      <c r="GD59" s="243">
        <f t="shared" si="642"/>
        <v>0</v>
      </c>
      <c r="GE59" s="559"/>
      <c r="GF59" s="236">
        <f t="shared" si="696"/>
        <v>11</v>
      </c>
      <c r="GG59" s="237" t="s">
        <v>90</v>
      </c>
      <c r="GH59" s="238"/>
      <c r="GI59" s="238"/>
      <c r="GJ59" s="229" t="str">
        <f>ADHK!GJ59</f>
        <v/>
      </c>
      <c r="GK59" s="229"/>
      <c r="GL59" s="229">
        <f t="shared" si="643"/>
        <v>0</v>
      </c>
      <c r="GM59" s="240"/>
      <c r="GN59" s="229">
        <f t="shared" si="644"/>
        <v>0</v>
      </c>
      <c r="GO59" s="240"/>
      <c r="GP59" s="229"/>
      <c r="GQ59" s="241">
        <f t="shared" si="645"/>
        <v>0</v>
      </c>
      <c r="GR59" s="229">
        <f t="shared" si="646"/>
        <v>0</v>
      </c>
      <c r="GS59" s="240"/>
      <c r="GT59" s="242">
        <f t="shared" si="647"/>
        <v>0</v>
      </c>
      <c r="GU59" s="243">
        <f t="shared" si="648"/>
        <v>0</v>
      </c>
      <c r="GV59" s="559"/>
      <c r="GW59" s="236">
        <f t="shared" si="697"/>
        <v>11</v>
      </c>
      <c r="GX59" s="237" t="s">
        <v>90</v>
      </c>
      <c r="GY59" s="238"/>
      <c r="GZ59" s="238"/>
      <c r="HA59" s="229" t="str">
        <f>ADHK!HA59</f>
        <v/>
      </c>
      <c r="HB59" s="229"/>
      <c r="HC59" s="229">
        <f t="shared" si="649"/>
        <v>0</v>
      </c>
      <c r="HD59" s="240"/>
      <c r="HE59" s="229">
        <f t="shared" si="650"/>
        <v>0</v>
      </c>
      <c r="HF59" s="240"/>
      <c r="HG59" s="229"/>
      <c r="HH59" s="241">
        <f t="shared" si="651"/>
        <v>0</v>
      </c>
      <c r="HI59" s="229">
        <f t="shared" si="652"/>
        <v>0</v>
      </c>
      <c r="HJ59" s="240"/>
      <c r="HK59" s="242">
        <f t="shared" si="653"/>
        <v>0</v>
      </c>
      <c r="HL59" s="243">
        <f t="shared" si="654"/>
        <v>0</v>
      </c>
      <c r="HM59" s="559"/>
      <c r="HN59" s="236">
        <f t="shared" si="698"/>
        <v>11</v>
      </c>
      <c r="HO59" s="237" t="s">
        <v>90</v>
      </c>
      <c r="HP59" s="238"/>
      <c r="HQ59" s="238"/>
      <c r="HR59" s="229" t="str">
        <f>ADHK!HR59</f>
        <v/>
      </c>
      <c r="HS59" s="229"/>
      <c r="HT59" s="229">
        <f t="shared" si="655"/>
        <v>0</v>
      </c>
      <c r="HU59" s="240"/>
      <c r="HV59" s="229">
        <f t="shared" si="656"/>
        <v>0</v>
      </c>
      <c r="HW59" s="240"/>
      <c r="HX59" s="229"/>
      <c r="HY59" s="241">
        <f t="shared" si="657"/>
        <v>0</v>
      </c>
      <c r="HZ59" s="229">
        <f t="shared" si="658"/>
        <v>0</v>
      </c>
      <c r="IA59" s="240"/>
      <c r="IB59" s="242">
        <f t="shared" si="659"/>
        <v>0</v>
      </c>
      <c r="IC59" s="243">
        <f t="shared" si="660"/>
        <v>0</v>
      </c>
      <c r="ID59" s="559"/>
      <c r="IE59" s="236">
        <f t="shared" si="699"/>
        <v>11</v>
      </c>
      <c r="IF59" s="237" t="s">
        <v>90</v>
      </c>
      <c r="IG59" s="238"/>
      <c r="IH59" s="238"/>
      <c r="II59" s="229" t="str">
        <f>ADHK!II59</f>
        <v/>
      </c>
      <c r="IJ59" s="229"/>
      <c r="IK59" s="229">
        <f t="shared" si="661"/>
        <v>0</v>
      </c>
      <c r="IL59" s="240"/>
      <c r="IM59" s="229">
        <f t="shared" si="662"/>
        <v>0</v>
      </c>
      <c r="IN59" s="240"/>
      <c r="IO59" s="229"/>
      <c r="IP59" s="241">
        <f t="shared" si="663"/>
        <v>0</v>
      </c>
      <c r="IQ59" s="229">
        <f t="shared" si="664"/>
        <v>0</v>
      </c>
      <c r="IR59" s="240"/>
      <c r="IS59" s="242">
        <f t="shared" si="665"/>
        <v>0</v>
      </c>
      <c r="IT59" s="243">
        <f t="shared" si="666"/>
        <v>0</v>
      </c>
      <c r="IU59" s="561"/>
      <c r="IV59" s="236">
        <f t="shared" si="700"/>
        <v>11</v>
      </c>
      <c r="IW59" s="237" t="s">
        <v>90</v>
      </c>
      <c r="IX59" s="238"/>
      <c r="IY59" s="238"/>
      <c r="IZ59" s="229" t="str">
        <f>ADHK!IZ59</f>
        <v/>
      </c>
      <c r="JA59" s="229"/>
      <c r="JB59" s="229">
        <f t="shared" si="667"/>
        <v>0</v>
      </c>
      <c r="JC59" s="240"/>
      <c r="JD59" s="229">
        <f t="shared" si="668"/>
        <v>0</v>
      </c>
      <c r="JE59" s="240"/>
      <c r="JF59" s="229"/>
      <c r="JG59" s="241">
        <f t="shared" si="669"/>
        <v>0</v>
      </c>
      <c r="JH59" s="229">
        <f t="shared" si="670"/>
        <v>0</v>
      </c>
      <c r="JI59" s="240"/>
      <c r="JJ59" s="242">
        <f t="shared" si="671"/>
        <v>0</v>
      </c>
      <c r="JK59" s="243">
        <f t="shared" si="672"/>
        <v>0</v>
      </c>
      <c r="JL59" s="559"/>
      <c r="JM59" s="236">
        <f t="shared" si="701"/>
        <v>11</v>
      </c>
      <c r="JN59" s="237" t="s">
        <v>90</v>
      </c>
      <c r="JO59" s="238"/>
      <c r="JP59" s="238"/>
      <c r="JQ59" s="229" t="str">
        <f>ADHK!JQ59</f>
        <v/>
      </c>
      <c r="JR59" s="229"/>
      <c r="JS59" s="229">
        <f t="shared" si="673"/>
        <v>0</v>
      </c>
      <c r="JT59" s="240"/>
      <c r="JU59" s="229">
        <f t="shared" si="674"/>
        <v>0</v>
      </c>
      <c r="JV59" s="240"/>
      <c r="JW59" s="229"/>
      <c r="JX59" s="241">
        <f t="shared" si="675"/>
        <v>0</v>
      </c>
      <c r="JY59" s="229">
        <f t="shared" si="676"/>
        <v>0</v>
      </c>
      <c r="JZ59" s="240"/>
      <c r="KA59" s="242">
        <f t="shared" si="677"/>
        <v>0</v>
      </c>
      <c r="KB59" s="243">
        <f t="shared" si="678"/>
        <v>0</v>
      </c>
      <c r="KC59" s="559"/>
      <c r="KD59" s="236">
        <f t="shared" si="702"/>
        <v>11</v>
      </c>
      <c r="KE59" s="237" t="s">
        <v>90</v>
      </c>
      <c r="KF59" s="238"/>
      <c r="KG59" s="238"/>
      <c r="KH59" s="229" t="str">
        <f>ADHK!KH59</f>
        <v/>
      </c>
      <c r="KI59" s="229"/>
      <c r="KJ59" s="229">
        <f t="shared" si="679"/>
        <v>0</v>
      </c>
      <c r="KK59" s="240"/>
      <c r="KL59" s="229">
        <f t="shared" si="680"/>
        <v>0</v>
      </c>
      <c r="KM59" s="240"/>
      <c r="KN59" s="229"/>
      <c r="KO59" s="241">
        <f t="shared" si="681"/>
        <v>0</v>
      </c>
      <c r="KP59" s="229">
        <f t="shared" si="682"/>
        <v>0</v>
      </c>
      <c r="KQ59" s="240"/>
      <c r="KR59" s="242">
        <f t="shared" si="683"/>
        <v>0</v>
      </c>
      <c r="KS59" s="243">
        <f t="shared" si="684"/>
        <v>0</v>
      </c>
    </row>
    <row r="60" ht="15.75" customHeight="1">
      <c r="A60" s="236">
        <f t="shared" si="685"/>
        <v>12</v>
      </c>
      <c r="B60" s="237" t="s">
        <v>91</v>
      </c>
      <c r="C60" s="238"/>
      <c r="D60" s="238"/>
      <c r="E60" s="229" t="str">
        <f>ADHK!E60</f>
        <v/>
      </c>
      <c r="F60" s="229" t="str">
        <f>ADHK!F60</f>
        <v/>
      </c>
      <c r="G60" s="229">
        <f t="shared" si="577"/>
        <v>0</v>
      </c>
      <c r="H60" s="240"/>
      <c r="I60" s="229">
        <f t="shared" si="578"/>
        <v>0</v>
      </c>
      <c r="J60" s="240"/>
      <c r="K60" s="229"/>
      <c r="L60" s="241">
        <f t="shared" si="579"/>
        <v>0</v>
      </c>
      <c r="M60" s="229">
        <f t="shared" si="580"/>
        <v>0</v>
      </c>
      <c r="N60" s="240"/>
      <c r="O60" s="242">
        <f t="shared" si="581"/>
        <v>0</v>
      </c>
      <c r="P60" s="243">
        <f t="shared" si="582"/>
        <v>0</v>
      </c>
      <c r="Q60" s="559"/>
      <c r="R60" s="236">
        <f t="shared" si="686"/>
        <v>12</v>
      </c>
      <c r="S60" s="237" t="s">
        <v>91</v>
      </c>
      <c r="T60" s="238"/>
      <c r="U60" s="238"/>
      <c r="V60" s="229" t="str">
        <f>ADHK!V60</f>
        <v/>
      </c>
      <c r="W60" s="229"/>
      <c r="X60" s="229">
        <f t="shared" si="583"/>
        <v>0</v>
      </c>
      <c r="Y60" s="240"/>
      <c r="Z60" s="229">
        <f t="shared" si="584"/>
        <v>0</v>
      </c>
      <c r="AA60" s="240"/>
      <c r="AB60" s="229"/>
      <c r="AC60" s="241">
        <f t="shared" si="585"/>
        <v>0</v>
      </c>
      <c r="AD60" s="229">
        <f t="shared" si="586"/>
        <v>0</v>
      </c>
      <c r="AE60" s="240"/>
      <c r="AF60" s="242">
        <f t="shared" si="587"/>
        <v>0</v>
      </c>
      <c r="AG60" s="243">
        <f t="shared" si="588"/>
        <v>0</v>
      </c>
      <c r="AH60" s="559"/>
      <c r="AI60" s="236">
        <f t="shared" si="687"/>
        <v>12</v>
      </c>
      <c r="AJ60" s="237" t="s">
        <v>91</v>
      </c>
      <c r="AK60" s="238"/>
      <c r="AL60" s="238"/>
      <c r="AM60" s="229" t="str">
        <f>ADHK!AM60</f>
        <v/>
      </c>
      <c r="AN60" s="229"/>
      <c r="AO60" s="229">
        <f t="shared" si="589"/>
        <v>0</v>
      </c>
      <c r="AP60" s="240"/>
      <c r="AQ60" s="229">
        <f t="shared" si="590"/>
        <v>0</v>
      </c>
      <c r="AR60" s="240"/>
      <c r="AS60" s="229"/>
      <c r="AT60" s="241">
        <f t="shared" si="591"/>
        <v>0</v>
      </c>
      <c r="AU60" s="229">
        <f t="shared" si="592"/>
        <v>0</v>
      </c>
      <c r="AV60" s="240"/>
      <c r="AW60" s="242">
        <f t="shared" si="593"/>
        <v>0</v>
      </c>
      <c r="AX60" s="243">
        <f t="shared" si="594"/>
        <v>0</v>
      </c>
      <c r="AY60" s="559"/>
      <c r="AZ60" s="236">
        <f t="shared" si="688"/>
        <v>12</v>
      </c>
      <c r="BA60" s="237" t="s">
        <v>91</v>
      </c>
      <c r="BB60" s="238"/>
      <c r="BC60" s="238"/>
      <c r="BD60" s="229" t="str">
        <f>ADHK!BD60</f>
        <v/>
      </c>
      <c r="BE60" s="229"/>
      <c r="BF60" s="229">
        <f t="shared" si="595"/>
        <v>0</v>
      </c>
      <c r="BG60" s="240"/>
      <c r="BH60" s="229">
        <f t="shared" si="596"/>
        <v>0</v>
      </c>
      <c r="BI60" s="240"/>
      <c r="BJ60" s="229"/>
      <c r="BK60" s="241">
        <f t="shared" si="597"/>
        <v>0</v>
      </c>
      <c r="BL60" s="229">
        <f t="shared" si="598"/>
        <v>0</v>
      </c>
      <c r="BM60" s="240"/>
      <c r="BN60" s="242">
        <f t="shared" si="599"/>
        <v>0</v>
      </c>
      <c r="BO60" s="243">
        <f t="shared" si="600"/>
        <v>0</v>
      </c>
      <c r="BP60" s="559"/>
      <c r="BQ60" s="236">
        <f t="shared" si="689"/>
        <v>12</v>
      </c>
      <c r="BR60" s="237" t="s">
        <v>91</v>
      </c>
      <c r="BS60" s="238"/>
      <c r="BT60" s="238"/>
      <c r="BU60" s="229" t="str">
        <f>ADHK!BU60</f>
        <v/>
      </c>
      <c r="BV60" s="229"/>
      <c r="BW60" s="229">
        <f t="shared" si="601"/>
        <v>0</v>
      </c>
      <c r="BX60" s="240"/>
      <c r="BY60" s="229">
        <f t="shared" si="602"/>
        <v>0</v>
      </c>
      <c r="BZ60" s="240"/>
      <c r="CA60" s="229"/>
      <c r="CB60" s="241">
        <f t="shared" si="603"/>
        <v>0</v>
      </c>
      <c r="CC60" s="229">
        <f t="shared" si="604"/>
        <v>0</v>
      </c>
      <c r="CD60" s="240"/>
      <c r="CE60" s="242">
        <f t="shared" si="605"/>
        <v>0</v>
      </c>
      <c r="CF60" s="243">
        <f t="shared" si="606"/>
        <v>0</v>
      </c>
      <c r="CG60" s="559"/>
      <c r="CH60" s="236">
        <f t="shared" si="690"/>
        <v>12</v>
      </c>
      <c r="CI60" s="237" t="s">
        <v>91</v>
      </c>
      <c r="CJ60" s="238"/>
      <c r="CK60" s="238"/>
      <c r="CL60" s="229" t="str">
        <f>ADHK!CL60</f>
        <v/>
      </c>
      <c r="CM60" s="229"/>
      <c r="CN60" s="229">
        <f t="shared" si="607"/>
        <v>0</v>
      </c>
      <c r="CO60" s="240"/>
      <c r="CP60" s="229">
        <f t="shared" si="608"/>
        <v>0</v>
      </c>
      <c r="CQ60" s="240"/>
      <c r="CR60" s="229"/>
      <c r="CS60" s="241">
        <f t="shared" si="609"/>
        <v>0</v>
      </c>
      <c r="CT60" s="229">
        <f t="shared" si="610"/>
        <v>0</v>
      </c>
      <c r="CU60" s="240"/>
      <c r="CV60" s="242">
        <f t="shared" si="611"/>
        <v>0</v>
      </c>
      <c r="CW60" s="243">
        <f t="shared" si="612"/>
        <v>0</v>
      </c>
      <c r="CX60" s="559"/>
      <c r="CY60" s="236">
        <f t="shared" si="691"/>
        <v>12</v>
      </c>
      <c r="CZ60" s="237" t="s">
        <v>91</v>
      </c>
      <c r="DA60" s="238"/>
      <c r="DB60" s="238"/>
      <c r="DC60" s="229" t="str">
        <f>ADHK!DC60</f>
        <v/>
      </c>
      <c r="DD60" s="229"/>
      <c r="DE60" s="229">
        <f t="shared" si="613"/>
        <v>0</v>
      </c>
      <c r="DF60" s="240"/>
      <c r="DG60" s="229">
        <f t="shared" si="614"/>
        <v>0</v>
      </c>
      <c r="DH60" s="240"/>
      <c r="DI60" s="229"/>
      <c r="DJ60" s="241">
        <f t="shared" si="615"/>
        <v>0</v>
      </c>
      <c r="DK60" s="229">
        <f t="shared" si="616"/>
        <v>0</v>
      </c>
      <c r="DL60" s="240"/>
      <c r="DM60" s="242">
        <f t="shared" si="617"/>
        <v>0</v>
      </c>
      <c r="DN60" s="243">
        <f t="shared" si="618"/>
        <v>0</v>
      </c>
      <c r="DO60" s="559"/>
      <c r="DP60" s="236">
        <f t="shared" si="692"/>
        <v>12</v>
      </c>
      <c r="DQ60" s="237" t="s">
        <v>91</v>
      </c>
      <c r="DR60" s="238"/>
      <c r="DS60" s="238"/>
      <c r="DT60" s="229" t="str">
        <f>ADHK!DT60</f>
        <v/>
      </c>
      <c r="DU60" s="229"/>
      <c r="DV60" s="229">
        <f t="shared" si="619"/>
        <v>0</v>
      </c>
      <c r="DW60" s="240"/>
      <c r="DX60" s="229">
        <f t="shared" si="620"/>
        <v>0</v>
      </c>
      <c r="DY60" s="240"/>
      <c r="DZ60" s="229"/>
      <c r="EA60" s="241">
        <f t="shared" si="621"/>
        <v>0</v>
      </c>
      <c r="EB60" s="229">
        <f t="shared" si="622"/>
        <v>0</v>
      </c>
      <c r="EC60" s="240"/>
      <c r="ED60" s="242">
        <f t="shared" si="623"/>
        <v>0</v>
      </c>
      <c r="EE60" s="243">
        <f t="shared" si="624"/>
        <v>0</v>
      </c>
      <c r="EF60" s="559"/>
      <c r="EG60" s="236">
        <f t="shared" si="693"/>
        <v>12</v>
      </c>
      <c r="EH60" s="237" t="s">
        <v>91</v>
      </c>
      <c r="EI60" s="238"/>
      <c r="EJ60" s="238"/>
      <c r="EK60" s="229" t="str">
        <f>ADHK!EK60</f>
        <v/>
      </c>
      <c r="EL60" s="229"/>
      <c r="EM60" s="229">
        <f t="shared" si="625"/>
        <v>0</v>
      </c>
      <c r="EN60" s="240"/>
      <c r="EO60" s="229">
        <f t="shared" si="626"/>
        <v>0</v>
      </c>
      <c r="EP60" s="240"/>
      <c r="EQ60" s="229"/>
      <c r="ER60" s="241">
        <f t="shared" si="627"/>
        <v>0</v>
      </c>
      <c r="ES60" s="229">
        <f t="shared" si="628"/>
        <v>0</v>
      </c>
      <c r="ET60" s="240"/>
      <c r="EU60" s="242">
        <f t="shared" si="629"/>
        <v>0</v>
      </c>
      <c r="EV60" s="243">
        <f t="shared" si="630"/>
        <v>0</v>
      </c>
      <c r="EW60" s="559"/>
      <c r="EX60" s="236">
        <f t="shared" si="694"/>
        <v>12</v>
      </c>
      <c r="EY60" s="237" t="s">
        <v>91</v>
      </c>
      <c r="EZ60" s="238"/>
      <c r="FA60" s="238"/>
      <c r="FB60" s="229" t="str">
        <f>ADHK!FB60</f>
        <v/>
      </c>
      <c r="FC60" s="229"/>
      <c r="FD60" s="229">
        <f t="shared" si="631"/>
        <v>0</v>
      </c>
      <c r="FE60" s="240"/>
      <c r="FF60" s="229">
        <f t="shared" si="632"/>
        <v>0</v>
      </c>
      <c r="FG60" s="240"/>
      <c r="FH60" s="229"/>
      <c r="FI60" s="241">
        <f t="shared" si="633"/>
        <v>0</v>
      </c>
      <c r="FJ60" s="229">
        <f t="shared" si="634"/>
        <v>0</v>
      </c>
      <c r="FK60" s="240"/>
      <c r="FL60" s="242">
        <f t="shared" si="635"/>
        <v>0</v>
      </c>
      <c r="FM60" s="243">
        <f t="shared" si="636"/>
        <v>0</v>
      </c>
      <c r="FN60" s="559"/>
      <c r="FO60" s="236">
        <f t="shared" si="695"/>
        <v>12</v>
      </c>
      <c r="FP60" s="237" t="s">
        <v>91</v>
      </c>
      <c r="FQ60" s="238"/>
      <c r="FR60" s="238"/>
      <c r="FS60" s="229" t="str">
        <f>ADHK!FS60</f>
        <v/>
      </c>
      <c r="FT60" s="229"/>
      <c r="FU60" s="229">
        <f t="shared" si="637"/>
        <v>0</v>
      </c>
      <c r="FV60" s="240"/>
      <c r="FW60" s="229">
        <f t="shared" si="638"/>
        <v>0</v>
      </c>
      <c r="FX60" s="240"/>
      <c r="FY60" s="229"/>
      <c r="FZ60" s="241">
        <f t="shared" si="639"/>
        <v>0</v>
      </c>
      <c r="GA60" s="229">
        <f t="shared" si="640"/>
        <v>0</v>
      </c>
      <c r="GB60" s="240"/>
      <c r="GC60" s="242">
        <f t="shared" si="641"/>
        <v>0</v>
      </c>
      <c r="GD60" s="243">
        <f t="shared" si="642"/>
        <v>0</v>
      </c>
      <c r="GE60" s="559"/>
      <c r="GF60" s="236">
        <f t="shared" si="696"/>
        <v>12</v>
      </c>
      <c r="GG60" s="237" t="s">
        <v>91</v>
      </c>
      <c r="GH60" s="238"/>
      <c r="GI60" s="238"/>
      <c r="GJ60" s="229" t="str">
        <f>ADHK!GJ60</f>
        <v/>
      </c>
      <c r="GK60" s="229"/>
      <c r="GL60" s="229">
        <f t="shared" si="643"/>
        <v>0</v>
      </c>
      <c r="GM60" s="240"/>
      <c r="GN60" s="229">
        <f t="shared" si="644"/>
        <v>0</v>
      </c>
      <c r="GO60" s="240"/>
      <c r="GP60" s="229"/>
      <c r="GQ60" s="241">
        <f t="shared" si="645"/>
        <v>0</v>
      </c>
      <c r="GR60" s="229">
        <f t="shared" si="646"/>
        <v>0</v>
      </c>
      <c r="GS60" s="240"/>
      <c r="GT60" s="242">
        <f t="shared" si="647"/>
        <v>0</v>
      </c>
      <c r="GU60" s="243">
        <f t="shared" si="648"/>
        <v>0</v>
      </c>
      <c r="GV60" s="559"/>
      <c r="GW60" s="236">
        <f t="shared" si="697"/>
        <v>12</v>
      </c>
      <c r="GX60" s="237" t="s">
        <v>91</v>
      </c>
      <c r="GY60" s="238"/>
      <c r="GZ60" s="238"/>
      <c r="HA60" s="229" t="str">
        <f>ADHK!HA60</f>
        <v/>
      </c>
      <c r="HB60" s="229"/>
      <c r="HC60" s="229">
        <f t="shared" si="649"/>
        <v>0</v>
      </c>
      <c r="HD60" s="240"/>
      <c r="HE60" s="229">
        <f t="shared" si="650"/>
        <v>0</v>
      </c>
      <c r="HF60" s="240"/>
      <c r="HG60" s="229"/>
      <c r="HH60" s="241">
        <f t="shared" si="651"/>
        <v>0</v>
      </c>
      <c r="HI60" s="229">
        <f t="shared" si="652"/>
        <v>0</v>
      </c>
      <c r="HJ60" s="240"/>
      <c r="HK60" s="242">
        <f t="shared" si="653"/>
        <v>0</v>
      </c>
      <c r="HL60" s="243">
        <f t="shared" si="654"/>
        <v>0</v>
      </c>
      <c r="HM60" s="559"/>
      <c r="HN60" s="236">
        <f t="shared" si="698"/>
        <v>12</v>
      </c>
      <c r="HO60" s="237" t="s">
        <v>91</v>
      </c>
      <c r="HP60" s="238"/>
      <c r="HQ60" s="238"/>
      <c r="HR60" s="229" t="str">
        <f>ADHK!HR60</f>
        <v/>
      </c>
      <c r="HS60" s="229"/>
      <c r="HT60" s="229">
        <f t="shared" si="655"/>
        <v>0</v>
      </c>
      <c r="HU60" s="240"/>
      <c r="HV60" s="229">
        <f t="shared" si="656"/>
        <v>0</v>
      </c>
      <c r="HW60" s="240"/>
      <c r="HX60" s="229"/>
      <c r="HY60" s="241">
        <f t="shared" si="657"/>
        <v>0</v>
      </c>
      <c r="HZ60" s="229">
        <f t="shared" si="658"/>
        <v>0</v>
      </c>
      <c r="IA60" s="240"/>
      <c r="IB60" s="242">
        <f t="shared" si="659"/>
        <v>0</v>
      </c>
      <c r="IC60" s="243">
        <f t="shared" si="660"/>
        <v>0</v>
      </c>
      <c r="ID60" s="559"/>
      <c r="IE60" s="236">
        <f t="shared" si="699"/>
        <v>12</v>
      </c>
      <c r="IF60" s="237" t="s">
        <v>91</v>
      </c>
      <c r="IG60" s="238"/>
      <c r="IH60" s="238"/>
      <c r="II60" s="229" t="str">
        <f>ADHK!II60</f>
        <v/>
      </c>
      <c r="IJ60" s="229"/>
      <c r="IK60" s="229">
        <f t="shared" si="661"/>
        <v>0</v>
      </c>
      <c r="IL60" s="240"/>
      <c r="IM60" s="229">
        <f t="shared" si="662"/>
        <v>0</v>
      </c>
      <c r="IN60" s="240"/>
      <c r="IO60" s="229"/>
      <c r="IP60" s="241">
        <f t="shared" si="663"/>
        <v>0</v>
      </c>
      <c r="IQ60" s="229">
        <f t="shared" si="664"/>
        <v>0</v>
      </c>
      <c r="IR60" s="240"/>
      <c r="IS60" s="242">
        <f t="shared" si="665"/>
        <v>0</v>
      </c>
      <c r="IT60" s="243">
        <f t="shared" si="666"/>
        <v>0</v>
      </c>
      <c r="IU60" s="561"/>
      <c r="IV60" s="236">
        <f t="shared" si="700"/>
        <v>12</v>
      </c>
      <c r="IW60" s="237" t="s">
        <v>91</v>
      </c>
      <c r="IX60" s="238"/>
      <c r="IY60" s="238"/>
      <c r="IZ60" s="229" t="str">
        <f>ADHK!IZ60</f>
        <v/>
      </c>
      <c r="JA60" s="229"/>
      <c r="JB60" s="229">
        <f t="shared" si="667"/>
        <v>0</v>
      </c>
      <c r="JC60" s="240"/>
      <c r="JD60" s="229">
        <f t="shared" si="668"/>
        <v>0</v>
      </c>
      <c r="JE60" s="240"/>
      <c r="JF60" s="229"/>
      <c r="JG60" s="241">
        <f t="shared" si="669"/>
        <v>0</v>
      </c>
      <c r="JH60" s="229">
        <f t="shared" si="670"/>
        <v>0</v>
      </c>
      <c r="JI60" s="240"/>
      <c r="JJ60" s="242">
        <f t="shared" si="671"/>
        <v>0</v>
      </c>
      <c r="JK60" s="243">
        <f t="shared" si="672"/>
        <v>0</v>
      </c>
      <c r="JL60" s="559"/>
      <c r="JM60" s="236">
        <f t="shared" si="701"/>
        <v>12</v>
      </c>
      <c r="JN60" s="237" t="s">
        <v>91</v>
      </c>
      <c r="JO60" s="238"/>
      <c r="JP60" s="238"/>
      <c r="JQ60" s="229" t="str">
        <f>ADHK!JQ60</f>
        <v/>
      </c>
      <c r="JR60" s="229"/>
      <c r="JS60" s="229">
        <f t="shared" si="673"/>
        <v>0</v>
      </c>
      <c r="JT60" s="240"/>
      <c r="JU60" s="229">
        <f t="shared" si="674"/>
        <v>0</v>
      </c>
      <c r="JV60" s="240"/>
      <c r="JW60" s="229"/>
      <c r="JX60" s="241">
        <f t="shared" si="675"/>
        <v>0</v>
      </c>
      <c r="JY60" s="229">
        <f t="shared" si="676"/>
        <v>0</v>
      </c>
      <c r="JZ60" s="240"/>
      <c r="KA60" s="242">
        <f t="shared" si="677"/>
        <v>0</v>
      </c>
      <c r="KB60" s="243">
        <f t="shared" si="678"/>
        <v>0</v>
      </c>
      <c r="KC60" s="559"/>
      <c r="KD60" s="236">
        <f t="shared" si="702"/>
        <v>12</v>
      </c>
      <c r="KE60" s="237" t="s">
        <v>91</v>
      </c>
      <c r="KF60" s="238"/>
      <c r="KG60" s="238"/>
      <c r="KH60" s="229" t="str">
        <f>ADHK!KH60</f>
        <v/>
      </c>
      <c r="KI60" s="229"/>
      <c r="KJ60" s="229">
        <f t="shared" si="679"/>
        <v>0</v>
      </c>
      <c r="KK60" s="240"/>
      <c r="KL60" s="229">
        <f t="shared" si="680"/>
        <v>0</v>
      </c>
      <c r="KM60" s="240"/>
      <c r="KN60" s="229"/>
      <c r="KO60" s="241">
        <f t="shared" si="681"/>
        <v>0</v>
      </c>
      <c r="KP60" s="229">
        <f t="shared" si="682"/>
        <v>0</v>
      </c>
      <c r="KQ60" s="240"/>
      <c r="KR60" s="242">
        <f t="shared" si="683"/>
        <v>0</v>
      </c>
      <c r="KS60" s="243">
        <f t="shared" si="684"/>
        <v>0</v>
      </c>
    </row>
    <row r="61" ht="15.75" customHeight="1">
      <c r="A61" s="236">
        <f t="shared" si="685"/>
        <v>13</v>
      </c>
      <c r="B61" s="237" t="s">
        <v>92</v>
      </c>
      <c r="C61" s="238"/>
      <c r="D61" s="238"/>
      <c r="E61" s="229" t="str">
        <f>ADHK!E61</f>
        <v/>
      </c>
      <c r="F61" s="229" t="str">
        <f>ADHK!F61</f>
        <v/>
      </c>
      <c r="G61" s="229">
        <f t="shared" si="577"/>
        <v>0</v>
      </c>
      <c r="H61" s="240"/>
      <c r="I61" s="229">
        <f t="shared" si="578"/>
        <v>0</v>
      </c>
      <c r="J61" s="240"/>
      <c r="K61" s="229"/>
      <c r="L61" s="241">
        <f t="shared" si="579"/>
        <v>0</v>
      </c>
      <c r="M61" s="229">
        <f t="shared" si="580"/>
        <v>0</v>
      </c>
      <c r="N61" s="240"/>
      <c r="O61" s="242">
        <f t="shared" si="581"/>
        <v>0</v>
      </c>
      <c r="P61" s="243">
        <f t="shared" si="582"/>
        <v>0</v>
      </c>
      <c r="Q61" s="559"/>
      <c r="R61" s="236">
        <f t="shared" si="686"/>
        <v>13</v>
      </c>
      <c r="S61" s="237" t="s">
        <v>92</v>
      </c>
      <c r="T61" s="238"/>
      <c r="U61" s="238"/>
      <c r="V61" s="229" t="str">
        <f>ADHK!V61</f>
        <v/>
      </c>
      <c r="W61" s="229"/>
      <c r="X61" s="229">
        <f t="shared" si="583"/>
        <v>0</v>
      </c>
      <c r="Y61" s="240"/>
      <c r="Z61" s="229">
        <f t="shared" si="584"/>
        <v>0</v>
      </c>
      <c r="AA61" s="240"/>
      <c r="AB61" s="229"/>
      <c r="AC61" s="241">
        <f t="shared" si="585"/>
        <v>0</v>
      </c>
      <c r="AD61" s="229">
        <f t="shared" si="586"/>
        <v>0</v>
      </c>
      <c r="AE61" s="240"/>
      <c r="AF61" s="242">
        <f t="shared" si="587"/>
        <v>0</v>
      </c>
      <c r="AG61" s="243">
        <f t="shared" si="588"/>
        <v>0</v>
      </c>
      <c r="AH61" s="559"/>
      <c r="AI61" s="236">
        <f t="shared" si="687"/>
        <v>13</v>
      </c>
      <c r="AJ61" s="237" t="s">
        <v>92</v>
      </c>
      <c r="AK61" s="238"/>
      <c r="AL61" s="238"/>
      <c r="AM61" s="229" t="str">
        <f>ADHK!AM61</f>
        <v/>
      </c>
      <c r="AN61" s="229"/>
      <c r="AO61" s="229">
        <f t="shared" si="589"/>
        <v>0</v>
      </c>
      <c r="AP61" s="240"/>
      <c r="AQ61" s="229">
        <f t="shared" si="590"/>
        <v>0</v>
      </c>
      <c r="AR61" s="240"/>
      <c r="AS61" s="229"/>
      <c r="AT61" s="241">
        <f t="shared" si="591"/>
        <v>0</v>
      </c>
      <c r="AU61" s="229">
        <f t="shared" si="592"/>
        <v>0</v>
      </c>
      <c r="AV61" s="240"/>
      <c r="AW61" s="242">
        <f t="shared" si="593"/>
        <v>0</v>
      </c>
      <c r="AX61" s="243">
        <f t="shared" si="594"/>
        <v>0</v>
      </c>
      <c r="AY61" s="559"/>
      <c r="AZ61" s="236">
        <f t="shared" si="688"/>
        <v>13</v>
      </c>
      <c r="BA61" s="237" t="s">
        <v>92</v>
      </c>
      <c r="BB61" s="238"/>
      <c r="BC61" s="238"/>
      <c r="BD61" s="229" t="str">
        <f>ADHK!BD61</f>
        <v/>
      </c>
      <c r="BE61" s="229"/>
      <c r="BF61" s="229">
        <f t="shared" si="595"/>
        <v>0</v>
      </c>
      <c r="BG61" s="240"/>
      <c r="BH61" s="229">
        <f t="shared" si="596"/>
        <v>0</v>
      </c>
      <c r="BI61" s="240"/>
      <c r="BJ61" s="229"/>
      <c r="BK61" s="241">
        <f t="shared" si="597"/>
        <v>0</v>
      </c>
      <c r="BL61" s="229">
        <f t="shared" si="598"/>
        <v>0</v>
      </c>
      <c r="BM61" s="240"/>
      <c r="BN61" s="242">
        <f t="shared" si="599"/>
        <v>0</v>
      </c>
      <c r="BO61" s="243">
        <f t="shared" si="600"/>
        <v>0</v>
      </c>
      <c r="BP61" s="559"/>
      <c r="BQ61" s="236">
        <f t="shared" si="689"/>
        <v>13</v>
      </c>
      <c r="BR61" s="237" t="s">
        <v>92</v>
      </c>
      <c r="BS61" s="238"/>
      <c r="BT61" s="238"/>
      <c r="BU61" s="229" t="str">
        <f>ADHK!BU61</f>
        <v/>
      </c>
      <c r="BV61" s="229"/>
      <c r="BW61" s="229">
        <f t="shared" si="601"/>
        <v>0</v>
      </c>
      <c r="BX61" s="240"/>
      <c r="BY61" s="229">
        <f t="shared" si="602"/>
        <v>0</v>
      </c>
      <c r="BZ61" s="240"/>
      <c r="CA61" s="229"/>
      <c r="CB61" s="241">
        <f t="shared" si="603"/>
        <v>0</v>
      </c>
      <c r="CC61" s="229">
        <f t="shared" si="604"/>
        <v>0</v>
      </c>
      <c r="CD61" s="240"/>
      <c r="CE61" s="242">
        <f t="shared" si="605"/>
        <v>0</v>
      </c>
      <c r="CF61" s="243">
        <f t="shared" si="606"/>
        <v>0</v>
      </c>
      <c r="CG61" s="559"/>
      <c r="CH61" s="236">
        <f t="shared" si="690"/>
        <v>13</v>
      </c>
      <c r="CI61" s="237" t="s">
        <v>92</v>
      </c>
      <c r="CJ61" s="238"/>
      <c r="CK61" s="238"/>
      <c r="CL61" s="229" t="str">
        <f>ADHK!CL61</f>
        <v/>
      </c>
      <c r="CM61" s="229"/>
      <c r="CN61" s="229">
        <f t="shared" si="607"/>
        <v>0</v>
      </c>
      <c r="CO61" s="240"/>
      <c r="CP61" s="229">
        <f t="shared" si="608"/>
        <v>0</v>
      </c>
      <c r="CQ61" s="240"/>
      <c r="CR61" s="229"/>
      <c r="CS61" s="241">
        <f t="shared" si="609"/>
        <v>0</v>
      </c>
      <c r="CT61" s="229">
        <f t="shared" si="610"/>
        <v>0</v>
      </c>
      <c r="CU61" s="240"/>
      <c r="CV61" s="242">
        <f t="shared" si="611"/>
        <v>0</v>
      </c>
      <c r="CW61" s="243">
        <f t="shared" si="612"/>
        <v>0</v>
      </c>
      <c r="CX61" s="559"/>
      <c r="CY61" s="236">
        <f t="shared" si="691"/>
        <v>13</v>
      </c>
      <c r="CZ61" s="237" t="s">
        <v>92</v>
      </c>
      <c r="DA61" s="238"/>
      <c r="DB61" s="238"/>
      <c r="DC61" s="229" t="str">
        <f>ADHK!DC61</f>
        <v/>
      </c>
      <c r="DD61" s="229"/>
      <c r="DE61" s="229">
        <f t="shared" si="613"/>
        <v>0</v>
      </c>
      <c r="DF61" s="240"/>
      <c r="DG61" s="229">
        <f t="shared" si="614"/>
        <v>0</v>
      </c>
      <c r="DH61" s="240"/>
      <c r="DI61" s="229"/>
      <c r="DJ61" s="241">
        <f t="shared" si="615"/>
        <v>0</v>
      </c>
      <c r="DK61" s="229">
        <f t="shared" si="616"/>
        <v>0</v>
      </c>
      <c r="DL61" s="240"/>
      <c r="DM61" s="242">
        <f t="shared" si="617"/>
        <v>0</v>
      </c>
      <c r="DN61" s="243">
        <f t="shared" si="618"/>
        <v>0</v>
      </c>
      <c r="DO61" s="559"/>
      <c r="DP61" s="236">
        <f t="shared" si="692"/>
        <v>13</v>
      </c>
      <c r="DQ61" s="237" t="s">
        <v>92</v>
      </c>
      <c r="DR61" s="238"/>
      <c r="DS61" s="238"/>
      <c r="DT61" s="229" t="str">
        <f>ADHK!DT61</f>
        <v/>
      </c>
      <c r="DU61" s="229"/>
      <c r="DV61" s="229">
        <f t="shared" si="619"/>
        <v>0</v>
      </c>
      <c r="DW61" s="240"/>
      <c r="DX61" s="229">
        <f t="shared" si="620"/>
        <v>0</v>
      </c>
      <c r="DY61" s="240"/>
      <c r="DZ61" s="229"/>
      <c r="EA61" s="241">
        <f t="shared" si="621"/>
        <v>0</v>
      </c>
      <c r="EB61" s="229">
        <f t="shared" si="622"/>
        <v>0</v>
      </c>
      <c r="EC61" s="240"/>
      <c r="ED61" s="242">
        <f t="shared" si="623"/>
        <v>0</v>
      </c>
      <c r="EE61" s="243">
        <f t="shared" si="624"/>
        <v>0</v>
      </c>
      <c r="EF61" s="559"/>
      <c r="EG61" s="236">
        <f t="shared" si="693"/>
        <v>13</v>
      </c>
      <c r="EH61" s="237" t="s">
        <v>92</v>
      </c>
      <c r="EI61" s="238"/>
      <c r="EJ61" s="238"/>
      <c r="EK61" s="229" t="str">
        <f>ADHK!EK61</f>
        <v/>
      </c>
      <c r="EL61" s="229"/>
      <c r="EM61" s="229">
        <f t="shared" si="625"/>
        <v>0</v>
      </c>
      <c r="EN61" s="240"/>
      <c r="EO61" s="229">
        <f t="shared" si="626"/>
        <v>0</v>
      </c>
      <c r="EP61" s="240"/>
      <c r="EQ61" s="229"/>
      <c r="ER61" s="241">
        <f t="shared" si="627"/>
        <v>0</v>
      </c>
      <c r="ES61" s="229">
        <f t="shared" si="628"/>
        <v>0</v>
      </c>
      <c r="ET61" s="240"/>
      <c r="EU61" s="242">
        <f t="shared" si="629"/>
        <v>0</v>
      </c>
      <c r="EV61" s="243">
        <f t="shared" si="630"/>
        <v>0</v>
      </c>
      <c r="EW61" s="559"/>
      <c r="EX61" s="236">
        <f t="shared" si="694"/>
        <v>13</v>
      </c>
      <c r="EY61" s="237" t="s">
        <v>92</v>
      </c>
      <c r="EZ61" s="238"/>
      <c r="FA61" s="238"/>
      <c r="FB61" s="229" t="str">
        <f>ADHK!FB61</f>
        <v/>
      </c>
      <c r="FC61" s="229"/>
      <c r="FD61" s="229">
        <f t="shared" si="631"/>
        <v>0</v>
      </c>
      <c r="FE61" s="240"/>
      <c r="FF61" s="229">
        <f t="shared" si="632"/>
        <v>0</v>
      </c>
      <c r="FG61" s="240"/>
      <c r="FH61" s="229"/>
      <c r="FI61" s="241">
        <f t="shared" si="633"/>
        <v>0</v>
      </c>
      <c r="FJ61" s="229">
        <f t="shared" si="634"/>
        <v>0</v>
      </c>
      <c r="FK61" s="240"/>
      <c r="FL61" s="242">
        <f t="shared" si="635"/>
        <v>0</v>
      </c>
      <c r="FM61" s="243">
        <f t="shared" si="636"/>
        <v>0</v>
      </c>
      <c r="FN61" s="559"/>
      <c r="FO61" s="236">
        <f t="shared" si="695"/>
        <v>13</v>
      </c>
      <c r="FP61" s="237" t="s">
        <v>92</v>
      </c>
      <c r="FQ61" s="238"/>
      <c r="FR61" s="238"/>
      <c r="FS61" s="229" t="str">
        <f>ADHK!FS61</f>
        <v/>
      </c>
      <c r="FT61" s="229"/>
      <c r="FU61" s="229">
        <f t="shared" si="637"/>
        <v>0</v>
      </c>
      <c r="FV61" s="240"/>
      <c r="FW61" s="229">
        <f t="shared" si="638"/>
        <v>0</v>
      </c>
      <c r="FX61" s="240"/>
      <c r="FY61" s="229"/>
      <c r="FZ61" s="241">
        <f t="shared" si="639"/>
        <v>0</v>
      </c>
      <c r="GA61" s="229">
        <f t="shared" si="640"/>
        <v>0</v>
      </c>
      <c r="GB61" s="240"/>
      <c r="GC61" s="242">
        <f t="shared" si="641"/>
        <v>0</v>
      </c>
      <c r="GD61" s="243">
        <f t="shared" si="642"/>
        <v>0</v>
      </c>
      <c r="GE61" s="559"/>
      <c r="GF61" s="236">
        <f t="shared" si="696"/>
        <v>13</v>
      </c>
      <c r="GG61" s="237" t="s">
        <v>92</v>
      </c>
      <c r="GH61" s="238"/>
      <c r="GI61" s="238"/>
      <c r="GJ61" s="229" t="str">
        <f>ADHK!GJ61</f>
        <v/>
      </c>
      <c r="GK61" s="229"/>
      <c r="GL61" s="229">
        <f t="shared" si="643"/>
        <v>0</v>
      </c>
      <c r="GM61" s="240"/>
      <c r="GN61" s="229">
        <f t="shared" si="644"/>
        <v>0</v>
      </c>
      <c r="GO61" s="240"/>
      <c r="GP61" s="229"/>
      <c r="GQ61" s="241">
        <f t="shared" si="645"/>
        <v>0</v>
      </c>
      <c r="GR61" s="229">
        <f t="shared" si="646"/>
        <v>0</v>
      </c>
      <c r="GS61" s="240"/>
      <c r="GT61" s="242">
        <f t="shared" si="647"/>
        <v>0</v>
      </c>
      <c r="GU61" s="243">
        <f t="shared" si="648"/>
        <v>0</v>
      </c>
      <c r="GV61" s="559"/>
      <c r="GW61" s="236">
        <f t="shared" si="697"/>
        <v>13</v>
      </c>
      <c r="GX61" s="237" t="s">
        <v>92</v>
      </c>
      <c r="GY61" s="238"/>
      <c r="GZ61" s="238"/>
      <c r="HA61" s="229" t="str">
        <f>ADHK!HA61</f>
        <v/>
      </c>
      <c r="HB61" s="229"/>
      <c r="HC61" s="229">
        <f t="shared" si="649"/>
        <v>0</v>
      </c>
      <c r="HD61" s="240"/>
      <c r="HE61" s="229">
        <f t="shared" si="650"/>
        <v>0</v>
      </c>
      <c r="HF61" s="240"/>
      <c r="HG61" s="229"/>
      <c r="HH61" s="241">
        <f t="shared" si="651"/>
        <v>0</v>
      </c>
      <c r="HI61" s="229">
        <f t="shared" si="652"/>
        <v>0</v>
      </c>
      <c r="HJ61" s="240"/>
      <c r="HK61" s="242">
        <f t="shared" si="653"/>
        <v>0</v>
      </c>
      <c r="HL61" s="243">
        <f t="shared" si="654"/>
        <v>0</v>
      </c>
      <c r="HM61" s="559"/>
      <c r="HN61" s="236">
        <f t="shared" si="698"/>
        <v>13</v>
      </c>
      <c r="HO61" s="237" t="s">
        <v>92</v>
      </c>
      <c r="HP61" s="238"/>
      <c r="HQ61" s="238"/>
      <c r="HR61" s="229" t="str">
        <f>ADHK!HR61</f>
        <v/>
      </c>
      <c r="HS61" s="229"/>
      <c r="HT61" s="229">
        <f t="shared" si="655"/>
        <v>0</v>
      </c>
      <c r="HU61" s="240"/>
      <c r="HV61" s="229">
        <f t="shared" si="656"/>
        <v>0</v>
      </c>
      <c r="HW61" s="240"/>
      <c r="HX61" s="229"/>
      <c r="HY61" s="241">
        <f t="shared" si="657"/>
        <v>0</v>
      </c>
      <c r="HZ61" s="229">
        <f t="shared" si="658"/>
        <v>0</v>
      </c>
      <c r="IA61" s="240"/>
      <c r="IB61" s="242">
        <f t="shared" si="659"/>
        <v>0</v>
      </c>
      <c r="IC61" s="243">
        <f t="shared" si="660"/>
        <v>0</v>
      </c>
      <c r="ID61" s="559"/>
      <c r="IE61" s="236">
        <f t="shared" si="699"/>
        <v>13</v>
      </c>
      <c r="IF61" s="237" t="s">
        <v>92</v>
      </c>
      <c r="IG61" s="238"/>
      <c r="IH61" s="238"/>
      <c r="II61" s="229" t="str">
        <f>ADHK!II61</f>
        <v/>
      </c>
      <c r="IJ61" s="229"/>
      <c r="IK61" s="229">
        <f t="shared" si="661"/>
        <v>0</v>
      </c>
      <c r="IL61" s="240"/>
      <c r="IM61" s="229">
        <f t="shared" si="662"/>
        <v>0</v>
      </c>
      <c r="IN61" s="240"/>
      <c r="IO61" s="229"/>
      <c r="IP61" s="241">
        <f t="shared" si="663"/>
        <v>0</v>
      </c>
      <c r="IQ61" s="229">
        <f t="shared" si="664"/>
        <v>0</v>
      </c>
      <c r="IR61" s="240"/>
      <c r="IS61" s="242">
        <f t="shared" si="665"/>
        <v>0</v>
      </c>
      <c r="IT61" s="243">
        <f t="shared" si="666"/>
        <v>0</v>
      </c>
      <c r="IU61" s="561"/>
      <c r="IV61" s="236">
        <f t="shared" si="700"/>
        <v>13</v>
      </c>
      <c r="IW61" s="237" t="s">
        <v>92</v>
      </c>
      <c r="IX61" s="238"/>
      <c r="IY61" s="238"/>
      <c r="IZ61" s="229" t="str">
        <f>ADHK!IZ61</f>
        <v/>
      </c>
      <c r="JA61" s="229"/>
      <c r="JB61" s="229">
        <f t="shared" si="667"/>
        <v>0</v>
      </c>
      <c r="JC61" s="240"/>
      <c r="JD61" s="229">
        <f t="shared" si="668"/>
        <v>0</v>
      </c>
      <c r="JE61" s="240"/>
      <c r="JF61" s="229"/>
      <c r="JG61" s="241">
        <f t="shared" si="669"/>
        <v>0</v>
      </c>
      <c r="JH61" s="229">
        <f t="shared" si="670"/>
        <v>0</v>
      </c>
      <c r="JI61" s="240"/>
      <c r="JJ61" s="242">
        <f t="shared" si="671"/>
        <v>0</v>
      </c>
      <c r="JK61" s="243">
        <f t="shared" si="672"/>
        <v>0</v>
      </c>
      <c r="JL61" s="559"/>
      <c r="JM61" s="236">
        <f t="shared" si="701"/>
        <v>13</v>
      </c>
      <c r="JN61" s="237" t="s">
        <v>92</v>
      </c>
      <c r="JO61" s="238"/>
      <c r="JP61" s="238"/>
      <c r="JQ61" s="229" t="str">
        <f>ADHK!JQ61</f>
        <v/>
      </c>
      <c r="JR61" s="229"/>
      <c r="JS61" s="229">
        <f t="shared" si="673"/>
        <v>0</v>
      </c>
      <c r="JT61" s="240"/>
      <c r="JU61" s="229">
        <f t="shared" si="674"/>
        <v>0</v>
      </c>
      <c r="JV61" s="240"/>
      <c r="JW61" s="229"/>
      <c r="JX61" s="241">
        <f t="shared" si="675"/>
        <v>0</v>
      </c>
      <c r="JY61" s="229">
        <f t="shared" si="676"/>
        <v>0</v>
      </c>
      <c r="JZ61" s="240"/>
      <c r="KA61" s="242">
        <f t="shared" si="677"/>
        <v>0</v>
      </c>
      <c r="KB61" s="243">
        <f t="shared" si="678"/>
        <v>0</v>
      </c>
      <c r="KC61" s="559"/>
      <c r="KD61" s="236">
        <f t="shared" si="702"/>
        <v>13</v>
      </c>
      <c r="KE61" s="237" t="s">
        <v>92</v>
      </c>
      <c r="KF61" s="238"/>
      <c r="KG61" s="238"/>
      <c r="KH61" s="229" t="str">
        <f>ADHK!KH61</f>
        <v/>
      </c>
      <c r="KI61" s="229"/>
      <c r="KJ61" s="229">
        <f t="shared" si="679"/>
        <v>0</v>
      </c>
      <c r="KK61" s="240"/>
      <c r="KL61" s="229">
        <f t="shared" si="680"/>
        <v>0</v>
      </c>
      <c r="KM61" s="240"/>
      <c r="KN61" s="229"/>
      <c r="KO61" s="241">
        <f t="shared" si="681"/>
        <v>0</v>
      </c>
      <c r="KP61" s="229">
        <f t="shared" si="682"/>
        <v>0</v>
      </c>
      <c r="KQ61" s="240"/>
      <c r="KR61" s="242">
        <f t="shared" si="683"/>
        <v>0</v>
      </c>
      <c r="KS61" s="243">
        <f t="shared" si="684"/>
        <v>0</v>
      </c>
    </row>
    <row r="62" ht="15.75" customHeight="1">
      <c r="A62" s="236">
        <f t="shared" si="685"/>
        <v>14</v>
      </c>
      <c r="B62" s="237" t="s">
        <v>93</v>
      </c>
      <c r="C62" s="238"/>
      <c r="D62" s="238"/>
      <c r="E62" s="229" t="str">
        <f>ADHK!E62</f>
        <v/>
      </c>
      <c r="F62" s="229" t="str">
        <f>ADHK!F62</f>
        <v/>
      </c>
      <c r="G62" s="229">
        <f t="shared" si="577"/>
        <v>0</v>
      </c>
      <c r="H62" s="240"/>
      <c r="I62" s="229">
        <f t="shared" si="578"/>
        <v>0</v>
      </c>
      <c r="J62" s="240"/>
      <c r="K62" s="229"/>
      <c r="L62" s="241">
        <f t="shared" si="579"/>
        <v>0</v>
      </c>
      <c r="M62" s="229">
        <f t="shared" si="580"/>
        <v>0</v>
      </c>
      <c r="N62" s="240"/>
      <c r="O62" s="242">
        <f t="shared" si="581"/>
        <v>0</v>
      </c>
      <c r="P62" s="243">
        <f t="shared" si="582"/>
        <v>0</v>
      </c>
      <c r="Q62" s="559"/>
      <c r="R62" s="236">
        <f t="shared" si="686"/>
        <v>14</v>
      </c>
      <c r="S62" s="237" t="s">
        <v>93</v>
      </c>
      <c r="T62" s="238"/>
      <c r="U62" s="238"/>
      <c r="V62" s="229" t="str">
        <f>ADHK!V62</f>
        <v/>
      </c>
      <c r="W62" s="229"/>
      <c r="X62" s="229">
        <f t="shared" si="583"/>
        <v>0</v>
      </c>
      <c r="Y62" s="240"/>
      <c r="Z62" s="229">
        <f t="shared" si="584"/>
        <v>0</v>
      </c>
      <c r="AA62" s="240"/>
      <c r="AB62" s="229"/>
      <c r="AC62" s="241">
        <f t="shared" si="585"/>
        <v>0</v>
      </c>
      <c r="AD62" s="229">
        <f t="shared" si="586"/>
        <v>0</v>
      </c>
      <c r="AE62" s="240"/>
      <c r="AF62" s="242">
        <f t="shared" si="587"/>
        <v>0</v>
      </c>
      <c r="AG62" s="243">
        <f t="shared" si="588"/>
        <v>0</v>
      </c>
      <c r="AH62" s="559"/>
      <c r="AI62" s="236">
        <f t="shared" si="687"/>
        <v>14</v>
      </c>
      <c r="AJ62" s="237" t="s">
        <v>93</v>
      </c>
      <c r="AK62" s="238"/>
      <c r="AL62" s="238"/>
      <c r="AM62" s="229" t="str">
        <f>ADHK!AM62</f>
        <v/>
      </c>
      <c r="AN62" s="229"/>
      <c r="AO62" s="229">
        <f t="shared" si="589"/>
        <v>0</v>
      </c>
      <c r="AP62" s="240"/>
      <c r="AQ62" s="229">
        <f t="shared" si="590"/>
        <v>0</v>
      </c>
      <c r="AR62" s="240"/>
      <c r="AS62" s="229"/>
      <c r="AT62" s="241">
        <f t="shared" si="591"/>
        <v>0</v>
      </c>
      <c r="AU62" s="229">
        <f t="shared" si="592"/>
        <v>0</v>
      </c>
      <c r="AV62" s="240"/>
      <c r="AW62" s="242">
        <f t="shared" si="593"/>
        <v>0</v>
      </c>
      <c r="AX62" s="243">
        <f t="shared" si="594"/>
        <v>0</v>
      </c>
      <c r="AY62" s="559"/>
      <c r="AZ62" s="236">
        <f t="shared" si="688"/>
        <v>14</v>
      </c>
      <c r="BA62" s="237" t="s">
        <v>93</v>
      </c>
      <c r="BB62" s="238"/>
      <c r="BC62" s="238"/>
      <c r="BD62" s="229" t="str">
        <f>ADHK!BD62</f>
        <v/>
      </c>
      <c r="BE62" s="229"/>
      <c r="BF62" s="229">
        <f t="shared" si="595"/>
        <v>0</v>
      </c>
      <c r="BG62" s="240"/>
      <c r="BH62" s="229">
        <f t="shared" si="596"/>
        <v>0</v>
      </c>
      <c r="BI62" s="240"/>
      <c r="BJ62" s="229"/>
      <c r="BK62" s="241">
        <f t="shared" si="597"/>
        <v>0</v>
      </c>
      <c r="BL62" s="229">
        <f t="shared" si="598"/>
        <v>0</v>
      </c>
      <c r="BM62" s="240"/>
      <c r="BN62" s="242">
        <f t="shared" si="599"/>
        <v>0</v>
      </c>
      <c r="BO62" s="243">
        <f t="shared" si="600"/>
        <v>0</v>
      </c>
      <c r="BP62" s="559"/>
      <c r="BQ62" s="236">
        <f t="shared" si="689"/>
        <v>14</v>
      </c>
      <c r="BR62" s="237" t="s">
        <v>93</v>
      </c>
      <c r="BS62" s="238"/>
      <c r="BT62" s="238"/>
      <c r="BU62" s="229" t="str">
        <f>ADHK!BU62</f>
        <v/>
      </c>
      <c r="BV62" s="229"/>
      <c r="BW62" s="229">
        <f t="shared" si="601"/>
        <v>0</v>
      </c>
      <c r="BX62" s="240"/>
      <c r="BY62" s="229">
        <f t="shared" si="602"/>
        <v>0</v>
      </c>
      <c r="BZ62" s="240"/>
      <c r="CA62" s="229"/>
      <c r="CB62" s="241">
        <f t="shared" si="603"/>
        <v>0</v>
      </c>
      <c r="CC62" s="229">
        <f t="shared" si="604"/>
        <v>0</v>
      </c>
      <c r="CD62" s="240"/>
      <c r="CE62" s="242">
        <f t="shared" si="605"/>
        <v>0</v>
      </c>
      <c r="CF62" s="243">
        <f t="shared" si="606"/>
        <v>0</v>
      </c>
      <c r="CG62" s="559"/>
      <c r="CH62" s="236">
        <f t="shared" si="690"/>
        <v>14</v>
      </c>
      <c r="CI62" s="237" t="s">
        <v>93</v>
      </c>
      <c r="CJ62" s="238"/>
      <c r="CK62" s="238"/>
      <c r="CL62" s="229" t="str">
        <f>ADHK!CL62</f>
        <v/>
      </c>
      <c r="CM62" s="229"/>
      <c r="CN62" s="229">
        <f t="shared" si="607"/>
        <v>0</v>
      </c>
      <c r="CO62" s="240"/>
      <c r="CP62" s="229">
        <f t="shared" si="608"/>
        <v>0</v>
      </c>
      <c r="CQ62" s="240"/>
      <c r="CR62" s="229"/>
      <c r="CS62" s="241">
        <f t="shared" si="609"/>
        <v>0</v>
      </c>
      <c r="CT62" s="229">
        <f t="shared" si="610"/>
        <v>0</v>
      </c>
      <c r="CU62" s="240"/>
      <c r="CV62" s="242">
        <f t="shared" si="611"/>
        <v>0</v>
      </c>
      <c r="CW62" s="243">
        <f t="shared" si="612"/>
        <v>0</v>
      </c>
      <c r="CX62" s="559"/>
      <c r="CY62" s="236">
        <f t="shared" si="691"/>
        <v>14</v>
      </c>
      <c r="CZ62" s="237" t="s">
        <v>93</v>
      </c>
      <c r="DA62" s="238"/>
      <c r="DB62" s="238"/>
      <c r="DC62" s="229" t="str">
        <f>ADHK!DC62</f>
        <v/>
      </c>
      <c r="DD62" s="229"/>
      <c r="DE62" s="229">
        <f t="shared" si="613"/>
        <v>0</v>
      </c>
      <c r="DF62" s="240"/>
      <c r="DG62" s="229">
        <f t="shared" si="614"/>
        <v>0</v>
      </c>
      <c r="DH62" s="240"/>
      <c r="DI62" s="229"/>
      <c r="DJ62" s="241">
        <f t="shared" si="615"/>
        <v>0</v>
      </c>
      <c r="DK62" s="229">
        <f t="shared" si="616"/>
        <v>0</v>
      </c>
      <c r="DL62" s="240"/>
      <c r="DM62" s="242">
        <f t="shared" si="617"/>
        <v>0</v>
      </c>
      <c r="DN62" s="243">
        <f t="shared" si="618"/>
        <v>0</v>
      </c>
      <c r="DO62" s="559"/>
      <c r="DP62" s="236">
        <f t="shared" si="692"/>
        <v>14</v>
      </c>
      <c r="DQ62" s="237" t="s">
        <v>93</v>
      </c>
      <c r="DR62" s="238"/>
      <c r="DS62" s="238"/>
      <c r="DT62" s="229" t="str">
        <f>ADHK!DT62</f>
        <v/>
      </c>
      <c r="DU62" s="229"/>
      <c r="DV62" s="229">
        <f t="shared" si="619"/>
        <v>0</v>
      </c>
      <c r="DW62" s="240"/>
      <c r="DX62" s="229">
        <f t="shared" si="620"/>
        <v>0</v>
      </c>
      <c r="DY62" s="240"/>
      <c r="DZ62" s="229"/>
      <c r="EA62" s="241">
        <f t="shared" si="621"/>
        <v>0</v>
      </c>
      <c r="EB62" s="229">
        <f t="shared" si="622"/>
        <v>0</v>
      </c>
      <c r="EC62" s="240"/>
      <c r="ED62" s="242">
        <f t="shared" si="623"/>
        <v>0</v>
      </c>
      <c r="EE62" s="243">
        <f t="shared" si="624"/>
        <v>0</v>
      </c>
      <c r="EF62" s="559"/>
      <c r="EG62" s="236">
        <f t="shared" si="693"/>
        <v>14</v>
      </c>
      <c r="EH62" s="237" t="s">
        <v>93</v>
      </c>
      <c r="EI62" s="238"/>
      <c r="EJ62" s="238"/>
      <c r="EK62" s="229" t="str">
        <f>ADHK!EK62</f>
        <v/>
      </c>
      <c r="EL62" s="229"/>
      <c r="EM62" s="229">
        <f t="shared" si="625"/>
        <v>0</v>
      </c>
      <c r="EN62" s="240"/>
      <c r="EO62" s="229">
        <f t="shared" si="626"/>
        <v>0</v>
      </c>
      <c r="EP62" s="240"/>
      <c r="EQ62" s="229"/>
      <c r="ER62" s="241">
        <f t="shared" si="627"/>
        <v>0</v>
      </c>
      <c r="ES62" s="229">
        <f t="shared" si="628"/>
        <v>0</v>
      </c>
      <c r="ET62" s="240"/>
      <c r="EU62" s="242">
        <f t="shared" si="629"/>
        <v>0</v>
      </c>
      <c r="EV62" s="243">
        <f t="shared" si="630"/>
        <v>0</v>
      </c>
      <c r="EW62" s="559"/>
      <c r="EX62" s="236">
        <f t="shared" si="694"/>
        <v>14</v>
      </c>
      <c r="EY62" s="237" t="s">
        <v>93</v>
      </c>
      <c r="EZ62" s="238"/>
      <c r="FA62" s="238"/>
      <c r="FB62" s="229" t="str">
        <f>ADHK!FB62</f>
        <v/>
      </c>
      <c r="FC62" s="229"/>
      <c r="FD62" s="229">
        <f t="shared" si="631"/>
        <v>0</v>
      </c>
      <c r="FE62" s="240"/>
      <c r="FF62" s="229">
        <f t="shared" si="632"/>
        <v>0</v>
      </c>
      <c r="FG62" s="240"/>
      <c r="FH62" s="229"/>
      <c r="FI62" s="241">
        <f t="shared" si="633"/>
        <v>0</v>
      </c>
      <c r="FJ62" s="229">
        <f t="shared" si="634"/>
        <v>0</v>
      </c>
      <c r="FK62" s="240"/>
      <c r="FL62" s="242">
        <f t="shared" si="635"/>
        <v>0</v>
      </c>
      <c r="FM62" s="243">
        <f t="shared" si="636"/>
        <v>0</v>
      </c>
      <c r="FN62" s="559"/>
      <c r="FO62" s="236">
        <f t="shared" si="695"/>
        <v>14</v>
      </c>
      <c r="FP62" s="237" t="s">
        <v>93</v>
      </c>
      <c r="FQ62" s="238"/>
      <c r="FR62" s="238"/>
      <c r="FS62" s="229" t="str">
        <f>ADHK!FS62</f>
        <v/>
      </c>
      <c r="FT62" s="229"/>
      <c r="FU62" s="229">
        <f t="shared" si="637"/>
        <v>0</v>
      </c>
      <c r="FV62" s="240"/>
      <c r="FW62" s="229">
        <f t="shared" si="638"/>
        <v>0</v>
      </c>
      <c r="FX62" s="240"/>
      <c r="FY62" s="229"/>
      <c r="FZ62" s="241">
        <f t="shared" si="639"/>
        <v>0</v>
      </c>
      <c r="GA62" s="229">
        <f t="shared" si="640"/>
        <v>0</v>
      </c>
      <c r="GB62" s="240"/>
      <c r="GC62" s="242">
        <f t="shared" si="641"/>
        <v>0</v>
      </c>
      <c r="GD62" s="243">
        <f t="shared" si="642"/>
        <v>0</v>
      </c>
      <c r="GE62" s="559"/>
      <c r="GF62" s="236">
        <f t="shared" si="696"/>
        <v>14</v>
      </c>
      <c r="GG62" s="237" t="s">
        <v>93</v>
      </c>
      <c r="GH62" s="238"/>
      <c r="GI62" s="238"/>
      <c r="GJ62" s="229" t="str">
        <f>ADHK!GJ62</f>
        <v/>
      </c>
      <c r="GK62" s="229"/>
      <c r="GL62" s="229">
        <f t="shared" si="643"/>
        <v>0</v>
      </c>
      <c r="GM62" s="240"/>
      <c r="GN62" s="229">
        <f t="shared" si="644"/>
        <v>0</v>
      </c>
      <c r="GO62" s="240"/>
      <c r="GP62" s="229"/>
      <c r="GQ62" s="241">
        <f t="shared" si="645"/>
        <v>0</v>
      </c>
      <c r="GR62" s="229">
        <f t="shared" si="646"/>
        <v>0</v>
      </c>
      <c r="GS62" s="240"/>
      <c r="GT62" s="242">
        <f t="shared" si="647"/>
        <v>0</v>
      </c>
      <c r="GU62" s="243">
        <f t="shared" si="648"/>
        <v>0</v>
      </c>
      <c r="GV62" s="559"/>
      <c r="GW62" s="236">
        <f t="shared" si="697"/>
        <v>14</v>
      </c>
      <c r="GX62" s="237" t="s">
        <v>93</v>
      </c>
      <c r="GY62" s="238"/>
      <c r="GZ62" s="238"/>
      <c r="HA62" s="229" t="str">
        <f>ADHK!HA62</f>
        <v/>
      </c>
      <c r="HB62" s="229"/>
      <c r="HC62" s="229">
        <f t="shared" si="649"/>
        <v>0</v>
      </c>
      <c r="HD62" s="240"/>
      <c r="HE62" s="229">
        <f t="shared" si="650"/>
        <v>0</v>
      </c>
      <c r="HF62" s="240"/>
      <c r="HG62" s="229"/>
      <c r="HH62" s="241">
        <f t="shared" si="651"/>
        <v>0</v>
      </c>
      <c r="HI62" s="229">
        <f t="shared" si="652"/>
        <v>0</v>
      </c>
      <c r="HJ62" s="240"/>
      <c r="HK62" s="242">
        <f t="shared" si="653"/>
        <v>0</v>
      </c>
      <c r="HL62" s="243">
        <f t="shared" si="654"/>
        <v>0</v>
      </c>
      <c r="HM62" s="559"/>
      <c r="HN62" s="236">
        <f t="shared" si="698"/>
        <v>14</v>
      </c>
      <c r="HO62" s="237" t="s">
        <v>93</v>
      </c>
      <c r="HP62" s="238"/>
      <c r="HQ62" s="238"/>
      <c r="HR62" s="229" t="str">
        <f>ADHK!HR62</f>
        <v/>
      </c>
      <c r="HS62" s="229"/>
      <c r="HT62" s="229">
        <f t="shared" si="655"/>
        <v>0</v>
      </c>
      <c r="HU62" s="240"/>
      <c r="HV62" s="229">
        <f t="shared" si="656"/>
        <v>0</v>
      </c>
      <c r="HW62" s="240"/>
      <c r="HX62" s="229"/>
      <c r="HY62" s="241">
        <f t="shared" si="657"/>
        <v>0</v>
      </c>
      <c r="HZ62" s="229">
        <f t="shared" si="658"/>
        <v>0</v>
      </c>
      <c r="IA62" s="240"/>
      <c r="IB62" s="242">
        <f t="shared" si="659"/>
        <v>0</v>
      </c>
      <c r="IC62" s="243">
        <f t="shared" si="660"/>
        <v>0</v>
      </c>
      <c r="ID62" s="559"/>
      <c r="IE62" s="236">
        <f t="shared" si="699"/>
        <v>14</v>
      </c>
      <c r="IF62" s="237" t="s">
        <v>93</v>
      </c>
      <c r="IG62" s="238"/>
      <c r="IH62" s="238"/>
      <c r="II62" s="229" t="str">
        <f>ADHK!II62</f>
        <v/>
      </c>
      <c r="IJ62" s="229"/>
      <c r="IK62" s="229">
        <f t="shared" si="661"/>
        <v>0</v>
      </c>
      <c r="IL62" s="240"/>
      <c r="IM62" s="229">
        <f t="shared" si="662"/>
        <v>0</v>
      </c>
      <c r="IN62" s="240"/>
      <c r="IO62" s="229"/>
      <c r="IP62" s="241">
        <f t="shared" si="663"/>
        <v>0</v>
      </c>
      <c r="IQ62" s="229">
        <f t="shared" si="664"/>
        <v>0</v>
      </c>
      <c r="IR62" s="240"/>
      <c r="IS62" s="242">
        <f t="shared" si="665"/>
        <v>0</v>
      </c>
      <c r="IT62" s="243">
        <f t="shared" si="666"/>
        <v>0</v>
      </c>
      <c r="IU62" s="561"/>
      <c r="IV62" s="236">
        <f t="shared" si="700"/>
        <v>14</v>
      </c>
      <c r="IW62" s="237" t="s">
        <v>93</v>
      </c>
      <c r="IX62" s="238"/>
      <c r="IY62" s="238"/>
      <c r="IZ62" s="229" t="str">
        <f>ADHK!IZ62</f>
        <v/>
      </c>
      <c r="JA62" s="229"/>
      <c r="JB62" s="229">
        <f t="shared" si="667"/>
        <v>0</v>
      </c>
      <c r="JC62" s="240"/>
      <c r="JD62" s="229">
        <f t="shared" si="668"/>
        <v>0</v>
      </c>
      <c r="JE62" s="240"/>
      <c r="JF62" s="229"/>
      <c r="JG62" s="241">
        <f t="shared" si="669"/>
        <v>0</v>
      </c>
      <c r="JH62" s="229">
        <f t="shared" si="670"/>
        <v>0</v>
      </c>
      <c r="JI62" s="240"/>
      <c r="JJ62" s="242">
        <f t="shared" si="671"/>
        <v>0</v>
      </c>
      <c r="JK62" s="243">
        <f t="shared" si="672"/>
        <v>0</v>
      </c>
      <c r="JL62" s="559"/>
      <c r="JM62" s="236">
        <f t="shared" si="701"/>
        <v>14</v>
      </c>
      <c r="JN62" s="237" t="s">
        <v>93</v>
      </c>
      <c r="JO62" s="238"/>
      <c r="JP62" s="238"/>
      <c r="JQ62" s="229" t="str">
        <f>ADHK!JQ62</f>
        <v/>
      </c>
      <c r="JR62" s="229"/>
      <c r="JS62" s="229">
        <f t="shared" si="673"/>
        <v>0</v>
      </c>
      <c r="JT62" s="240"/>
      <c r="JU62" s="229">
        <f t="shared" si="674"/>
        <v>0</v>
      </c>
      <c r="JV62" s="240"/>
      <c r="JW62" s="229"/>
      <c r="JX62" s="241">
        <f t="shared" si="675"/>
        <v>0</v>
      </c>
      <c r="JY62" s="229">
        <f t="shared" si="676"/>
        <v>0</v>
      </c>
      <c r="JZ62" s="240"/>
      <c r="KA62" s="242">
        <f t="shared" si="677"/>
        <v>0</v>
      </c>
      <c r="KB62" s="243">
        <f t="shared" si="678"/>
        <v>0</v>
      </c>
      <c r="KC62" s="559"/>
      <c r="KD62" s="236">
        <f t="shared" si="702"/>
        <v>14</v>
      </c>
      <c r="KE62" s="237" t="s">
        <v>93</v>
      </c>
      <c r="KF62" s="238"/>
      <c r="KG62" s="238"/>
      <c r="KH62" s="229" t="str">
        <f>ADHK!KH62</f>
        <v/>
      </c>
      <c r="KI62" s="229"/>
      <c r="KJ62" s="229">
        <f t="shared" si="679"/>
        <v>0</v>
      </c>
      <c r="KK62" s="240"/>
      <c r="KL62" s="229">
        <f t="shared" si="680"/>
        <v>0</v>
      </c>
      <c r="KM62" s="240"/>
      <c r="KN62" s="229"/>
      <c r="KO62" s="241">
        <f t="shared" si="681"/>
        <v>0</v>
      </c>
      <c r="KP62" s="229">
        <f t="shared" si="682"/>
        <v>0</v>
      </c>
      <c r="KQ62" s="240"/>
      <c r="KR62" s="242">
        <f t="shared" si="683"/>
        <v>0</v>
      </c>
      <c r="KS62" s="243">
        <f t="shared" si="684"/>
        <v>0</v>
      </c>
    </row>
    <row r="63" ht="15.75" customHeight="1">
      <c r="A63" s="236">
        <f t="shared" si="685"/>
        <v>15</v>
      </c>
      <c r="B63" s="237" t="s">
        <v>94</v>
      </c>
      <c r="C63" s="238"/>
      <c r="D63" s="238"/>
      <c r="E63" s="229" t="str">
        <f>ADHK!E63</f>
        <v/>
      </c>
      <c r="F63" s="229" t="str">
        <f>ADHK!F63</f>
        <v/>
      </c>
      <c r="G63" s="229">
        <f t="shared" si="577"/>
        <v>0</v>
      </c>
      <c r="H63" s="240"/>
      <c r="I63" s="229">
        <f t="shared" si="578"/>
        <v>0</v>
      </c>
      <c r="J63" s="240"/>
      <c r="K63" s="229"/>
      <c r="L63" s="241">
        <f t="shared" si="579"/>
        <v>0</v>
      </c>
      <c r="M63" s="229">
        <f t="shared" si="580"/>
        <v>0</v>
      </c>
      <c r="N63" s="240"/>
      <c r="O63" s="242">
        <f t="shared" si="581"/>
        <v>0</v>
      </c>
      <c r="P63" s="243">
        <f t="shared" si="582"/>
        <v>0</v>
      </c>
      <c r="Q63" s="559"/>
      <c r="R63" s="236">
        <f t="shared" si="686"/>
        <v>15</v>
      </c>
      <c r="S63" s="237" t="s">
        <v>94</v>
      </c>
      <c r="T63" s="238"/>
      <c r="U63" s="238"/>
      <c r="V63" s="229" t="str">
        <f>ADHK!V63</f>
        <v/>
      </c>
      <c r="W63" s="229"/>
      <c r="X63" s="229">
        <f t="shared" si="583"/>
        <v>0</v>
      </c>
      <c r="Y63" s="240"/>
      <c r="Z63" s="229">
        <f t="shared" si="584"/>
        <v>0</v>
      </c>
      <c r="AA63" s="240"/>
      <c r="AB63" s="229"/>
      <c r="AC63" s="241">
        <f t="shared" si="585"/>
        <v>0</v>
      </c>
      <c r="AD63" s="229">
        <f t="shared" si="586"/>
        <v>0</v>
      </c>
      <c r="AE63" s="240"/>
      <c r="AF63" s="242">
        <f t="shared" si="587"/>
        <v>0</v>
      </c>
      <c r="AG63" s="243">
        <f t="shared" si="588"/>
        <v>0</v>
      </c>
      <c r="AH63" s="559"/>
      <c r="AI63" s="236">
        <f t="shared" si="687"/>
        <v>15</v>
      </c>
      <c r="AJ63" s="237" t="s">
        <v>94</v>
      </c>
      <c r="AK63" s="238"/>
      <c r="AL63" s="238"/>
      <c r="AM63" s="229" t="str">
        <f>ADHK!AM63</f>
        <v/>
      </c>
      <c r="AN63" s="229"/>
      <c r="AO63" s="229">
        <f t="shared" si="589"/>
        <v>0</v>
      </c>
      <c r="AP63" s="240"/>
      <c r="AQ63" s="229">
        <f t="shared" si="590"/>
        <v>0</v>
      </c>
      <c r="AR63" s="240"/>
      <c r="AS63" s="229"/>
      <c r="AT63" s="241">
        <f t="shared" si="591"/>
        <v>0</v>
      </c>
      <c r="AU63" s="229">
        <f t="shared" si="592"/>
        <v>0</v>
      </c>
      <c r="AV63" s="240"/>
      <c r="AW63" s="242">
        <f t="shared" si="593"/>
        <v>0</v>
      </c>
      <c r="AX63" s="243">
        <f t="shared" si="594"/>
        <v>0</v>
      </c>
      <c r="AY63" s="559"/>
      <c r="AZ63" s="236">
        <f t="shared" si="688"/>
        <v>15</v>
      </c>
      <c r="BA63" s="237" t="s">
        <v>94</v>
      </c>
      <c r="BB63" s="238"/>
      <c r="BC63" s="238"/>
      <c r="BD63" s="229" t="str">
        <f>ADHK!BD63</f>
        <v/>
      </c>
      <c r="BE63" s="229"/>
      <c r="BF63" s="229">
        <f t="shared" si="595"/>
        <v>0</v>
      </c>
      <c r="BG63" s="240"/>
      <c r="BH63" s="229">
        <f t="shared" si="596"/>
        <v>0</v>
      </c>
      <c r="BI63" s="240"/>
      <c r="BJ63" s="229"/>
      <c r="BK63" s="241">
        <f t="shared" si="597"/>
        <v>0</v>
      </c>
      <c r="BL63" s="229">
        <f t="shared" si="598"/>
        <v>0</v>
      </c>
      <c r="BM63" s="240"/>
      <c r="BN63" s="242">
        <f t="shared" si="599"/>
        <v>0</v>
      </c>
      <c r="BO63" s="243">
        <f t="shared" si="600"/>
        <v>0</v>
      </c>
      <c r="BP63" s="559"/>
      <c r="BQ63" s="236">
        <f t="shared" si="689"/>
        <v>15</v>
      </c>
      <c r="BR63" s="237" t="s">
        <v>94</v>
      </c>
      <c r="BS63" s="238"/>
      <c r="BT63" s="238"/>
      <c r="BU63" s="229" t="str">
        <f>ADHK!BU63</f>
        <v/>
      </c>
      <c r="BV63" s="229"/>
      <c r="BW63" s="229">
        <f t="shared" si="601"/>
        <v>0</v>
      </c>
      <c r="BX63" s="240"/>
      <c r="BY63" s="229">
        <f t="shared" si="602"/>
        <v>0</v>
      </c>
      <c r="BZ63" s="240"/>
      <c r="CA63" s="229"/>
      <c r="CB63" s="241">
        <f t="shared" si="603"/>
        <v>0</v>
      </c>
      <c r="CC63" s="229">
        <f t="shared" si="604"/>
        <v>0</v>
      </c>
      <c r="CD63" s="240"/>
      <c r="CE63" s="242">
        <f t="shared" si="605"/>
        <v>0</v>
      </c>
      <c r="CF63" s="243">
        <f t="shared" si="606"/>
        <v>0</v>
      </c>
      <c r="CG63" s="559"/>
      <c r="CH63" s="236">
        <f t="shared" si="690"/>
        <v>15</v>
      </c>
      <c r="CI63" s="237" t="s">
        <v>94</v>
      </c>
      <c r="CJ63" s="238"/>
      <c r="CK63" s="238"/>
      <c r="CL63" s="229" t="str">
        <f>ADHK!CL63</f>
        <v/>
      </c>
      <c r="CM63" s="229"/>
      <c r="CN63" s="229">
        <f t="shared" si="607"/>
        <v>0</v>
      </c>
      <c r="CO63" s="240"/>
      <c r="CP63" s="229">
        <f t="shared" si="608"/>
        <v>0</v>
      </c>
      <c r="CQ63" s="240"/>
      <c r="CR63" s="229"/>
      <c r="CS63" s="241">
        <f t="shared" si="609"/>
        <v>0</v>
      </c>
      <c r="CT63" s="229">
        <f t="shared" si="610"/>
        <v>0</v>
      </c>
      <c r="CU63" s="240"/>
      <c r="CV63" s="242">
        <f t="shared" si="611"/>
        <v>0</v>
      </c>
      <c r="CW63" s="243">
        <f t="shared" si="612"/>
        <v>0</v>
      </c>
      <c r="CX63" s="559"/>
      <c r="CY63" s="236">
        <f t="shared" si="691"/>
        <v>15</v>
      </c>
      <c r="CZ63" s="237" t="s">
        <v>94</v>
      </c>
      <c r="DA63" s="238"/>
      <c r="DB63" s="238"/>
      <c r="DC63" s="229" t="str">
        <f>ADHK!DC63</f>
        <v/>
      </c>
      <c r="DD63" s="229"/>
      <c r="DE63" s="229">
        <f t="shared" si="613"/>
        <v>0</v>
      </c>
      <c r="DF63" s="240"/>
      <c r="DG63" s="229">
        <f t="shared" si="614"/>
        <v>0</v>
      </c>
      <c r="DH63" s="240"/>
      <c r="DI63" s="229"/>
      <c r="DJ63" s="241">
        <f t="shared" si="615"/>
        <v>0</v>
      </c>
      <c r="DK63" s="229">
        <f t="shared" si="616"/>
        <v>0</v>
      </c>
      <c r="DL63" s="240"/>
      <c r="DM63" s="242">
        <f t="shared" si="617"/>
        <v>0</v>
      </c>
      <c r="DN63" s="243">
        <f t="shared" si="618"/>
        <v>0</v>
      </c>
      <c r="DO63" s="559"/>
      <c r="DP63" s="236">
        <f t="shared" si="692"/>
        <v>15</v>
      </c>
      <c r="DQ63" s="237" t="s">
        <v>94</v>
      </c>
      <c r="DR63" s="238"/>
      <c r="DS63" s="238"/>
      <c r="DT63" s="229" t="str">
        <f>ADHK!DT63</f>
        <v/>
      </c>
      <c r="DU63" s="229"/>
      <c r="DV63" s="229">
        <f t="shared" si="619"/>
        <v>0</v>
      </c>
      <c r="DW63" s="240"/>
      <c r="DX63" s="229">
        <f t="shared" si="620"/>
        <v>0</v>
      </c>
      <c r="DY63" s="240"/>
      <c r="DZ63" s="229"/>
      <c r="EA63" s="241">
        <f t="shared" si="621"/>
        <v>0</v>
      </c>
      <c r="EB63" s="229">
        <f t="shared" si="622"/>
        <v>0</v>
      </c>
      <c r="EC63" s="240"/>
      <c r="ED63" s="242">
        <f t="shared" si="623"/>
        <v>0</v>
      </c>
      <c r="EE63" s="243">
        <f t="shared" si="624"/>
        <v>0</v>
      </c>
      <c r="EF63" s="559"/>
      <c r="EG63" s="236">
        <f t="shared" si="693"/>
        <v>15</v>
      </c>
      <c r="EH63" s="237" t="s">
        <v>94</v>
      </c>
      <c r="EI63" s="238"/>
      <c r="EJ63" s="238"/>
      <c r="EK63" s="229" t="str">
        <f>ADHK!EK63</f>
        <v/>
      </c>
      <c r="EL63" s="229"/>
      <c r="EM63" s="229">
        <f t="shared" si="625"/>
        <v>0</v>
      </c>
      <c r="EN63" s="240"/>
      <c r="EO63" s="229">
        <f t="shared" si="626"/>
        <v>0</v>
      </c>
      <c r="EP63" s="240"/>
      <c r="EQ63" s="229"/>
      <c r="ER63" s="241">
        <f t="shared" si="627"/>
        <v>0</v>
      </c>
      <c r="ES63" s="229">
        <f t="shared" si="628"/>
        <v>0</v>
      </c>
      <c r="ET63" s="240"/>
      <c r="EU63" s="242">
        <f t="shared" si="629"/>
        <v>0</v>
      </c>
      <c r="EV63" s="243">
        <f t="shared" si="630"/>
        <v>0</v>
      </c>
      <c r="EW63" s="559"/>
      <c r="EX63" s="236">
        <f t="shared" si="694"/>
        <v>15</v>
      </c>
      <c r="EY63" s="237" t="s">
        <v>94</v>
      </c>
      <c r="EZ63" s="238"/>
      <c r="FA63" s="238"/>
      <c r="FB63" s="229" t="str">
        <f>ADHK!FB63</f>
        <v/>
      </c>
      <c r="FC63" s="229"/>
      <c r="FD63" s="229">
        <f t="shared" si="631"/>
        <v>0</v>
      </c>
      <c r="FE63" s="240"/>
      <c r="FF63" s="229">
        <f t="shared" si="632"/>
        <v>0</v>
      </c>
      <c r="FG63" s="240"/>
      <c r="FH63" s="229"/>
      <c r="FI63" s="241">
        <f t="shared" si="633"/>
        <v>0</v>
      </c>
      <c r="FJ63" s="229">
        <f t="shared" si="634"/>
        <v>0</v>
      </c>
      <c r="FK63" s="240"/>
      <c r="FL63" s="242">
        <f t="shared" si="635"/>
        <v>0</v>
      </c>
      <c r="FM63" s="243">
        <f t="shared" si="636"/>
        <v>0</v>
      </c>
      <c r="FN63" s="559"/>
      <c r="FO63" s="236">
        <f t="shared" si="695"/>
        <v>15</v>
      </c>
      <c r="FP63" s="237" t="s">
        <v>94</v>
      </c>
      <c r="FQ63" s="238"/>
      <c r="FR63" s="238"/>
      <c r="FS63" s="229" t="str">
        <f>ADHK!FS63</f>
        <v/>
      </c>
      <c r="FT63" s="229"/>
      <c r="FU63" s="229">
        <f t="shared" si="637"/>
        <v>0</v>
      </c>
      <c r="FV63" s="240"/>
      <c r="FW63" s="229">
        <f t="shared" si="638"/>
        <v>0</v>
      </c>
      <c r="FX63" s="240"/>
      <c r="FY63" s="229"/>
      <c r="FZ63" s="241">
        <f t="shared" si="639"/>
        <v>0</v>
      </c>
      <c r="GA63" s="229">
        <f t="shared" si="640"/>
        <v>0</v>
      </c>
      <c r="GB63" s="240"/>
      <c r="GC63" s="242">
        <f t="shared" si="641"/>
        <v>0</v>
      </c>
      <c r="GD63" s="243">
        <f t="shared" si="642"/>
        <v>0</v>
      </c>
      <c r="GE63" s="559"/>
      <c r="GF63" s="236">
        <f t="shared" si="696"/>
        <v>15</v>
      </c>
      <c r="GG63" s="237" t="s">
        <v>94</v>
      </c>
      <c r="GH63" s="238"/>
      <c r="GI63" s="238"/>
      <c r="GJ63" s="229" t="str">
        <f>ADHK!GJ63</f>
        <v/>
      </c>
      <c r="GK63" s="229"/>
      <c r="GL63" s="229">
        <f t="shared" si="643"/>
        <v>0</v>
      </c>
      <c r="GM63" s="240"/>
      <c r="GN63" s="229">
        <f t="shared" si="644"/>
        <v>0</v>
      </c>
      <c r="GO63" s="240"/>
      <c r="GP63" s="229"/>
      <c r="GQ63" s="241">
        <f t="shared" si="645"/>
        <v>0</v>
      </c>
      <c r="GR63" s="229">
        <f t="shared" si="646"/>
        <v>0</v>
      </c>
      <c r="GS63" s="240"/>
      <c r="GT63" s="242">
        <f t="shared" si="647"/>
        <v>0</v>
      </c>
      <c r="GU63" s="243">
        <f t="shared" si="648"/>
        <v>0</v>
      </c>
      <c r="GV63" s="559"/>
      <c r="GW63" s="236">
        <f t="shared" si="697"/>
        <v>15</v>
      </c>
      <c r="GX63" s="237" t="s">
        <v>94</v>
      </c>
      <c r="GY63" s="238"/>
      <c r="GZ63" s="238"/>
      <c r="HA63" s="229" t="str">
        <f>ADHK!HA63</f>
        <v/>
      </c>
      <c r="HB63" s="229"/>
      <c r="HC63" s="229">
        <f t="shared" si="649"/>
        <v>0</v>
      </c>
      <c r="HD63" s="240"/>
      <c r="HE63" s="229">
        <f t="shared" si="650"/>
        <v>0</v>
      </c>
      <c r="HF63" s="240"/>
      <c r="HG63" s="229"/>
      <c r="HH63" s="241">
        <f t="shared" si="651"/>
        <v>0</v>
      </c>
      <c r="HI63" s="229">
        <f t="shared" si="652"/>
        <v>0</v>
      </c>
      <c r="HJ63" s="240"/>
      <c r="HK63" s="242">
        <f t="shared" si="653"/>
        <v>0</v>
      </c>
      <c r="HL63" s="243">
        <f t="shared" si="654"/>
        <v>0</v>
      </c>
      <c r="HM63" s="559"/>
      <c r="HN63" s="236">
        <f t="shared" si="698"/>
        <v>15</v>
      </c>
      <c r="HO63" s="237" t="s">
        <v>94</v>
      </c>
      <c r="HP63" s="238"/>
      <c r="HQ63" s="238"/>
      <c r="HR63" s="229" t="str">
        <f>ADHK!HR63</f>
        <v/>
      </c>
      <c r="HS63" s="229"/>
      <c r="HT63" s="229">
        <f t="shared" si="655"/>
        <v>0</v>
      </c>
      <c r="HU63" s="240"/>
      <c r="HV63" s="229">
        <f t="shared" si="656"/>
        <v>0</v>
      </c>
      <c r="HW63" s="240"/>
      <c r="HX63" s="229"/>
      <c r="HY63" s="241">
        <f t="shared" si="657"/>
        <v>0</v>
      </c>
      <c r="HZ63" s="229">
        <f t="shared" si="658"/>
        <v>0</v>
      </c>
      <c r="IA63" s="240"/>
      <c r="IB63" s="242">
        <f t="shared" si="659"/>
        <v>0</v>
      </c>
      <c r="IC63" s="243">
        <f t="shared" si="660"/>
        <v>0</v>
      </c>
      <c r="ID63" s="559"/>
      <c r="IE63" s="236">
        <f t="shared" si="699"/>
        <v>15</v>
      </c>
      <c r="IF63" s="237" t="s">
        <v>94</v>
      </c>
      <c r="IG63" s="238"/>
      <c r="IH63" s="238"/>
      <c r="II63" s="229" t="str">
        <f>ADHK!II63</f>
        <v/>
      </c>
      <c r="IJ63" s="229"/>
      <c r="IK63" s="229">
        <f t="shared" si="661"/>
        <v>0</v>
      </c>
      <c r="IL63" s="240"/>
      <c r="IM63" s="229">
        <f t="shared" si="662"/>
        <v>0</v>
      </c>
      <c r="IN63" s="240"/>
      <c r="IO63" s="229"/>
      <c r="IP63" s="241">
        <f t="shared" si="663"/>
        <v>0</v>
      </c>
      <c r="IQ63" s="229">
        <f t="shared" si="664"/>
        <v>0</v>
      </c>
      <c r="IR63" s="240"/>
      <c r="IS63" s="242">
        <f t="shared" si="665"/>
        <v>0</v>
      </c>
      <c r="IT63" s="243">
        <f t="shared" si="666"/>
        <v>0</v>
      </c>
      <c r="IU63" s="561"/>
      <c r="IV63" s="236">
        <f t="shared" si="700"/>
        <v>15</v>
      </c>
      <c r="IW63" s="237" t="s">
        <v>94</v>
      </c>
      <c r="IX63" s="238"/>
      <c r="IY63" s="238"/>
      <c r="IZ63" s="229" t="str">
        <f>ADHK!IZ63</f>
        <v/>
      </c>
      <c r="JA63" s="229"/>
      <c r="JB63" s="229">
        <f t="shared" si="667"/>
        <v>0</v>
      </c>
      <c r="JC63" s="240"/>
      <c r="JD63" s="229">
        <f t="shared" si="668"/>
        <v>0</v>
      </c>
      <c r="JE63" s="240"/>
      <c r="JF63" s="229"/>
      <c r="JG63" s="241">
        <f t="shared" si="669"/>
        <v>0</v>
      </c>
      <c r="JH63" s="229">
        <f t="shared" si="670"/>
        <v>0</v>
      </c>
      <c r="JI63" s="240"/>
      <c r="JJ63" s="242">
        <f t="shared" si="671"/>
        <v>0</v>
      </c>
      <c r="JK63" s="243">
        <f t="shared" si="672"/>
        <v>0</v>
      </c>
      <c r="JL63" s="559"/>
      <c r="JM63" s="236">
        <f t="shared" si="701"/>
        <v>15</v>
      </c>
      <c r="JN63" s="237" t="s">
        <v>94</v>
      </c>
      <c r="JO63" s="238"/>
      <c r="JP63" s="238"/>
      <c r="JQ63" s="229" t="str">
        <f>ADHK!JQ63</f>
        <v/>
      </c>
      <c r="JR63" s="229"/>
      <c r="JS63" s="229">
        <f t="shared" si="673"/>
        <v>0</v>
      </c>
      <c r="JT63" s="240"/>
      <c r="JU63" s="229">
        <f t="shared" si="674"/>
        <v>0</v>
      </c>
      <c r="JV63" s="240"/>
      <c r="JW63" s="229"/>
      <c r="JX63" s="241">
        <f t="shared" si="675"/>
        <v>0</v>
      </c>
      <c r="JY63" s="229">
        <f t="shared" si="676"/>
        <v>0</v>
      </c>
      <c r="JZ63" s="240"/>
      <c r="KA63" s="242">
        <f t="shared" si="677"/>
        <v>0</v>
      </c>
      <c r="KB63" s="243">
        <f t="shared" si="678"/>
        <v>0</v>
      </c>
      <c r="KC63" s="559"/>
      <c r="KD63" s="236">
        <f t="shared" si="702"/>
        <v>15</v>
      </c>
      <c r="KE63" s="237" t="s">
        <v>94</v>
      </c>
      <c r="KF63" s="238"/>
      <c r="KG63" s="238"/>
      <c r="KH63" s="229" t="str">
        <f>ADHK!KH63</f>
        <v/>
      </c>
      <c r="KI63" s="229"/>
      <c r="KJ63" s="229">
        <f t="shared" si="679"/>
        <v>0</v>
      </c>
      <c r="KK63" s="240"/>
      <c r="KL63" s="229">
        <f t="shared" si="680"/>
        <v>0</v>
      </c>
      <c r="KM63" s="240"/>
      <c r="KN63" s="229"/>
      <c r="KO63" s="241">
        <f t="shared" si="681"/>
        <v>0</v>
      </c>
      <c r="KP63" s="229">
        <f t="shared" si="682"/>
        <v>0</v>
      </c>
      <c r="KQ63" s="240"/>
      <c r="KR63" s="242">
        <f t="shared" si="683"/>
        <v>0</v>
      </c>
      <c r="KS63" s="243">
        <f t="shared" si="684"/>
        <v>0</v>
      </c>
    </row>
    <row r="64" ht="15.75" customHeight="1">
      <c r="A64" s="236">
        <f t="shared" si="685"/>
        <v>16</v>
      </c>
      <c r="B64" s="237" t="s">
        <v>95</v>
      </c>
      <c r="C64" s="238"/>
      <c r="D64" s="238"/>
      <c r="E64" s="229" t="str">
        <f>ADHK!E64</f>
        <v/>
      </c>
      <c r="F64" s="229" t="str">
        <f>ADHK!F64</f>
        <v/>
      </c>
      <c r="G64" s="229">
        <f t="shared" si="577"/>
        <v>0</v>
      </c>
      <c r="H64" s="240"/>
      <c r="I64" s="229">
        <f t="shared" si="578"/>
        <v>0</v>
      </c>
      <c r="J64" s="240"/>
      <c r="K64" s="229"/>
      <c r="L64" s="241">
        <f t="shared" si="579"/>
        <v>0</v>
      </c>
      <c r="M64" s="229">
        <f t="shared" si="580"/>
        <v>0</v>
      </c>
      <c r="N64" s="240"/>
      <c r="O64" s="242">
        <f t="shared" si="581"/>
        <v>0</v>
      </c>
      <c r="P64" s="243">
        <f t="shared" si="582"/>
        <v>0</v>
      </c>
      <c r="Q64" s="559"/>
      <c r="R64" s="236">
        <f t="shared" si="686"/>
        <v>16</v>
      </c>
      <c r="S64" s="237" t="s">
        <v>95</v>
      </c>
      <c r="T64" s="238"/>
      <c r="U64" s="238"/>
      <c r="V64" s="229" t="str">
        <f>ADHK!V64</f>
        <v/>
      </c>
      <c r="W64" s="229"/>
      <c r="X64" s="229">
        <f t="shared" si="583"/>
        <v>0</v>
      </c>
      <c r="Y64" s="240"/>
      <c r="Z64" s="229">
        <f t="shared" si="584"/>
        <v>0</v>
      </c>
      <c r="AA64" s="240"/>
      <c r="AB64" s="229"/>
      <c r="AC64" s="241">
        <f t="shared" si="585"/>
        <v>0</v>
      </c>
      <c r="AD64" s="229">
        <f t="shared" si="586"/>
        <v>0</v>
      </c>
      <c r="AE64" s="240"/>
      <c r="AF64" s="242">
        <f t="shared" si="587"/>
        <v>0</v>
      </c>
      <c r="AG64" s="243">
        <f t="shared" si="588"/>
        <v>0</v>
      </c>
      <c r="AH64" s="559"/>
      <c r="AI64" s="236">
        <f t="shared" si="687"/>
        <v>16</v>
      </c>
      <c r="AJ64" s="237" t="s">
        <v>95</v>
      </c>
      <c r="AK64" s="238"/>
      <c r="AL64" s="238"/>
      <c r="AM64" s="229" t="str">
        <f>ADHK!AM64</f>
        <v/>
      </c>
      <c r="AN64" s="229"/>
      <c r="AO64" s="229">
        <f t="shared" si="589"/>
        <v>0</v>
      </c>
      <c r="AP64" s="240"/>
      <c r="AQ64" s="229">
        <f t="shared" si="590"/>
        <v>0</v>
      </c>
      <c r="AR64" s="240"/>
      <c r="AS64" s="229"/>
      <c r="AT64" s="241">
        <f t="shared" si="591"/>
        <v>0</v>
      </c>
      <c r="AU64" s="229">
        <f t="shared" si="592"/>
        <v>0</v>
      </c>
      <c r="AV64" s="240"/>
      <c r="AW64" s="242">
        <f t="shared" si="593"/>
        <v>0</v>
      </c>
      <c r="AX64" s="243">
        <f t="shared" si="594"/>
        <v>0</v>
      </c>
      <c r="AY64" s="559"/>
      <c r="AZ64" s="236">
        <f t="shared" si="688"/>
        <v>16</v>
      </c>
      <c r="BA64" s="237" t="s">
        <v>95</v>
      </c>
      <c r="BB64" s="238"/>
      <c r="BC64" s="238"/>
      <c r="BD64" s="229" t="str">
        <f>ADHK!BD64</f>
        <v/>
      </c>
      <c r="BE64" s="229"/>
      <c r="BF64" s="229">
        <f t="shared" si="595"/>
        <v>0</v>
      </c>
      <c r="BG64" s="240"/>
      <c r="BH64" s="229">
        <f t="shared" si="596"/>
        <v>0</v>
      </c>
      <c r="BI64" s="240"/>
      <c r="BJ64" s="229"/>
      <c r="BK64" s="241">
        <f t="shared" si="597"/>
        <v>0</v>
      </c>
      <c r="BL64" s="229">
        <f t="shared" si="598"/>
        <v>0</v>
      </c>
      <c r="BM64" s="240"/>
      <c r="BN64" s="242">
        <f t="shared" si="599"/>
        <v>0</v>
      </c>
      <c r="BO64" s="243">
        <f t="shared" si="600"/>
        <v>0</v>
      </c>
      <c r="BP64" s="559"/>
      <c r="BQ64" s="236">
        <f t="shared" si="689"/>
        <v>16</v>
      </c>
      <c r="BR64" s="237" t="s">
        <v>95</v>
      </c>
      <c r="BS64" s="238"/>
      <c r="BT64" s="238"/>
      <c r="BU64" s="229" t="str">
        <f>ADHK!BU64</f>
        <v/>
      </c>
      <c r="BV64" s="229"/>
      <c r="BW64" s="229">
        <f t="shared" si="601"/>
        <v>0</v>
      </c>
      <c r="BX64" s="240"/>
      <c r="BY64" s="229">
        <f t="shared" si="602"/>
        <v>0</v>
      </c>
      <c r="BZ64" s="240"/>
      <c r="CA64" s="229"/>
      <c r="CB64" s="241">
        <f t="shared" si="603"/>
        <v>0</v>
      </c>
      <c r="CC64" s="229">
        <f t="shared" si="604"/>
        <v>0</v>
      </c>
      <c r="CD64" s="240"/>
      <c r="CE64" s="242">
        <f t="shared" si="605"/>
        <v>0</v>
      </c>
      <c r="CF64" s="243">
        <f t="shared" si="606"/>
        <v>0</v>
      </c>
      <c r="CG64" s="559"/>
      <c r="CH64" s="236">
        <f t="shared" si="690"/>
        <v>16</v>
      </c>
      <c r="CI64" s="237" t="s">
        <v>95</v>
      </c>
      <c r="CJ64" s="238"/>
      <c r="CK64" s="238"/>
      <c r="CL64" s="229" t="str">
        <f>ADHK!CL64</f>
        <v/>
      </c>
      <c r="CM64" s="229"/>
      <c r="CN64" s="229">
        <f t="shared" si="607"/>
        <v>0</v>
      </c>
      <c r="CO64" s="240"/>
      <c r="CP64" s="229">
        <f t="shared" si="608"/>
        <v>0</v>
      </c>
      <c r="CQ64" s="240"/>
      <c r="CR64" s="229"/>
      <c r="CS64" s="241">
        <f t="shared" si="609"/>
        <v>0</v>
      </c>
      <c r="CT64" s="229">
        <f t="shared" si="610"/>
        <v>0</v>
      </c>
      <c r="CU64" s="240"/>
      <c r="CV64" s="242">
        <f t="shared" si="611"/>
        <v>0</v>
      </c>
      <c r="CW64" s="243">
        <f t="shared" si="612"/>
        <v>0</v>
      </c>
      <c r="CX64" s="559"/>
      <c r="CY64" s="236">
        <f t="shared" si="691"/>
        <v>16</v>
      </c>
      <c r="CZ64" s="237" t="s">
        <v>95</v>
      </c>
      <c r="DA64" s="238"/>
      <c r="DB64" s="238"/>
      <c r="DC64" s="229" t="str">
        <f>ADHK!DC64</f>
        <v/>
      </c>
      <c r="DD64" s="229"/>
      <c r="DE64" s="229">
        <f t="shared" si="613"/>
        <v>0</v>
      </c>
      <c r="DF64" s="240"/>
      <c r="DG64" s="229">
        <f t="shared" si="614"/>
        <v>0</v>
      </c>
      <c r="DH64" s="240"/>
      <c r="DI64" s="229"/>
      <c r="DJ64" s="241">
        <f t="shared" si="615"/>
        <v>0</v>
      </c>
      <c r="DK64" s="229">
        <f t="shared" si="616"/>
        <v>0</v>
      </c>
      <c r="DL64" s="240"/>
      <c r="DM64" s="242">
        <f t="shared" si="617"/>
        <v>0</v>
      </c>
      <c r="DN64" s="243">
        <f t="shared" si="618"/>
        <v>0</v>
      </c>
      <c r="DO64" s="559"/>
      <c r="DP64" s="236">
        <f t="shared" si="692"/>
        <v>16</v>
      </c>
      <c r="DQ64" s="237" t="s">
        <v>95</v>
      </c>
      <c r="DR64" s="238"/>
      <c r="DS64" s="238"/>
      <c r="DT64" s="229" t="str">
        <f>ADHK!DT64</f>
        <v/>
      </c>
      <c r="DU64" s="229"/>
      <c r="DV64" s="229">
        <f t="shared" si="619"/>
        <v>0</v>
      </c>
      <c r="DW64" s="240"/>
      <c r="DX64" s="229">
        <f t="shared" si="620"/>
        <v>0</v>
      </c>
      <c r="DY64" s="240"/>
      <c r="DZ64" s="229"/>
      <c r="EA64" s="241">
        <f t="shared" si="621"/>
        <v>0</v>
      </c>
      <c r="EB64" s="229">
        <f t="shared" si="622"/>
        <v>0</v>
      </c>
      <c r="EC64" s="240"/>
      <c r="ED64" s="242">
        <f t="shared" si="623"/>
        <v>0</v>
      </c>
      <c r="EE64" s="243">
        <f t="shared" si="624"/>
        <v>0</v>
      </c>
      <c r="EF64" s="559"/>
      <c r="EG64" s="236">
        <f t="shared" si="693"/>
        <v>16</v>
      </c>
      <c r="EH64" s="237" t="s">
        <v>95</v>
      </c>
      <c r="EI64" s="238"/>
      <c r="EJ64" s="238"/>
      <c r="EK64" s="229" t="str">
        <f>ADHK!EK64</f>
        <v/>
      </c>
      <c r="EL64" s="229"/>
      <c r="EM64" s="229">
        <f t="shared" si="625"/>
        <v>0</v>
      </c>
      <c r="EN64" s="240"/>
      <c r="EO64" s="229">
        <f t="shared" si="626"/>
        <v>0</v>
      </c>
      <c r="EP64" s="240"/>
      <c r="EQ64" s="229"/>
      <c r="ER64" s="241">
        <f t="shared" si="627"/>
        <v>0</v>
      </c>
      <c r="ES64" s="229">
        <f t="shared" si="628"/>
        <v>0</v>
      </c>
      <c r="ET64" s="240"/>
      <c r="EU64" s="242">
        <f t="shared" si="629"/>
        <v>0</v>
      </c>
      <c r="EV64" s="243">
        <f t="shared" si="630"/>
        <v>0</v>
      </c>
      <c r="EW64" s="559"/>
      <c r="EX64" s="236">
        <f t="shared" si="694"/>
        <v>16</v>
      </c>
      <c r="EY64" s="237" t="s">
        <v>95</v>
      </c>
      <c r="EZ64" s="238"/>
      <c r="FA64" s="238"/>
      <c r="FB64" s="229" t="str">
        <f>ADHK!FB64</f>
        <v/>
      </c>
      <c r="FC64" s="229"/>
      <c r="FD64" s="229">
        <f t="shared" si="631"/>
        <v>0</v>
      </c>
      <c r="FE64" s="240"/>
      <c r="FF64" s="229">
        <f t="shared" si="632"/>
        <v>0</v>
      </c>
      <c r="FG64" s="240"/>
      <c r="FH64" s="229"/>
      <c r="FI64" s="241">
        <f t="shared" si="633"/>
        <v>0</v>
      </c>
      <c r="FJ64" s="229">
        <f t="shared" si="634"/>
        <v>0</v>
      </c>
      <c r="FK64" s="240"/>
      <c r="FL64" s="242">
        <f t="shared" si="635"/>
        <v>0</v>
      </c>
      <c r="FM64" s="243">
        <f t="shared" si="636"/>
        <v>0</v>
      </c>
      <c r="FN64" s="559"/>
      <c r="FO64" s="236">
        <f t="shared" si="695"/>
        <v>16</v>
      </c>
      <c r="FP64" s="237" t="s">
        <v>95</v>
      </c>
      <c r="FQ64" s="238"/>
      <c r="FR64" s="238"/>
      <c r="FS64" s="229" t="str">
        <f>ADHK!FS64</f>
        <v/>
      </c>
      <c r="FT64" s="229"/>
      <c r="FU64" s="229">
        <f t="shared" si="637"/>
        <v>0</v>
      </c>
      <c r="FV64" s="240"/>
      <c r="FW64" s="229">
        <f t="shared" si="638"/>
        <v>0</v>
      </c>
      <c r="FX64" s="240"/>
      <c r="FY64" s="229"/>
      <c r="FZ64" s="241">
        <f t="shared" si="639"/>
        <v>0</v>
      </c>
      <c r="GA64" s="229">
        <f t="shared" si="640"/>
        <v>0</v>
      </c>
      <c r="GB64" s="240"/>
      <c r="GC64" s="242">
        <f t="shared" si="641"/>
        <v>0</v>
      </c>
      <c r="GD64" s="243">
        <f t="shared" si="642"/>
        <v>0</v>
      </c>
      <c r="GE64" s="559"/>
      <c r="GF64" s="236">
        <f t="shared" si="696"/>
        <v>16</v>
      </c>
      <c r="GG64" s="237" t="s">
        <v>95</v>
      </c>
      <c r="GH64" s="238"/>
      <c r="GI64" s="238"/>
      <c r="GJ64" s="229" t="str">
        <f>ADHK!GJ64</f>
        <v/>
      </c>
      <c r="GK64" s="229"/>
      <c r="GL64" s="229">
        <f t="shared" si="643"/>
        <v>0</v>
      </c>
      <c r="GM64" s="240"/>
      <c r="GN64" s="229">
        <f t="shared" si="644"/>
        <v>0</v>
      </c>
      <c r="GO64" s="240"/>
      <c r="GP64" s="229"/>
      <c r="GQ64" s="241">
        <f t="shared" si="645"/>
        <v>0</v>
      </c>
      <c r="GR64" s="229">
        <f t="shared" si="646"/>
        <v>0</v>
      </c>
      <c r="GS64" s="240"/>
      <c r="GT64" s="242">
        <f t="shared" si="647"/>
        <v>0</v>
      </c>
      <c r="GU64" s="243">
        <f t="shared" si="648"/>
        <v>0</v>
      </c>
      <c r="GV64" s="559"/>
      <c r="GW64" s="236">
        <f t="shared" si="697"/>
        <v>16</v>
      </c>
      <c r="GX64" s="237" t="s">
        <v>95</v>
      </c>
      <c r="GY64" s="238"/>
      <c r="GZ64" s="238"/>
      <c r="HA64" s="229" t="str">
        <f>ADHK!HA64</f>
        <v/>
      </c>
      <c r="HB64" s="229"/>
      <c r="HC64" s="229">
        <f t="shared" si="649"/>
        <v>0</v>
      </c>
      <c r="HD64" s="240"/>
      <c r="HE64" s="229">
        <f t="shared" si="650"/>
        <v>0</v>
      </c>
      <c r="HF64" s="240"/>
      <c r="HG64" s="229"/>
      <c r="HH64" s="241">
        <f t="shared" si="651"/>
        <v>0</v>
      </c>
      <c r="HI64" s="229">
        <f t="shared" si="652"/>
        <v>0</v>
      </c>
      <c r="HJ64" s="240"/>
      <c r="HK64" s="242">
        <f t="shared" si="653"/>
        <v>0</v>
      </c>
      <c r="HL64" s="243">
        <f t="shared" si="654"/>
        <v>0</v>
      </c>
      <c r="HM64" s="559"/>
      <c r="HN64" s="236">
        <f t="shared" si="698"/>
        <v>16</v>
      </c>
      <c r="HO64" s="237" t="s">
        <v>95</v>
      </c>
      <c r="HP64" s="238"/>
      <c r="HQ64" s="238"/>
      <c r="HR64" s="229" t="str">
        <f>ADHK!HR64</f>
        <v/>
      </c>
      <c r="HS64" s="229"/>
      <c r="HT64" s="229">
        <f t="shared" si="655"/>
        <v>0</v>
      </c>
      <c r="HU64" s="240"/>
      <c r="HV64" s="229">
        <f t="shared" si="656"/>
        <v>0</v>
      </c>
      <c r="HW64" s="240"/>
      <c r="HX64" s="229"/>
      <c r="HY64" s="241">
        <f t="shared" si="657"/>
        <v>0</v>
      </c>
      <c r="HZ64" s="229">
        <f t="shared" si="658"/>
        <v>0</v>
      </c>
      <c r="IA64" s="240"/>
      <c r="IB64" s="242">
        <f t="shared" si="659"/>
        <v>0</v>
      </c>
      <c r="IC64" s="243">
        <f t="shared" si="660"/>
        <v>0</v>
      </c>
      <c r="ID64" s="559"/>
      <c r="IE64" s="236">
        <f t="shared" si="699"/>
        <v>16</v>
      </c>
      <c r="IF64" s="237" t="s">
        <v>95</v>
      </c>
      <c r="IG64" s="238"/>
      <c r="IH64" s="238"/>
      <c r="II64" s="229" t="str">
        <f>ADHK!II64</f>
        <v/>
      </c>
      <c r="IJ64" s="229"/>
      <c r="IK64" s="229">
        <f t="shared" si="661"/>
        <v>0</v>
      </c>
      <c r="IL64" s="240"/>
      <c r="IM64" s="229">
        <f t="shared" si="662"/>
        <v>0</v>
      </c>
      <c r="IN64" s="240"/>
      <c r="IO64" s="229"/>
      <c r="IP64" s="241">
        <f t="shared" si="663"/>
        <v>0</v>
      </c>
      <c r="IQ64" s="229">
        <f t="shared" si="664"/>
        <v>0</v>
      </c>
      <c r="IR64" s="240"/>
      <c r="IS64" s="242">
        <f t="shared" si="665"/>
        <v>0</v>
      </c>
      <c r="IT64" s="243">
        <f t="shared" si="666"/>
        <v>0</v>
      </c>
      <c r="IU64" s="561"/>
      <c r="IV64" s="236">
        <f t="shared" si="700"/>
        <v>16</v>
      </c>
      <c r="IW64" s="237" t="s">
        <v>95</v>
      </c>
      <c r="IX64" s="238"/>
      <c r="IY64" s="238"/>
      <c r="IZ64" s="229" t="str">
        <f>ADHK!IZ64</f>
        <v/>
      </c>
      <c r="JA64" s="229"/>
      <c r="JB64" s="229">
        <f t="shared" si="667"/>
        <v>0</v>
      </c>
      <c r="JC64" s="240"/>
      <c r="JD64" s="229">
        <f t="shared" si="668"/>
        <v>0</v>
      </c>
      <c r="JE64" s="240"/>
      <c r="JF64" s="229"/>
      <c r="JG64" s="241">
        <f t="shared" si="669"/>
        <v>0</v>
      </c>
      <c r="JH64" s="229">
        <f t="shared" si="670"/>
        <v>0</v>
      </c>
      <c r="JI64" s="240"/>
      <c r="JJ64" s="242">
        <f t="shared" si="671"/>
        <v>0</v>
      </c>
      <c r="JK64" s="243">
        <f t="shared" si="672"/>
        <v>0</v>
      </c>
      <c r="JL64" s="559"/>
      <c r="JM64" s="236">
        <f t="shared" si="701"/>
        <v>16</v>
      </c>
      <c r="JN64" s="237" t="s">
        <v>95</v>
      </c>
      <c r="JO64" s="238"/>
      <c r="JP64" s="238"/>
      <c r="JQ64" s="229" t="str">
        <f>ADHK!JQ64</f>
        <v/>
      </c>
      <c r="JR64" s="229"/>
      <c r="JS64" s="229">
        <f t="shared" si="673"/>
        <v>0</v>
      </c>
      <c r="JT64" s="240"/>
      <c r="JU64" s="229">
        <f t="shared" si="674"/>
        <v>0</v>
      </c>
      <c r="JV64" s="240"/>
      <c r="JW64" s="229"/>
      <c r="JX64" s="241">
        <f t="shared" si="675"/>
        <v>0</v>
      </c>
      <c r="JY64" s="229">
        <f t="shared" si="676"/>
        <v>0</v>
      </c>
      <c r="JZ64" s="240"/>
      <c r="KA64" s="242">
        <f t="shared" si="677"/>
        <v>0</v>
      </c>
      <c r="KB64" s="243">
        <f t="shared" si="678"/>
        <v>0</v>
      </c>
      <c r="KC64" s="559"/>
      <c r="KD64" s="236">
        <f t="shared" si="702"/>
        <v>16</v>
      </c>
      <c r="KE64" s="237" t="s">
        <v>95</v>
      </c>
      <c r="KF64" s="238"/>
      <c r="KG64" s="238"/>
      <c r="KH64" s="229" t="str">
        <f>ADHK!KH64</f>
        <v/>
      </c>
      <c r="KI64" s="229"/>
      <c r="KJ64" s="229">
        <f t="shared" si="679"/>
        <v>0</v>
      </c>
      <c r="KK64" s="240"/>
      <c r="KL64" s="229">
        <f t="shared" si="680"/>
        <v>0</v>
      </c>
      <c r="KM64" s="240"/>
      <c r="KN64" s="229"/>
      <c r="KO64" s="241">
        <f t="shared" si="681"/>
        <v>0</v>
      </c>
      <c r="KP64" s="229">
        <f t="shared" si="682"/>
        <v>0</v>
      </c>
      <c r="KQ64" s="240"/>
      <c r="KR64" s="242">
        <f t="shared" si="683"/>
        <v>0</v>
      </c>
      <c r="KS64" s="243">
        <f t="shared" si="684"/>
        <v>0</v>
      </c>
    </row>
    <row r="65" ht="15.75" customHeight="1">
      <c r="A65" s="236">
        <f t="shared" si="685"/>
        <v>17</v>
      </c>
      <c r="B65" s="237" t="s">
        <v>96</v>
      </c>
      <c r="C65" s="238"/>
      <c r="D65" s="238"/>
      <c r="E65" s="229" t="str">
        <f>ADHK!E65</f>
        <v/>
      </c>
      <c r="F65" s="229" t="str">
        <f>ADHK!F65</f>
        <v/>
      </c>
      <c r="G65" s="229">
        <f t="shared" si="577"/>
        <v>0</v>
      </c>
      <c r="H65" s="240"/>
      <c r="I65" s="229">
        <f t="shared" si="578"/>
        <v>0</v>
      </c>
      <c r="J65" s="240"/>
      <c r="K65" s="229"/>
      <c r="L65" s="241">
        <f t="shared" si="579"/>
        <v>0</v>
      </c>
      <c r="M65" s="229">
        <f t="shared" si="580"/>
        <v>0</v>
      </c>
      <c r="N65" s="240"/>
      <c r="O65" s="242">
        <f t="shared" si="581"/>
        <v>0</v>
      </c>
      <c r="P65" s="243">
        <f t="shared" si="582"/>
        <v>0</v>
      </c>
      <c r="Q65" s="559"/>
      <c r="R65" s="236">
        <f t="shared" si="686"/>
        <v>17</v>
      </c>
      <c r="S65" s="237" t="s">
        <v>96</v>
      </c>
      <c r="T65" s="238"/>
      <c r="U65" s="238"/>
      <c r="V65" s="229" t="str">
        <f>ADHK!V65</f>
        <v/>
      </c>
      <c r="W65" s="229"/>
      <c r="X65" s="229">
        <f t="shared" si="583"/>
        <v>0</v>
      </c>
      <c r="Y65" s="240"/>
      <c r="Z65" s="229">
        <f t="shared" si="584"/>
        <v>0</v>
      </c>
      <c r="AA65" s="240"/>
      <c r="AB65" s="229"/>
      <c r="AC65" s="241">
        <f t="shared" si="585"/>
        <v>0</v>
      </c>
      <c r="AD65" s="229">
        <f t="shared" si="586"/>
        <v>0</v>
      </c>
      <c r="AE65" s="240"/>
      <c r="AF65" s="242">
        <f t="shared" si="587"/>
        <v>0</v>
      </c>
      <c r="AG65" s="243">
        <f t="shared" si="588"/>
        <v>0</v>
      </c>
      <c r="AH65" s="559"/>
      <c r="AI65" s="236">
        <f t="shared" si="687"/>
        <v>17</v>
      </c>
      <c r="AJ65" s="237" t="s">
        <v>96</v>
      </c>
      <c r="AK65" s="238"/>
      <c r="AL65" s="238"/>
      <c r="AM65" s="229" t="str">
        <f>ADHK!AM65</f>
        <v/>
      </c>
      <c r="AN65" s="229"/>
      <c r="AO65" s="229">
        <f t="shared" si="589"/>
        <v>0</v>
      </c>
      <c r="AP65" s="240"/>
      <c r="AQ65" s="229">
        <f t="shared" si="590"/>
        <v>0</v>
      </c>
      <c r="AR65" s="240"/>
      <c r="AS65" s="229"/>
      <c r="AT65" s="241">
        <f t="shared" si="591"/>
        <v>0</v>
      </c>
      <c r="AU65" s="229">
        <f t="shared" si="592"/>
        <v>0</v>
      </c>
      <c r="AV65" s="240"/>
      <c r="AW65" s="242">
        <f t="shared" si="593"/>
        <v>0</v>
      </c>
      <c r="AX65" s="243">
        <f t="shared" si="594"/>
        <v>0</v>
      </c>
      <c r="AY65" s="559"/>
      <c r="AZ65" s="236">
        <f t="shared" si="688"/>
        <v>17</v>
      </c>
      <c r="BA65" s="237" t="s">
        <v>96</v>
      </c>
      <c r="BB65" s="238"/>
      <c r="BC65" s="238"/>
      <c r="BD65" s="229" t="str">
        <f>ADHK!BD65</f>
        <v/>
      </c>
      <c r="BE65" s="229"/>
      <c r="BF65" s="229">
        <f t="shared" si="595"/>
        <v>0</v>
      </c>
      <c r="BG65" s="240"/>
      <c r="BH65" s="229">
        <f t="shared" si="596"/>
        <v>0</v>
      </c>
      <c r="BI65" s="240"/>
      <c r="BJ65" s="229"/>
      <c r="BK65" s="241">
        <f t="shared" si="597"/>
        <v>0</v>
      </c>
      <c r="BL65" s="229">
        <f t="shared" si="598"/>
        <v>0</v>
      </c>
      <c r="BM65" s="240"/>
      <c r="BN65" s="242">
        <f t="shared" si="599"/>
        <v>0</v>
      </c>
      <c r="BO65" s="243">
        <f t="shared" si="600"/>
        <v>0</v>
      </c>
      <c r="BP65" s="559"/>
      <c r="BQ65" s="236">
        <f t="shared" si="689"/>
        <v>17</v>
      </c>
      <c r="BR65" s="237" t="s">
        <v>96</v>
      </c>
      <c r="BS65" s="238"/>
      <c r="BT65" s="238"/>
      <c r="BU65" s="229" t="str">
        <f>ADHK!BU65</f>
        <v/>
      </c>
      <c r="BV65" s="229"/>
      <c r="BW65" s="229">
        <f t="shared" si="601"/>
        <v>0</v>
      </c>
      <c r="BX65" s="240"/>
      <c r="BY65" s="229">
        <f t="shared" si="602"/>
        <v>0</v>
      </c>
      <c r="BZ65" s="240"/>
      <c r="CA65" s="229"/>
      <c r="CB65" s="241">
        <f t="shared" si="603"/>
        <v>0</v>
      </c>
      <c r="CC65" s="229">
        <f t="shared" si="604"/>
        <v>0</v>
      </c>
      <c r="CD65" s="240"/>
      <c r="CE65" s="242">
        <f t="shared" si="605"/>
        <v>0</v>
      </c>
      <c r="CF65" s="243">
        <f t="shared" si="606"/>
        <v>0</v>
      </c>
      <c r="CG65" s="559"/>
      <c r="CH65" s="236">
        <f t="shared" si="690"/>
        <v>17</v>
      </c>
      <c r="CI65" s="237" t="s">
        <v>96</v>
      </c>
      <c r="CJ65" s="238"/>
      <c r="CK65" s="238"/>
      <c r="CL65" s="229" t="str">
        <f>ADHK!CL65</f>
        <v/>
      </c>
      <c r="CM65" s="229"/>
      <c r="CN65" s="229">
        <f t="shared" si="607"/>
        <v>0</v>
      </c>
      <c r="CO65" s="240"/>
      <c r="CP65" s="229">
        <f t="shared" si="608"/>
        <v>0</v>
      </c>
      <c r="CQ65" s="240"/>
      <c r="CR65" s="229"/>
      <c r="CS65" s="241">
        <f t="shared" si="609"/>
        <v>0</v>
      </c>
      <c r="CT65" s="229">
        <f t="shared" si="610"/>
        <v>0</v>
      </c>
      <c r="CU65" s="240"/>
      <c r="CV65" s="242">
        <f t="shared" si="611"/>
        <v>0</v>
      </c>
      <c r="CW65" s="243">
        <f t="shared" si="612"/>
        <v>0</v>
      </c>
      <c r="CX65" s="559"/>
      <c r="CY65" s="236">
        <f t="shared" si="691"/>
        <v>17</v>
      </c>
      <c r="CZ65" s="237" t="s">
        <v>96</v>
      </c>
      <c r="DA65" s="238"/>
      <c r="DB65" s="238"/>
      <c r="DC65" s="229" t="str">
        <f>ADHK!DC65</f>
        <v/>
      </c>
      <c r="DD65" s="229"/>
      <c r="DE65" s="229">
        <f t="shared" si="613"/>
        <v>0</v>
      </c>
      <c r="DF65" s="240"/>
      <c r="DG65" s="229">
        <f t="shared" si="614"/>
        <v>0</v>
      </c>
      <c r="DH65" s="240"/>
      <c r="DI65" s="229"/>
      <c r="DJ65" s="241">
        <f t="shared" si="615"/>
        <v>0</v>
      </c>
      <c r="DK65" s="229">
        <f t="shared" si="616"/>
        <v>0</v>
      </c>
      <c r="DL65" s="240"/>
      <c r="DM65" s="242">
        <f t="shared" si="617"/>
        <v>0</v>
      </c>
      <c r="DN65" s="243">
        <f t="shared" si="618"/>
        <v>0</v>
      </c>
      <c r="DO65" s="559"/>
      <c r="DP65" s="236">
        <f t="shared" si="692"/>
        <v>17</v>
      </c>
      <c r="DQ65" s="237" t="s">
        <v>96</v>
      </c>
      <c r="DR65" s="238"/>
      <c r="DS65" s="238"/>
      <c r="DT65" s="229" t="str">
        <f>ADHK!DT65</f>
        <v/>
      </c>
      <c r="DU65" s="229"/>
      <c r="DV65" s="229">
        <f t="shared" si="619"/>
        <v>0</v>
      </c>
      <c r="DW65" s="240"/>
      <c r="DX65" s="229">
        <f t="shared" si="620"/>
        <v>0</v>
      </c>
      <c r="DY65" s="240"/>
      <c r="DZ65" s="229"/>
      <c r="EA65" s="241">
        <f t="shared" si="621"/>
        <v>0</v>
      </c>
      <c r="EB65" s="229">
        <f t="shared" si="622"/>
        <v>0</v>
      </c>
      <c r="EC65" s="240"/>
      <c r="ED65" s="242">
        <f t="shared" si="623"/>
        <v>0</v>
      </c>
      <c r="EE65" s="243">
        <f t="shared" si="624"/>
        <v>0</v>
      </c>
      <c r="EF65" s="559"/>
      <c r="EG65" s="236">
        <f t="shared" si="693"/>
        <v>17</v>
      </c>
      <c r="EH65" s="237" t="s">
        <v>96</v>
      </c>
      <c r="EI65" s="238"/>
      <c r="EJ65" s="238"/>
      <c r="EK65" s="229" t="str">
        <f>ADHK!EK65</f>
        <v/>
      </c>
      <c r="EL65" s="229"/>
      <c r="EM65" s="229">
        <f t="shared" si="625"/>
        <v>0</v>
      </c>
      <c r="EN65" s="240"/>
      <c r="EO65" s="229">
        <f t="shared" si="626"/>
        <v>0</v>
      </c>
      <c r="EP65" s="240"/>
      <c r="EQ65" s="229"/>
      <c r="ER65" s="241">
        <f t="shared" si="627"/>
        <v>0</v>
      </c>
      <c r="ES65" s="229">
        <f t="shared" si="628"/>
        <v>0</v>
      </c>
      <c r="ET65" s="240"/>
      <c r="EU65" s="242">
        <f t="shared" si="629"/>
        <v>0</v>
      </c>
      <c r="EV65" s="243">
        <f t="shared" si="630"/>
        <v>0</v>
      </c>
      <c r="EW65" s="559"/>
      <c r="EX65" s="236">
        <f t="shared" si="694"/>
        <v>17</v>
      </c>
      <c r="EY65" s="237" t="s">
        <v>96</v>
      </c>
      <c r="EZ65" s="238"/>
      <c r="FA65" s="238"/>
      <c r="FB65" s="229" t="str">
        <f>ADHK!FB65</f>
        <v/>
      </c>
      <c r="FC65" s="229"/>
      <c r="FD65" s="229">
        <f t="shared" si="631"/>
        <v>0</v>
      </c>
      <c r="FE65" s="240"/>
      <c r="FF65" s="229">
        <f t="shared" si="632"/>
        <v>0</v>
      </c>
      <c r="FG65" s="240"/>
      <c r="FH65" s="229"/>
      <c r="FI65" s="241">
        <f t="shared" si="633"/>
        <v>0</v>
      </c>
      <c r="FJ65" s="229">
        <f t="shared" si="634"/>
        <v>0</v>
      </c>
      <c r="FK65" s="240"/>
      <c r="FL65" s="242">
        <f t="shared" si="635"/>
        <v>0</v>
      </c>
      <c r="FM65" s="243">
        <f t="shared" si="636"/>
        <v>0</v>
      </c>
      <c r="FN65" s="559"/>
      <c r="FO65" s="236">
        <f t="shared" si="695"/>
        <v>17</v>
      </c>
      <c r="FP65" s="237" t="s">
        <v>96</v>
      </c>
      <c r="FQ65" s="238"/>
      <c r="FR65" s="238"/>
      <c r="FS65" s="229" t="str">
        <f>ADHK!FS65</f>
        <v/>
      </c>
      <c r="FT65" s="229"/>
      <c r="FU65" s="229">
        <f t="shared" si="637"/>
        <v>0</v>
      </c>
      <c r="FV65" s="240"/>
      <c r="FW65" s="229">
        <f t="shared" si="638"/>
        <v>0</v>
      </c>
      <c r="FX65" s="240"/>
      <c r="FY65" s="229"/>
      <c r="FZ65" s="241">
        <f t="shared" si="639"/>
        <v>0</v>
      </c>
      <c r="GA65" s="229">
        <f t="shared" si="640"/>
        <v>0</v>
      </c>
      <c r="GB65" s="240"/>
      <c r="GC65" s="242">
        <f t="shared" si="641"/>
        <v>0</v>
      </c>
      <c r="GD65" s="243">
        <f t="shared" si="642"/>
        <v>0</v>
      </c>
      <c r="GE65" s="559"/>
      <c r="GF65" s="236">
        <f t="shared" si="696"/>
        <v>17</v>
      </c>
      <c r="GG65" s="237" t="s">
        <v>96</v>
      </c>
      <c r="GH65" s="238"/>
      <c r="GI65" s="238"/>
      <c r="GJ65" s="229" t="str">
        <f>ADHK!GJ65</f>
        <v/>
      </c>
      <c r="GK65" s="229"/>
      <c r="GL65" s="229">
        <f t="shared" si="643"/>
        <v>0</v>
      </c>
      <c r="GM65" s="240"/>
      <c r="GN65" s="229">
        <f t="shared" si="644"/>
        <v>0</v>
      </c>
      <c r="GO65" s="240"/>
      <c r="GP65" s="229"/>
      <c r="GQ65" s="241">
        <f t="shared" si="645"/>
        <v>0</v>
      </c>
      <c r="GR65" s="229">
        <f t="shared" si="646"/>
        <v>0</v>
      </c>
      <c r="GS65" s="240"/>
      <c r="GT65" s="242">
        <f t="shared" si="647"/>
        <v>0</v>
      </c>
      <c r="GU65" s="243">
        <f t="shared" si="648"/>
        <v>0</v>
      </c>
      <c r="GV65" s="559"/>
      <c r="GW65" s="236">
        <f t="shared" si="697"/>
        <v>17</v>
      </c>
      <c r="GX65" s="237" t="s">
        <v>96</v>
      </c>
      <c r="GY65" s="238"/>
      <c r="GZ65" s="238"/>
      <c r="HA65" s="229" t="str">
        <f>ADHK!HA65</f>
        <v/>
      </c>
      <c r="HB65" s="229"/>
      <c r="HC65" s="229">
        <f t="shared" si="649"/>
        <v>0</v>
      </c>
      <c r="HD65" s="240"/>
      <c r="HE65" s="229">
        <f t="shared" si="650"/>
        <v>0</v>
      </c>
      <c r="HF65" s="240"/>
      <c r="HG65" s="229"/>
      <c r="HH65" s="241">
        <f t="shared" si="651"/>
        <v>0</v>
      </c>
      <c r="HI65" s="229">
        <f t="shared" si="652"/>
        <v>0</v>
      </c>
      <c r="HJ65" s="240"/>
      <c r="HK65" s="242">
        <f t="shared" si="653"/>
        <v>0</v>
      </c>
      <c r="HL65" s="243">
        <f t="shared" si="654"/>
        <v>0</v>
      </c>
      <c r="HM65" s="559"/>
      <c r="HN65" s="236">
        <f t="shared" si="698"/>
        <v>17</v>
      </c>
      <c r="HO65" s="237" t="s">
        <v>96</v>
      </c>
      <c r="HP65" s="238"/>
      <c r="HQ65" s="238"/>
      <c r="HR65" s="229" t="str">
        <f>ADHK!HR65</f>
        <v/>
      </c>
      <c r="HS65" s="229"/>
      <c r="HT65" s="229">
        <f t="shared" si="655"/>
        <v>0</v>
      </c>
      <c r="HU65" s="240"/>
      <c r="HV65" s="229">
        <f t="shared" si="656"/>
        <v>0</v>
      </c>
      <c r="HW65" s="240"/>
      <c r="HX65" s="229"/>
      <c r="HY65" s="241">
        <f t="shared" si="657"/>
        <v>0</v>
      </c>
      <c r="HZ65" s="229">
        <f t="shared" si="658"/>
        <v>0</v>
      </c>
      <c r="IA65" s="240"/>
      <c r="IB65" s="242">
        <f t="shared" si="659"/>
        <v>0</v>
      </c>
      <c r="IC65" s="243">
        <f t="shared" si="660"/>
        <v>0</v>
      </c>
      <c r="ID65" s="559"/>
      <c r="IE65" s="236">
        <f t="shared" si="699"/>
        <v>17</v>
      </c>
      <c r="IF65" s="237" t="s">
        <v>96</v>
      </c>
      <c r="IG65" s="238"/>
      <c r="IH65" s="238"/>
      <c r="II65" s="229" t="str">
        <f>ADHK!II65</f>
        <v/>
      </c>
      <c r="IJ65" s="229"/>
      <c r="IK65" s="229">
        <f t="shared" si="661"/>
        <v>0</v>
      </c>
      <c r="IL65" s="240"/>
      <c r="IM65" s="229">
        <f t="shared" si="662"/>
        <v>0</v>
      </c>
      <c r="IN65" s="240"/>
      <c r="IO65" s="229"/>
      <c r="IP65" s="241">
        <f t="shared" si="663"/>
        <v>0</v>
      </c>
      <c r="IQ65" s="229">
        <f t="shared" si="664"/>
        <v>0</v>
      </c>
      <c r="IR65" s="240"/>
      <c r="IS65" s="242">
        <f t="shared" si="665"/>
        <v>0</v>
      </c>
      <c r="IT65" s="243">
        <f t="shared" si="666"/>
        <v>0</v>
      </c>
      <c r="IU65" s="561"/>
      <c r="IV65" s="236">
        <f t="shared" si="700"/>
        <v>17</v>
      </c>
      <c r="IW65" s="237" t="s">
        <v>96</v>
      </c>
      <c r="IX65" s="238"/>
      <c r="IY65" s="238"/>
      <c r="IZ65" s="229" t="str">
        <f>ADHK!IZ65</f>
        <v/>
      </c>
      <c r="JA65" s="229"/>
      <c r="JB65" s="229">
        <f t="shared" si="667"/>
        <v>0</v>
      </c>
      <c r="JC65" s="240"/>
      <c r="JD65" s="229">
        <f t="shared" si="668"/>
        <v>0</v>
      </c>
      <c r="JE65" s="240"/>
      <c r="JF65" s="229"/>
      <c r="JG65" s="241">
        <f t="shared" si="669"/>
        <v>0</v>
      </c>
      <c r="JH65" s="229">
        <f t="shared" si="670"/>
        <v>0</v>
      </c>
      <c r="JI65" s="240"/>
      <c r="JJ65" s="242">
        <f t="shared" si="671"/>
        <v>0</v>
      </c>
      <c r="JK65" s="243">
        <f t="shared" si="672"/>
        <v>0</v>
      </c>
      <c r="JL65" s="559"/>
      <c r="JM65" s="236">
        <f t="shared" si="701"/>
        <v>17</v>
      </c>
      <c r="JN65" s="237" t="s">
        <v>96</v>
      </c>
      <c r="JO65" s="238"/>
      <c r="JP65" s="238"/>
      <c r="JQ65" s="229" t="str">
        <f>ADHK!JQ65</f>
        <v/>
      </c>
      <c r="JR65" s="229"/>
      <c r="JS65" s="229">
        <f t="shared" si="673"/>
        <v>0</v>
      </c>
      <c r="JT65" s="240"/>
      <c r="JU65" s="229">
        <f t="shared" si="674"/>
        <v>0</v>
      </c>
      <c r="JV65" s="240"/>
      <c r="JW65" s="229"/>
      <c r="JX65" s="241">
        <f t="shared" si="675"/>
        <v>0</v>
      </c>
      <c r="JY65" s="229">
        <f t="shared" si="676"/>
        <v>0</v>
      </c>
      <c r="JZ65" s="240"/>
      <c r="KA65" s="242">
        <f t="shared" si="677"/>
        <v>0</v>
      </c>
      <c r="KB65" s="243">
        <f t="shared" si="678"/>
        <v>0</v>
      </c>
      <c r="KC65" s="559"/>
      <c r="KD65" s="236">
        <f t="shared" si="702"/>
        <v>17</v>
      </c>
      <c r="KE65" s="237" t="s">
        <v>96</v>
      </c>
      <c r="KF65" s="238"/>
      <c r="KG65" s="238"/>
      <c r="KH65" s="229" t="str">
        <f>ADHK!KH65</f>
        <v/>
      </c>
      <c r="KI65" s="229"/>
      <c r="KJ65" s="229">
        <f t="shared" si="679"/>
        <v>0</v>
      </c>
      <c r="KK65" s="240"/>
      <c r="KL65" s="229">
        <f t="shared" si="680"/>
        <v>0</v>
      </c>
      <c r="KM65" s="240"/>
      <c r="KN65" s="229"/>
      <c r="KO65" s="241">
        <f t="shared" si="681"/>
        <v>0</v>
      </c>
      <c r="KP65" s="229">
        <f t="shared" si="682"/>
        <v>0</v>
      </c>
      <c r="KQ65" s="240"/>
      <c r="KR65" s="242">
        <f t="shared" si="683"/>
        <v>0</v>
      </c>
      <c r="KS65" s="243">
        <f t="shared" si="684"/>
        <v>0</v>
      </c>
    </row>
    <row r="66" ht="15.75" customHeight="1">
      <c r="A66" s="236"/>
      <c r="B66" s="237"/>
      <c r="C66" s="248"/>
      <c r="D66" s="248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43"/>
      <c r="Q66" s="559"/>
      <c r="R66" s="236"/>
      <c r="S66" s="237"/>
      <c r="T66" s="248"/>
      <c r="U66" s="248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43"/>
      <c r="AH66" s="559"/>
      <c r="AI66" s="236"/>
      <c r="AJ66" s="237"/>
      <c r="AK66" s="248"/>
      <c r="AL66" s="248"/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43"/>
      <c r="AY66" s="559"/>
      <c r="AZ66" s="236"/>
      <c r="BA66" s="237"/>
      <c r="BB66" s="248"/>
      <c r="BC66" s="248"/>
      <c r="BD66" s="229"/>
      <c r="BE66" s="229"/>
      <c r="BF66" s="229"/>
      <c r="BG66" s="229"/>
      <c r="BH66" s="229"/>
      <c r="BI66" s="229"/>
      <c r="BJ66" s="229"/>
      <c r="BK66" s="229"/>
      <c r="BL66" s="229"/>
      <c r="BM66" s="229"/>
      <c r="BN66" s="229"/>
      <c r="BO66" s="243"/>
      <c r="BP66" s="559"/>
      <c r="BQ66" s="236"/>
      <c r="BR66" s="237"/>
      <c r="BS66" s="248"/>
      <c r="BT66" s="248"/>
      <c r="BU66" s="229"/>
      <c r="BV66" s="229"/>
      <c r="BW66" s="229"/>
      <c r="BX66" s="229"/>
      <c r="BY66" s="229"/>
      <c r="BZ66" s="229"/>
      <c r="CA66" s="229"/>
      <c r="CB66" s="229"/>
      <c r="CC66" s="229"/>
      <c r="CD66" s="229"/>
      <c r="CE66" s="229"/>
      <c r="CF66" s="243"/>
      <c r="CG66" s="559"/>
      <c r="CH66" s="236"/>
      <c r="CI66" s="237"/>
      <c r="CJ66" s="248"/>
      <c r="CK66" s="248"/>
      <c r="CL66" s="229"/>
      <c r="CM66" s="229"/>
      <c r="CN66" s="229"/>
      <c r="CO66" s="229"/>
      <c r="CP66" s="229"/>
      <c r="CQ66" s="229"/>
      <c r="CR66" s="229"/>
      <c r="CS66" s="229"/>
      <c r="CT66" s="229"/>
      <c r="CU66" s="229"/>
      <c r="CV66" s="229"/>
      <c r="CW66" s="243"/>
      <c r="CX66" s="559"/>
      <c r="CY66" s="236"/>
      <c r="CZ66" s="237"/>
      <c r="DA66" s="248"/>
      <c r="DB66" s="248"/>
      <c r="DC66" s="229"/>
      <c r="DD66" s="229"/>
      <c r="DE66" s="229"/>
      <c r="DF66" s="229"/>
      <c r="DG66" s="229"/>
      <c r="DH66" s="229"/>
      <c r="DI66" s="229"/>
      <c r="DJ66" s="229"/>
      <c r="DK66" s="229"/>
      <c r="DL66" s="229"/>
      <c r="DM66" s="229"/>
      <c r="DN66" s="243"/>
      <c r="DO66" s="559"/>
      <c r="DP66" s="236"/>
      <c r="DQ66" s="237"/>
      <c r="DR66" s="248"/>
      <c r="DS66" s="248"/>
      <c r="DT66" s="229"/>
      <c r="DU66" s="229"/>
      <c r="DV66" s="229"/>
      <c r="DW66" s="229"/>
      <c r="DX66" s="229"/>
      <c r="DY66" s="229"/>
      <c r="DZ66" s="229"/>
      <c r="EA66" s="229"/>
      <c r="EB66" s="229"/>
      <c r="EC66" s="229"/>
      <c r="ED66" s="229"/>
      <c r="EE66" s="243"/>
      <c r="EF66" s="559"/>
      <c r="EG66" s="236"/>
      <c r="EH66" s="237"/>
      <c r="EI66" s="248"/>
      <c r="EJ66" s="248"/>
      <c r="EK66" s="229"/>
      <c r="EL66" s="229"/>
      <c r="EM66" s="229"/>
      <c r="EN66" s="229"/>
      <c r="EO66" s="229"/>
      <c r="EP66" s="229"/>
      <c r="EQ66" s="229"/>
      <c r="ER66" s="229"/>
      <c r="ES66" s="229"/>
      <c r="ET66" s="229"/>
      <c r="EU66" s="229"/>
      <c r="EV66" s="243"/>
      <c r="EW66" s="559"/>
      <c r="EX66" s="236"/>
      <c r="EY66" s="237"/>
      <c r="EZ66" s="248"/>
      <c r="FA66" s="248"/>
      <c r="FB66" s="229"/>
      <c r="FC66" s="229"/>
      <c r="FD66" s="229"/>
      <c r="FE66" s="229"/>
      <c r="FF66" s="229"/>
      <c r="FG66" s="229"/>
      <c r="FH66" s="229"/>
      <c r="FI66" s="229"/>
      <c r="FJ66" s="229"/>
      <c r="FK66" s="229"/>
      <c r="FL66" s="229"/>
      <c r="FM66" s="243"/>
      <c r="FN66" s="559"/>
      <c r="FO66" s="236"/>
      <c r="FP66" s="237"/>
      <c r="FQ66" s="248"/>
      <c r="FR66" s="248"/>
      <c r="FS66" s="229"/>
      <c r="FT66" s="229"/>
      <c r="FU66" s="229"/>
      <c r="FV66" s="229"/>
      <c r="FW66" s="229"/>
      <c r="FX66" s="229"/>
      <c r="FY66" s="229"/>
      <c r="FZ66" s="229"/>
      <c r="GA66" s="229"/>
      <c r="GB66" s="229"/>
      <c r="GC66" s="229"/>
      <c r="GD66" s="243"/>
      <c r="GE66" s="559"/>
      <c r="GF66" s="236"/>
      <c r="GG66" s="237"/>
      <c r="GH66" s="248"/>
      <c r="GI66" s="248"/>
      <c r="GJ66" s="229"/>
      <c r="GK66" s="229"/>
      <c r="GL66" s="229"/>
      <c r="GM66" s="229"/>
      <c r="GN66" s="229"/>
      <c r="GO66" s="229"/>
      <c r="GP66" s="229"/>
      <c r="GQ66" s="229"/>
      <c r="GR66" s="229"/>
      <c r="GS66" s="229"/>
      <c r="GT66" s="229"/>
      <c r="GU66" s="243"/>
      <c r="GV66" s="559"/>
      <c r="GW66" s="236"/>
      <c r="GX66" s="237"/>
      <c r="GY66" s="248"/>
      <c r="GZ66" s="248"/>
      <c r="HA66" s="229"/>
      <c r="HB66" s="229"/>
      <c r="HC66" s="229"/>
      <c r="HD66" s="229"/>
      <c r="HE66" s="229"/>
      <c r="HF66" s="229"/>
      <c r="HG66" s="229"/>
      <c r="HH66" s="229"/>
      <c r="HI66" s="229"/>
      <c r="HJ66" s="229"/>
      <c r="HK66" s="229"/>
      <c r="HL66" s="243"/>
      <c r="HM66" s="559"/>
      <c r="HN66" s="236"/>
      <c r="HO66" s="237"/>
      <c r="HP66" s="248"/>
      <c r="HQ66" s="248"/>
      <c r="HR66" s="229"/>
      <c r="HS66" s="229"/>
      <c r="HT66" s="229"/>
      <c r="HU66" s="229"/>
      <c r="HV66" s="229"/>
      <c r="HW66" s="229"/>
      <c r="HX66" s="229"/>
      <c r="HY66" s="229"/>
      <c r="HZ66" s="229"/>
      <c r="IA66" s="229"/>
      <c r="IB66" s="229"/>
      <c r="IC66" s="243"/>
      <c r="ID66" s="559"/>
      <c r="IE66" s="236"/>
      <c r="IF66" s="237"/>
      <c r="IG66" s="248"/>
      <c r="IH66" s="248"/>
      <c r="II66" s="229"/>
      <c r="IJ66" s="229"/>
      <c r="IK66" s="229"/>
      <c r="IL66" s="229"/>
      <c r="IM66" s="229"/>
      <c r="IN66" s="229"/>
      <c r="IO66" s="229"/>
      <c r="IP66" s="229"/>
      <c r="IQ66" s="229"/>
      <c r="IR66" s="229"/>
      <c r="IS66" s="229"/>
      <c r="IT66" s="243"/>
      <c r="IU66" s="559"/>
      <c r="IV66" s="236"/>
      <c r="IW66" s="237"/>
      <c r="IX66" s="248"/>
      <c r="IY66" s="248"/>
      <c r="IZ66" s="229"/>
      <c r="JA66" s="229"/>
      <c r="JB66" s="229"/>
      <c r="JC66" s="229"/>
      <c r="JD66" s="229"/>
      <c r="JE66" s="229"/>
      <c r="JF66" s="229"/>
      <c r="JG66" s="229"/>
      <c r="JH66" s="229"/>
      <c r="JI66" s="229"/>
      <c r="JJ66" s="229"/>
      <c r="JK66" s="243"/>
      <c r="JL66" s="559"/>
      <c r="JM66" s="236"/>
      <c r="JN66" s="237"/>
      <c r="JO66" s="248"/>
      <c r="JP66" s="248"/>
      <c r="JQ66" s="229"/>
      <c r="JR66" s="229"/>
      <c r="JS66" s="229"/>
      <c r="JT66" s="229"/>
      <c r="JU66" s="229"/>
      <c r="JV66" s="229"/>
      <c r="JW66" s="229"/>
      <c r="JX66" s="229"/>
      <c r="JY66" s="229"/>
      <c r="JZ66" s="229"/>
      <c r="KA66" s="229"/>
      <c r="KB66" s="243"/>
      <c r="KC66" s="559"/>
      <c r="KD66" s="236"/>
      <c r="KE66" s="237"/>
      <c r="KF66" s="248"/>
      <c r="KG66" s="248"/>
      <c r="KH66" s="229"/>
      <c r="KI66" s="229"/>
      <c r="KJ66" s="229"/>
      <c r="KK66" s="229"/>
      <c r="KL66" s="229"/>
      <c r="KM66" s="229"/>
      <c r="KN66" s="229"/>
      <c r="KO66" s="229"/>
      <c r="KP66" s="229"/>
      <c r="KQ66" s="229"/>
      <c r="KR66" s="229"/>
      <c r="KS66" s="243"/>
    </row>
    <row r="67" ht="15.75" customHeight="1">
      <c r="A67" s="249" t="s">
        <v>97</v>
      </c>
      <c r="B67" s="163"/>
      <c r="C67" s="250"/>
      <c r="D67" s="250"/>
      <c r="E67" s="251"/>
      <c r="F67" s="251"/>
      <c r="G67" s="252">
        <f>SUM(G49:G66)</f>
        <v>267147.9344</v>
      </c>
      <c r="H67" s="251"/>
      <c r="I67" s="252">
        <f>SUM(I49:I66)</f>
        <v>16723.42692</v>
      </c>
      <c r="J67" s="251"/>
      <c r="K67" s="251"/>
      <c r="L67" s="252">
        <f t="shared" ref="L67:M67" si="703">SUM(L49:L66)</f>
        <v>0</v>
      </c>
      <c r="M67" s="252">
        <f t="shared" si="703"/>
        <v>283871.3613</v>
      </c>
      <c r="N67" s="251"/>
      <c r="O67" s="252">
        <f t="shared" ref="O67:P67" si="704">SUM(O49:O66)</f>
        <v>84543.45084</v>
      </c>
      <c r="P67" s="252">
        <f t="shared" si="704"/>
        <v>199327.9105</v>
      </c>
      <c r="Q67" s="562"/>
      <c r="R67" s="249" t="s">
        <v>97</v>
      </c>
      <c r="S67" s="163"/>
      <c r="T67" s="250"/>
      <c r="U67" s="250"/>
      <c r="V67" s="251"/>
      <c r="W67" s="251"/>
      <c r="X67" s="252">
        <f>SUM(X49:X66)</f>
        <v>410286.5266</v>
      </c>
      <c r="Y67" s="251"/>
      <c r="Z67" s="252">
        <f>SUM(Z49:Z66)</f>
        <v>24617.9742</v>
      </c>
      <c r="AA67" s="251"/>
      <c r="AB67" s="251"/>
      <c r="AC67" s="252">
        <f t="shared" ref="AC67:AD67" si="705">SUM(AC49:AC66)</f>
        <v>0</v>
      </c>
      <c r="AD67" s="252">
        <f t="shared" si="705"/>
        <v>434904.5008</v>
      </c>
      <c r="AE67" s="251"/>
      <c r="AF67" s="252">
        <f t="shared" ref="AF67:AG67" si="706">SUM(AF49:AF66)</f>
        <v>135511.7927</v>
      </c>
      <c r="AG67" s="252">
        <f t="shared" si="706"/>
        <v>299392.7081</v>
      </c>
      <c r="AH67" s="562"/>
      <c r="AI67" s="249" t="s">
        <v>97</v>
      </c>
      <c r="AJ67" s="163"/>
      <c r="AK67" s="250"/>
      <c r="AL67" s="250"/>
      <c r="AM67" s="251"/>
      <c r="AN67" s="251"/>
      <c r="AO67" s="252">
        <f>SUM(AO49:AO66)</f>
        <v>496920.0658</v>
      </c>
      <c r="AP67" s="251"/>
      <c r="AQ67" s="252">
        <f>SUM(AQ49:AQ66)</f>
        <v>30829.26834</v>
      </c>
      <c r="AR67" s="251"/>
      <c r="AS67" s="251"/>
      <c r="AT67" s="252">
        <f t="shared" ref="AT67:AU67" si="707">SUM(AT49:AT66)</f>
        <v>0</v>
      </c>
      <c r="AU67" s="252">
        <f t="shared" si="707"/>
        <v>527749.3341</v>
      </c>
      <c r="AV67" s="251"/>
      <c r="AW67" s="252">
        <f t="shared" ref="AW67:AX67" si="708">SUM(AW49:AW66)</f>
        <v>163192.7212</v>
      </c>
      <c r="AX67" s="252">
        <f t="shared" si="708"/>
        <v>364556.613</v>
      </c>
      <c r="AY67" s="562"/>
      <c r="AZ67" s="249" t="s">
        <v>97</v>
      </c>
      <c r="BA67" s="163"/>
      <c r="BB67" s="250"/>
      <c r="BC67" s="250"/>
      <c r="BD67" s="251"/>
      <c r="BE67" s="251"/>
      <c r="BF67" s="252">
        <f>SUM(BF49:BF66)</f>
        <v>624586.1532</v>
      </c>
      <c r="BG67" s="251"/>
      <c r="BH67" s="252">
        <f>SUM(BH49:BH66)</f>
        <v>38423.6614</v>
      </c>
      <c r="BI67" s="251"/>
      <c r="BJ67" s="251"/>
      <c r="BK67" s="252">
        <f t="shared" ref="BK67:BL67" si="709">SUM(BK49:BK66)</f>
        <v>0</v>
      </c>
      <c r="BL67" s="252">
        <f t="shared" si="709"/>
        <v>663009.8146</v>
      </c>
      <c r="BM67" s="251"/>
      <c r="BN67" s="252">
        <f t="shared" ref="BN67:BO67" si="710">SUM(BN49:BN66)</f>
        <v>206770.9138</v>
      </c>
      <c r="BO67" s="252">
        <f t="shared" si="710"/>
        <v>456238.9008</v>
      </c>
      <c r="BP67" s="562"/>
      <c r="BQ67" s="249" t="s">
        <v>97</v>
      </c>
      <c r="BR67" s="163"/>
      <c r="BS67" s="250"/>
      <c r="BT67" s="250"/>
      <c r="BU67" s="251"/>
      <c r="BV67" s="251"/>
      <c r="BW67" s="252">
        <f>SUM(BW49:BW66)</f>
        <v>802222.0081</v>
      </c>
      <c r="BX67" s="251"/>
      <c r="BY67" s="252">
        <f>SUM(BY49:BY66)</f>
        <v>49108.97243</v>
      </c>
      <c r="BZ67" s="251"/>
      <c r="CA67" s="251"/>
      <c r="CB67" s="252">
        <f t="shared" ref="CB67:CC67" si="711">SUM(CB49:CB66)</f>
        <v>0</v>
      </c>
      <c r="CC67" s="252">
        <f t="shared" si="711"/>
        <v>851330.9805</v>
      </c>
      <c r="CD67" s="251"/>
      <c r="CE67" s="252">
        <f t="shared" ref="CE67:CF67" si="712">SUM(CE49:CE66)</f>
        <v>267509.4752</v>
      </c>
      <c r="CF67" s="252">
        <f t="shared" si="712"/>
        <v>583821.5053</v>
      </c>
      <c r="CG67" s="562"/>
      <c r="CH67" s="249" t="s">
        <v>97</v>
      </c>
      <c r="CI67" s="163"/>
      <c r="CJ67" s="250"/>
      <c r="CK67" s="250"/>
      <c r="CL67" s="251"/>
      <c r="CM67" s="251"/>
      <c r="CN67" s="252">
        <f>SUM(CN49:CN66)</f>
        <v>584994.5609</v>
      </c>
      <c r="CO67" s="251"/>
      <c r="CP67" s="252">
        <f>SUM(CP49:CP66)</f>
        <v>35535.3319</v>
      </c>
      <c r="CQ67" s="251"/>
      <c r="CR67" s="251"/>
      <c r="CS67" s="252">
        <f t="shared" ref="CS67:CT67" si="713">SUM(CS49:CS66)</f>
        <v>0</v>
      </c>
      <c r="CT67" s="252">
        <f t="shared" si="713"/>
        <v>620529.8928</v>
      </c>
      <c r="CU67" s="251"/>
      <c r="CV67" s="252">
        <f t="shared" ref="CV67:CW67" si="714">SUM(CV49:CV66)</f>
        <v>192768.1084</v>
      </c>
      <c r="CW67" s="252">
        <f t="shared" si="714"/>
        <v>427761.7845</v>
      </c>
      <c r="CX67" s="562"/>
      <c r="CY67" s="249" t="s">
        <v>97</v>
      </c>
      <c r="CZ67" s="163"/>
      <c r="DA67" s="250"/>
      <c r="DB67" s="250"/>
      <c r="DC67" s="251"/>
      <c r="DD67" s="251"/>
      <c r="DE67" s="252">
        <f>SUM(DE49:DE66)</f>
        <v>517010.8878</v>
      </c>
      <c r="DF67" s="251"/>
      <c r="DG67" s="252">
        <f>SUM(DG49:DG66)</f>
        <v>33250.02412</v>
      </c>
      <c r="DH67" s="251"/>
      <c r="DI67" s="251"/>
      <c r="DJ67" s="252">
        <f t="shared" ref="DJ67:DK67" si="715">SUM(DJ49:DJ66)</f>
        <v>0</v>
      </c>
      <c r="DK67" s="252">
        <f t="shared" si="715"/>
        <v>550260.9119</v>
      </c>
      <c r="DL67" s="251"/>
      <c r="DM67" s="252">
        <f t="shared" ref="DM67:DN67" si="716">SUM(DM49:DM66)</f>
        <v>169126.7163</v>
      </c>
      <c r="DN67" s="252">
        <f t="shared" si="716"/>
        <v>381134.1957</v>
      </c>
      <c r="DO67" s="562"/>
      <c r="DP67" s="249" t="s">
        <v>97</v>
      </c>
      <c r="DQ67" s="163"/>
      <c r="DR67" s="250"/>
      <c r="DS67" s="250"/>
      <c r="DT67" s="251"/>
      <c r="DU67" s="251"/>
      <c r="DV67" s="252">
        <f>SUM(DV49:DV66)</f>
        <v>690335.1544</v>
      </c>
      <c r="DW67" s="251"/>
      <c r="DX67" s="252">
        <f>SUM(DX49:DX66)</f>
        <v>42986.30745</v>
      </c>
      <c r="DY67" s="251"/>
      <c r="DZ67" s="251"/>
      <c r="EA67" s="252">
        <f t="shared" ref="EA67:EB67" si="717">SUM(EA49:EA66)</f>
        <v>0</v>
      </c>
      <c r="EB67" s="252">
        <f t="shared" si="717"/>
        <v>733321.4619</v>
      </c>
      <c r="EC67" s="251"/>
      <c r="ED67" s="252">
        <f t="shared" ref="ED67:EE67" si="718">SUM(ED49:ED66)</f>
        <v>224245.7253</v>
      </c>
      <c r="EE67" s="252">
        <f t="shared" si="718"/>
        <v>509075.7366</v>
      </c>
      <c r="EF67" s="562"/>
      <c r="EG67" s="249" t="s">
        <v>97</v>
      </c>
      <c r="EH67" s="163"/>
      <c r="EI67" s="250"/>
      <c r="EJ67" s="250"/>
      <c r="EK67" s="251"/>
      <c r="EL67" s="251"/>
      <c r="EM67" s="252">
        <f>SUM(EM49:EM66)</f>
        <v>880962.7709</v>
      </c>
      <c r="EN67" s="251"/>
      <c r="EO67" s="252">
        <f>SUM(EO49:EO66)</f>
        <v>57131.65183</v>
      </c>
      <c r="EP67" s="251"/>
      <c r="EQ67" s="251"/>
      <c r="ER67" s="252">
        <f t="shared" ref="ER67:ES67" si="719">SUM(ER49:ER66)</f>
        <v>0</v>
      </c>
      <c r="ES67" s="252">
        <f t="shared" si="719"/>
        <v>938094.4227</v>
      </c>
      <c r="ET67" s="251"/>
      <c r="EU67" s="252">
        <f t="shared" ref="EU67:EV67" si="720">SUM(EU49:EU66)</f>
        <v>288255.55</v>
      </c>
      <c r="EV67" s="252">
        <f t="shared" si="720"/>
        <v>649838.8727</v>
      </c>
      <c r="EW67" s="562"/>
      <c r="EX67" s="249" t="s">
        <v>97</v>
      </c>
      <c r="EY67" s="163"/>
      <c r="EZ67" s="250"/>
      <c r="FA67" s="250"/>
      <c r="FB67" s="251"/>
      <c r="FC67" s="251"/>
      <c r="FD67" s="252">
        <f>SUM(FD49:FD66)</f>
        <v>729680.1935</v>
      </c>
      <c r="FE67" s="251"/>
      <c r="FF67" s="252">
        <f>SUM(FF49:FF66)</f>
        <v>49537.7432</v>
      </c>
      <c r="FG67" s="251"/>
      <c r="FH67" s="251"/>
      <c r="FI67" s="252">
        <f t="shared" ref="FI67:FJ67" si="721">SUM(FI49:FI66)</f>
        <v>0</v>
      </c>
      <c r="FJ67" s="252">
        <f t="shared" si="721"/>
        <v>779217.9367</v>
      </c>
      <c r="FK67" s="251"/>
      <c r="FL67" s="252">
        <f t="shared" ref="FL67:FM67" si="722">SUM(FL49:FL66)</f>
        <v>235977.075</v>
      </c>
      <c r="FM67" s="252">
        <f t="shared" si="722"/>
        <v>543240.8617</v>
      </c>
      <c r="FN67" s="562"/>
      <c r="FO67" s="249" t="s">
        <v>97</v>
      </c>
      <c r="FP67" s="163"/>
      <c r="FQ67" s="250"/>
      <c r="FR67" s="250"/>
      <c r="FS67" s="251"/>
      <c r="FT67" s="251"/>
      <c r="FU67" s="252">
        <f>SUM(FU49:FU66)</f>
        <v>486478.5145</v>
      </c>
      <c r="FV67" s="251"/>
      <c r="FW67" s="252">
        <f>SUM(FW49:FW66)</f>
        <v>31926.20152</v>
      </c>
      <c r="FX67" s="251"/>
      <c r="FY67" s="251"/>
      <c r="FZ67" s="252">
        <f t="shared" ref="FZ67:GA67" si="723">SUM(FZ49:FZ66)</f>
        <v>0</v>
      </c>
      <c r="GA67" s="252">
        <f t="shared" si="723"/>
        <v>518404.7161</v>
      </c>
      <c r="GB67" s="251"/>
      <c r="GC67" s="252">
        <f t="shared" ref="GC67:GD67" si="724">SUM(GC49:GC66)</f>
        <v>158830.2645</v>
      </c>
      <c r="GD67" s="252">
        <f t="shared" si="724"/>
        <v>359574.4516</v>
      </c>
      <c r="GE67" s="562"/>
      <c r="GF67" s="249" t="s">
        <v>97</v>
      </c>
      <c r="GG67" s="163"/>
      <c r="GH67" s="250"/>
      <c r="GI67" s="250"/>
      <c r="GJ67" s="251"/>
      <c r="GK67" s="251"/>
      <c r="GL67" s="252">
        <f>SUM(GL49:GL66)</f>
        <v>522170.6607</v>
      </c>
      <c r="GM67" s="251"/>
      <c r="GN67" s="252">
        <f>SUM(GN49:GN66)</f>
        <v>33855.71081</v>
      </c>
      <c r="GO67" s="251"/>
      <c r="GP67" s="251"/>
      <c r="GQ67" s="252">
        <f t="shared" ref="GQ67:GR67" si="725">SUM(GQ49:GQ66)</f>
        <v>0</v>
      </c>
      <c r="GR67" s="252">
        <f t="shared" si="725"/>
        <v>556026.3715</v>
      </c>
      <c r="GS67" s="251"/>
      <c r="GT67" s="252">
        <f t="shared" ref="GT67:GU67" si="726">SUM(GT49:GT66)</f>
        <v>168786.5149</v>
      </c>
      <c r="GU67" s="252">
        <f t="shared" si="726"/>
        <v>387239.8566</v>
      </c>
      <c r="GV67" s="562"/>
      <c r="GW67" s="249" t="s">
        <v>97</v>
      </c>
      <c r="GX67" s="163"/>
      <c r="GY67" s="250"/>
      <c r="GZ67" s="250"/>
      <c r="HA67" s="251"/>
      <c r="HB67" s="251"/>
      <c r="HC67" s="252">
        <f>SUM(HC49:HC66)</f>
        <v>602249.7481</v>
      </c>
      <c r="HD67" s="251"/>
      <c r="HE67" s="252">
        <f>SUM(HE49:HE66)</f>
        <v>39632.8784</v>
      </c>
      <c r="HF67" s="251"/>
      <c r="HG67" s="251"/>
      <c r="HH67" s="252">
        <f t="shared" ref="HH67:HI67" si="727">SUM(HH49:HH66)</f>
        <v>0</v>
      </c>
      <c r="HI67" s="252">
        <f t="shared" si="727"/>
        <v>641882.6265</v>
      </c>
      <c r="HJ67" s="251"/>
      <c r="HK67" s="252">
        <f t="shared" ref="HK67:HL67" si="728">SUM(HK49:HK66)</f>
        <v>194343.7047</v>
      </c>
      <c r="HL67" s="252">
        <f t="shared" si="728"/>
        <v>447538.9218</v>
      </c>
      <c r="HM67" s="562"/>
      <c r="HN67" s="249" t="s">
        <v>97</v>
      </c>
      <c r="HO67" s="163"/>
      <c r="HP67" s="250"/>
      <c r="HQ67" s="250"/>
      <c r="HR67" s="251"/>
      <c r="HS67" s="251"/>
      <c r="HT67" s="252">
        <f>SUM(HT49:HT66)</f>
        <v>633528.1457</v>
      </c>
      <c r="HU67" s="251"/>
      <c r="HV67" s="252">
        <f>SUM(HV49:HV66)</f>
        <v>38723.30596</v>
      </c>
      <c r="HW67" s="251"/>
      <c r="HX67" s="251"/>
      <c r="HY67" s="252">
        <f t="shared" ref="HY67:HZ67" si="729">SUM(HY49:HY66)</f>
        <v>0</v>
      </c>
      <c r="HZ67" s="252">
        <f t="shared" si="729"/>
        <v>672251.4517</v>
      </c>
      <c r="IA67" s="251"/>
      <c r="IB67" s="252">
        <f t="shared" ref="IB67:IC67" si="730">SUM(IB49:IB66)</f>
        <v>211269.7725</v>
      </c>
      <c r="IC67" s="252">
        <f t="shared" si="730"/>
        <v>460981.6792</v>
      </c>
      <c r="ID67" s="562"/>
      <c r="IE67" s="249" t="s">
        <v>97</v>
      </c>
      <c r="IF67" s="163"/>
      <c r="IG67" s="250"/>
      <c r="IH67" s="250"/>
      <c r="II67" s="251"/>
      <c r="IJ67" s="251"/>
      <c r="IK67" s="252">
        <f>SUM(IK49:IK66)</f>
        <v>572921.1062</v>
      </c>
      <c r="IL67" s="251"/>
      <c r="IM67" s="252">
        <f>SUM(IM49:IM66)</f>
        <v>35700.32703</v>
      </c>
      <c r="IN67" s="251"/>
      <c r="IO67" s="251"/>
      <c r="IP67" s="252">
        <f t="shared" ref="IP67:IQ67" si="731">SUM(IP49:IP66)</f>
        <v>0</v>
      </c>
      <c r="IQ67" s="252">
        <f t="shared" si="731"/>
        <v>608621.4332</v>
      </c>
      <c r="IR67" s="251"/>
      <c r="IS67" s="252">
        <f t="shared" ref="IS67:IT67" si="732">SUM(IS49:IS66)</f>
        <v>187665.4808</v>
      </c>
      <c r="IT67" s="252">
        <f t="shared" si="732"/>
        <v>420955.9524</v>
      </c>
      <c r="IU67" s="562"/>
      <c r="IV67" s="249" t="s">
        <v>97</v>
      </c>
      <c r="IW67" s="163"/>
      <c r="IX67" s="250"/>
      <c r="IY67" s="250"/>
      <c r="IZ67" s="251"/>
      <c r="JA67" s="251"/>
      <c r="JB67" s="252">
        <f>SUM(JB49:JB66)</f>
        <v>754802.1177</v>
      </c>
      <c r="JC67" s="251"/>
      <c r="JD67" s="252">
        <f>SUM(JD49:JD66)</f>
        <v>47546.91924</v>
      </c>
      <c r="JE67" s="251"/>
      <c r="JF67" s="251"/>
      <c r="JG67" s="252">
        <f t="shared" ref="JG67:JH67" si="733">SUM(JG49:JG66)</f>
        <v>0</v>
      </c>
      <c r="JH67" s="252">
        <f t="shared" si="733"/>
        <v>802349.0369</v>
      </c>
      <c r="JI67" s="251"/>
      <c r="JJ67" s="252">
        <f t="shared" ref="JJ67:JK67" si="734">SUM(JJ49:JJ66)</f>
        <v>251143.7575</v>
      </c>
      <c r="JK67" s="252">
        <f t="shared" si="734"/>
        <v>551205.2794</v>
      </c>
      <c r="JL67" s="562"/>
      <c r="JM67" s="249" t="s">
        <v>97</v>
      </c>
      <c r="JN67" s="163"/>
      <c r="JO67" s="250"/>
      <c r="JP67" s="250"/>
      <c r="JQ67" s="251"/>
      <c r="JR67" s="251"/>
      <c r="JS67" s="252">
        <f>SUM(JS49:JS66)</f>
        <v>687890.0597</v>
      </c>
      <c r="JT67" s="251"/>
      <c r="JU67" s="252">
        <f>SUM(JU49:JU66)</f>
        <v>42500.6011</v>
      </c>
      <c r="JV67" s="251"/>
      <c r="JW67" s="251"/>
      <c r="JX67" s="252">
        <f t="shared" ref="JX67:JY67" si="735">SUM(JX49:JX66)</f>
        <v>0</v>
      </c>
      <c r="JY67" s="252">
        <f t="shared" si="735"/>
        <v>730390.6608</v>
      </c>
      <c r="JZ67" s="251"/>
      <c r="KA67" s="252">
        <f t="shared" ref="KA67:KB67" si="736">SUM(KA49:KA66)</f>
        <v>229846.2007</v>
      </c>
      <c r="KB67" s="252">
        <f t="shared" si="736"/>
        <v>500544.4601</v>
      </c>
      <c r="KC67" s="562"/>
      <c r="KD67" s="249" t="s">
        <v>97</v>
      </c>
      <c r="KE67" s="163"/>
      <c r="KF67" s="250"/>
      <c r="KG67" s="250"/>
      <c r="KH67" s="251"/>
      <c r="KI67" s="251"/>
      <c r="KJ67" s="252">
        <f>SUM(KJ49:KJ66)</f>
        <v>0</v>
      </c>
      <c r="KK67" s="251"/>
      <c r="KL67" s="252">
        <f>SUM(KL49:KL66)</f>
        <v>0</v>
      </c>
      <c r="KM67" s="251"/>
      <c r="KN67" s="251"/>
      <c r="KO67" s="252">
        <f t="shared" ref="KO67:KP67" si="737">SUM(KO49:KO66)</f>
        <v>0</v>
      </c>
      <c r="KP67" s="252">
        <f t="shared" si="737"/>
        <v>0</v>
      </c>
      <c r="KQ67" s="251"/>
      <c r="KR67" s="252">
        <f t="shared" ref="KR67:KS67" si="738">SUM(KR49:KR66)</f>
        <v>0</v>
      </c>
      <c r="KS67" s="252">
        <f t="shared" si="738"/>
        <v>0</v>
      </c>
    </row>
    <row r="68" ht="15.75" customHeight="1">
      <c r="A68" s="236"/>
      <c r="B68" s="248"/>
      <c r="C68" s="248"/>
      <c r="D68" s="248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42"/>
      <c r="P68" s="243"/>
      <c r="Q68" s="559"/>
      <c r="R68" s="236"/>
      <c r="S68" s="248"/>
      <c r="T68" s="248"/>
      <c r="U68" s="248"/>
      <c r="V68" s="229"/>
      <c r="W68" s="229"/>
      <c r="X68" s="229"/>
      <c r="Y68" s="229"/>
      <c r="Z68" s="229"/>
      <c r="AA68" s="229"/>
      <c r="AB68" s="229"/>
      <c r="AC68" s="229"/>
      <c r="AD68" s="229"/>
      <c r="AE68" s="229"/>
      <c r="AF68" s="242"/>
      <c r="AG68" s="243"/>
      <c r="AH68" s="559"/>
      <c r="AI68" s="236"/>
      <c r="AJ68" s="248"/>
      <c r="AK68" s="248"/>
      <c r="AL68" s="248"/>
      <c r="AM68" s="229"/>
      <c r="AN68" s="229"/>
      <c r="AO68" s="229"/>
      <c r="AP68" s="229"/>
      <c r="AQ68" s="229"/>
      <c r="AR68" s="229"/>
      <c r="AS68" s="229"/>
      <c r="AT68" s="229"/>
      <c r="AU68" s="229"/>
      <c r="AV68" s="229"/>
      <c r="AW68" s="242"/>
      <c r="AX68" s="243"/>
      <c r="AY68" s="559"/>
      <c r="AZ68" s="236"/>
      <c r="BA68" s="248"/>
      <c r="BB68" s="248"/>
      <c r="BC68" s="248"/>
      <c r="BD68" s="229"/>
      <c r="BE68" s="229"/>
      <c r="BF68" s="229"/>
      <c r="BG68" s="229"/>
      <c r="BH68" s="229"/>
      <c r="BI68" s="229"/>
      <c r="BJ68" s="229"/>
      <c r="BK68" s="229"/>
      <c r="BL68" s="229"/>
      <c r="BM68" s="229"/>
      <c r="BN68" s="242"/>
      <c r="BO68" s="243"/>
      <c r="BP68" s="559"/>
      <c r="BQ68" s="236"/>
      <c r="BR68" s="248"/>
      <c r="BS68" s="248"/>
      <c r="BT68" s="248"/>
      <c r="BU68" s="229"/>
      <c r="BV68" s="229"/>
      <c r="BW68" s="229"/>
      <c r="BX68" s="229"/>
      <c r="BY68" s="229"/>
      <c r="BZ68" s="229"/>
      <c r="CA68" s="229"/>
      <c r="CB68" s="229"/>
      <c r="CC68" s="229"/>
      <c r="CD68" s="229"/>
      <c r="CE68" s="242"/>
      <c r="CF68" s="243"/>
      <c r="CG68" s="559"/>
      <c r="CH68" s="236"/>
      <c r="CI68" s="248"/>
      <c r="CJ68" s="248"/>
      <c r="CK68" s="248"/>
      <c r="CL68" s="229"/>
      <c r="CM68" s="229"/>
      <c r="CN68" s="229"/>
      <c r="CO68" s="229"/>
      <c r="CP68" s="229"/>
      <c r="CQ68" s="229"/>
      <c r="CR68" s="229"/>
      <c r="CS68" s="229"/>
      <c r="CT68" s="229"/>
      <c r="CU68" s="229"/>
      <c r="CV68" s="242"/>
      <c r="CW68" s="243"/>
      <c r="CX68" s="559"/>
      <c r="CY68" s="236"/>
      <c r="CZ68" s="248"/>
      <c r="DA68" s="248"/>
      <c r="DB68" s="248"/>
      <c r="DC68" s="229"/>
      <c r="DD68" s="229"/>
      <c r="DE68" s="229"/>
      <c r="DF68" s="229"/>
      <c r="DG68" s="229"/>
      <c r="DH68" s="229"/>
      <c r="DI68" s="229"/>
      <c r="DJ68" s="229"/>
      <c r="DK68" s="229"/>
      <c r="DL68" s="229"/>
      <c r="DM68" s="242"/>
      <c r="DN68" s="243"/>
      <c r="DO68" s="559"/>
      <c r="DP68" s="236"/>
      <c r="DQ68" s="248"/>
      <c r="DR68" s="248"/>
      <c r="DS68" s="248"/>
      <c r="DT68" s="229"/>
      <c r="DU68" s="229"/>
      <c r="DV68" s="229"/>
      <c r="DW68" s="229"/>
      <c r="DX68" s="229"/>
      <c r="DY68" s="229"/>
      <c r="DZ68" s="229"/>
      <c r="EA68" s="229"/>
      <c r="EB68" s="229"/>
      <c r="EC68" s="229"/>
      <c r="ED68" s="242"/>
      <c r="EE68" s="243"/>
      <c r="EF68" s="559"/>
      <c r="EG68" s="236"/>
      <c r="EH68" s="248"/>
      <c r="EI68" s="248"/>
      <c r="EJ68" s="248"/>
      <c r="EK68" s="229"/>
      <c r="EL68" s="229"/>
      <c r="EM68" s="229"/>
      <c r="EN68" s="229"/>
      <c r="EO68" s="229"/>
      <c r="EP68" s="229"/>
      <c r="EQ68" s="229"/>
      <c r="ER68" s="229"/>
      <c r="ES68" s="229"/>
      <c r="ET68" s="229"/>
      <c r="EU68" s="242"/>
      <c r="EV68" s="243"/>
      <c r="EW68" s="559"/>
      <c r="EX68" s="236"/>
      <c r="EY68" s="248"/>
      <c r="EZ68" s="248"/>
      <c r="FA68" s="248"/>
      <c r="FB68" s="229"/>
      <c r="FC68" s="229"/>
      <c r="FD68" s="229"/>
      <c r="FE68" s="229"/>
      <c r="FF68" s="229"/>
      <c r="FG68" s="229"/>
      <c r="FH68" s="229"/>
      <c r="FI68" s="229"/>
      <c r="FJ68" s="229"/>
      <c r="FK68" s="229"/>
      <c r="FL68" s="242"/>
      <c r="FM68" s="243"/>
      <c r="FN68" s="559"/>
      <c r="FO68" s="236"/>
      <c r="FP68" s="248"/>
      <c r="FQ68" s="248"/>
      <c r="FR68" s="248"/>
      <c r="FS68" s="229"/>
      <c r="FT68" s="229"/>
      <c r="FU68" s="229"/>
      <c r="FV68" s="229"/>
      <c r="FW68" s="229"/>
      <c r="FX68" s="229"/>
      <c r="FY68" s="229"/>
      <c r="FZ68" s="229"/>
      <c r="GA68" s="229"/>
      <c r="GB68" s="229"/>
      <c r="GC68" s="242"/>
      <c r="GD68" s="243"/>
      <c r="GE68" s="559"/>
      <c r="GF68" s="236"/>
      <c r="GG68" s="248"/>
      <c r="GH68" s="248"/>
      <c r="GI68" s="248"/>
      <c r="GJ68" s="229"/>
      <c r="GK68" s="229"/>
      <c r="GL68" s="229"/>
      <c r="GM68" s="229"/>
      <c r="GN68" s="229"/>
      <c r="GO68" s="229"/>
      <c r="GP68" s="229"/>
      <c r="GQ68" s="229"/>
      <c r="GR68" s="229"/>
      <c r="GS68" s="229"/>
      <c r="GT68" s="242"/>
      <c r="GU68" s="243"/>
      <c r="GV68" s="559"/>
      <c r="GW68" s="236"/>
      <c r="GX68" s="248"/>
      <c r="GY68" s="248"/>
      <c r="GZ68" s="248"/>
      <c r="HA68" s="229"/>
      <c r="HB68" s="229"/>
      <c r="HC68" s="229"/>
      <c r="HD68" s="229"/>
      <c r="HE68" s="229"/>
      <c r="HF68" s="229"/>
      <c r="HG68" s="229"/>
      <c r="HH68" s="229"/>
      <c r="HI68" s="229"/>
      <c r="HJ68" s="229"/>
      <c r="HK68" s="242"/>
      <c r="HL68" s="243"/>
      <c r="HM68" s="559"/>
      <c r="HN68" s="236"/>
      <c r="HO68" s="248"/>
      <c r="HP68" s="248"/>
      <c r="HQ68" s="248"/>
      <c r="HR68" s="229"/>
      <c r="HS68" s="229"/>
      <c r="HT68" s="229"/>
      <c r="HU68" s="229"/>
      <c r="HV68" s="229"/>
      <c r="HW68" s="229"/>
      <c r="HX68" s="229"/>
      <c r="HY68" s="229"/>
      <c r="HZ68" s="229"/>
      <c r="IA68" s="229"/>
      <c r="IB68" s="242"/>
      <c r="IC68" s="243"/>
      <c r="ID68" s="559"/>
      <c r="IE68" s="236"/>
      <c r="IF68" s="248"/>
      <c r="IG68" s="248"/>
      <c r="IH68" s="248"/>
      <c r="II68" s="229"/>
      <c r="IJ68" s="229"/>
      <c r="IK68" s="229"/>
      <c r="IL68" s="229"/>
      <c r="IM68" s="229"/>
      <c r="IN68" s="229"/>
      <c r="IO68" s="229"/>
      <c r="IP68" s="229"/>
      <c r="IQ68" s="229"/>
      <c r="IR68" s="229"/>
      <c r="IS68" s="242"/>
      <c r="IT68" s="243"/>
      <c r="IU68" s="559"/>
      <c r="IV68" s="236"/>
      <c r="IW68" s="248"/>
      <c r="IX68" s="248"/>
      <c r="IY68" s="248"/>
      <c r="IZ68" s="229"/>
      <c r="JA68" s="229"/>
      <c r="JB68" s="229"/>
      <c r="JC68" s="229"/>
      <c r="JD68" s="229"/>
      <c r="JE68" s="229"/>
      <c r="JF68" s="229"/>
      <c r="JG68" s="229"/>
      <c r="JH68" s="229"/>
      <c r="JI68" s="229"/>
      <c r="JJ68" s="242"/>
      <c r="JK68" s="243"/>
      <c r="JL68" s="559"/>
      <c r="JM68" s="236"/>
      <c r="JN68" s="248"/>
      <c r="JO68" s="248"/>
      <c r="JP68" s="248"/>
      <c r="JQ68" s="229"/>
      <c r="JR68" s="229"/>
      <c r="JS68" s="229"/>
      <c r="JT68" s="229"/>
      <c r="JU68" s="229"/>
      <c r="JV68" s="229"/>
      <c r="JW68" s="229"/>
      <c r="JX68" s="229"/>
      <c r="JY68" s="229"/>
      <c r="JZ68" s="229"/>
      <c r="KA68" s="242"/>
      <c r="KB68" s="243"/>
      <c r="KC68" s="559"/>
      <c r="KD68" s="236"/>
      <c r="KE68" s="248"/>
      <c r="KF68" s="248"/>
      <c r="KG68" s="248"/>
      <c r="KH68" s="229"/>
      <c r="KI68" s="229"/>
      <c r="KJ68" s="229"/>
      <c r="KK68" s="229"/>
      <c r="KL68" s="229"/>
      <c r="KM68" s="229"/>
      <c r="KN68" s="229"/>
      <c r="KO68" s="229"/>
      <c r="KP68" s="229"/>
      <c r="KQ68" s="229"/>
      <c r="KR68" s="242"/>
      <c r="KS68" s="243"/>
    </row>
    <row r="69" ht="15.75" customHeight="1">
      <c r="A69" s="236"/>
      <c r="B69" s="257" t="str">
        <f>"Output Sekunder "&amp;" %"</f>
        <v>Output Sekunder  %</v>
      </c>
      <c r="C69" s="258"/>
      <c r="D69" s="258"/>
      <c r="E69" s="229"/>
      <c r="F69" s="259"/>
      <c r="G69" s="259"/>
      <c r="H69" s="259"/>
      <c r="I69" s="259"/>
      <c r="J69" s="259"/>
      <c r="K69" s="259"/>
      <c r="L69" s="259"/>
      <c r="M69" s="260">
        <f>E69/100*M67</f>
        <v>0</v>
      </c>
      <c r="N69" s="259"/>
      <c r="O69" s="259"/>
      <c r="P69" s="261">
        <f t="shared" ref="P69:P70" si="739">M69</f>
        <v>0</v>
      </c>
      <c r="Q69" s="559"/>
      <c r="R69" s="236"/>
      <c r="S69" s="257" t="str">
        <f>"Output Sekunder "&amp;" %"</f>
        <v>Output Sekunder  %</v>
      </c>
      <c r="T69" s="258"/>
      <c r="U69" s="258"/>
      <c r="V69" s="229"/>
      <c r="W69" s="259"/>
      <c r="X69" s="259"/>
      <c r="Y69" s="259"/>
      <c r="Z69" s="259"/>
      <c r="AA69" s="259"/>
      <c r="AB69" s="259"/>
      <c r="AC69" s="259"/>
      <c r="AD69" s="260">
        <f>V69/100*AD67</f>
        <v>0</v>
      </c>
      <c r="AE69" s="259"/>
      <c r="AF69" s="259"/>
      <c r="AG69" s="261">
        <f t="shared" ref="AG69:AG70" si="740">AD69</f>
        <v>0</v>
      </c>
      <c r="AH69" s="559"/>
      <c r="AI69" s="236"/>
      <c r="AJ69" s="257" t="str">
        <f>"Output Sekunder "&amp;" %"</f>
        <v>Output Sekunder  %</v>
      </c>
      <c r="AK69" s="258"/>
      <c r="AL69" s="258"/>
      <c r="AM69" s="229"/>
      <c r="AN69" s="259"/>
      <c r="AO69" s="259"/>
      <c r="AP69" s="259"/>
      <c r="AQ69" s="259"/>
      <c r="AR69" s="259"/>
      <c r="AS69" s="259"/>
      <c r="AT69" s="259"/>
      <c r="AU69" s="260">
        <f>AM69/100*AU67</f>
        <v>0</v>
      </c>
      <c r="AV69" s="259"/>
      <c r="AW69" s="259"/>
      <c r="AX69" s="261">
        <f t="shared" ref="AX69:AX70" si="741">AU69</f>
        <v>0</v>
      </c>
      <c r="AY69" s="559"/>
      <c r="AZ69" s="236"/>
      <c r="BA69" s="257" t="str">
        <f>"Output Sekunder "&amp;" %"</f>
        <v>Output Sekunder  %</v>
      </c>
      <c r="BB69" s="258"/>
      <c r="BC69" s="258"/>
      <c r="BD69" s="229"/>
      <c r="BE69" s="259"/>
      <c r="BF69" s="259"/>
      <c r="BG69" s="259"/>
      <c r="BH69" s="259"/>
      <c r="BI69" s="259"/>
      <c r="BJ69" s="259"/>
      <c r="BK69" s="259"/>
      <c r="BL69" s="260">
        <f>BD69/100*BL67</f>
        <v>0</v>
      </c>
      <c r="BM69" s="259"/>
      <c r="BN69" s="259"/>
      <c r="BO69" s="261">
        <f t="shared" ref="BO69:BO70" si="742">BL69</f>
        <v>0</v>
      </c>
      <c r="BP69" s="559"/>
      <c r="BQ69" s="236"/>
      <c r="BR69" s="257" t="str">
        <f>"Output Sekunder "&amp;" %"</f>
        <v>Output Sekunder  %</v>
      </c>
      <c r="BS69" s="258"/>
      <c r="BT69" s="258"/>
      <c r="BU69" s="229"/>
      <c r="BV69" s="259"/>
      <c r="BW69" s="259"/>
      <c r="BX69" s="259"/>
      <c r="BY69" s="259"/>
      <c r="BZ69" s="259"/>
      <c r="CA69" s="259"/>
      <c r="CB69" s="259"/>
      <c r="CC69" s="260">
        <f>BU69/100*CC67</f>
        <v>0</v>
      </c>
      <c r="CD69" s="259"/>
      <c r="CE69" s="259"/>
      <c r="CF69" s="261">
        <f t="shared" ref="CF69:CF70" si="743">CC69</f>
        <v>0</v>
      </c>
      <c r="CG69" s="559"/>
      <c r="CH69" s="236"/>
      <c r="CI69" s="257" t="str">
        <f>"Output Sekunder "&amp;" %"</f>
        <v>Output Sekunder  %</v>
      </c>
      <c r="CJ69" s="258"/>
      <c r="CK69" s="258"/>
      <c r="CL69" s="229"/>
      <c r="CM69" s="259"/>
      <c r="CN69" s="259"/>
      <c r="CO69" s="259"/>
      <c r="CP69" s="259"/>
      <c r="CQ69" s="259"/>
      <c r="CR69" s="259"/>
      <c r="CS69" s="259"/>
      <c r="CT69" s="260">
        <f>CL69/100*CT67</f>
        <v>0</v>
      </c>
      <c r="CU69" s="259"/>
      <c r="CV69" s="259"/>
      <c r="CW69" s="261">
        <f t="shared" ref="CW69:CW70" si="744">CT69</f>
        <v>0</v>
      </c>
      <c r="CX69" s="559"/>
      <c r="CY69" s="236"/>
      <c r="CZ69" s="257" t="str">
        <f>"Output Sekunder "&amp;" %"</f>
        <v>Output Sekunder  %</v>
      </c>
      <c r="DA69" s="258"/>
      <c r="DB69" s="258"/>
      <c r="DC69" s="229"/>
      <c r="DD69" s="259"/>
      <c r="DE69" s="259"/>
      <c r="DF69" s="259"/>
      <c r="DG69" s="259"/>
      <c r="DH69" s="259"/>
      <c r="DI69" s="259"/>
      <c r="DJ69" s="259"/>
      <c r="DK69" s="260">
        <f>DC69/100*DK67</f>
        <v>0</v>
      </c>
      <c r="DL69" s="259"/>
      <c r="DM69" s="259"/>
      <c r="DN69" s="261">
        <f t="shared" ref="DN69:DN70" si="745">DK69</f>
        <v>0</v>
      </c>
      <c r="DO69" s="559"/>
      <c r="DP69" s="236"/>
      <c r="DQ69" s="257" t="str">
        <f>"Output Sekunder "&amp;" %"</f>
        <v>Output Sekunder  %</v>
      </c>
      <c r="DR69" s="258"/>
      <c r="DS69" s="258"/>
      <c r="DT69" s="229"/>
      <c r="DU69" s="259"/>
      <c r="DV69" s="259"/>
      <c r="DW69" s="259"/>
      <c r="DX69" s="259"/>
      <c r="DY69" s="259"/>
      <c r="DZ69" s="259"/>
      <c r="EA69" s="259"/>
      <c r="EB69" s="260">
        <f>DT69/100*EB67</f>
        <v>0</v>
      </c>
      <c r="EC69" s="259"/>
      <c r="ED69" s="259"/>
      <c r="EE69" s="261">
        <f t="shared" ref="EE69:EE70" si="746">EB69</f>
        <v>0</v>
      </c>
      <c r="EF69" s="559"/>
      <c r="EG69" s="236"/>
      <c r="EH69" s="257" t="str">
        <f>"Output Sekunder "&amp;" %"</f>
        <v>Output Sekunder  %</v>
      </c>
      <c r="EI69" s="258"/>
      <c r="EJ69" s="258"/>
      <c r="EK69" s="229"/>
      <c r="EL69" s="259"/>
      <c r="EM69" s="259"/>
      <c r="EN69" s="259"/>
      <c r="EO69" s="259"/>
      <c r="EP69" s="259"/>
      <c r="EQ69" s="259"/>
      <c r="ER69" s="259"/>
      <c r="ES69" s="260">
        <f>EK69/100*ES67</f>
        <v>0</v>
      </c>
      <c r="ET69" s="259"/>
      <c r="EU69" s="259"/>
      <c r="EV69" s="261">
        <f t="shared" ref="EV69:EV70" si="747">ES69</f>
        <v>0</v>
      </c>
      <c r="EW69" s="559"/>
      <c r="EX69" s="236"/>
      <c r="EY69" s="257" t="str">
        <f>"Output Sekunder "&amp;" %"</f>
        <v>Output Sekunder  %</v>
      </c>
      <c r="EZ69" s="258"/>
      <c r="FA69" s="258"/>
      <c r="FB69" s="229"/>
      <c r="FC69" s="259"/>
      <c r="FD69" s="259"/>
      <c r="FE69" s="259"/>
      <c r="FF69" s="259"/>
      <c r="FG69" s="259"/>
      <c r="FH69" s="259"/>
      <c r="FI69" s="259"/>
      <c r="FJ69" s="260">
        <f>FB69/100*FJ67</f>
        <v>0</v>
      </c>
      <c r="FK69" s="259"/>
      <c r="FL69" s="259"/>
      <c r="FM69" s="261">
        <f t="shared" ref="FM69:FM70" si="748">FJ69</f>
        <v>0</v>
      </c>
      <c r="FN69" s="559"/>
      <c r="FO69" s="236"/>
      <c r="FP69" s="257" t="str">
        <f>"Output Sekunder "&amp;" %"</f>
        <v>Output Sekunder  %</v>
      </c>
      <c r="FQ69" s="258"/>
      <c r="FR69" s="258"/>
      <c r="FS69" s="229"/>
      <c r="FT69" s="259"/>
      <c r="FU69" s="259"/>
      <c r="FV69" s="259"/>
      <c r="FW69" s="259"/>
      <c r="FX69" s="259"/>
      <c r="FY69" s="259"/>
      <c r="FZ69" s="259"/>
      <c r="GA69" s="260">
        <f>FS69/100*GA67</f>
        <v>0</v>
      </c>
      <c r="GB69" s="259"/>
      <c r="GC69" s="259"/>
      <c r="GD69" s="261">
        <f t="shared" ref="GD69:GD70" si="749">GA69</f>
        <v>0</v>
      </c>
      <c r="GE69" s="559"/>
      <c r="GF69" s="236"/>
      <c r="GG69" s="257" t="str">
        <f>"Output Sekunder "&amp;" %"</f>
        <v>Output Sekunder  %</v>
      </c>
      <c r="GH69" s="258"/>
      <c r="GI69" s="258"/>
      <c r="GJ69" s="229"/>
      <c r="GK69" s="259"/>
      <c r="GL69" s="259"/>
      <c r="GM69" s="259"/>
      <c r="GN69" s="259"/>
      <c r="GO69" s="259"/>
      <c r="GP69" s="259"/>
      <c r="GQ69" s="259"/>
      <c r="GR69" s="260">
        <f>GJ69/100*GR67</f>
        <v>0</v>
      </c>
      <c r="GS69" s="259"/>
      <c r="GT69" s="259"/>
      <c r="GU69" s="261">
        <f t="shared" ref="GU69:GU70" si="750">GR69</f>
        <v>0</v>
      </c>
      <c r="GV69" s="559"/>
      <c r="GW69" s="236"/>
      <c r="GX69" s="257" t="str">
        <f>"Output Sekunder "&amp;" %"</f>
        <v>Output Sekunder  %</v>
      </c>
      <c r="GY69" s="258"/>
      <c r="GZ69" s="258"/>
      <c r="HA69" s="229"/>
      <c r="HB69" s="259"/>
      <c r="HC69" s="259"/>
      <c r="HD69" s="259"/>
      <c r="HE69" s="259"/>
      <c r="HF69" s="259"/>
      <c r="HG69" s="259"/>
      <c r="HH69" s="259"/>
      <c r="HI69" s="260">
        <f>HA69/100*HI67</f>
        <v>0</v>
      </c>
      <c r="HJ69" s="259"/>
      <c r="HK69" s="259"/>
      <c r="HL69" s="261">
        <f t="shared" ref="HL69:HL70" si="751">HI69</f>
        <v>0</v>
      </c>
      <c r="HM69" s="559"/>
      <c r="HN69" s="236"/>
      <c r="HO69" s="257" t="str">
        <f>"Output Sekunder "&amp;" %"</f>
        <v>Output Sekunder  %</v>
      </c>
      <c r="HP69" s="258"/>
      <c r="HQ69" s="258"/>
      <c r="HR69" s="229"/>
      <c r="HS69" s="259"/>
      <c r="HT69" s="259"/>
      <c r="HU69" s="259"/>
      <c r="HV69" s="259"/>
      <c r="HW69" s="259"/>
      <c r="HX69" s="259"/>
      <c r="HY69" s="259"/>
      <c r="HZ69" s="260">
        <f>HR69/100*HZ67</f>
        <v>0</v>
      </c>
      <c r="IA69" s="259"/>
      <c r="IB69" s="259"/>
      <c r="IC69" s="261">
        <f t="shared" ref="IC69:IC70" si="752">HZ69</f>
        <v>0</v>
      </c>
      <c r="ID69" s="559"/>
      <c r="IE69" s="236"/>
      <c r="IF69" s="257" t="str">
        <f>"Output Sekunder "&amp;" %"</f>
        <v>Output Sekunder  %</v>
      </c>
      <c r="IG69" s="258"/>
      <c r="IH69" s="258"/>
      <c r="II69" s="229"/>
      <c r="IJ69" s="259"/>
      <c r="IK69" s="259"/>
      <c r="IL69" s="259"/>
      <c r="IM69" s="259"/>
      <c r="IN69" s="259"/>
      <c r="IO69" s="259"/>
      <c r="IP69" s="259"/>
      <c r="IQ69" s="260">
        <f>II69/100*IQ67</f>
        <v>0</v>
      </c>
      <c r="IR69" s="259"/>
      <c r="IS69" s="259"/>
      <c r="IT69" s="261">
        <f t="shared" ref="IT69:IT70" si="753">IQ69</f>
        <v>0</v>
      </c>
      <c r="IU69" s="559"/>
      <c r="IV69" s="236"/>
      <c r="IW69" s="257" t="str">
        <f>"Output Sekunder "&amp;" %"</f>
        <v>Output Sekunder  %</v>
      </c>
      <c r="IX69" s="258"/>
      <c r="IY69" s="258"/>
      <c r="IZ69" s="229"/>
      <c r="JA69" s="259"/>
      <c r="JB69" s="259"/>
      <c r="JC69" s="259"/>
      <c r="JD69" s="259"/>
      <c r="JE69" s="259"/>
      <c r="JF69" s="259"/>
      <c r="JG69" s="259"/>
      <c r="JH69" s="260">
        <f>IZ69/100*JH67</f>
        <v>0</v>
      </c>
      <c r="JI69" s="259"/>
      <c r="JJ69" s="259"/>
      <c r="JK69" s="261">
        <f t="shared" ref="JK69:JK70" si="754">JH69</f>
        <v>0</v>
      </c>
      <c r="JL69" s="559"/>
      <c r="JM69" s="236"/>
      <c r="JN69" s="257" t="str">
        <f>"Output Sekunder "&amp;" %"</f>
        <v>Output Sekunder  %</v>
      </c>
      <c r="JO69" s="258"/>
      <c r="JP69" s="258"/>
      <c r="JQ69" s="229"/>
      <c r="JR69" s="259"/>
      <c r="JS69" s="259"/>
      <c r="JT69" s="259"/>
      <c r="JU69" s="259"/>
      <c r="JV69" s="259"/>
      <c r="JW69" s="259"/>
      <c r="JX69" s="259"/>
      <c r="JY69" s="260">
        <f>JQ69/100*JY67</f>
        <v>0</v>
      </c>
      <c r="JZ69" s="259"/>
      <c r="KA69" s="259"/>
      <c r="KB69" s="261">
        <f t="shared" ref="KB69:KB70" si="755">JY69</f>
        <v>0</v>
      </c>
      <c r="KC69" s="559"/>
      <c r="KD69" s="236"/>
      <c r="KE69" s="257" t="str">
        <f>"Output Sekunder "&amp;" %"</f>
        <v>Output Sekunder  %</v>
      </c>
      <c r="KF69" s="258"/>
      <c r="KG69" s="258"/>
      <c r="KH69" s="229"/>
      <c r="KI69" s="259"/>
      <c r="KJ69" s="259"/>
      <c r="KK69" s="259"/>
      <c r="KL69" s="259"/>
      <c r="KM69" s="259"/>
      <c r="KN69" s="259"/>
      <c r="KO69" s="259"/>
      <c r="KP69" s="260">
        <f>KH69/100*KP67</f>
        <v>0</v>
      </c>
      <c r="KQ69" s="259"/>
      <c r="KR69" s="259"/>
      <c r="KS69" s="261">
        <f t="shared" ref="KS69:KS70" si="756">KP69</f>
        <v>0</v>
      </c>
    </row>
    <row r="70" ht="15.75" customHeight="1">
      <c r="A70" s="236"/>
      <c r="B70" s="263" t="str">
        <f>"Adjusment "&amp;" %"</f>
        <v>Adjusment  %</v>
      </c>
      <c r="C70" s="264"/>
      <c r="D70" s="264"/>
      <c r="E70" s="229"/>
      <c r="F70" s="259"/>
      <c r="G70" s="259"/>
      <c r="H70" s="259"/>
      <c r="I70" s="259"/>
      <c r="J70" s="259"/>
      <c r="K70" s="259"/>
      <c r="L70" s="259"/>
      <c r="M70" s="265">
        <f>E70/100*(M67+M69)</f>
        <v>0</v>
      </c>
      <c r="N70" s="259"/>
      <c r="O70" s="259"/>
      <c r="P70" s="266">
        <f t="shared" si="739"/>
        <v>0</v>
      </c>
      <c r="Q70" s="559"/>
      <c r="R70" s="236"/>
      <c r="S70" s="263" t="str">
        <f>"Adjusment "&amp;" %"</f>
        <v>Adjusment  %</v>
      </c>
      <c r="T70" s="264"/>
      <c r="U70" s="264"/>
      <c r="V70" s="229"/>
      <c r="W70" s="259"/>
      <c r="X70" s="259"/>
      <c r="Y70" s="259"/>
      <c r="Z70" s="259"/>
      <c r="AA70" s="259"/>
      <c r="AB70" s="259"/>
      <c r="AC70" s="259"/>
      <c r="AD70" s="265">
        <f>V70/100*(AD67+AD69)</f>
        <v>0</v>
      </c>
      <c r="AE70" s="259"/>
      <c r="AF70" s="259"/>
      <c r="AG70" s="266">
        <f t="shared" si="740"/>
        <v>0</v>
      </c>
      <c r="AH70" s="559"/>
      <c r="AI70" s="236"/>
      <c r="AJ70" s="263" t="str">
        <f>"Adjusment "&amp;" %"</f>
        <v>Adjusment  %</v>
      </c>
      <c r="AK70" s="264"/>
      <c r="AL70" s="264"/>
      <c r="AM70" s="229"/>
      <c r="AN70" s="259"/>
      <c r="AO70" s="259"/>
      <c r="AP70" s="259"/>
      <c r="AQ70" s="259"/>
      <c r="AR70" s="259"/>
      <c r="AS70" s="259"/>
      <c r="AT70" s="259"/>
      <c r="AU70" s="265">
        <f>AM70/100*(AU67+AU69)</f>
        <v>0</v>
      </c>
      <c r="AV70" s="259"/>
      <c r="AW70" s="259"/>
      <c r="AX70" s="266">
        <f t="shared" si="741"/>
        <v>0</v>
      </c>
      <c r="AY70" s="559"/>
      <c r="AZ70" s="236"/>
      <c r="BA70" s="263" t="str">
        <f>"Adjusment "&amp;" %"</f>
        <v>Adjusment  %</v>
      </c>
      <c r="BB70" s="264"/>
      <c r="BC70" s="264"/>
      <c r="BD70" s="229"/>
      <c r="BE70" s="259"/>
      <c r="BF70" s="259"/>
      <c r="BG70" s="259"/>
      <c r="BH70" s="259"/>
      <c r="BI70" s="259"/>
      <c r="BJ70" s="259"/>
      <c r="BK70" s="259"/>
      <c r="BL70" s="265">
        <f>BD70/100*(BL67+BL69)</f>
        <v>0</v>
      </c>
      <c r="BM70" s="259"/>
      <c r="BN70" s="259"/>
      <c r="BO70" s="266">
        <f t="shared" si="742"/>
        <v>0</v>
      </c>
      <c r="BP70" s="559"/>
      <c r="BQ70" s="236"/>
      <c r="BR70" s="263" t="str">
        <f>"Adjusment "&amp;" %"</f>
        <v>Adjusment  %</v>
      </c>
      <c r="BS70" s="264"/>
      <c r="BT70" s="264"/>
      <c r="BU70" s="229"/>
      <c r="BV70" s="259"/>
      <c r="BW70" s="259"/>
      <c r="BX70" s="259"/>
      <c r="BY70" s="259"/>
      <c r="BZ70" s="259"/>
      <c r="CA70" s="259"/>
      <c r="CB70" s="259"/>
      <c r="CC70" s="265">
        <f>BU70/100*(CC67+CC69)</f>
        <v>0</v>
      </c>
      <c r="CD70" s="259"/>
      <c r="CE70" s="259"/>
      <c r="CF70" s="266">
        <f t="shared" si="743"/>
        <v>0</v>
      </c>
      <c r="CG70" s="559"/>
      <c r="CH70" s="236"/>
      <c r="CI70" s="263" t="str">
        <f>"Adjusment "&amp;" %"</f>
        <v>Adjusment  %</v>
      </c>
      <c r="CJ70" s="264"/>
      <c r="CK70" s="264"/>
      <c r="CL70" s="229"/>
      <c r="CM70" s="259"/>
      <c r="CN70" s="259"/>
      <c r="CO70" s="259"/>
      <c r="CP70" s="259"/>
      <c r="CQ70" s="259"/>
      <c r="CR70" s="259"/>
      <c r="CS70" s="259"/>
      <c r="CT70" s="265">
        <f>CL70/100*(CT67+CT69)</f>
        <v>0</v>
      </c>
      <c r="CU70" s="259"/>
      <c r="CV70" s="259"/>
      <c r="CW70" s="266">
        <f t="shared" si="744"/>
        <v>0</v>
      </c>
      <c r="CX70" s="559"/>
      <c r="CY70" s="236"/>
      <c r="CZ70" s="263" t="str">
        <f>"Adjusment "&amp;" %"</f>
        <v>Adjusment  %</v>
      </c>
      <c r="DA70" s="264"/>
      <c r="DB70" s="264"/>
      <c r="DC70" s="229"/>
      <c r="DD70" s="259"/>
      <c r="DE70" s="259"/>
      <c r="DF70" s="259"/>
      <c r="DG70" s="259"/>
      <c r="DH70" s="259"/>
      <c r="DI70" s="259"/>
      <c r="DJ70" s="259"/>
      <c r="DK70" s="265">
        <f>DC70/100*(DK67+DK69)</f>
        <v>0</v>
      </c>
      <c r="DL70" s="259"/>
      <c r="DM70" s="259"/>
      <c r="DN70" s="266">
        <f t="shared" si="745"/>
        <v>0</v>
      </c>
      <c r="DO70" s="559"/>
      <c r="DP70" s="236"/>
      <c r="DQ70" s="263" t="str">
        <f>"Adjusment "&amp;" %"</f>
        <v>Adjusment  %</v>
      </c>
      <c r="DR70" s="264"/>
      <c r="DS70" s="264"/>
      <c r="DT70" s="229"/>
      <c r="DU70" s="259"/>
      <c r="DV70" s="259"/>
      <c r="DW70" s="259"/>
      <c r="DX70" s="259"/>
      <c r="DY70" s="259"/>
      <c r="DZ70" s="259"/>
      <c r="EA70" s="259"/>
      <c r="EB70" s="265">
        <f>DT70/100*(EB67+EB69)</f>
        <v>0</v>
      </c>
      <c r="EC70" s="259"/>
      <c r="ED70" s="259"/>
      <c r="EE70" s="266">
        <f t="shared" si="746"/>
        <v>0</v>
      </c>
      <c r="EF70" s="559"/>
      <c r="EG70" s="236"/>
      <c r="EH70" s="263" t="str">
        <f>"Adjusment "&amp;" %"</f>
        <v>Adjusment  %</v>
      </c>
      <c r="EI70" s="264"/>
      <c r="EJ70" s="264"/>
      <c r="EK70" s="229"/>
      <c r="EL70" s="259"/>
      <c r="EM70" s="259"/>
      <c r="EN70" s="259"/>
      <c r="EO70" s="259"/>
      <c r="EP70" s="259"/>
      <c r="EQ70" s="259"/>
      <c r="ER70" s="259"/>
      <c r="ES70" s="265">
        <f>EK70/100*(ES67+ES69)</f>
        <v>0</v>
      </c>
      <c r="ET70" s="259"/>
      <c r="EU70" s="259"/>
      <c r="EV70" s="266">
        <f t="shared" si="747"/>
        <v>0</v>
      </c>
      <c r="EW70" s="559"/>
      <c r="EX70" s="236"/>
      <c r="EY70" s="263" t="str">
        <f>"Adjusment "&amp;" %"</f>
        <v>Adjusment  %</v>
      </c>
      <c r="EZ70" s="264"/>
      <c r="FA70" s="264"/>
      <c r="FB70" s="229"/>
      <c r="FC70" s="259"/>
      <c r="FD70" s="259"/>
      <c r="FE70" s="259"/>
      <c r="FF70" s="259"/>
      <c r="FG70" s="259"/>
      <c r="FH70" s="259"/>
      <c r="FI70" s="259"/>
      <c r="FJ70" s="265">
        <f>FB70/100*(FJ67+FJ69)</f>
        <v>0</v>
      </c>
      <c r="FK70" s="259"/>
      <c r="FL70" s="259"/>
      <c r="FM70" s="266">
        <f t="shared" si="748"/>
        <v>0</v>
      </c>
      <c r="FN70" s="559"/>
      <c r="FO70" s="236"/>
      <c r="FP70" s="263" t="str">
        <f>"Adjusment "&amp;" %"</f>
        <v>Adjusment  %</v>
      </c>
      <c r="FQ70" s="264"/>
      <c r="FR70" s="264"/>
      <c r="FS70" s="229"/>
      <c r="FT70" s="259"/>
      <c r="FU70" s="259"/>
      <c r="FV70" s="259"/>
      <c r="FW70" s="259"/>
      <c r="FX70" s="259"/>
      <c r="FY70" s="259"/>
      <c r="FZ70" s="259"/>
      <c r="GA70" s="265">
        <f>FS70/100*(GA67+GA69)</f>
        <v>0</v>
      </c>
      <c r="GB70" s="259"/>
      <c r="GC70" s="259"/>
      <c r="GD70" s="266">
        <f t="shared" si="749"/>
        <v>0</v>
      </c>
      <c r="GE70" s="559"/>
      <c r="GF70" s="236"/>
      <c r="GG70" s="263" t="str">
        <f>"Adjusment "&amp;" %"</f>
        <v>Adjusment  %</v>
      </c>
      <c r="GH70" s="264"/>
      <c r="GI70" s="264"/>
      <c r="GJ70" s="229"/>
      <c r="GK70" s="259"/>
      <c r="GL70" s="259"/>
      <c r="GM70" s="259"/>
      <c r="GN70" s="259"/>
      <c r="GO70" s="259"/>
      <c r="GP70" s="259"/>
      <c r="GQ70" s="259"/>
      <c r="GR70" s="265">
        <f>GJ70/100*(GR67+GR69)</f>
        <v>0</v>
      </c>
      <c r="GS70" s="259"/>
      <c r="GT70" s="259"/>
      <c r="GU70" s="266">
        <f t="shared" si="750"/>
        <v>0</v>
      </c>
      <c r="GV70" s="559"/>
      <c r="GW70" s="236"/>
      <c r="GX70" s="263" t="str">
        <f>"Adjusment "&amp;" %"</f>
        <v>Adjusment  %</v>
      </c>
      <c r="GY70" s="264"/>
      <c r="GZ70" s="264"/>
      <c r="HA70" s="229"/>
      <c r="HB70" s="259"/>
      <c r="HC70" s="259"/>
      <c r="HD70" s="259"/>
      <c r="HE70" s="259"/>
      <c r="HF70" s="259"/>
      <c r="HG70" s="259"/>
      <c r="HH70" s="259"/>
      <c r="HI70" s="265">
        <f>HA70/100*(HI67+HI69)</f>
        <v>0</v>
      </c>
      <c r="HJ70" s="259"/>
      <c r="HK70" s="259"/>
      <c r="HL70" s="266">
        <f t="shared" si="751"/>
        <v>0</v>
      </c>
      <c r="HM70" s="559"/>
      <c r="HN70" s="236"/>
      <c r="HO70" s="263" t="str">
        <f>"Adjusment "&amp;" %"</f>
        <v>Adjusment  %</v>
      </c>
      <c r="HP70" s="264"/>
      <c r="HQ70" s="264"/>
      <c r="HR70" s="229"/>
      <c r="HS70" s="259"/>
      <c r="HT70" s="259"/>
      <c r="HU70" s="259"/>
      <c r="HV70" s="259"/>
      <c r="HW70" s="259"/>
      <c r="HX70" s="259"/>
      <c r="HY70" s="259"/>
      <c r="HZ70" s="265">
        <f>HR70/100*(HZ67+HZ69)</f>
        <v>0</v>
      </c>
      <c r="IA70" s="259"/>
      <c r="IB70" s="259"/>
      <c r="IC70" s="266">
        <f t="shared" si="752"/>
        <v>0</v>
      </c>
      <c r="ID70" s="559"/>
      <c r="IE70" s="236"/>
      <c r="IF70" s="263" t="str">
        <f>"Adjusment "&amp;" %"</f>
        <v>Adjusment  %</v>
      </c>
      <c r="IG70" s="264"/>
      <c r="IH70" s="264"/>
      <c r="II70" s="229"/>
      <c r="IJ70" s="259"/>
      <c r="IK70" s="259"/>
      <c r="IL70" s="259"/>
      <c r="IM70" s="259"/>
      <c r="IN70" s="259"/>
      <c r="IO70" s="259"/>
      <c r="IP70" s="259"/>
      <c r="IQ70" s="265">
        <f>II70/100*(IQ67+IQ69)</f>
        <v>0</v>
      </c>
      <c r="IR70" s="259"/>
      <c r="IS70" s="259"/>
      <c r="IT70" s="266">
        <f t="shared" si="753"/>
        <v>0</v>
      </c>
      <c r="IU70" s="559"/>
      <c r="IV70" s="236"/>
      <c r="IW70" s="263" t="str">
        <f>"Adjusment "&amp;" %"</f>
        <v>Adjusment  %</v>
      </c>
      <c r="IX70" s="264"/>
      <c r="IY70" s="264"/>
      <c r="IZ70" s="229"/>
      <c r="JA70" s="259"/>
      <c r="JB70" s="259"/>
      <c r="JC70" s="259"/>
      <c r="JD70" s="259"/>
      <c r="JE70" s="259"/>
      <c r="JF70" s="259"/>
      <c r="JG70" s="259"/>
      <c r="JH70" s="265">
        <f>IZ70/100*(JH67+JH69)</f>
        <v>0</v>
      </c>
      <c r="JI70" s="259"/>
      <c r="JJ70" s="259"/>
      <c r="JK70" s="266">
        <f t="shared" si="754"/>
        <v>0</v>
      </c>
      <c r="JL70" s="559"/>
      <c r="JM70" s="236"/>
      <c r="JN70" s="263" t="str">
        <f>"Adjusment "&amp;" %"</f>
        <v>Adjusment  %</v>
      </c>
      <c r="JO70" s="264"/>
      <c r="JP70" s="264"/>
      <c r="JQ70" s="229"/>
      <c r="JR70" s="259"/>
      <c r="JS70" s="259"/>
      <c r="JT70" s="259"/>
      <c r="JU70" s="259"/>
      <c r="JV70" s="259"/>
      <c r="JW70" s="259"/>
      <c r="JX70" s="259"/>
      <c r="JY70" s="265">
        <f>JQ70/100*(JY67+JY69)</f>
        <v>0</v>
      </c>
      <c r="JZ70" s="259"/>
      <c r="KA70" s="259"/>
      <c r="KB70" s="266">
        <f t="shared" si="755"/>
        <v>0</v>
      </c>
      <c r="KC70" s="559"/>
      <c r="KD70" s="236"/>
      <c r="KE70" s="263" t="str">
        <f>"Adjusment "&amp;" %"</f>
        <v>Adjusment  %</v>
      </c>
      <c r="KF70" s="264"/>
      <c r="KG70" s="264"/>
      <c r="KH70" s="229"/>
      <c r="KI70" s="259"/>
      <c r="KJ70" s="259"/>
      <c r="KK70" s="259"/>
      <c r="KL70" s="259"/>
      <c r="KM70" s="259"/>
      <c r="KN70" s="259"/>
      <c r="KO70" s="259"/>
      <c r="KP70" s="265">
        <f>KH70/100*(KP67+KP69)</f>
        <v>0</v>
      </c>
      <c r="KQ70" s="259"/>
      <c r="KR70" s="259"/>
      <c r="KS70" s="266">
        <f t="shared" si="756"/>
        <v>0</v>
      </c>
    </row>
    <row r="71" ht="15.75" customHeight="1">
      <c r="A71" s="236"/>
      <c r="B71" s="237"/>
      <c r="C71" s="238"/>
      <c r="D71" s="238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43"/>
      <c r="Q71" s="559"/>
      <c r="R71" s="236"/>
      <c r="S71" s="237"/>
      <c r="T71" s="238"/>
      <c r="U71" s="238"/>
      <c r="V71" s="229"/>
      <c r="W71" s="229"/>
      <c r="X71" s="229"/>
      <c r="Y71" s="229"/>
      <c r="Z71" s="229"/>
      <c r="AA71" s="229"/>
      <c r="AB71" s="229"/>
      <c r="AC71" s="229"/>
      <c r="AD71" s="229"/>
      <c r="AE71" s="229"/>
      <c r="AF71" s="229"/>
      <c r="AG71" s="243"/>
      <c r="AH71" s="559"/>
      <c r="AI71" s="236"/>
      <c r="AJ71" s="237"/>
      <c r="AK71" s="238"/>
      <c r="AL71" s="238"/>
      <c r="AM71" s="229"/>
      <c r="AN71" s="229"/>
      <c r="AO71" s="229"/>
      <c r="AP71" s="229"/>
      <c r="AQ71" s="229"/>
      <c r="AR71" s="229"/>
      <c r="AS71" s="229"/>
      <c r="AT71" s="229"/>
      <c r="AU71" s="229"/>
      <c r="AV71" s="229"/>
      <c r="AW71" s="229"/>
      <c r="AX71" s="243"/>
      <c r="AY71" s="559"/>
      <c r="AZ71" s="236"/>
      <c r="BA71" s="237"/>
      <c r="BB71" s="238"/>
      <c r="BC71" s="238"/>
      <c r="BD71" s="229"/>
      <c r="BE71" s="229"/>
      <c r="BF71" s="229"/>
      <c r="BG71" s="229"/>
      <c r="BH71" s="229"/>
      <c r="BI71" s="229"/>
      <c r="BJ71" s="229"/>
      <c r="BK71" s="229"/>
      <c r="BL71" s="229"/>
      <c r="BM71" s="229"/>
      <c r="BN71" s="229"/>
      <c r="BO71" s="243"/>
      <c r="BP71" s="559"/>
      <c r="BQ71" s="236"/>
      <c r="BR71" s="237"/>
      <c r="BS71" s="238"/>
      <c r="BT71" s="238"/>
      <c r="BU71" s="229"/>
      <c r="BV71" s="229"/>
      <c r="BW71" s="229"/>
      <c r="BX71" s="229"/>
      <c r="BY71" s="229"/>
      <c r="BZ71" s="229"/>
      <c r="CA71" s="229"/>
      <c r="CB71" s="229"/>
      <c r="CC71" s="229"/>
      <c r="CD71" s="229"/>
      <c r="CE71" s="229"/>
      <c r="CF71" s="243"/>
      <c r="CG71" s="559"/>
      <c r="CH71" s="236"/>
      <c r="CI71" s="237"/>
      <c r="CJ71" s="238"/>
      <c r="CK71" s="238"/>
      <c r="CL71" s="229"/>
      <c r="CM71" s="229"/>
      <c r="CN71" s="229"/>
      <c r="CO71" s="229"/>
      <c r="CP71" s="229"/>
      <c r="CQ71" s="229"/>
      <c r="CR71" s="229"/>
      <c r="CS71" s="229"/>
      <c r="CT71" s="229"/>
      <c r="CU71" s="229"/>
      <c r="CV71" s="229"/>
      <c r="CW71" s="243"/>
      <c r="CX71" s="559"/>
      <c r="CY71" s="236"/>
      <c r="CZ71" s="237"/>
      <c r="DA71" s="238"/>
      <c r="DB71" s="238"/>
      <c r="DC71" s="229"/>
      <c r="DD71" s="229"/>
      <c r="DE71" s="229"/>
      <c r="DF71" s="229"/>
      <c r="DG71" s="229"/>
      <c r="DH71" s="229"/>
      <c r="DI71" s="229"/>
      <c r="DJ71" s="229"/>
      <c r="DK71" s="229"/>
      <c r="DL71" s="229"/>
      <c r="DM71" s="229"/>
      <c r="DN71" s="243"/>
      <c r="DO71" s="559"/>
      <c r="DP71" s="236"/>
      <c r="DQ71" s="237"/>
      <c r="DR71" s="238"/>
      <c r="DS71" s="238"/>
      <c r="DT71" s="229"/>
      <c r="DU71" s="229"/>
      <c r="DV71" s="229"/>
      <c r="DW71" s="229"/>
      <c r="DX71" s="229"/>
      <c r="DY71" s="229"/>
      <c r="DZ71" s="229"/>
      <c r="EA71" s="229"/>
      <c r="EB71" s="229"/>
      <c r="EC71" s="229"/>
      <c r="ED71" s="229"/>
      <c r="EE71" s="243"/>
      <c r="EF71" s="559"/>
      <c r="EG71" s="236"/>
      <c r="EH71" s="237"/>
      <c r="EI71" s="238"/>
      <c r="EJ71" s="238"/>
      <c r="EK71" s="229"/>
      <c r="EL71" s="229"/>
      <c r="EM71" s="229"/>
      <c r="EN71" s="229"/>
      <c r="EO71" s="229"/>
      <c r="EP71" s="229"/>
      <c r="EQ71" s="229"/>
      <c r="ER71" s="229"/>
      <c r="ES71" s="229"/>
      <c r="ET71" s="229"/>
      <c r="EU71" s="229"/>
      <c r="EV71" s="243"/>
      <c r="EW71" s="559"/>
      <c r="EX71" s="236"/>
      <c r="EY71" s="237"/>
      <c r="EZ71" s="238"/>
      <c r="FA71" s="238"/>
      <c r="FB71" s="229"/>
      <c r="FC71" s="229"/>
      <c r="FD71" s="229"/>
      <c r="FE71" s="229"/>
      <c r="FF71" s="229"/>
      <c r="FG71" s="229"/>
      <c r="FH71" s="229"/>
      <c r="FI71" s="229"/>
      <c r="FJ71" s="229"/>
      <c r="FK71" s="229"/>
      <c r="FL71" s="229"/>
      <c r="FM71" s="243"/>
      <c r="FN71" s="559"/>
      <c r="FO71" s="236"/>
      <c r="FP71" s="237"/>
      <c r="FQ71" s="238"/>
      <c r="FR71" s="238"/>
      <c r="FS71" s="229"/>
      <c r="FT71" s="229"/>
      <c r="FU71" s="229"/>
      <c r="FV71" s="229"/>
      <c r="FW71" s="229"/>
      <c r="FX71" s="229"/>
      <c r="FY71" s="229"/>
      <c r="FZ71" s="229"/>
      <c r="GA71" s="229"/>
      <c r="GB71" s="229"/>
      <c r="GC71" s="229"/>
      <c r="GD71" s="243"/>
      <c r="GE71" s="559"/>
      <c r="GF71" s="236"/>
      <c r="GG71" s="237"/>
      <c r="GH71" s="238"/>
      <c r="GI71" s="238"/>
      <c r="GJ71" s="229"/>
      <c r="GK71" s="229"/>
      <c r="GL71" s="229"/>
      <c r="GM71" s="229"/>
      <c r="GN71" s="229"/>
      <c r="GO71" s="229"/>
      <c r="GP71" s="229"/>
      <c r="GQ71" s="229"/>
      <c r="GR71" s="229"/>
      <c r="GS71" s="229"/>
      <c r="GT71" s="229"/>
      <c r="GU71" s="243"/>
      <c r="GV71" s="559"/>
      <c r="GW71" s="236"/>
      <c r="GX71" s="237"/>
      <c r="GY71" s="238"/>
      <c r="GZ71" s="238"/>
      <c r="HA71" s="229"/>
      <c r="HB71" s="229"/>
      <c r="HC71" s="229"/>
      <c r="HD71" s="229"/>
      <c r="HE71" s="229"/>
      <c r="HF71" s="229"/>
      <c r="HG71" s="229"/>
      <c r="HH71" s="229"/>
      <c r="HI71" s="229"/>
      <c r="HJ71" s="229"/>
      <c r="HK71" s="229"/>
      <c r="HL71" s="243"/>
      <c r="HM71" s="559"/>
      <c r="HN71" s="236"/>
      <c r="HO71" s="237"/>
      <c r="HP71" s="238"/>
      <c r="HQ71" s="238"/>
      <c r="HR71" s="229"/>
      <c r="HS71" s="229"/>
      <c r="HT71" s="229"/>
      <c r="HU71" s="229"/>
      <c r="HV71" s="229"/>
      <c r="HW71" s="229"/>
      <c r="HX71" s="229"/>
      <c r="HY71" s="229"/>
      <c r="HZ71" s="229"/>
      <c r="IA71" s="229"/>
      <c r="IB71" s="229"/>
      <c r="IC71" s="243"/>
      <c r="ID71" s="559"/>
      <c r="IE71" s="236"/>
      <c r="IF71" s="237"/>
      <c r="IG71" s="238"/>
      <c r="IH71" s="238"/>
      <c r="II71" s="229"/>
      <c r="IJ71" s="229"/>
      <c r="IK71" s="229"/>
      <c r="IL71" s="229"/>
      <c r="IM71" s="229"/>
      <c r="IN71" s="229"/>
      <c r="IO71" s="229"/>
      <c r="IP71" s="229"/>
      <c r="IQ71" s="229"/>
      <c r="IR71" s="229"/>
      <c r="IS71" s="229"/>
      <c r="IT71" s="243"/>
      <c r="IU71" s="559"/>
      <c r="IV71" s="236"/>
      <c r="IW71" s="237"/>
      <c r="IX71" s="238"/>
      <c r="IY71" s="238"/>
      <c r="IZ71" s="229"/>
      <c r="JA71" s="229"/>
      <c r="JB71" s="229"/>
      <c r="JC71" s="229"/>
      <c r="JD71" s="229"/>
      <c r="JE71" s="229"/>
      <c r="JF71" s="229"/>
      <c r="JG71" s="229"/>
      <c r="JH71" s="229"/>
      <c r="JI71" s="229"/>
      <c r="JJ71" s="229"/>
      <c r="JK71" s="243"/>
      <c r="JL71" s="559"/>
      <c r="JM71" s="236"/>
      <c r="JN71" s="237"/>
      <c r="JO71" s="238"/>
      <c r="JP71" s="238"/>
      <c r="JQ71" s="229"/>
      <c r="JR71" s="229"/>
      <c r="JS71" s="229"/>
      <c r="JT71" s="229"/>
      <c r="JU71" s="229"/>
      <c r="JV71" s="229"/>
      <c r="JW71" s="229"/>
      <c r="JX71" s="229"/>
      <c r="JY71" s="229"/>
      <c r="JZ71" s="229"/>
      <c r="KA71" s="229"/>
      <c r="KB71" s="243"/>
      <c r="KC71" s="559"/>
      <c r="KD71" s="236"/>
      <c r="KE71" s="237"/>
      <c r="KF71" s="238"/>
      <c r="KG71" s="238"/>
      <c r="KH71" s="229"/>
      <c r="KI71" s="229"/>
      <c r="KJ71" s="229"/>
      <c r="KK71" s="229"/>
      <c r="KL71" s="229"/>
      <c r="KM71" s="229"/>
      <c r="KN71" s="229"/>
      <c r="KO71" s="229"/>
      <c r="KP71" s="229"/>
      <c r="KQ71" s="229"/>
      <c r="KR71" s="229"/>
      <c r="KS71" s="243"/>
    </row>
    <row r="72" ht="24.0" customHeight="1">
      <c r="A72" s="268" t="s">
        <v>98</v>
      </c>
      <c r="B72" s="183"/>
      <c r="C72" s="269"/>
      <c r="D72" s="269"/>
      <c r="E72" s="270"/>
      <c r="F72" s="270"/>
      <c r="G72" s="271">
        <f>SUM(G67:G71)</f>
        <v>267147.9344</v>
      </c>
      <c r="H72" s="270"/>
      <c r="I72" s="271">
        <f>SUM(I67:I71)</f>
        <v>16723.42692</v>
      </c>
      <c r="J72" s="270"/>
      <c r="K72" s="270"/>
      <c r="L72" s="271">
        <f t="shared" ref="L72:M72" si="757">SUM(L67:L71)</f>
        <v>0</v>
      </c>
      <c r="M72" s="271">
        <f t="shared" si="757"/>
        <v>283871.3613</v>
      </c>
      <c r="N72" s="270"/>
      <c r="O72" s="271">
        <f t="shared" ref="O72:P72" si="758">SUM(O67:O71)</f>
        <v>84543.45084</v>
      </c>
      <c r="P72" s="271">
        <f t="shared" si="758"/>
        <v>199327.9105</v>
      </c>
      <c r="Q72" s="562"/>
      <c r="R72" s="268" t="s">
        <v>98</v>
      </c>
      <c r="S72" s="183"/>
      <c r="T72" s="269"/>
      <c r="U72" s="269"/>
      <c r="V72" s="270"/>
      <c r="W72" s="270"/>
      <c r="X72" s="271">
        <f>SUM(X67:X71)</f>
        <v>410286.5266</v>
      </c>
      <c r="Y72" s="270"/>
      <c r="Z72" s="271">
        <f>SUM(Z67:Z71)</f>
        <v>24617.9742</v>
      </c>
      <c r="AA72" s="270"/>
      <c r="AB72" s="270"/>
      <c r="AC72" s="271">
        <f t="shared" ref="AC72:AD72" si="759">SUM(AC67:AC71)</f>
        <v>0</v>
      </c>
      <c r="AD72" s="271">
        <f t="shared" si="759"/>
        <v>434904.5008</v>
      </c>
      <c r="AE72" s="270"/>
      <c r="AF72" s="271">
        <f t="shared" ref="AF72:AG72" si="760">SUM(AF67:AF71)</f>
        <v>135511.7927</v>
      </c>
      <c r="AG72" s="271">
        <f t="shared" si="760"/>
        <v>299392.7081</v>
      </c>
      <c r="AH72" s="562"/>
      <c r="AI72" s="268" t="s">
        <v>98</v>
      </c>
      <c r="AJ72" s="183"/>
      <c r="AK72" s="269"/>
      <c r="AL72" s="269"/>
      <c r="AM72" s="270"/>
      <c r="AN72" s="270"/>
      <c r="AO72" s="271">
        <f>SUM(AO67:AO71)</f>
        <v>496920.0658</v>
      </c>
      <c r="AP72" s="270"/>
      <c r="AQ72" s="271">
        <f>SUM(AQ67:AQ71)</f>
        <v>30829.26834</v>
      </c>
      <c r="AR72" s="270"/>
      <c r="AS72" s="270"/>
      <c r="AT72" s="271">
        <f t="shared" ref="AT72:AU72" si="761">SUM(AT67:AT71)</f>
        <v>0</v>
      </c>
      <c r="AU72" s="271">
        <f t="shared" si="761"/>
        <v>527749.3341</v>
      </c>
      <c r="AV72" s="270"/>
      <c r="AW72" s="271">
        <f t="shared" ref="AW72:AX72" si="762">SUM(AW67:AW71)</f>
        <v>163192.7212</v>
      </c>
      <c r="AX72" s="271">
        <f t="shared" si="762"/>
        <v>364556.613</v>
      </c>
      <c r="AY72" s="562"/>
      <c r="AZ72" s="268" t="s">
        <v>98</v>
      </c>
      <c r="BA72" s="183"/>
      <c r="BB72" s="269"/>
      <c r="BC72" s="269"/>
      <c r="BD72" s="270"/>
      <c r="BE72" s="270"/>
      <c r="BF72" s="271">
        <f>SUM(BF67:BF71)</f>
        <v>624586.1532</v>
      </c>
      <c r="BG72" s="270"/>
      <c r="BH72" s="271">
        <f>SUM(BH67:BH71)</f>
        <v>38423.6614</v>
      </c>
      <c r="BI72" s="270"/>
      <c r="BJ72" s="270"/>
      <c r="BK72" s="271">
        <f t="shared" ref="BK72:BL72" si="763">SUM(BK67:BK71)</f>
        <v>0</v>
      </c>
      <c r="BL72" s="271">
        <f t="shared" si="763"/>
        <v>663009.8146</v>
      </c>
      <c r="BM72" s="270"/>
      <c r="BN72" s="271">
        <f t="shared" ref="BN72:BO72" si="764">SUM(BN67:BN71)</f>
        <v>206770.9138</v>
      </c>
      <c r="BO72" s="271">
        <f t="shared" si="764"/>
        <v>456238.9008</v>
      </c>
      <c r="BP72" s="562"/>
      <c r="BQ72" s="268" t="s">
        <v>98</v>
      </c>
      <c r="BR72" s="183"/>
      <c r="BS72" s="269"/>
      <c r="BT72" s="269"/>
      <c r="BU72" s="270"/>
      <c r="BV72" s="270"/>
      <c r="BW72" s="271">
        <f>SUM(BW67:BW71)</f>
        <v>802222.0081</v>
      </c>
      <c r="BX72" s="270"/>
      <c r="BY72" s="271">
        <f>SUM(BY67:BY71)</f>
        <v>49108.97243</v>
      </c>
      <c r="BZ72" s="270"/>
      <c r="CA72" s="270"/>
      <c r="CB72" s="271">
        <f t="shared" ref="CB72:CC72" si="765">SUM(CB67:CB71)</f>
        <v>0</v>
      </c>
      <c r="CC72" s="271">
        <f t="shared" si="765"/>
        <v>851330.9805</v>
      </c>
      <c r="CD72" s="270"/>
      <c r="CE72" s="271">
        <f t="shared" ref="CE72:CF72" si="766">SUM(CE67:CE71)</f>
        <v>267509.4752</v>
      </c>
      <c r="CF72" s="271">
        <f t="shared" si="766"/>
        <v>583821.5053</v>
      </c>
      <c r="CG72" s="562"/>
      <c r="CH72" s="268" t="s">
        <v>98</v>
      </c>
      <c r="CI72" s="183"/>
      <c r="CJ72" s="269"/>
      <c r="CK72" s="269"/>
      <c r="CL72" s="270"/>
      <c r="CM72" s="270"/>
      <c r="CN72" s="271">
        <f>SUM(CN67:CN71)</f>
        <v>584994.5609</v>
      </c>
      <c r="CO72" s="270"/>
      <c r="CP72" s="271">
        <f>SUM(CP67:CP71)</f>
        <v>35535.3319</v>
      </c>
      <c r="CQ72" s="270"/>
      <c r="CR72" s="270"/>
      <c r="CS72" s="271">
        <f t="shared" ref="CS72:CT72" si="767">SUM(CS67:CS71)</f>
        <v>0</v>
      </c>
      <c r="CT72" s="271">
        <f t="shared" si="767"/>
        <v>620529.8928</v>
      </c>
      <c r="CU72" s="270"/>
      <c r="CV72" s="271">
        <f t="shared" ref="CV72:CW72" si="768">SUM(CV67:CV71)</f>
        <v>192768.1084</v>
      </c>
      <c r="CW72" s="271">
        <f t="shared" si="768"/>
        <v>427761.7845</v>
      </c>
      <c r="CX72" s="562"/>
      <c r="CY72" s="268" t="s">
        <v>98</v>
      </c>
      <c r="CZ72" s="183"/>
      <c r="DA72" s="269"/>
      <c r="DB72" s="269"/>
      <c r="DC72" s="270"/>
      <c r="DD72" s="270"/>
      <c r="DE72" s="271">
        <f>SUM(DE67:DE71)</f>
        <v>517010.8878</v>
      </c>
      <c r="DF72" s="270"/>
      <c r="DG72" s="271">
        <f>SUM(DG67:DG71)</f>
        <v>33250.02412</v>
      </c>
      <c r="DH72" s="270"/>
      <c r="DI72" s="270"/>
      <c r="DJ72" s="271">
        <f t="shared" ref="DJ72:DK72" si="769">SUM(DJ67:DJ71)</f>
        <v>0</v>
      </c>
      <c r="DK72" s="271">
        <f t="shared" si="769"/>
        <v>550260.9119</v>
      </c>
      <c r="DL72" s="270"/>
      <c r="DM72" s="271">
        <f t="shared" ref="DM72:DN72" si="770">SUM(DM67:DM71)</f>
        <v>169126.7163</v>
      </c>
      <c r="DN72" s="271">
        <f t="shared" si="770"/>
        <v>381134.1957</v>
      </c>
      <c r="DO72" s="562"/>
      <c r="DP72" s="268" t="s">
        <v>98</v>
      </c>
      <c r="DQ72" s="183"/>
      <c r="DR72" s="269"/>
      <c r="DS72" s="269"/>
      <c r="DT72" s="270"/>
      <c r="DU72" s="270"/>
      <c r="DV72" s="271">
        <f>SUM(DV67:DV71)</f>
        <v>690335.1544</v>
      </c>
      <c r="DW72" s="270"/>
      <c r="DX72" s="271">
        <f>SUM(DX67:DX71)</f>
        <v>42986.30745</v>
      </c>
      <c r="DY72" s="270"/>
      <c r="DZ72" s="270"/>
      <c r="EA72" s="271">
        <f t="shared" ref="EA72:EB72" si="771">SUM(EA67:EA71)</f>
        <v>0</v>
      </c>
      <c r="EB72" s="271">
        <f t="shared" si="771"/>
        <v>733321.4619</v>
      </c>
      <c r="EC72" s="270"/>
      <c r="ED72" s="271">
        <f t="shared" ref="ED72:EE72" si="772">SUM(ED67:ED71)</f>
        <v>224245.7253</v>
      </c>
      <c r="EE72" s="271">
        <f t="shared" si="772"/>
        <v>509075.7366</v>
      </c>
      <c r="EF72" s="562"/>
      <c r="EG72" s="268" t="s">
        <v>98</v>
      </c>
      <c r="EH72" s="183"/>
      <c r="EI72" s="269"/>
      <c r="EJ72" s="269"/>
      <c r="EK72" s="270"/>
      <c r="EL72" s="270"/>
      <c r="EM72" s="271">
        <f>SUM(EM67:EM71)</f>
        <v>880962.7709</v>
      </c>
      <c r="EN72" s="270"/>
      <c r="EO72" s="271">
        <f>SUM(EO67:EO71)</f>
        <v>57131.65183</v>
      </c>
      <c r="EP72" s="270"/>
      <c r="EQ72" s="270"/>
      <c r="ER72" s="271">
        <f t="shared" ref="ER72:ES72" si="773">SUM(ER67:ER71)</f>
        <v>0</v>
      </c>
      <c r="ES72" s="271">
        <f t="shared" si="773"/>
        <v>938094.4227</v>
      </c>
      <c r="ET72" s="270"/>
      <c r="EU72" s="271">
        <f t="shared" ref="EU72:EV72" si="774">SUM(EU67:EU71)</f>
        <v>288255.55</v>
      </c>
      <c r="EV72" s="271">
        <f t="shared" si="774"/>
        <v>649838.8727</v>
      </c>
      <c r="EW72" s="562"/>
      <c r="EX72" s="268" t="s">
        <v>98</v>
      </c>
      <c r="EY72" s="183"/>
      <c r="EZ72" s="269"/>
      <c r="FA72" s="269"/>
      <c r="FB72" s="270"/>
      <c r="FC72" s="270"/>
      <c r="FD72" s="271">
        <f>SUM(FD67:FD71)</f>
        <v>729680.1935</v>
      </c>
      <c r="FE72" s="270"/>
      <c r="FF72" s="271">
        <f>SUM(FF67:FF71)</f>
        <v>49537.7432</v>
      </c>
      <c r="FG72" s="270"/>
      <c r="FH72" s="270"/>
      <c r="FI72" s="271">
        <f t="shared" ref="FI72:FJ72" si="775">SUM(FI67:FI71)</f>
        <v>0</v>
      </c>
      <c r="FJ72" s="271">
        <f t="shared" si="775"/>
        <v>779217.9367</v>
      </c>
      <c r="FK72" s="270"/>
      <c r="FL72" s="271">
        <f t="shared" ref="FL72:FM72" si="776">SUM(FL67:FL71)</f>
        <v>235977.075</v>
      </c>
      <c r="FM72" s="271">
        <f t="shared" si="776"/>
        <v>543240.8617</v>
      </c>
      <c r="FN72" s="562"/>
      <c r="FO72" s="268" t="s">
        <v>98</v>
      </c>
      <c r="FP72" s="183"/>
      <c r="FQ72" s="269"/>
      <c r="FR72" s="269"/>
      <c r="FS72" s="270"/>
      <c r="FT72" s="270"/>
      <c r="FU72" s="271">
        <f>SUM(FU67:FU71)</f>
        <v>486478.5145</v>
      </c>
      <c r="FV72" s="270"/>
      <c r="FW72" s="271">
        <f>SUM(FW67:FW71)</f>
        <v>31926.20152</v>
      </c>
      <c r="FX72" s="270"/>
      <c r="FY72" s="270"/>
      <c r="FZ72" s="271">
        <f t="shared" ref="FZ72:GA72" si="777">SUM(FZ67:FZ71)</f>
        <v>0</v>
      </c>
      <c r="GA72" s="271">
        <f t="shared" si="777"/>
        <v>518404.7161</v>
      </c>
      <c r="GB72" s="270"/>
      <c r="GC72" s="271">
        <f t="shared" ref="GC72:GD72" si="778">SUM(GC67:GC71)</f>
        <v>158830.2645</v>
      </c>
      <c r="GD72" s="271">
        <f t="shared" si="778"/>
        <v>359574.4516</v>
      </c>
      <c r="GE72" s="562"/>
      <c r="GF72" s="268" t="s">
        <v>98</v>
      </c>
      <c r="GG72" s="183"/>
      <c r="GH72" s="269"/>
      <c r="GI72" s="269"/>
      <c r="GJ72" s="270"/>
      <c r="GK72" s="270"/>
      <c r="GL72" s="271">
        <f>SUM(GL67:GL71)</f>
        <v>522170.6607</v>
      </c>
      <c r="GM72" s="270"/>
      <c r="GN72" s="271">
        <f>SUM(GN67:GN71)</f>
        <v>33855.71081</v>
      </c>
      <c r="GO72" s="270"/>
      <c r="GP72" s="270"/>
      <c r="GQ72" s="271">
        <f t="shared" ref="GQ72:GR72" si="779">SUM(GQ67:GQ71)</f>
        <v>0</v>
      </c>
      <c r="GR72" s="271">
        <f t="shared" si="779"/>
        <v>556026.3715</v>
      </c>
      <c r="GS72" s="270"/>
      <c r="GT72" s="271">
        <f t="shared" ref="GT72:GU72" si="780">SUM(GT67:GT71)</f>
        <v>168786.5149</v>
      </c>
      <c r="GU72" s="271">
        <f t="shared" si="780"/>
        <v>387239.8566</v>
      </c>
      <c r="GV72" s="562"/>
      <c r="GW72" s="268" t="s">
        <v>98</v>
      </c>
      <c r="GX72" s="183"/>
      <c r="GY72" s="269"/>
      <c r="GZ72" s="269"/>
      <c r="HA72" s="270"/>
      <c r="HB72" s="270"/>
      <c r="HC72" s="271">
        <f>SUM(HC67:HC71)</f>
        <v>602249.7481</v>
      </c>
      <c r="HD72" s="270"/>
      <c r="HE72" s="271">
        <f>SUM(HE67:HE71)</f>
        <v>39632.8784</v>
      </c>
      <c r="HF72" s="270"/>
      <c r="HG72" s="270"/>
      <c r="HH72" s="271">
        <f t="shared" ref="HH72:HI72" si="781">SUM(HH67:HH71)</f>
        <v>0</v>
      </c>
      <c r="HI72" s="271">
        <f t="shared" si="781"/>
        <v>641882.6265</v>
      </c>
      <c r="HJ72" s="270"/>
      <c r="HK72" s="271">
        <f t="shared" ref="HK72:HL72" si="782">SUM(HK67:HK71)</f>
        <v>194343.7047</v>
      </c>
      <c r="HL72" s="271">
        <f t="shared" si="782"/>
        <v>447538.9218</v>
      </c>
      <c r="HM72" s="562"/>
      <c r="HN72" s="268" t="s">
        <v>98</v>
      </c>
      <c r="HO72" s="183"/>
      <c r="HP72" s="269"/>
      <c r="HQ72" s="269"/>
      <c r="HR72" s="270"/>
      <c r="HS72" s="270"/>
      <c r="HT72" s="271">
        <f>SUM(HT67:HT71)</f>
        <v>633528.1457</v>
      </c>
      <c r="HU72" s="270"/>
      <c r="HV72" s="271">
        <f>SUM(HV67:HV71)</f>
        <v>38723.30596</v>
      </c>
      <c r="HW72" s="270"/>
      <c r="HX72" s="270"/>
      <c r="HY72" s="271">
        <f t="shared" ref="HY72:HZ72" si="783">SUM(HY67:HY71)</f>
        <v>0</v>
      </c>
      <c r="HZ72" s="271">
        <f t="shared" si="783"/>
        <v>672251.4517</v>
      </c>
      <c r="IA72" s="270"/>
      <c r="IB72" s="271">
        <f t="shared" ref="IB72:IC72" si="784">SUM(IB67:IB71)</f>
        <v>211269.7725</v>
      </c>
      <c r="IC72" s="271">
        <f t="shared" si="784"/>
        <v>460981.6792</v>
      </c>
      <c r="ID72" s="562"/>
      <c r="IE72" s="268" t="s">
        <v>98</v>
      </c>
      <c r="IF72" s="183"/>
      <c r="IG72" s="269"/>
      <c r="IH72" s="269"/>
      <c r="II72" s="270"/>
      <c r="IJ72" s="270"/>
      <c r="IK72" s="271">
        <f>SUM(IK67:IK71)</f>
        <v>572921.1062</v>
      </c>
      <c r="IL72" s="270"/>
      <c r="IM72" s="271">
        <f>SUM(IM67:IM71)</f>
        <v>35700.32703</v>
      </c>
      <c r="IN72" s="270"/>
      <c r="IO72" s="270"/>
      <c r="IP72" s="271">
        <f t="shared" ref="IP72:IQ72" si="785">SUM(IP67:IP71)</f>
        <v>0</v>
      </c>
      <c r="IQ72" s="271">
        <f t="shared" si="785"/>
        <v>608621.4332</v>
      </c>
      <c r="IR72" s="270"/>
      <c r="IS72" s="271">
        <f t="shared" ref="IS72:IT72" si="786">SUM(IS67:IS71)</f>
        <v>187665.4808</v>
      </c>
      <c r="IT72" s="271">
        <f t="shared" si="786"/>
        <v>420955.9524</v>
      </c>
      <c r="IU72" s="562"/>
      <c r="IV72" s="268" t="s">
        <v>98</v>
      </c>
      <c r="IW72" s="183"/>
      <c r="IX72" s="269"/>
      <c r="IY72" s="269"/>
      <c r="IZ72" s="270"/>
      <c r="JA72" s="270"/>
      <c r="JB72" s="271">
        <f>SUM(JB67:JB71)</f>
        <v>754802.1177</v>
      </c>
      <c r="JC72" s="270"/>
      <c r="JD72" s="271">
        <f>SUM(JD67:JD71)</f>
        <v>47546.91924</v>
      </c>
      <c r="JE72" s="270"/>
      <c r="JF72" s="270"/>
      <c r="JG72" s="271">
        <f t="shared" ref="JG72:JH72" si="787">SUM(JG67:JG71)</f>
        <v>0</v>
      </c>
      <c r="JH72" s="271">
        <f t="shared" si="787"/>
        <v>802349.0369</v>
      </c>
      <c r="JI72" s="270"/>
      <c r="JJ72" s="271">
        <f t="shared" ref="JJ72:JK72" si="788">SUM(JJ67:JJ71)</f>
        <v>251143.7575</v>
      </c>
      <c r="JK72" s="271">
        <f t="shared" si="788"/>
        <v>551205.2794</v>
      </c>
      <c r="JL72" s="562"/>
      <c r="JM72" s="268" t="s">
        <v>98</v>
      </c>
      <c r="JN72" s="183"/>
      <c r="JO72" s="269"/>
      <c r="JP72" s="269"/>
      <c r="JQ72" s="270"/>
      <c r="JR72" s="270"/>
      <c r="JS72" s="271">
        <f>SUM(JS67:JS71)</f>
        <v>687890.0597</v>
      </c>
      <c r="JT72" s="270"/>
      <c r="JU72" s="271">
        <f>SUM(JU67:JU71)</f>
        <v>42500.6011</v>
      </c>
      <c r="JV72" s="270"/>
      <c r="JW72" s="270"/>
      <c r="JX72" s="271">
        <f t="shared" ref="JX72:JY72" si="789">SUM(JX67:JX71)</f>
        <v>0</v>
      </c>
      <c r="JY72" s="271">
        <f t="shared" si="789"/>
        <v>730390.6608</v>
      </c>
      <c r="JZ72" s="270"/>
      <c r="KA72" s="271">
        <f t="shared" ref="KA72:KB72" si="790">SUM(KA67:KA71)</f>
        <v>229846.2007</v>
      </c>
      <c r="KB72" s="271">
        <f t="shared" si="790"/>
        <v>500544.4601</v>
      </c>
      <c r="KC72" s="562"/>
      <c r="KD72" s="268" t="s">
        <v>98</v>
      </c>
      <c r="KE72" s="183"/>
      <c r="KF72" s="269"/>
      <c r="KG72" s="269"/>
      <c r="KH72" s="270"/>
      <c r="KI72" s="270"/>
      <c r="KJ72" s="271">
        <f>SUM(KJ67:KJ71)</f>
        <v>0</v>
      </c>
      <c r="KK72" s="270"/>
      <c r="KL72" s="271">
        <f>SUM(KL67:KL71)</f>
        <v>0</v>
      </c>
      <c r="KM72" s="270"/>
      <c r="KN72" s="270"/>
      <c r="KO72" s="271">
        <f t="shared" ref="KO72:KP72" si="791">SUM(KO67:KO71)</f>
        <v>0</v>
      </c>
      <c r="KP72" s="271">
        <f t="shared" si="791"/>
        <v>0</v>
      </c>
      <c r="KQ72" s="270"/>
      <c r="KR72" s="271">
        <f t="shared" ref="KR72:KS72" si="792">SUM(KR67:KR71)</f>
        <v>0</v>
      </c>
      <c r="KS72" s="271">
        <f t="shared" si="792"/>
        <v>0</v>
      </c>
    </row>
    <row r="73" ht="15.0" customHeight="1">
      <c r="A73" s="104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8"/>
      <c r="R73" s="104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8"/>
      <c r="AI73" s="104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8"/>
      <c r="AZ73" s="104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8"/>
      <c r="BQ73" s="104"/>
      <c r="BR73" s="97"/>
      <c r="BS73" s="97"/>
      <c r="BT73" s="97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97"/>
      <c r="CF73" s="97"/>
      <c r="CG73" s="98"/>
      <c r="CH73" s="104"/>
      <c r="CI73" s="97"/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8"/>
      <c r="CY73" s="104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8"/>
      <c r="DP73" s="104"/>
      <c r="DQ73" s="97"/>
      <c r="DR73" s="97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7"/>
      <c r="ED73" s="97"/>
      <c r="EE73" s="97"/>
      <c r="EF73" s="98"/>
      <c r="EG73" s="104"/>
      <c r="EH73" s="97"/>
      <c r="EI73" s="97"/>
      <c r="EJ73" s="97"/>
      <c r="EK73" s="97"/>
      <c r="EL73" s="97"/>
      <c r="EM73" s="97"/>
      <c r="EN73" s="97"/>
      <c r="EO73" s="97"/>
      <c r="EP73" s="97"/>
      <c r="EQ73" s="97"/>
      <c r="ER73" s="97"/>
      <c r="ES73" s="97"/>
      <c r="ET73" s="97"/>
      <c r="EU73" s="97"/>
      <c r="EV73" s="97"/>
      <c r="EW73" s="98"/>
      <c r="EX73" s="104"/>
      <c r="EY73" s="97"/>
      <c r="EZ73" s="97"/>
      <c r="FA73" s="97"/>
      <c r="FB73" s="97"/>
      <c r="FC73" s="97"/>
      <c r="FD73" s="97"/>
      <c r="FE73" s="97"/>
      <c r="FF73" s="97"/>
      <c r="FG73" s="97"/>
      <c r="FH73" s="97"/>
      <c r="FI73" s="97"/>
      <c r="FJ73" s="97"/>
      <c r="FK73" s="97"/>
      <c r="FL73" s="97"/>
      <c r="FM73" s="97"/>
      <c r="FN73" s="98"/>
      <c r="FO73" s="104"/>
      <c r="FP73" s="97"/>
      <c r="FQ73" s="97"/>
      <c r="FR73" s="97"/>
      <c r="FS73" s="97"/>
      <c r="FT73" s="97"/>
      <c r="FU73" s="97"/>
      <c r="FV73" s="97"/>
      <c r="FW73" s="97"/>
      <c r="FX73" s="97"/>
      <c r="FY73" s="97"/>
      <c r="FZ73" s="97"/>
      <c r="GA73" s="97"/>
      <c r="GB73" s="97"/>
      <c r="GC73" s="97"/>
      <c r="GD73" s="97"/>
      <c r="GE73" s="98"/>
      <c r="GF73" s="104"/>
      <c r="GG73" s="97"/>
      <c r="GH73" s="97"/>
      <c r="GI73" s="97"/>
      <c r="GJ73" s="97"/>
      <c r="GK73" s="97"/>
      <c r="GL73" s="97"/>
      <c r="GM73" s="97"/>
      <c r="GN73" s="97"/>
      <c r="GO73" s="97"/>
      <c r="GP73" s="97"/>
      <c r="GQ73" s="97"/>
      <c r="GR73" s="97"/>
      <c r="GS73" s="97"/>
      <c r="GT73" s="97"/>
      <c r="GU73" s="97"/>
      <c r="GV73" s="98"/>
      <c r="GW73" s="104"/>
      <c r="GX73" s="97"/>
      <c r="GY73" s="97"/>
      <c r="GZ73" s="97"/>
      <c r="HA73" s="97"/>
      <c r="HB73" s="97"/>
      <c r="HC73" s="97"/>
      <c r="HD73" s="97"/>
      <c r="HE73" s="97"/>
      <c r="HF73" s="97"/>
      <c r="HG73" s="97"/>
      <c r="HH73" s="97"/>
      <c r="HI73" s="97"/>
      <c r="HJ73" s="97"/>
      <c r="HK73" s="97"/>
      <c r="HL73" s="97"/>
      <c r="HM73" s="98"/>
      <c r="HN73" s="104"/>
      <c r="HO73" s="97"/>
      <c r="HP73" s="97"/>
      <c r="HQ73" s="97"/>
      <c r="HR73" s="97"/>
      <c r="HS73" s="97"/>
      <c r="HT73" s="97"/>
      <c r="HU73" s="97"/>
      <c r="HV73" s="97"/>
      <c r="HW73" s="97"/>
      <c r="HX73" s="97"/>
      <c r="HY73" s="97"/>
      <c r="HZ73" s="97"/>
      <c r="IA73" s="97"/>
      <c r="IB73" s="97"/>
      <c r="IC73" s="97"/>
      <c r="ID73" s="98"/>
      <c r="IE73" s="104"/>
      <c r="IF73" s="97"/>
      <c r="IG73" s="97"/>
      <c r="IH73" s="97"/>
      <c r="II73" s="97"/>
      <c r="IJ73" s="97"/>
      <c r="IK73" s="97"/>
      <c r="IL73" s="97"/>
      <c r="IM73" s="97"/>
      <c r="IN73" s="97"/>
      <c r="IO73" s="97"/>
      <c r="IP73" s="97"/>
      <c r="IQ73" s="97"/>
      <c r="IR73" s="97"/>
      <c r="IS73" s="97"/>
      <c r="IT73" s="97"/>
      <c r="IU73" s="98"/>
      <c r="IV73" s="104"/>
      <c r="IW73" s="97"/>
      <c r="IX73" s="97"/>
      <c r="IY73" s="97"/>
      <c r="IZ73" s="97"/>
      <c r="JA73" s="97"/>
      <c r="JB73" s="97"/>
      <c r="JC73" s="97"/>
      <c r="JD73" s="97"/>
      <c r="JE73" s="97"/>
      <c r="JF73" s="97"/>
      <c r="JG73" s="97"/>
      <c r="JH73" s="97"/>
      <c r="JI73" s="97"/>
      <c r="JJ73" s="97"/>
      <c r="JK73" s="97"/>
      <c r="JL73" s="98"/>
      <c r="JM73" s="104"/>
      <c r="JN73" s="97"/>
      <c r="JO73" s="97"/>
      <c r="JP73" s="97"/>
      <c r="JQ73" s="97"/>
      <c r="JR73" s="97"/>
      <c r="JS73" s="97"/>
      <c r="JT73" s="97"/>
      <c r="JU73" s="97"/>
      <c r="JV73" s="97"/>
      <c r="JW73" s="97"/>
      <c r="JX73" s="97"/>
      <c r="JY73" s="97"/>
      <c r="JZ73" s="97"/>
      <c r="KA73" s="97"/>
      <c r="KB73" s="97"/>
      <c r="KC73" s="98"/>
      <c r="KD73" s="104"/>
      <c r="KE73" s="97"/>
      <c r="KF73" s="97"/>
      <c r="KG73" s="97"/>
      <c r="KH73" s="97"/>
      <c r="KI73" s="97"/>
      <c r="KJ73" s="97"/>
      <c r="KK73" s="97"/>
      <c r="KL73" s="97"/>
      <c r="KM73" s="97"/>
      <c r="KN73" s="97"/>
      <c r="KO73" s="97"/>
      <c r="KP73" s="97"/>
      <c r="KQ73" s="97"/>
      <c r="KR73" s="97"/>
      <c r="KS73" s="97"/>
    </row>
    <row r="74" ht="15.0" customHeight="1">
      <c r="A74" s="104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8"/>
      <c r="R74" s="104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8"/>
      <c r="AI74" s="104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8"/>
      <c r="AZ74" s="104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8"/>
      <c r="BQ74" s="104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8"/>
      <c r="CH74" s="104"/>
      <c r="CI74" s="97"/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8"/>
      <c r="CY74" s="104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8"/>
      <c r="DP74" s="104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  <c r="EE74" s="97"/>
      <c r="EF74" s="98"/>
      <c r="EG74" s="104"/>
      <c r="EH74" s="97"/>
      <c r="EI74" s="97"/>
      <c r="EJ74" s="97"/>
      <c r="EK74" s="97"/>
      <c r="EL74" s="97"/>
      <c r="EM74" s="97"/>
      <c r="EN74" s="97"/>
      <c r="EO74" s="97"/>
      <c r="EP74" s="97"/>
      <c r="EQ74" s="97"/>
      <c r="ER74" s="97"/>
      <c r="ES74" s="97"/>
      <c r="ET74" s="97"/>
      <c r="EU74" s="97"/>
      <c r="EV74" s="97"/>
      <c r="EW74" s="98"/>
      <c r="EX74" s="104"/>
      <c r="EY74" s="97"/>
      <c r="EZ74" s="97"/>
      <c r="FA74" s="97"/>
      <c r="FB74" s="97"/>
      <c r="FC74" s="97"/>
      <c r="FD74" s="97"/>
      <c r="FE74" s="97"/>
      <c r="FF74" s="97"/>
      <c r="FG74" s="97"/>
      <c r="FH74" s="97"/>
      <c r="FI74" s="97"/>
      <c r="FJ74" s="97"/>
      <c r="FK74" s="97"/>
      <c r="FL74" s="97"/>
      <c r="FM74" s="97"/>
      <c r="FN74" s="98"/>
      <c r="FO74" s="104"/>
      <c r="FP74" s="97"/>
      <c r="FQ74" s="97"/>
      <c r="FR74" s="97"/>
      <c r="FS74" s="97"/>
      <c r="FT74" s="97"/>
      <c r="FU74" s="97"/>
      <c r="FV74" s="97"/>
      <c r="FW74" s="97"/>
      <c r="FX74" s="97"/>
      <c r="FY74" s="97"/>
      <c r="FZ74" s="97"/>
      <c r="GA74" s="97"/>
      <c r="GB74" s="97"/>
      <c r="GC74" s="97"/>
      <c r="GD74" s="97"/>
      <c r="GE74" s="98"/>
      <c r="GF74" s="104"/>
      <c r="GG74" s="97"/>
      <c r="GH74" s="97"/>
      <c r="GI74" s="97"/>
      <c r="GJ74" s="97"/>
      <c r="GK74" s="97"/>
      <c r="GL74" s="97"/>
      <c r="GM74" s="97"/>
      <c r="GN74" s="97"/>
      <c r="GO74" s="97"/>
      <c r="GP74" s="97"/>
      <c r="GQ74" s="97"/>
      <c r="GR74" s="97"/>
      <c r="GS74" s="97"/>
      <c r="GT74" s="97"/>
      <c r="GU74" s="97"/>
      <c r="GV74" s="98"/>
      <c r="GW74" s="104"/>
      <c r="GX74" s="97"/>
      <c r="GY74" s="97"/>
      <c r="GZ74" s="97"/>
      <c r="HA74" s="97"/>
      <c r="HB74" s="97"/>
      <c r="HC74" s="97"/>
      <c r="HD74" s="97"/>
      <c r="HE74" s="97"/>
      <c r="HF74" s="97"/>
      <c r="HG74" s="97"/>
      <c r="HH74" s="97"/>
      <c r="HI74" s="97"/>
      <c r="HJ74" s="97"/>
      <c r="HK74" s="97"/>
      <c r="HL74" s="97"/>
      <c r="HM74" s="98"/>
      <c r="HN74" s="104"/>
      <c r="HO74" s="97"/>
      <c r="HP74" s="97"/>
      <c r="HQ74" s="97"/>
      <c r="HR74" s="97"/>
      <c r="HS74" s="97"/>
      <c r="HT74" s="97"/>
      <c r="HU74" s="97"/>
      <c r="HV74" s="97"/>
      <c r="HW74" s="97"/>
      <c r="HX74" s="97"/>
      <c r="HY74" s="97"/>
      <c r="HZ74" s="97"/>
      <c r="IA74" s="97"/>
      <c r="IB74" s="97"/>
      <c r="IC74" s="97"/>
      <c r="ID74" s="98"/>
      <c r="IE74" s="104"/>
      <c r="IF74" s="97"/>
      <c r="IG74" s="97"/>
      <c r="IH74" s="97"/>
      <c r="II74" s="97"/>
      <c r="IJ74" s="97"/>
      <c r="IK74" s="97"/>
      <c r="IL74" s="97"/>
      <c r="IM74" s="97"/>
      <c r="IN74" s="97"/>
      <c r="IO74" s="97"/>
      <c r="IP74" s="97"/>
      <c r="IQ74" s="97"/>
      <c r="IR74" s="97"/>
      <c r="IS74" s="97"/>
      <c r="IT74" s="97"/>
      <c r="IU74" s="98"/>
      <c r="IV74" s="104"/>
      <c r="IW74" s="97"/>
      <c r="IX74" s="97"/>
      <c r="IY74" s="97"/>
      <c r="IZ74" s="97"/>
      <c r="JA74" s="97"/>
      <c r="JB74" s="97"/>
      <c r="JC74" s="97"/>
      <c r="JD74" s="97"/>
      <c r="JE74" s="97"/>
      <c r="JF74" s="97"/>
      <c r="JG74" s="97"/>
      <c r="JH74" s="97"/>
      <c r="JI74" s="97"/>
      <c r="JJ74" s="97"/>
      <c r="JK74" s="97"/>
      <c r="JL74" s="98"/>
      <c r="JM74" s="104"/>
      <c r="JN74" s="97"/>
      <c r="JO74" s="97"/>
      <c r="JP74" s="97"/>
      <c r="JQ74" s="97"/>
      <c r="JR74" s="97"/>
      <c r="JS74" s="97"/>
      <c r="JT74" s="97"/>
      <c r="JU74" s="97"/>
      <c r="JV74" s="97"/>
      <c r="JW74" s="97"/>
      <c r="JX74" s="97"/>
      <c r="JY74" s="97"/>
      <c r="JZ74" s="97"/>
      <c r="KA74" s="97"/>
      <c r="KB74" s="97"/>
      <c r="KC74" s="98"/>
      <c r="KD74" s="104"/>
      <c r="KE74" s="97"/>
      <c r="KF74" s="97"/>
      <c r="KG74" s="97"/>
      <c r="KH74" s="97"/>
      <c r="KI74" s="97"/>
      <c r="KJ74" s="97"/>
      <c r="KK74" s="97"/>
      <c r="KL74" s="97"/>
      <c r="KM74" s="97"/>
      <c r="KN74" s="97"/>
      <c r="KO74" s="97"/>
      <c r="KP74" s="97"/>
      <c r="KQ74" s="97"/>
      <c r="KR74" s="97"/>
      <c r="KS74" s="97"/>
    </row>
    <row r="75" ht="15.0" customHeight="1">
      <c r="A75" s="104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8"/>
      <c r="R75" s="104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8"/>
      <c r="AI75" s="104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8"/>
      <c r="AZ75" s="104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8"/>
      <c r="BQ75" s="104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8"/>
      <c r="CH75" s="104"/>
      <c r="CI75" s="97"/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8"/>
      <c r="CY75" s="104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8"/>
      <c r="DP75" s="104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  <c r="EE75" s="97"/>
      <c r="EF75" s="98"/>
      <c r="EG75" s="104"/>
      <c r="EH75" s="97"/>
      <c r="EI75" s="97"/>
      <c r="EJ75" s="97"/>
      <c r="EK75" s="97"/>
      <c r="EL75" s="97"/>
      <c r="EM75" s="97"/>
      <c r="EN75" s="97"/>
      <c r="EO75" s="97"/>
      <c r="EP75" s="97"/>
      <c r="EQ75" s="97"/>
      <c r="ER75" s="97"/>
      <c r="ES75" s="97"/>
      <c r="ET75" s="97"/>
      <c r="EU75" s="97"/>
      <c r="EV75" s="97"/>
      <c r="EW75" s="98"/>
      <c r="EX75" s="104"/>
      <c r="EY75" s="97"/>
      <c r="EZ75" s="97"/>
      <c r="FA75" s="97"/>
      <c r="FB75" s="97"/>
      <c r="FC75" s="97"/>
      <c r="FD75" s="97"/>
      <c r="FE75" s="97"/>
      <c r="FF75" s="97"/>
      <c r="FG75" s="97"/>
      <c r="FH75" s="97"/>
      <c r="FI75" s="97"/>
      <c r="FJ75" s="97"/>
      <c r="FK75" s="97"/>
      <c r="FL75" s="97"/>
      <c r="FM75" s="97"/>
      <c r="FN75" s="98"/>
      <c r="FO75" s="104"/>
      <c r="FP75" s="97"/>
      <c r="FQ75" s="97"/>
      <c r="FR75" s="97"/>
      <c r="FS75" s="97"/>
      <c r="FT75" s="97"/>
      <c r="FU75" s="97"/>
      <c r="FV75" s="97"/>
      <c r="FW75" s="97"/>
      <c r="FX75" s="97"/>
      <c r="FY75" s="97"/>
      <c r="FZ75" s="97"/>
      <c r="GA75" s="97"/>
      <c r="GB75" s="97"/>
      <c r="GC75" s="97"/>
      <c r="GD75" s="97"/>
      <c r="GE75" s="98"/>
      <c r="GF75" s="104"/>
      <c r="GG75" s="97"/>
      <c r="GH75" s="97"/>
      <c r="GI75" s="97"/>
      <c r="GJ75" s="97"/>
      <c r="GK75" s="97"/>
      <c r="GL75" s="97"/>
      <c r="GM75" s="97"/>
      <c r="GN75" s="97"/>
      <c r="GO75" s="97"/>
      <c r="GP75" s="97"/>
      <c r="GQ75" s="97"/>
      <c r="GR75" s="97"/>
      <c r="GS75" s="97"/>
      <c r="GT75" s="97"/>
      <c r="GU75" s="97"/>
      <c r="GV75" s="98"/>
      <c r="GW75" s="104"/>
      <c r="GX75" s="97"/>
      <c r="GY75" s="97"/>
      <c r="GZ75" s="97"/>
      <c r="HA75" s="97"/>
      <c r="HB75" s="97"/>
      <c r="HC75" s="97"/>
      <c r="HD75" s="97"/>
      <c r="HE75" s="97"/>
      <c r="HF75" s="97"/>
      <c r="HG75" s="97"/>
      <c r="HH75" s="97"/>
      <c r="HI75" s="97"/>
      <c r="HJ75" s="97"/>
      <c r="HK75" s="97"/>
      <c r="HL75" s="97"/>
      <c r="HM75" s="98"/>
      <c r="HN75" s="104"/>
      <c r="HO75" s="97"/>
      <c r="HP75" s="97"/>
      <c r="HQ75" s="97"/>
      <c r="HR75" s="97"/>
      <c r="HS75" s="97"/>
      <c r="HT75" s="97"/>
      <c r="HU75" s="97"/>
      <c r="HV75" s="97"/>
      <c r="HW75" s="97"/>
      <c r="HX75" s="97"/>
      <c r="HY75" s="97"/>
      <c r="HZ75" s="97"/>
      <c r="IA75" s="97"/>
      <c r="IB75" s="97"/>
      <c r="IC75" s="97"/>
      <c r="ID75" s="98"/>
      <c r="IE75" s="104"/>
      <c r="IF75" s="97"/>
      <c r="IG75" s="97"/>
      <c r="IH75" s="97"/>
      <c r="II75" s="97"/>
      <c r="IJ75" s="97"/>
      <c r="IK75" s="97"/>
      <c r="IL75" s="97"/>
      <c r="IM75" s="97"/>
      <c r="IN75" s="97"/>
      <c r="IO75" s="97"/>
      <c r="IP75" s="97"/>
      <c r="IQ75" s="97"/>
      <c r="IR75" s="97"/>
      <c r="IS75" s="97"/>
      <c r="IT75" s="97"/>
      <c r="IU75" s="98"/>
      <c r="IV75" s="104"/>
      <c r="IW75" s="97"/>
      <c r="IX75" s="97"/>
      <c r="IY75" s="97"/>
      <c r="IZ75" s="97"/>
      <c r="JA75" s="97"/>
      <c r="JB75" s="97"/>
      <c r="JC75" s="97"/>
      <c r="JD75" s="97"/>
      <c r="JE75" s="97"/>
      <c r="JF75" s="97"/>
      <c r="JG75" s="97"/>
      <c r="JH75" s="97"/>
      <c r="JI75" s="97"/>
      <c r="JJ75" s="97"/>
      <c r="JK75" s="97"/>
      <c r="JL75" s="98"/>
      <c r="JM75" s="104"/>
      <c r="JN75" s="97"/>
      <c r="JO75" s="97"/>
      <c r="JP75" s="97"/>
      <c r="JQ75" s="97"/>
      <c r="JR75" s="97"/>
      <c r="JS75" s="97"/>
      <c r="JT75" s="97"/>
      <c r="JU75" s="97"/>
      <c r="JV75" s="97"/>
      <c r="JW75" s="97"/>
      <c r="JX75" s="97"/>
      <c r="JY75" s="97"/>
      <c r="JZ75" s="97"/>
      <c r="KA75" s="97"/>
      <c r="KB75" s="97"/>
      <c r="KC75" s="98"/>
      <c r="KD75" s="104"/>
      <c r="KE75" s="97"/>
      <c r="KF75" s="97"/>
      <c r="KG75" s="97"/>
      <c r="KH75" s="97"/>
      <c r="KI75" s="97"/>
      <c r="KJ75" s="97"/>
      <c r="KK75" s="97"/>
      <c r="KL75" s="97"/>
      <c r="KM75" s="97"/>
      <c r="KN75" s="97"/>
      <c r="KO75" s="97"/>
      <c r="KP75" s="97"/>
      <c r="KQ75" s="97"/>
      <c r="KR75" s="97"/>
      <c r="KS75" s="97"/>
    </row>
    <row r="76" ht="15.0" customHeight="1">
      <c r="A76" s="275"/>
      <c r="B76" s="276" t="s">
        <v>50</v>
      </c>
      <c r="C76" s="277" t="s">
        <v>51</v>
      </c>
      <c r="D76" s="276"/>
      <c r="E76" s="276"/>
      <c r="F76" s="276"/>
      <c r="G76" s="276" t="s">
        <v>52</v>
      </c>
      <c r="H76" s="276"/>
      <c r="I76" s="278"/>
      <c r="J76" s="279"/>
      <c r="K76" s="279"/>
      <c r="L76" s="279"/>
      <c r="M76" s="279"/>
      <c r="N76" s="279"/>
      <c r="O76" s="279"/>
      <c r="P76" s="110" t="s">
        <v>103</v>
      </c>
      <c r="Q76" s="280"/>
      <c r="R76" s="275"/>
      <c r="S76" s="276" t="s">
        <v>50</v>
      </c>
      <c r="T76" s="277" t="s">
        <v>51</v>
      </c>
      <c r="U76" s="276"/>
      <c r="V76" s="276"/>
      <c r="W76" s="276"/>
      <c r="X76" s="276" t="s">
        <v>52</v>
      </c>
      <c r="Y76" s="276"/>
      <c r="Z76" s="278"/>
      <c r="AA76" s="279"/>
      <c r="AB76" s="279"/>
      <c r="AC76" s="279"/>
      <c r="AD76" s="279"/>
      <c r="AE76" s="279"/>
      <c r="AF76" s="279"/>
      <c r="AG76" s="110" t="s">
        <v>103</v>
      </c>
      <c r="AH76" s="280"/>
      <c r="AI76" s="275"/>
      <c r="AJ76" s="276" t="s">
        <v>50</v>
      </c>
      <c r="AK76" s="277" t="s">
        <v>51</v>
      </c>
      <c r="AL76" s="276"/>
      <c r="AM76" s="276"/>
      <c r="AN76" s="276"/>
      <c r="AO76" s="276" t="s">
        <v>52</v>
      </c>
      <c r="AP76" s="276"/>
      <c r="AQ76" s="278"/>
      <c r="AR76" s="279"/>
      <c r="AS76" s="279"/>
      <c r="AT76" s="279"/>
      <c r="AU76" s="279"/>
      <c r="AV76" s="279"/>
      <c r="AW76" s="279"/>
      <c r="AX76" s="110" t="s">
        <v>103</v>
      </c>
      <c r="AY76" s="280"/>
      <c r="AZ76" s="275"/>
      <c r="BA76" s="276" t="s">
        <v>50</v>
      </c>
      <c r="BB76" s="277" t="s">
        <v>51</v>
      </c>
      <c r="BC76" s="276"/>
      <c r="BD76" s="276"/>
      <c r="BE76" s="276"/>
      <c r="BF76" s="276" t="s">
        <v>52</v>
      </c>
      <c r="BG76" s="276"/>
      <c r="BH76" s="278"/>
      <c r="BI76" s="279"/>
      <c r="BJ76" s="279"/>
      <c r="BK76" s="279"/>
      <c r="BL76" s="279"/>
      <c r="BM76" s="279"/>
      <c r="BN76" s="279"/>
      <c r="BO76" s="110" t="s">
        <v>103</v>
      </c>
      <c r="BP76" s="280"/>
      <c r="BQ76" s="275"/>
      <c r="BR76" s="276" t="s">
        <v>50</v>
      </c>
      <c r="BS76" s="277" t="s">
        <v>51</v>
      </c>
      <c r="BT76" s="276"/>
      <c r="BU76" s="276"/>
      <c r="BV76" s="276"/>
      <c r="BW76" s="276" t="s">
        <v>52</v>
      </c>
      <c r="BX76" s="276"/>
      <c r="BY76" s="278"/>
      <c r="BZ76" s="279"/>
      <c r="CA76" s="279"/>
      <c r="CB76" s="279"/>
      <c r="CC76" s="279"/>
      <c r="CD76" s="279"/>
      <c r="CE76" s="279"/>
      <c r="CF76" s="110" t="s">
        <v>103</v>
      </c>
      <c r="CG76" s="280"/>
      <c r="CH76" s="275"/>
      <c r="CI76" s="276" t="s">
        <v>50</v>
      </c>
      <c r="CJ76" s="277" t="s">
        <v>51</v>
      </c>
      <c r="CK76" s="276"/>
      <c r="CL76" s="276"/>
      <c r="CM76" s="276"/>
      <c r="CN76" s="276" t="s">
        <v>52</v>
      </c>
      <c r="CO76" s="276"/>
      <c r="CP76" s="278"/>
      <c r="CQ76" s="279"/>
      <c r="CR76" s="279"/>
      <c r="CS76" s="279"/>
      <c r="CT76" s="279"/>
      <c r="CU76" s="279"/>
      <c r="CV76" s="279"/>
      <c r="CW76" s="110" t="s">
        <v>103</v>
      </c>
      <c r="CX76" s="280"/>
      <c r="CY76" s="275"/>
      <c r="CZ76" s="276" t="s">
        <v>50</v>
      </c>
      <c r="DA76" s="277" t="s">
        <v>51</v>
      </c>
      <c r="DB76" s="276"/>
      <c r="DC76" s="276"/>
      <c r="DD76" s="276"/>
      <c r="DE76" s="276" t="s">
        <v>52</v>
      </c>
      <c r="DF76" s="276"/>
      <c r="DG76" s="278"/>
      <c r="DH76" s="279"/>
      <c r="DI76" s="279"/>
      <c r="DJ76" s="279"/>
      <c r="DK76" s="279"/>
      <c r="DL76" s="279"/>
      <c r="DM76" s="279"/>
      <c r="DN76" s="110" t="s">
        <v>103</v>
      </c>
      <c r="DO76" s="280"/>
      <c r="DP76" s="275"/>
      <c r="DQ76" s="276" t="s">
        <v>50</v>
      </c>
      <c r="DR76" s="277" t="s">
        <v>51</v>
      </c>
      <c r="DS76" s="276"/>
      <c r="DT76" s="276"/>
      <c r="DU76" s="276"/>
      <c r="DV76" s="276" t="s">
        <v>52</v>
      </c>
      <c r="DW76" s="276"/>
      <c r="DX76" s="278"/>
      <c r="DY76" s="279"/>
      <c r="DZ76" s="279"/>
      <c r="EA76" s="279"/>
      <c r="EB76" s="279"/>
      <c r="EC76" s="279"/>
      <c r="ED76" s="279"/>
      <c r="EE76" s="110" t="s">
        <v>103</v>
      </c>
      <c r="EF76" s="280"/>
      <c r="EG76" s="275"/>
      <c r="EH76" s="276" t="s">
        <v>50</v>
      </c>
      <c r="EI76" s="277" t="s">
        <v>51</v>
      </c>
      <c r="EJ76" s="276"/>
      <c r="EK76" s="276"/>
      <c r="EL76" s="276"/>
      <c r="EM76" s="276" t="s">
        <v>52</v>
      </c>
      <c r="EN76" s="276"/>
      <c r="EO76" s="278"/>
      <c r="EP76" s="279"/>
      <c r="EQ76" s="279"/>
      <c r="ER76" s="279"/>
      <c r="ES76" s="279"/>
      <c r="ET76" s="279"/>
      <c r="EU76" s="279"/>
      <c r="EV76" s="110" t="s">
        <v>103</v>
      </c>
      <c r="EW76" s="280"/>
      <c r="EX76" s="275"/>
      <c r="EY76" s="276" t="s">
        <v>50</v>
      </c>
      <c r="EZ76" s="277" t="s">
        <v>51</v>
      </c>
      <c r="FA76" s="276"/>
      <c r="FB76" s="276"/>
      <c r="FC76" s="276"/>
      <c r="FD76" s="276" t="s">
        <v>52</v>
      </c>
      <c r="FE76" s="276"/>
      <c r="FF76" s="278"/>
      <c r="FG76" s="279"/>
      <c r="FH76" s="279"/>
      <c r="FI76" s="279"/>
      <c r="FJ76" s="279"/>
      <c r="FK76" s="279"/>
      <c r="FL76" s="279"/>
      <c r="FM76" s="110" t="s">
        <v>103</v>
      </c>
      <c r="FN76" s="280"/>
      <c r="FO76" s="275"/>
      <c r="FP76" s="276" t="s">
        <v>50</v>
      </c>
      <c r="FQ76" s="277" t="s">
        <v>51</v>
      </c>
      <c r="FR76" s="276"/>
      <c r="FS76" s="276"/>
      <c r="FT76" s="276"/>
      <c r="FU76" s="276" t="s">
        <v>52</v>
      </c>
      <c r="FV76" s="276"/>
      <c r="FW76" s="278"/>
      <c r="FX76" s="279"/>
      <c r="FY76" s="279"/>
      <c r="FZ76" s="279"/>
      <c r="GA76" s="279"/>
      <c r="GB76" s="279"/>
      <c r="GC76" s="279"/>
      <c r="GD76" s="110" t="s">
        <v>103</v>
      </c>
      <c r="GE76" s="280"/>
      <c r="GF76" s="275"/>
      <c r="GG76" s="276" t="s">
        <v>50</v>
      </c>
      <c r="GH76" s="277" t="s">
        <v>51</v>
      </c>
      <c r="GI76" s="276"/>
      <c r="GJ76" s="276"/>
      <c r="GK76" s="276"/>
      <c r="GL76" s="276" t="s">
        <v>52</v>
      </c>
      <c r="GM76" s="276"/>
      <c r="GN76" s="278"/>
      <c r="GO76" s="279"/>
      <c r="GP76" s="279"/>
      <c r="GQ76" s="279"/>
      <c r="GR76" s="279"/>
      <c r="GS76" s="279"/>
      <c r="GT76" s="279"/>
      <c r="GU76" s="110" t="s">
        <v>103</v>
      </c>
      <c r="GV76" s="280"/>
      <c r="GW76" s="275"/>
      <c r="GX76" s="276" t="s">
        <v>50</v>
      </c>
      <c r="GY76" s="277" t="s">
        <v>51</v>
      </c>
      <c r="GZ76" s="276"/>
      <c r="HA76" s="276"/>
      <c r="HB76" s="276"/>
      <c r="HC76" s="276" t="s">
        <v>52</v>
      </c>
      <c r="HD76" s="276"/>
      <c r="HE76" s="278"/>
      <c r="HF76" s="279"/>
      <c r="HG76" s="279"/>
      <c r="HH76" s="279"/>
      <c r="HI76" s="279"/>
      <c r="HJ76" s="279"/>
      <c r="HK76" s="279"/>
      <c r="HL76" s="110" t="s">
        <v>103</v>
      </c>
      <c r="HM76" s="280"/>
      <c r="HN76" s="275"/>
      <c r="HO76" s="276" t="s">
        <v>50</v>
      </c>
      <c r="HP76" s="277" t="s">
        <v>51</v>
      </c>
      <c r="HQ76" s="276"/>
      <c r="HR76" s="276"/>
      <c r="HS76" s="276"/>
      <c r="HT76" s="276" t="s">
        <v>52</v>
      </c>
      <c r="HU76" s="276"/>
      <c r="HV76" s="278"/>
      <c r="HW76" s="279"/>
      <c r="HX76" s="279"/>
      <c r="HY76" s="279"/>
      <c r="HZ76" s="279"/>
      <c r="IA76" s="279"/>
      <c r="IB76" s="279"/>
      <c r="IC76" s="110" t="s">
        <v>103</v>
      </c>
      <c r="ID76" s="280"/>
      <c r="IE76" s="275"/>
      <c r="IF76" s="276" t="s">
        <v>50</v>
      </c>
      <c r="IG76" s="277" t="s">
        <v>51</v>
      </c>
      <c r="IH76" s="276"/>
      <c r="II76" s="276"/>
      <c r="IJ76" s="276"/>
      <c r="IK76" s="276" t="s">
        <v>52</v>
      </c>
      <c r="IL76" s="276"/>
      <c r="IM76" s="278"/>
      <c r="IN76" s="279"/>
      <c r="IO76" s="279"/>
      <c r="IP76" s="279"/>
      <c r="IQ76" s="279"/>
      <c r="IR76" s="279"/>
      <c r="IS76" s="279"/>
      <c r="IT76" s="110" t="s">
        <v>103</v>
      </c>
      <c r="IU76" s="280"/>
      <c r="IV76" s="275"/>
      <c r="IW76" s="276" t="s">
        <v>50</v>
      </c>
      <c r="IX76" s="277" t="s">
        <v>51</v>
      </c>
      <c r="IY76" s="276"/>
      <c r="IZ76" s="276"/>
      <c r="JA76" s="276"/>
      <c r="JB76" s="276" t="s">
        <v>52</v>
      </c>
      <c r="JC76" s="276"/>
      <c r="JD76" s="278"/>
      <c r="JE76" s="279"/>
      <c r="JF76" s="279"/>
      <c r="JG76" s="279"/>
      <c r="JH76" s="279"/>
      <c r="JI76" s="279"/>
      <c r="JJ76" s="279"/>
      <c r="JK76" s="110" t="s">
        <v>103</v>
      </c>
      <c r="JL76" s="280"/>
      <c r="JM76" s="275"/>
      <c r="JN76" s="276" t="s">
        <v>50</v>
      </c>
      <c r="JO76" s="277" t="s">
        <v>51</v>
      </c>
      <c r="JP76" s="276"/>
      <c r="JQ76" s="276"/>
      <c r="JR76" s="276"/>
      <c r="JS76" s="276" t="s">
        <v>52</v>
      </c>
      <c r="JT76" s="276"/>
      <c r="JU76" s="278"/>
      <c r="JV76" s="279"/>
      <c r="JW76" s="279"/>
      <c r="JX76" s="279"/>
      <c r="JY76" s="279"/>
      <c r="JZ76" s="279"/>
      <c r="KA76" s="279"/>
      <c r="KB76" s="110" t="s">
        <v>103</v>
      </c>
      <c r="KC76" s="280"/>
      <c r="KD76" s="275"/>
      <c r="KE76" s="276" t="s">
        <v>50</v>
      </c>
      <c r="KF76" s="277" t="s">
        <v>51</v>
      </c>
      <c r="KG76" s="276"/>
      <c r="KH76" s="276"/>
      <c r="KI76" s="276"/>
      <c r="KJ76" s="276" t="s">
        <v>52</v>
      </c>
      <c r="KK76" s="276"/>
      <c r="KL76" s="278"/>
      <c r="KM76" s="279"/>
      <c r="KN76" s="279"/>
      <c r="KO76" s="279"/>
      <c r="KP76" s="279"/>
      <c r="KQ76" s="279"/>
      <c r="KR76" s="279"/>
      <c r="KS76" s="110" t="s">
        <v>103</v>
      </c>
    </row>
    <row r="77" ht="15.0" customHeight="1">
      <c r="A77" s="281"/>
      <c r="B77" s="282" t="s">
        <v>54</v>
      </c>
      <c r="C77" s="282" t="s">
        <v>55</v>
      </c>
      <c r="D77" s="282"/>
      <c r="E77" s="282"/>
      <c r="F77" s="282"/>
      <c r="G77" s="282" t="s">
        <v>56</v>
      </c>
      <c r="H77" s="282"/>
      <c r="I77" s="283"/>
      <c r="J77" s="279"/>
      <c r="K77" s="279"/>
      <c r="L77" s="279"/>
      <c r="M77" s="279"/>
      <c r="N77" s="279"/>
      <c r="O77" s="279"/>
      <c r="P77" s="42"/>
      <c r="Q77" s="280"/>
      <c r="R77" s="281"/>
      <c r="S77" s="282" t="s">
        <v>54</v>
      </c>
      <c r="T77" s="282" t="s">
        <v>55</v>
      </c>
      <c r="U77" s="282"/>
      <c r="V77" s="282"/>
      <c r="W77" s="282"/>
      <c r="X77" s="282" t="s">
        <v>56</v>
      </c>
      <c r="Y77" s="282"/>
      <c r="Z77" s="283"/>
      <c r="AA77" s="279"/>
      <c r="AB77" s="279"/>
      <c r="AC77" s="279"/>
      <c r="AD77" s="279"/>
      <c r="AE77" s="279"/>
      <c r="AF77" s="279"/>
      <c r="AG77" s="42"/>
      <c r="AH77" s="280"/>
      <c r="AI77" s="281"/>
      <c r="AJ77" s="282" t="s">
        <v>54</v>
      </c>
      <c r="AK77" s="282" t="s">
        <v>55</v>
      </c>
      <c r="AL77" s="282"/>
      <c r="AM77" s="282"/>
      <c r="AN77" s="282"/>
      <c r="AO77" s="282" t="s">
        <v>56</v>
      </c>
      <c r="AP77" s="282"/>
      <c r="AQ77" s="283"/>
      <c r="AR77" s="279"/>
      <c r="AS77" s="279"/>
      <c r="AT77" s="279"/>
      <c r="AU77" s="279"/>
      <c r="AV77" s="279"/>
      <c r="AW77" s="279"/>
      <c r="AX77" s="42"/>
      <c r="AY77" s="280"/>
      <c r="AZ77" s="281"/>
      <c r="BA77" s="282" t="s">
        <v>54</v>
      </c>
      <c r="BB77" s="282" t="s">
        <v>55</v>
      </c>
      <c r="BC77" s="282"/>
      <c r="BD77" s="282"/>
      <c r="BE77" s="282"/>
      <c r="BF77" s="282" t="s">
        <v>56</v>
      </c>
      <c r="BG77" s="282"/>
      <c r="BH77" s="283"/>
      <c r="BI77" s="279"/>
      <c r="BJ77" s="279"/>
      <c r="BK77" s="279"/>
      <c r="BL77" s="279"/>
      <c r="BM77" s="279"/>
      <c r="BN77" s="279"/>
      <c r="BO77" s="42"/>
      <c r="BP77" s="280"/>
      <c r="BQ77" s="281"/>
      <c r="BR77" s="282" t="s">
        <v>54</v>
      </c>
      <c r="BS77" s="282" t="s">
        <v>55</v>
      </c>
      <c r="BT77" s="282"/>
      <c r="BU77" s="282"/>
      <c r="BV77" s="282"/>
      <c r="BW77" s="282" t="s">
        <v>56</v>
      </c>
      <c r="BX77" s="282"/>
      <c r="BY77" s="283"/>
      <c r="BZ77" s="279"/>
      <c r="CA77" s="279"/>
      <c r="CB77" s="279"/>
      <c r="CC77" s="279"/>
      <c r="CD77" s="279"/>
      <c r="CE77" s="279"/>
      <c r="CF77" s="42"/>
      <c r="CG77" s="280"/>
      <c r="CH77" s="281"/>
      <c r="CI77" s="282" t="s">
        <v>54</v>
      </c>
      <c r="CJ77" s="282" t="s">
        <v>55</v>
      </c>
      <c r="CK77" s="282"/>
      <c r="CL77" s="282"/>
      <c r="CM77" s="282"/>
      <c r="CN77" s="282" t="s">
        <v>56</v>
      </c>
      <c r="CO77" s="282"/>
      <c r="CP77" s="283"/>
      <c r="CQ77" s="279"/>
      <c r="CR77" s="279"/>
      <c r="CS77" s="279"/>
      <c r="CT77" s="279"/>
      <c r="CU77" s="279"/>
      <c r="CV77" s="279"/>
      <c r="CW77" s="42"/>
      <c r="CX77" s="280"/>
      <c r="CY77" s="281"/>
      <c r="CZ77" s="282" t="s">
        <v>54</v>
      </c>
      <c r="DA77" s="282" t="s">
        <v>55</v>
      </c>
      <c r="DB77" s="282"/>
      <c r="DC77" s="282"/>
      <c r="DD77" s="282"/>
      <c r="DE77" s="282" t="s">
        <v>56</v>
      </c>
      <c r="DF77" s="282"/>
      <c r="DG77" s="283"/>
      <c r="DH77" s="279"/>
      <c r="DI77" s="279"/>
      <c r="DJ77" s="279"/>
      <c r="DK77" s="279"/>
      <c r="DL77" s="279"/>
      <c r="DM77" s="279"/>
      <c r="DN77" s="42"/>
      <c r="DO77" s="280"/>
      <c r="DP77" s="281"/>
      <c r="DQ77" s="282" t="s">
        <v>54</v>
      </c>
      <c r="DR77" s="282" t="s">
        <v>55</v>
      </c>
      <c r="DS77" s="282"/>
      <c r="DT77" s="282"/>
      <c r="DU77" s="282"/>
      <c r="DV77" s="282" t="s">
        <v>56</v>
      </c>
      <c r="DW77" s="282"/>
      <c r="DX77" s="283"/>
      <c r="DY77" s="279"/>
      <c r="DZ77" s="279"/>
      <c r="EA77" s="279"/>
      <c r="EB77" s="279"/>
      <c r="EC77" s="279"/>
      <c r="ED77" s="279"/>
      <c r="EE77" s="42"/>
      <c r="EF77" s="280"/>
      <c r="EG77" s="281"/>
      <c r="EH77" s="282" t="s">
        <v>54</v>
      </c>
      <c r="EI77" s="282" t="s">
        <v>55</v>
      </c>
      <c r="EJ77" s="282"/>
      <c r="EK77" s="282"/>
      <c r="EL77" s="282"/>
      <c r="EM77" s="282" t="s">
        <v>56</v>
      </c>
      <c r="EN77" s="282"/>
      <c r="EO77" s="283"/>
      <c r="EP77" s="279"/>
      <c r="EQ77" s="279"/>
      <c r="ER77" s="279"/>
      <c r="ES77" s="279"/>
      <c r="ET77" s="279"/>
      <c r="EU77" s="279"/>
      <c r="EV77" s="42"/>
      <c r="EW77" s="280"/>
      <c r="EX77" s="281"/>
      <c r="EY77" s="282" t="s">
        <v>54</v>
      </c>
      <c r="EZ77" s="282" t="s">
        <v>55</v>
      </c>
      <c r="FA77" s="282"/>
      <c r="FB77" s="282"/>
      <c r="FC77" s="282"/>
      <c r="FD77" s="282" t="s">
        <v>56</v>
      </c>
      <c r="FE77" s="282"/>
      <c r="FF77" s="283"/>
      <c r="FG77" s="279"/>
      <c r="FH77" s="279"/>
      <c r="FI77" s="279"/>
      <c r="FJ77" s="279"/>
      <c r="FK77" s="279"/>
      <c r="FL77" s="279"/>
      <c r="FM77" s="42"/>
      <c r="FN77" s="280"/>
      <c r="FO77" s="281"/>
      <c r="FP77" s="282" t="s">
        <v>54</v>
      </c>
      <c r="FQ77" s="282" t="s">
        <v>55</v>
      </c>
      <c r="FR77" s="282"/>
      <c r="FS77" s="282"/>
      <c r="FT77" s="282"/>
      <c r="FU77" s="282" t="s">
        <v>56</v>
      </c>
      <c r="FV77" s="282"/>
      <c r="FW77" s="283"/>
      <c r="FX77" s="279"/>
      <c r="FY77" s="279"/>
      <c r="FZ77" s="279"/>
      <c r="GA77" s="279"/>
      <c r="GB77" s="279"/>
      <c r="GC77" s="279"/>
      <c r="GD77" s="42"/>
      <c r="GE77" s="280"/>
      <c r="GF77" s="281"/>
      <c r="GG77" s="282" t="s">
        <v>54</v>
      </c>
      <c r="GH77" s="282" t="s">
        <v>55</v>
      </c>
      <c r="GI77" s="282"/>
      <c r="GJ77" s="282"/>
      <c r="GK77" s="282"/>
      <c r="GL77" s="282" t="s">
        <v>56</v>
      </c>
      <c r="GM77" s="282"/>
      <c r="GN77" s="283"/>
      <c r="GO77" s="279"/>
      <c r="GP77" s="279"/>
      <c r="GQ77" s="279"/>
      <c r="GR77" s="279"/>
      <c r="GS77" s="279"/>
      <c r="GT77" s="279"/>
      <c r="GU77" s="42"/>
      <c r="GV77" s="280"/>
      <c r="GW77" s="281"/>
      <c r="GX77" s="282" t="s">
        <v>54</v>
      </c>
      <c r="GY77" s="282" t="s">
        <v>55</v>
      </c>
      <c r="GZ77" s="282"/>
      <c r="HA77" s="282"/>
      <c r="HB77" s="282"/>
      <c r="HC77" s="282" t="s">
        <v>56</v>
      </c>
      <c r="HD77" s="282"/>
      <c r="HE77" s="283"/>
      <c r="HF77" s="279"/>
      <c r="HG77" s="279"/>
      <c r="HH77" s="279"/>
      <c r="HI77" s="279"/>
      <c r="HJ77" s="279"/>
      <c r="HK77" s="279"/>
      <c r="HL77" s="42"/>
      <c r="HM77" s="280"/>
      <c r="HN77" s="281"/>
      <c r="HO77" s="282" t="s">
        <v>54</v>
      </c>
      <c r="HP77" s="282" t="s">
        <v>55</v>
      </c>
      <c r="HQ77" s="282"/>
      <c r="HR77" s="282"/>
      <c r="HS77" s="282"/>
      <c r="HT77" s="282" t="s">
        <v>56</v>
      </c>
      <c r="HU77" s="282"/>
      <c r="HV77" s="283"/>
      <c r="HW77" s="279"/>
      <c r="HX77" s="279"/>
      <c r="HY77" s="279"/>
      <c r="HZ77" s="279"/>
      <c r="IA77" s="279"/>
      <c r="IB77" s="279"/>
      <c r="IC77" s="42"/>
      <c r="ID77" s="280"/>
      <c r="IE77" s="281"/>
      <c r="IF77" s="282" t="s">
        <v>54</v>
      </c>
      <c r="IG77" s="282" t="s">
        <v>55</v>
      </c>
      <c r="IH77" s="282"/>
      <c r="II77" s="282"/>
      <c r="IJ77" s="282"/>
      <c r="IK77" s="282" t="s">
        <v>56</v>
      </c>
      <c r="IL77" s="282"/>
      <c r="IM77" s="283"/>
      <c r="IN77" s="279"/>
      <c r="IO77" s="279"/>
      <c r="IP77" s="279"/>
      <c r="IQ77" s="279"/>
      <c r="IR77" s="279"/>
      <c r="IS77" s="279"/>
      <c r="IT77" s="42"/>
      <c r="IU77" s="280"/>
      <c r="IV77" s="281"/>
      <c r="IW77" s="282" t="s">
        <v>54</v>
      </c>
      <c r="IX77" s="282" t="s">
        <v>55</v>
      </c>
      <c r="IY77" s="282"/>
      <c r="IZ77" s="282"/>
      <c r="JA77" s="282"/>
      <c r="JB77" s="282" t="s">
        <v>56</v>
      </c>
      <c r="JC77" s="282"/>
      <c r="JD77" s="283"/>
      <c r="JE77" s="279"/>
      <c r="JF77" s="279"/>
      <c r="JG77" s="279"/>
      <c r="JH77" s="279"/>
      <c r="JI77" s="279"/>
      <c r="JJ77" s="279"/>
      <c r="JK77" s="42"/>
      <c r="JL77" s="280"/>
      <c r="JM77" s="281"/>
      <c r="JN77" s="282" t="s">
        <v>54</v>
      </c>
      <c r="JO77" s="282" t="s">
        <v>55</v>
      </c>
      <c r="JP77" s="282"/>
      <c r="JQ77" s="282"/>
      <c r="JR77" s="282"/>
      <c r="JS77" s="282" t="s">
        <v>56</v>
      </c>
      <c r="JT77" s="282"/>
      <c r="JU77" s="283"/>
      <c r="JV77" s="279"/>
      <c r="JW77" s="279"/>
      <c r="JX77" s="279"/>
      <c r="JY77" s="279"/>
      <c r="JZ77" s="279"/>
      <c r="KA77" s="279"/>
      <c r="KB77" s="42"/>
      <c r="KC77" s="280"/>
      <c r="KD77" s="281"/>
      <c r="KE77" s="282" t="s">
        <v>54</v>
      </c>
      <c r="KF77" s="282" t="s">
        <v>55</v>
      </c>
      <c r="KG77" s="282"/>
      <c r="KH77" s="282"/>
      <c r="KI77" s="282"/>
      <c r="KJ77" s="282" t="s">
        <v>56</v>
      </c>
      <c r="KK77" s="282"/>
      <c r="KL77" s="283"/>
      <c r="KM77" s="279"/>
      <c r="KN77" s="279"/>
      <c r="KO77" s="279"/>
      <c r="KP77" s="279"/>
      <c r="KQ77" s="279"/>
      <c r="KR77" s="279"/>
      <c r="KS77" s="42"/>
    </row>
    <row r="78" ht="15.0" customHeight="1">
      <c r="A78" s="281"/>
      <c r="B78" s="282" t="s">
        <v>57</v>
      </c>
      <c r="C78" s="282" t="s">
        <v>58</v>
      </c>
      <c r="D78" s="282"/>
      <c r="E78" s="282"/>
      <c r="F78" s="282"/>
      <c r="G78" s="284" t="s">
        <v>104</v>
      </c>
      <c r="H78" s="282"/>
      <c r="I78" s="283"/>
      <c r="J78" s="279"/>
      <c r="K78" s="279"/>
      <c r="L78" s="279"/>
      <c r="M78" s="279"/>
      <c r="N78" s="279"/>
      <c r="O78" s="279"/>
      <c r="P78" s="116" t="str">
        <f>"II/"&amp;P$6</f>
        <v>II/2010</v>
      </c>
      <c r="Q78" s="280"/>
      <c r="R78" s="281"/>
      <c r="S78" s="282" t="s">
        <v>57</v>
      </c>
      <c r="T78" s="282" t="s">
        <v>58</v>
      </c>
      <c r="U78" s="282"/>
      <c r="V78" s="282"/>
      <c r="W78" s="282"/>
      <c r="X78" s="284" t="s">
        <v>104</v>
      </c>
      <c r="Y78" s="282"/>
      <c r="Z78" s="283"/>
      <c r="AA78" s="279"/>
      <c r="AB78" s="279"/>
      <c r="AC78" s="279"/>
      <c r="AD78" s="279"/>
      <c r="AE78" s="279"/>
      <c r="AF78" s="279"/>
      <c r="AG78" s="116" t="str">
        <f>"II/"&amp;AG$6</f>
        <v>II/2011</v>
      </c>
      <c r="AH78" s="280"/>
      <c r="AI78" s="281"/>
      <c r="AJ78" s="282" t="s">
        <v>57</v>
      </c>
      <c r="AK78" s="282" t="s">
        <v>58</v>
      </c>
      <c r="AL78" s="282"/>
      <c r="AM78" s="282"/>
      <c r="AN78" s="282"/>
      <c r="AO78" s="284" t="s">
        <v>104</v>
      </c>
      <c r="AP78" s="282"/>
      <c r="AQ78" s="283"/>
      <c r="AR78" s="279"/>
      <c r="AS78" s="279"/>
      <c r="AT78" s="279"/>
      <c r="AU78" s="279"/>
      <c r="AV78" s="279"/>
      <c r="AW78" s="279"/>
      <c r="AX78" s="116" t="str">
        <f>"II/"&amp;AX$6</f>
        <v>II/2012</v>
      </c>
      <c r="AY78" s="280"/>
      <c r="AZ78" s="281"/>
      <c r="BA78" s="282" t="s">
        <v>57</v>
      </c>
      <c r="BB78" s="282" t="s">
        <v>58</v>
      </c>
      <c r="BC78" s="282"/>
      <c r="BD78" s="282"/>
      <c r="BE78" s="282"/>
      <c r="BF78" s="284" t="s">
        <v>104</v>
      </c>
      <c r="BG78" s="282"/>
      <c r="BH78" s="283"/>
      <c r="BI78" s="279"/>
      <c r="BJ78" s="279"/>
      <c r="BK78" s="279"/>
      <c r="BL78" s="279"/>
      <c r="BM78" s="279"/>
      <c r="BN78" s="279"/>
      <c r="BO78" s="116" t="str">
        <f>"II/"&amp;BO$6</f>
        <v>II/2013</v>
      </c>
      <c r="BP78" s="280"/>
      <c r="BQ78" s="281"/>
      <c r="BR78" s="282" t="s">
        <v>57</v>
      </c>
      <c r="BS78" s="282" t="s">
        <v>58</v>
      </c>
      <c r="BT78" s="282"/>
      <c r="BU78" s="282"/>
      <c r="BV78" s="282"/>
      <c r="BW78" s="284" t="s">
        <v>104</v>
      </c>
      <c r="BX78" s="282"/>
      <c r="BY78" s="283"/>
      <c r="BZ78" s="279"/>
      <c r="CA78" s="279"/>
      <c r="CB78" s="279"/>
      <c r="CC78" s="279"/>
      <c r="CD78" s="279"/>
      <c r="CE78" s="279"/>
      <c r="CF78" s="116" t="str">
        <f>"II/"&amp;CF$6</f>
        <v>II/2014</v>
      </c>
      <c r="CG78" s="280"/>
      <c r="CH78" s="281"/>
      <c r="CI78" s="282" t="s">
        <v>57</v>
      </c>
      <c r="CJ78" s="282" t="s">
        <v>58</v>
      </c>
      <c r="CK78" s="282"/>
      <c r="CL78" s="282"/>
      <c r="CM78" s="282"/>
      <c r="CN78" s="284" t="s">
        <v>104</v>
      </c>
      <c r="CO78" s="282"/>
      <c r="CP78" s="283"/>
      <c r="CQ78" s="279"/>
      <c r="CR78" s="279"/>
      <c r="CS78" s="279"/>
      <c r="CT78" s="279"/>
      <c r="CU78" s="279"/>
      <c r="CV78" s="279"/>
      <c r="CW78" s="116" t="str">
        <f>"II/"&amp;CW$6</f>
        <v>II/2015</v>
      </c>
      <c r="CX78" s="280"/>
      <c r="CY78" s="281"/>
      <c r="CZ78" s="282" t="s">
        <v>57</v>
      </c>
      <c r="DA78" s="282" t="s">
        <v>58</v>
      </c>
      <c r="DB78" s="282"/>
      <c r="DC78" s="282"/>
      <c r="DD78" s="282"/>
      <c r="DE78" s="284" t="s">
        <v>104</v>
      </c>
      <c r="DF78" s="282"/>
      <c r="DG78" s="283"/>
      <c r="DH78" s="279"/>
      <c r="DI78" s="279"/>
      <c r="DJ78" s="279"/>
      <c r="DK78" s="279"/>
      <c r="DL78" s="279"/>
      <c r="DM78" s="279"/>
      <c r="DN78" s="116" t="str">
        <f>"II/"&amp;DN$6</f>
        <v>II/2016</v>
      </c>
      <c r="DO78" s="280"/>
      <c r="DP78" s="281"/>
      <c r="DQ78" s="282" t="s">
        <v>57</v>
      </c>
      <c r="DR78" s="282" t="s">
        <v>58</v>
      </c>
      <c r="DS78" s="282"/>
      <c r="DT78" s="282"/>
      <c r="DU78" s="282"/>
      <c r="DV78" s="284" t="s">
        <v>104</v>
      </c>
      <c r="DW78" s="282"/>
      <c r="DX78" s="283"/>
      <c r="DY78" s="279"/>
      <c r="DZ78" s="279"/>
      <c r="EA78" s="279"/>
      <c r="EB78" s="279"/>
      <c r="EC78" s="279"/>
      <c r="ED78" s="279"/>
      <c r="EE78" s="116" t="str">
        <f>"II/"&amp;EE$6</f>
        <v>II/2017</v>
      </c>
      <c r="EF78" s="280"/>
      <c r="EG78" s="281"/>
      <c r="EH78" s="282" t="s">
        <v>57</v>
      </c>
      <c r="EI78" s="282" t="s">
        <v>58</v>
      </c>
      <c r="EJ78" s="282"/>
      <c r="EK78" s="282"/>
      <c r="EL78" s="282"/>
      <c r="EM78" s="284" t="s">
        <v>104</v>
      </c>
      <c r="EN78" s="282"/>
      <c r="EO78" s="283"/>
      <c r="EP78" s="279"/>
      <c r="EQ78" s="279"/>
      <c r="ER78" s="279"/>
      <c r="ES78" s="279"/>
      <c r="ET78" s="279"/>
      <c r="EU78" s="279"/>
      <c r="EV78" s="116" t="str">
        <f>"II/"&amp;EV$6</f>
        <v>II/2018</v>
      </c>
      <c r="EW78" s="280"/>
      <c r="EX78" s="281"/>
      <c r="EY78" s="282" t="s">
        <v>57</v>
      </c>
      <c r="EZ78" s="282" t="s">
        <v>58</v>
      </c>
      <c r="FA78" s="282"/>
      <c r="FB78" s="282"/>
      <c r="FC78" s="282"/>
      <c r="FD78" s="284" t="s">
        <v>104</v>
      </c>
      <c r="FE78" s="282"/>
      <c r="FF78" s="283"/>
      <c r="FG78" s="279"/>
      <c r="FH78" s="279"/>
      <c r="FI78" s="279"/>
      <c r="FJ78" s="279"/>
      <c r="FK78" s="279"/>
      <c r="FL78" s="279"/>
      <c r="FM78" s="116" t="str">
        <f>"II/"&amp;FM$6</f>
        <v>II/2019</v>
      </c>
      <c r="FN78" s="280"/>
      <c r="FO78" s="281"/>
      <c r="FP78" s="282" t="s">
        <v>57</v>
      </c>
      <c r="FQ78" s="282" t="s">
        <v>58</v>
      </c>
      <c r="FR78" s="282"/>
      <c r="FS78" s="282"/>
      <c r="FT78" s="282"/>
      <c r="FU78" s="284" t="s">
        <v>104</v>
      </c>
      <c r="FV78" s="282"/>
      <c r="FW78" s="283"/>
      <c r="FX78" s="279"/>
      <c r="FY78" s="279"/>
      <c r="FZ78" s="279"/>
      <c r="GA78" s="279"/>
      <c r="GB78" s="279"/>
      <c r="GC78" s="279"/>
      <c r="GD78" s="116" t="str">
        <f>"II/"&amp;GD$6</f>
        <v>II/2020</v>
      </c>
      <c r="GE78" s="280"/>
      <c r="GF78" s="281"/>
      <c r="GG78" s="282" t="s">
        <v>57</v>
      </c>
      <c r="GH78" s="282" t="s">
        <v>58</v>
      </c>
      <c r="GI78" s="282"/>
      <c r="GJ78" s="282"/>
      <c r="GK78" s="282"/>
      <c r="GL78" s="284" t="s">
        <v>104</v>
      </c>
      <c r="GM78" s="282"/>
      <c r="GN78" s="283"/>
      <c r="GO78" s="279"/>
      <c r="GP78" s="279"/>
      <c r="GQ78" s="279"/>
      <c r="GR78" s="279"/>
      <c r="GS78" s="279"/>
      <c r="GT78" s="279"/>
      <c r="GU78" s="116" t="str">
        <f>"II/"&amp;GU$6</f>
        <v>II/2021</v>
      </c>
      <c r="GV78" s="280"/>
      <c r="GW78" s="281"/>
      <c r="GX78" s="282" t="s">
        <v>57</v>
      </c>
      <c r="GY78" s="282" t="s">
        <v>58</v>
      </c>
      <c r="GZ78" s="282"/>
      <c r="HA78" s="282"/>
      <c r="HB78" s="282"/>
      <c r="HC78" s="284" t="s">
        <v>104</v>
      </c>
      <c r="HD78" s="282"/>
      <c r="HE78" s="283"/>
      <c r="HF78" s="279"/>
      <c r="HG78" s="279"/>
      <c r="HH78" s="279"/>
      <c r="HI78" s="279"/>
      <c r="HJ78" s="279"/>
      <c r="HK78" s="279"/>
      <c r="HL78" s="116" t="str">
        <f>"II/"&amp;HL$6</f>
        <v>II/2022</v>
      </c>
      <c r="HM78" s="280"/>
      <c r="HN78" s="281"/>
      <c r="HO78" s="282" t="s">
        <v>57</v>
      </c>
      <c r="HP78" s="282" t="s">
        <v>58</v>
      </c>
      <c r="HQ78" s="282"/>
      <c r="HR78" s="282"/>
      <c r="HS78" s="282"/>
      <c r="HT78" s="284" t="s">
        <v>104</v>
      </c>
      <c r="HU78" s="282"/>
      <c r="HV78" s="283"/>
      <c r="HW78" s="279"/>
      <c r="HX78" s="279"/>
      <c r="HY78" s="279"/>
      <c r="HZ78" s="279"/>
      <c r="IA78" s="279"/>
      <c r="IB78" s="279"/>
      <c r="IC78" s="116" t="str">
        <f>"II/"&amp;IC$6</f>
        <v>II/2023</v>
      </c>
      <c r="ID78" s="280"/>
      <c r="IE78" s="281"/>
      <c r="IF78" s="282" t="s">
        <v>57</v>
      </c>
      <c r="IG78" s="282" t="s">
        <v>58</v>
      </c>
      <c r="IH78" s="282"/>
      <c r="II78" s="282"/>
      <c r="IJ78" s="282"/>
      <c r="IK78" s="284" t="s">
        <v>104</v>
      </c>
      <c r="IL78" s="282"/>
      <c r="IM78" s="283"/>
      <c r="IN78" s="279"/>
      <c r="IO78" s="279"/>
      <c r="IP78" s="279"/>
      <c r="IQ78" s="279"/>
      <c r="IR78" s="279"/>
      <c r="IS78" s="279"/>
      <c r="IT78" s="116" t="str">
        <f>"II/"&amp;IT$6</f>
        <v>II/2024</v>
      </c>
      <c r="IU78" s="280"/>
      <c r="IV78" s="281"/>
      <c r="IW78" s="282" t="s">
        <v>57</v>
      </c>
      <c r="IX78" s="282" t="s">
        <v>58</v>
      </c>
      <c r="IY78" s="282"/>
      <c r="IZ78" s="282"/>
      <c r="JA78" s="282"/>
      <c r="JB78" s="284" t="s">
        <v>104</v>
      </c>
      <c r="JC78" s="282"/>
      <c r="JD78" s="283"/>
      <c r="JE78" s="279"/>
      <c r="JF78" s="279"/>
      <c r="JG78" s="279"/>
      <c r="JH78" s="279"/>
      <c r="JI78" s="279"/>
      <c r="JJ78" s="279"/>
      <c r="JK78" s="116" t="str">
        <f>"II/"&amp;JK$6</f>
        <v>II/2025</v>
      </c>
      <c r="JL78" s="280"/>
      <c r="JM78" s="281"/>
      <c r="JN78" s="282" t="s">
        <v>57</v>
      </c>
      <c r="JO78" s="282" t="s">
        <v>58</v>
      </c>
      <c r="JP78" s="282"/>
      <c r="JQ78" s="282"/>
      <c r="JR78" s="282"/>
      <c r="JS78" s="284" t="s">
        <v>104</v>
      </c>
      <c r="JT78" s="282"/>
      <c r="JU78" s="283"/>
      <c r="JV78" s="279"/>
      <c r="JW78" s="279"/>
      <c r="JX78" s="279"/>
      <c r="JY78" s="279"/>
      <c r="JZ78" s="279"/>
      <c r="KA78" s="279"/>
      <c r="KB78" s="116" t="str">
        <f>"II/"&amp;KB$6</f>
        <v>II/2026</v>
      </c>
      <c r="KC78" s="280"/>
      <c r="KD78" s="281"/>
      <c r="KE78" s="282" t="s">
        <v>57</v>
      </c>
      <c r="KF78" s="282" t="s">
        <v>58</v>
      </c>
      <c r="KG78" s="282"/>
      <c r="KH78" s="282"/>
      <c r="KI78" s="282"/>
      <c r="KJ78" s="284" t="s">
        <v>104</v>
      </c>
      <c r="KK78" s="282"/>
      <c r="KL78" s="283"/>
      <c r="KM78" s="279"/>
      <c r="KN78" s="279"/>
      <c r="KO78" s="279"/>
      <c r="KP78" s="279"/>
      <c r="KQ78" s="279"/>
      <c r="KR78" s="279"/>
      <c r="KS78" s="116" t="str">
        <f>"II/"&amp;KS$6</f>
        <v>II/2027</v>
      </c>
    </row>
    <row r="79" ht="15.0" customHeight="1">
      <c r="A79" s="281"/>
      <c r="B79" s="282" t="s">
        <v>60</v>
      </c>
      <c r="C79" s="282" t="s">
        <v>61</v>
      </c>
      <c r="D79" s="282"/>
      <c r="E79" s="282"/>
      <c r="F79" s="282"/>
      <c r="G79" s="285" t="s">
        <v>100</v>
      </c>
      <c r="H79" s="282"/>
      <c r="I79" s="283"/>
      <c r="J79" s="279"/>
      <c r="K79" s="279"/>
      <c r="L79" s="279"/>
      <c r="M79" s="279"/>
      <c r="N79" s="279"/>
      <c r="O79" s="279"/>
      <c r="P79" s="42"/>
      <c r="Q79" s="280"/>
      <c r="R79" s="281"/>
      <c r="S79" s="282" t="s">
        <v>60</v>
      </c>
      <c r="T79" s="282" t="s">
        <v>61</v>
      </c>
      <c r="U79" s="282"/>
      <c r="V79" s="282"/>
      <c r="W79" s="282"/>
      <c r="X79" s="285" t="s">
        <v>100</v>
      </c>
      <c r="Y79" s="282"/>
      <c r="Z79" s="283"/>
      <c r="AA79" s="279"/>
      <c r="AB79" s="279"/>
      <c r="AC79" s="279"/>
      <c r="AD79" s="279"/>
      <c r="AE79" s="279"/>
      <c r="AF79" s="279"/>
      <c r="AG79" s="42"/>
      <c r="AH79" s="280"/>
      <c r="AI79" s="281"/>
      <c r="AJ79" s="282" t="s">
        <v>60</v>
      </c>
      <c r="AK79" s="282" t="s">
        <v>61</v>
      </c>
      <c r="AL79" s="282"/>
      <c r="AM79" s="282"/>
      <c r="AN79" s="282"/>
      <c r="AO79" s="285" t="s">
        <v>100</v>
      </c>
      <c r="AP79" s="282"/>
      <c r="AQ79" s="283"/>
      <c r="AR79" s="279"/>
      <c r="AS79" s="279"/>
      <c r="AT79" s="279"/>
      <c r="AU79" s="279"/>
      <c r="AV79" s="279"/>
      <c r="AW79" s="279"/>
      <c r="AX79" s="42"/>
      <c r="AY79" s="280"/>
      <c r="AZ79" s="281"/>
      <c r="BA79" s="282" t="s">
        <v>60</v>
      </c>
      <c r="BB79" s="282" t="s">
        <v>61</v>
      </c>
      <c r="BC79" s="282"/>
      <c r="BD79" s="282"/>
      <c r="BE79" s="282"/>
      <c r="BF79" s="285" t="s">
        <v>100</v>
      </c>
      <c r="BG79" s="282"/>
      <c r="BH79" s="283"/>
      <c r="BI79" s="279"/>
      <c r="BJ79" s="279"/>
      <c r="BK79" s="279"/>
      <c r="BL79" s="279"/>
      <c r="BM79" s="279"/>
      <c r="BN79" s="279"/>
      <c r="BO79" s="42"/>
      <c r="BP79" s="280"/>
      <c r="BQ79" s="281"/>
      <c r="BR79" s="282" t="s">
        <v>60</v>
      </c>
      <c r="BS79" s="282" t="s">
        <v>61</v>
      </c>
      <c r="BT79" s="282"/>
      <c r="BU79" s="282"/>
      <c r="BV79" s="282"/>
      <c r="BW79" s="285" t="s">
        <v>100</v>
      </c>
      <c r="BX79" s="282"/>
      <c r="BY79" s="283"/>
      <c r="BZ79" s="279"/>
      <c r="CA79" s="279"/>
      <c r="CB79" s="279"/>
      <c r="CC79" s="279"/>
      <c r="CD79" s="279"/>
      <c r="CE79" s="279"/>
      <c r="CF79" s="42"/>
      <c r="CG79" s="280"/>
      <c r="CH79" s="281"/>
      <c r="CI79" s="282" t="s">
        <v>60</v>
      </c>
      <c r="CJ79" s="282" t="s">
        <v>61</v>
      </c>
      <c r="CK79" s="282"/>
      <c r="CL79" s="282"/>
      <c r="CM79" s="282"/>
      <c r="CN79" s="285" t="s">
        <v>100</v>
      </c>
      <c r="CO79" s="282"/>
      <c r="CP79" s="283"/>
      <c r="CQ79" s="279"/>
      <c r="CR79" s="279"/>
      <c r="CS79" s="279"/>
      <c r="CT79" s="279"/>
      <c r="CU79" s="279"/>
      <c r="CV79" s="279"/>
      <c r="CW79" s="42"/>
      <c r="CX79" s="280"/>
      <c r="CY79" s="281"/>
      <c r="CZ79" s="282" t="s">
        <v>60</v>
      </c>
      <c r="DA79" s="282" t="s">
        <v>61</v>
      </c>
      <c r="DB79" s="282"/>
      <c r="DC79" s="282"/>
      <c r="DD79" s="282"/>
      <c r="DE79" s="285" t="s">
        <v>100</v>
      </c>
      <c r="DF79" s="282"/>
      <c r="DG79" s="283"/>
      <c r="DH79" s="279"/>
      <c r="DI79" s="279"/>
      <c r="DJ79" s="279"/>
      <c r="DK79" s="279"/>
      <c r="DL79" s="279"/>
      <c r="DM79" s="279"/>
      <c r="DN79" s="42"/>
      <c r="DO79" s="280"/>
      <c r="DP79" s="281"/>
      <c r="DQ79" s="282" t="s">
        <v>60</v>
      </c>
      <c r="DR79" s="282" t="s">
        <v>61</v>
      </c>
      <c r="DS79" s="282"/>
      <c r="DT79" s="282"/>
      <c r="DU79" s="282"/>
      <c r="DV79" s="285" t="s">
        <v>100</v>
      </c>
      <c r="DW79" s="282"/>
      <c r="DX79" s="283"/>
      <c r="DY79" s="279"/>
      <c r="DZ79" s="279"/>
      <c r="EA79" s="279"/>
      <c r="EB79" s="279"/>
      <c r="EC79" s="279"/>
      <c r="ED79" s="279"/>
      <c r="EE79" s="42"/>
      <c r="EF79" s="280"/>
      <c r="EG79" s="281"/>
      <c r="EH79" s="282" t="s">
        <v>60</v>
      </c>
      <c r="EI79" s="282" t="s">
        <v>61</v>
      </c>
      <c r="EJ79" s="282"/>
      <c r="EK79" s="282"/>
      <c r="EL79" s="282"/>
      <c r="EM79" s="285" t="s">
        <v>100</v>
      </c>
      <c r="EN79" s="282"/>
      <c r="EO79" s="283"/>
      <c r="EP79" s="279"/>
      <c r="EQ79" s="279"/>
      <c r="ER79" s="279"/>
      <c r="ES79" s="279"/>
      <c r="ET79" s="279"/>
      <c r="EU79" s="279"/>
      <c r="EV79" s="42"/>
      <c r="EW79" s="280"/>
      <c r="EX79" s="281"/>
      <c r="EY79" s="282" t="s">
        <v>60</v>
      </c>
      <c r="EZ79" s="282" t="s">
        <v>61</v>
      </c>
      <c r="FA79" s="282"/>
      <c r="FB79" s="282"/>
      <c r="FC79" s="282"/>
      <c r="FD79" s="285" t="s">
        <v>100</v>
      </c>
      <c r="FE79" s="282"/>
      <c r="FF79" s="283"/>
      <c r="FG79" s="279"/>
      <c r="FH79" s="279"/>
      <c r="FI79" s="279"/>
      <c r="FJ79" s="279"/>
      <c r="FK79" s="279"/>
      <c r="FL79" s="279"/>
      <c r="FM79" s="42"/>
      <c r="FN79" s="280"/>
      <c r="FO79" s="281"/>
      <c r="FP79" s="282" t="s">
        <v>60</v>
      </c>
      <c r="FQ79" s="282" t="s">
        <v>61</v>
      </c>
      <c r="FR79" s="282"/>
      <c r="FS79" s="282"/>
      <c r="FT79" s="282"/>
      <c r="FU79" s="285" t="s">
        <v>100</v>
      </c>
      <c r="FV79" s="282"/>
      <c r="FW79" s="283"/>
      <c r="FX79" s="279"/>
      <c r="FY79" s="279"/>
      <c r="FZ79" s="279"/>
      <c r="GA79" s="279"/>
      <c r="GB79" s="279"/>
      <c r="GC79" s="279"/>
      <c r="GD79" s="42"/>
      <c r="GE79" s="280"/>
      <c r="GF79" s="281"/>
      <c r="GG79" s="282" t="s">
        <v>60</v>
      </c>
      <c r="GH79" s="282" t="s">
        <v>61</v>
      </c>
      <c r="GI79" s="282"/>
      <c r="GJ79" s="282"/>
      <c r="GK79" s="282"/>
      <c r="GL79" s="285" t="s">
        <v>100</v>
      </c>
      <c r="GM79" s="282"/>
      <c r="GN79" s="283"/>
      <c r="GO79" s="279"/>
      <c r="GP79" s="279"/>
      <c r="GQ79" s="279"/>
      <c r="GR79" s="279"/>
      <c r="GS79" s="279"/>
      <c r="GT79" s="279"/>
      <c r="GU79" s="42"/>
      <c r="GV79" s="280"/>
      <c r="GW79" s="281"/>
      <c r="GX79" s="282" t="s">
        <v>60</v>
      </c>
      <c r="GY79" s="282" t="s">
        <v>61</v>
      </c>
      <c r="GZ79" s="282"/>
      <c r="HA79" s="282"/>
      <c r="HB79" s="282"/>
      <c r="HC79" s="285" t="s">
        <v>100</v>
      </c>
      <c r="HD79" s="282"/>
      <c r="HE79" s="283"/>
      <c r="HF79" s="279"/>
      <c r="HG79" s="279"/>
      <c r="HH79" s="279"/>
      <c r="HI79" s="279"/>
      <c r="HJ79" s="279"/>
      <c r="HK79" s="279"/>
      <c r="HL79" s="42"/>
      <c r="HM79" s="280"/>
      <c r="HN79" s="281"/>
      <c r="HO79" s="282" t="s">
        <v>60</v>
      </c>
      <c r="HP79" s="282" t="s">
        <v>61</v>
      </c>
      <c r="HQ79" s="282"/>
      <c r="HR79" s="282"/>
      <c r="HS79" s="282"/>
      <c r="HT79" s="285" t="s">
        <v>100</v>
      </c>
      <c r="HU79" s="282"/>
      <c r="HV79" s="283"/>
      <c r="HW79" s="279"/>
      <c r="HX79" s="279"/>
      <c r="HY79" s="279"/>
      <c r="HZ79" s="279"/>
      <c r="IA79" s="279"/>
      <c r="IB79" s="279"/>
      <c r="IC79" s="42"/>
      <c r="ID79" s="280"/>
      <c r="IE79" s="281"/>
      <c r="IF79" s="282" t="s">
        <v>60</v>
      </c>
      <c r="IG79" s="282" t="s">
        <v>61</v>
      </c>
      <c r="IH79" s="282"/>
      <c r="II79" s="282"/>
      <c r="IJ79" s="282"/>
      <c r="IK79" s="285" t="s">
        <v>100</v>
      </c>
      <c r="IL79" s="282"/>
      <c r="IM79" s="283"/>
      <c r="IN79" s="279"/>
      <c r="IO79" s="279"/>
      <c r="IP79" s="279"/>
      <c r="IQ79" s="279"/>
      <c r="IR79" s="279"/>
      <c r="IS79" s="279"/>
      <c r="IT79" s="42"/>
      <c r="IU79" s="280"/>
      <c r="IV79" s="281"/>
      <c r="IW79" s="282" t="s">
        <v>60</v>
      </c>
      <c r="IX79" s="282" t="s">
        <v>61</v>
      </c>
      <c r="IY79" s="282"/>
      <c r="IZ79" s="282"/>
      <c r="JA79" s="282"/>
      <c r="JB79" s="285" t="s">
        <v>100</v>
      </c>
      <c r="JC79" s="282"/>
      <c r="JD79" s="283"/>
      <c r="JE79" s="279"/>
      <c r="JF79" s="279"/>
      <c r="JG79" s="279"/>
      <c r="JH79" s="279"/>
      <c r="JI79" s="279"/>
      <c r="JJ79" s="279"/>
      <c r="JK79" s="42"/>
      <c r="JL79" s="280"/>
      <c r="JM79" s="281"/>
      <c r="JN79" s="282" t="s">
        <v>60</v>
      </c>
      <c r="JO79" s="282" t="s">
        <v>61</v>
      </c>
      <c r="JP79" s="282"/>
      <c r="JQ79" s="282"/>
      <c r="JR79" s="282"/>
      <c r="JS79" s="285" t="s">
        <v>100</v>
      </c>
      <c r="JT79" s="282"/>
      <c r="JU79" s="283"/>
      <c r="JV79" s="279"/>
      <c r="JW79" s="279"/>
      <c r="JX79" s="279"/>
      <c r="JY79" s="279"/>
      <c r="JZ79" s="279"/>
      <c r="KA79" s="279"/>
      <c r="KB79" s="42"/>
      <c r="KC79" s="280"/>
      <c r="KD79" s="281"/>
      <c r="KE79" s="282" t="s">
        <v>60</v>
      </c>
      <c r="KF79" s="282" t="s">
        <v>61</v>
      </c>
      <c r="KG79" s="282"/>
      <c r="KH79" s="282"/>
      <c r="KI79" s="282"/>
      <c r="KJ79" s="285" t="s">
        <v>100</v>
      </c>
      <c r="KK79" s="282"/>
      <c r="KL79" s="283"/>
      <c r="KM79" s="279"/>
      <c r="KN79" s="279"/>
      <c r="KO79" s="279"/>
      <c r="KP79" s="279"/>
      <c r="KQ79" s="279"/>
      <c r="KR79" s="279"/>
      <c r="KS79" s="42"/>
    </row>
    <row r="80" ht="15.75" customHeight="1">
      <c r="A80" s="286"/>
      <c r="B80" s="287" t="s">
        <v>62</v>
      </c>
      <c r="C80" s="287" t="s">
        <v>105</v>
      </c>
      <c r="D80" s="287"/>
      <c r="E80" s="287"/>
      <c r="F80" s="287"/>
      <c r="G80" s="287" t="str">
        <f>"Tahun "&amp;P$6</f>
        <v>Tahun 2010</v>
      </c>
      <c r="H80" s="287"/>
      <c r="I80" s="288"/>
      <c r="J80" s="279"/>
      <c r="K80" s="279"/>
      <c r="L80" s="279"/>
      <c r="M80" s="279"/>
      <c r="N80" s="279"/>
      <c r="O80" s="279"/>
      <c r="P80" s="279"/>
      <c r="Q80" s="280"/>
      <c r="R80" s="286"/>
      <c r="S80" s="287" t="s">
        <v>62</v>
      </c>
      <c r="T80" s="287" t="s">
        <v>105</v>
      </c>
      <c r="U80" s="287"/>
      <c r="V80" s="287"/>
      <c r="W80" s="287"/>
      <c r="X80" s="287" t="str">
        <f>"Tahun "&amp;AG$6</f>
        <v>Tahun 2011</v>
      </c>
      <c r="Y80" s="287"/>
      <c r="Z80" s="288"/>
      <c r="AA80" s="279"/>
      <c r="AB80" s="279"/>
      <c r="AC80" s="279"/>
      <c r="AD80" s="279"/>
      <c r="AE80" s="279"/>
      <c r="AF80" s="279"/>
      <c r="AG80" s="279"/>
      <c r="AH80" s="280"/>
      <c r="AI80" s="286"/>
      <c r="AJ80" s="287" t="s">
        <v>62</v>
      </c>
      <c r="AK80" s="287" t="s">
        <v>105</v>
      </c>
      <c r="AL80" s="287"/>
      <c r="AM80" s="287"/>
      <c r="AN80" s="287"/>
      <c r="AO80" s="287" t="str">
        <f>"Tahun "&amp;AX$6</f>
        <v>Tahun 2012</v>
      </c>
      <c r="AP80" s="287"/>
      <c r="AQ80" s="288"/>
      <c r="AR80" s="279"/>
      <c r="AS80" s="279"/>
      <c r="AT80" s="279"/>
      <c r="AU80" s="279"/>
      <c r="AV80" s="279"/>
      <c r="AW80" s="279"/>
      <c r="AX80" s="279"/>
      <c r="AY80" s="280"/>
      <c r="AZ80" s="286"/>
      <c r="BA80" s="287" t="s">
        <v>62</v>
      </c>
      <c r="BB80" s="287" t="s">
        <v>105</v>
      </c>
      <c r="BC80" s="287"/>
      <c r="BD80" s="287"/>
      <c r="BE80" s="287"/>
      <c r="BF80" s="287" t="str">
        <f>"Tahun "&amp;BO$6</f>
        <v>Tahun 2013</v>
      </c>
      <c r="BG80" s="287"/>
      <c r="BH80" s="288"/>
      <c r="BI80" s="279"/>
      <c r="BJ80" s="279"/>
      <c r="BK80" s="279"/>
      <c r="BL80" s="279"/>
      <c r="BM80" s="279"/>
      <c r="BN80" s="279"/>
      <c r="BO80" s="279"/>
      <c r="BP80" s="280"/>
      <c r="BQ80" s="286"/>
      <c r="BR80" s="287" t="s">
        <v>62</v>
      </c>
      <c r="BS80" s="287" t="s">
        <v>105</v>
      </c>
      <c r="BT80" s="287"/>
      <c r="BU80" s="287"/>
      <c r="BV80" s="287"/>
      <c r="BW80" s="287" t="str">
        <f>"Tahun "&amp;CF$6</f>
        <v>Tahun 2014</v>
      </c>
      <c r="BX80" s="287"/>
      <c r="BY80" s="288"/>
      <c r="BZ80" s="279"/>
      <c r="CA80" s="279"/>
      <c r="CB80" s="279"/>
      <c r="CC80" s="279"/>
      <c r="CD80" s="279"/>
      <c r="CE80" s="279"/>
      <c r="CF80" s="279"/>
      <c r="CG80" s="280"/>
      <c r="CH80" s="286"/>
      <c r="CI80" s="287" t="s">
        <v>62</v>
      </c>
      <c r="CJ80" s="287" t="s">
        <v>105</v>
      </c>
      <c r="CK80" s="287"/>
      <c r="CL80" s="287"/>
      <c r="CM80" s="287"/>
      <c r="CN80" s="287" t="str">
        <f>"Tahun "&amp;CW$6</f>
        <v>Tahun 2015</v>
      </c>
      <c r="CO80" s="287"/>
      <c r="CP80" s="288"/>
      <c r="CQ80" s="279"/>
      <c r="CR80" s="279"/>
      <c r="CS80" s="279"/>
      <c r="CT80" s="279"/>
      <c r="CU80" s="279"/>
      <c r="CV80" s="279"/>
      <c r="CW80" s="279"/>
      <c r="CX80" s="280"/>
      <c r="CY80" s="286"/>
      <c r="CZ80" s="287" t="s">
        <v>62</v>
      </c>
      <c r="DA80" s="287" t="s">
        <v>105</v>
      </c>
      <c r="DB80" s="287"/>
      <c r="DC80" s="287"/>
      <c r="DD80" s="287"/>
      <c r="DE80" s="287" t="str">
        <f>"Tahun "&amp;DN$6</f>
        <v>Tahun 2016</v>
      </c>
      <c r="DF80" s="287"/>
      <c r="DG80" s="288"/>
      <c r="DH80" s="279"/>
      <c r="DI80" s="279"/>
      <c r="DJ80" s="279"/>
      <c r="DK80" s="279"/>
      <c r="DL80" s="279"/>
      <c r="DM80" s="279"/>
      <c r="DN80" s="279"/>
      <c r="DO80" s="280"/>
      <c r="DP80" s="286"/>
      <c r="DQ80" s="287" t="s">
        <v>62</v>
      </c>
      <c r="DR80" s="287" t="s">
        <v>105</v>
      </c>
      <c r="DS80" s="287"/>
      <c r="DT80" s="287"/>
      <c r="DU80" s="287"/>
      <c r="DV80" s="287" t="str">
        <f>"Tahun "&amp;EE$6</f>
        <v>Tahun 2017</v>
      </c>
      <c r="DW80" s="287"/>
      <c r="DX80" s="288"/>
      <c r="DY80" s="279"/>
      <c r="DZ80" s="279"/>
      <c r="EA80" s="279"/>
      <c r="EB80" s="279"/>
      <c r="EC80" s="279"/>
      <c r="ED80" s="279"/>
      <c r="EE80" s="279"/>
      <c r="EF80" s="280"/>
      <c r="EG80" s="286"/>
      <c r="EH80" s="287" t="s">
        <v>62</v>
      </c>
      <c r="EI80" s="287" t="s">
        <v>105</v>
      </c>
      <c r="EJ80" s="287"/>
      <c r="EK80" s="287"/>
      <c r="EL80" s="287"/>
      <c r="EM80" s="287" t="str">
        <f>"Tahun "&amp;EV$6</f>
        <v>Tahun 2018</v>
      </c>
      <c r="EN80" s="287"/>
      <c r="EO80" s="288"/>
      <c r="EP80" s="279"/>
      <c r="EQ80" s="279"/>
      <c r="ER80" s="279"/>
      <c r="ES80" s="279"/>
      <c r="ET80" s="279"/>
      <c r="EU80" s="279"/>
      <c r="EV80" s="279"/>
      <c r="EW80" s="280"/>
      <c r="EX80" s="286"/>
      <c r="EY80" s="287" t="s">
        <v>62</v>
      </c>
      <c r="EZ80" s="287" t="s">
        <v>105</v>
      </c>
      <c r="FA80" s="287"/>
      <c r="FB80" s="287"/>
      <c r="FC80" s="287"/>
      <c r="FD80" s="287" t="str">
        <f>"Tahun "&amp;FM$6</f>
        <v>Tahun 2019</v>
      </c>
      <c r="FE80" s="287"/>
      <c r="FF80" s="288"/>
      <c r="FG80" s="279"/>
      <c r="FH80" s="279"/>
      <c r="FI80" s="279"/>
      <c r="FJ80" s="279"/>
      <c r="FK80" s="279"/>
      <c r="FL80" s="279"/>
      <c r="FM80" s="279"/>
      <c r="FN80" s="280"/>
      <c r="FO80" s="286"/>
      <c r="FP80" s="287" t="s">
        <v>62</v>
      </c>
      <c r="FQ80" s="287" t="s">
        <v>105</v>
      </c>
      <c r="FR80" s="287"/>
      <c r="FS80" s="287"/>
      <c r="FT80" s="287"/>
      <c r="FU80" s="287" t="str">
        <f>"Tahun "&amp;GD$6</f>
        <v>Tahun 2020</v>
      </c>
      <c r="FV80" s="287"/>
      <c r="FW80" s="288"/>
      <c r="FX80" s="279"/>
      <c r="FY80" s="279"/>
      <c r="FZ80" s="279"/>
      <c r="GA80" s="279"/>
      <c r="GB80" s="279"/>
      <c r="GC80" s="279"/>
      <c r="GD80" s="279"/>
      <c r="GE80" s="280"/>
      <c r="GF80" s="286"/>
      <c r="GG80" s="287" t="s">
        <v>62</v>
      </c>
      <c r="GH80" s="287" t="s">
        <v>105</v>
      </c>
      <c r="GI80" s="287"/>
      <c r="GJ80" s="287"/>
      <c r="GK80" s="287"/>
      <c r="GL80" s="287" t="str">
        <f>"Tahun "&amp;GU$6</f>
        <v>Tahun 2021</v>
      </c>
      <c r="GM80" s="287"/>
      <c r="GN80" s="288"/>
      <c r="GO80" s="279"/>
      <c r="GP80" s="279"/>
      <c r="GQ80" s="279"/>
      <c r="GR80" s="279"/>
      <c r="GS80" s="279"/>
      <c r="GT80" s="279"/>
      <c r="GU80" s="279"/>
      <c r="GV80" s="280"/>
      <c r="GW80" s="286"/>
      <c r="GX80" s="287" t="s">
        <v>62</v>
      </c>
      <c r="GY80" s="287" t="s">
        <v>105</v>
      </c>
      <c r="GZ80" s="287"/>
      <c r="HA80" s="287"/>
      <c r="HB80" s="287"/>
      <c r="HC80" s="287" t="str">
        <f>"Tahun "&amp;HL$6</f>
        <v>Tahun 2022</v>
      </c>
      <c r="HD80" s="287"/>
      <c r="HE80" s="288"/>
      <c r="HF80" s="279"/>
      <c r="HG80" s="279"/>
      <c r="HH80" s="279"/>
      <c r="HI80" s="279"/>
      <c r="HJ80" s="279"/>
      <c r="HK80" s="279"/>
      <c r="HL80" s="279"/>
      <c r="HM80" s="280"/>
      <c r="HN80" s="286"/>
      <c r="HO80" s="287" t="s">
        <v>62</v>
      </c>
      <c r="HP80" s="287" t="s">
        <v>105</v>
      </c>
      <c r="HQ80" s="287"/>
      <c r="HR80" s="287"/>
      <c r="HS80" s="287"/>
      <c r="HT80" s="287" t="str">
        <f>"Tahun "&amp;IC$6</f>
        <v>Tahun 2023</v>
      </c>
      <c r="HU80" s="287"/>
      <c r="HV80" s="288"/>
      <c r="HW80" s="279"/>
      <c r="HX80" s="279"/>
      <c r="HY80" s="279"/>
      <c r="HZ80" s="279"/>
      <c r="IA80" s="279"/>
      <c r="IB80" s="279"/>
      <c r="IC80" s="279"/>
      <c r="ID80" s="280"/>
      <c r="IE80" s="286"/>
      <c r="IF80" s="287" t="s">
        <v>62</v>
      </c>
      <c r="IG80" s="287" t="s">
        <v>105</v>
      </c>
      <c r="IH80" s="287"/>
      <c r="II80" s="287"/>
      <c r="IJ80" s="287"/>
      <c r="IK80" s="287" t="str">
        <f>"Tahun "&amp;IT$6</f>
        <v>Tahun 2024</v>
      </c>
      <c r="IL80" s="287"/>
      <c r="IM80" s="288"/>
      <c r="IN80" s="279"/>
      <c r="IO80" s="279"/>
      <c r="IP80" s="279"/>
      <c r="IQ80" s="279"/>
      <c r="IR80" s="279"/>
      <c r="IS80" s="279"/>
      <c r="IT80" s="279"/>
      <c r="IU80" s="280"/>
      <c r="IV80" s="286"/>
      <c r="IW80" s="287" t="s">
        <v>62</v>
      </c>
      <c r="IX80" s="287" t="s">
        <v>105</v>
      </c>
      <c r="IY80" s="287"/>
      <c r="IZ80" s="287"/>
      <c r="JA80" s="287"/>
      <c r="JB80" s="287" t="str">
        <f>"Tahun "&amp;JK$6</f>
        <v>Tahun 2025</v>
      </c>
      <c r="JC80" s="287"/>
      <c r="JD80" s="288"/>
      <c r="JE80" s="279"/>
      <c r="JF80" s="279"/>
      <c r="JG80" s="279"/>
      <c r="JH80" s="279"/>
      <c r="JI80" s="279"/>
      <c r="JJ80" s="279"/>
      <c r="JK80" s="279"/>
      <c r="JL80" s="280"/>
      <c r="JM80" s="286"/>
      <c r="JN80" s="287" t="s">
        <v>62</v>
      </c>
      <c r="JO80" s="287" t="s">
        <v>105</v>
      </c>
      <c r="JP80" s="287"/>
      <c r="JQ80" s="287"/>
      <c r="JR80" s="287"/>
      <c r="JS80" s="287" t="str">
        <f>"Tahun "&amp;KB$6</f>
        <v>Tahun 2026</v>
      </c>
      <c r="JT80" s="287"/>
      <c r="JU80" s="288"/>
      <c r="JV80" s="279"/>
      <c r="JW80" s="279"/>
      <c r="JX80" s="279"/>
      <c r="JY80" s="279"/>
      <c r="JZ80" s="279"/>
      <c r="KA80" s="279"/>
      <c r="KB80" s="279"/>
      <c r="KC80" s="280"/>
      <c r="KD80" s="286"/>
      <c r="KE80" s="287" t="s">
        <v>62</v>
      </c>
      <c r="KF80" s="287" t="s">
        <v>105</v>
      </c>
      <c r="KG80" s="287"/>
      <c r="KH80" s="287"/>
      <c r="KI80" s="287"/>
      <c r="KJ80" s="287" t="str">
        <f>"Tahun "&amp;KS$6</f>
        <v>Tahun 2027</v>
      </c>
      <c r="KK80" s="287"/>
      <c r="KL80" s="288"/>
      <c r="KM80" s="279"/>
      <c r="KN80" s="279"/>
      <c r="KO80" s="279"/>
      <c r="KP80" s="279"/>
      <c r="KQ80" s="279"/>
      <c r="KR80" s="279"/>
      <c r="KS80" s="279"/>
    </row>
    <row r="81" ht="15.75" customHeight="1">
      <c r="A81" s="289"/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1"/>
      <c r="R81" s="289"/>
      <c r="S81" s="290"/>
      <c r="T81" s="290"/>
      <c r="U81" s="290"/>
      <c r="V81" s="290"/>
      <c r="W81" s="290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1"/>
      <c r="AI81" s="289"/>
      <c r="AJ81" s="290"/>
      <c r="AK81" s="290"/>
      <c r="AL81" s="290"/>
      <c r="AM81" s="290"/>
      <c r="AN81" s="290"/>
      <c r="AO81" s="290"/>
      <c r="AP81" s="290"/>
      <c r="AQ81" s="290"/>
      <c r="AR81" s="290"/>
      <c r="AS81" s="290"/>
      <c r="AT81" s="290"/>
      <c r="AU81" s="290"/>
      <c r="AV81" s="290"/>
      <c r="AW81" s="290"/>
      <c r="AX81" s="290"/>
      <c r="AY81" s="291"/>
      <c r="AZ81" s="289"/>
      <c r="BA81" s="290"/>
      <c r="BB81" s="290"/>
      <c r="BC81" s="290"/>
      <c r="BD81" s="290"/>
      <c r="BE81" s="290"/>
      <c r="BF81" s="290"/>
      <c r="BG81" s="290"/>
      <c r="BH81" s="290"/>
      <c r="BI81" s="290"/>
      <c r="BJ81" s="290"/>
      <c r="BK81" s="290"/>
      <c r="BL81" s="290"/>
      <c r="BM81" s="290"/>
      <c r="BN81" s="290"/>
      <c r="BO81" s="290"/>
      <c r="BP81" s="291"/>
      <c r="BQ81" s="289"/>
      <c r="BR81" s="290"/>
      <c r="BS81" s="290"/>
      <c r="BT81" s="290"/>
      <c r="BU81" s="290"/>
      <c r="BV81" s="290"/>
      <c r="BW81" s="290"/>
      <c r="BX81" s="290"/>
      <c r="BY81" s="290"/>
      <c r="BZ81" s="290"/>
      <c r="CA81" s="290"/>
      <c r="CB81" s="290"/>
      <c r="CC81" s="290"/>
      <c r="CD81" s="290"/>
      <c r="CE81" s="290"/>
      <c r="CF81" s="290"/>
      <c r="CG81" s="291"/>
      <c r="CH81" s="289"/>
      <c r="CI81" s="290"/>
      <c r="CJ81" s="290"/>
      <c r="CK81" s="290"/>
      <c r="CL81" s="290"/>
      <c r="CM81" s="290"/>
      <c r="CN81" s="290"/>
      <c r="CO81" s="290"/>
      <c r="CP81" s="290"/>
      <c r="CQ81" s="290"/>
      <c r="CR81" s="290"/>
      <c r="CS81" s="290"/>
      <c r="CT81" s="290"/>
      <c r="CU81" s="290"/>
      <c r="CV81" s="290"/>
      <c r="CW81" s="290"/>
      <c r="CX81" s="291"/>
      <c r="CY81" s="289"/>
      <c r="CZ81" s="290"/>
      <c r="DA81" s="290"/>
      <c r="DB81" s="290"/>
      <c r="DC81" s="290"/>
      <c r="DD81" s="290"/>
      <c r="DE81" s="290"/>
      <c r="DF81" s="290"/>
      <c r="DG81" s="290"/>
      <c r="DH81" s="290"/>
      <c r="DI81" s="290"/>
      <c r="DJ81" s="290"/>
      <c r="DK81" s="290"/>
      <c r="DL81" s="290"/>
      <c r="DM81" s="290"/>
      <c r="DN81" s="290"/>
      <c r="DO81" s="291"/>
      <c r="DP81" s="289"/>
      <c r="DQ81" s="290"/>
      <c r="DR81" s="290"/>
      <c r="DS81" s="290"/>
      <c r="DT81" s="290"/>
      <c r="DU81" s="290"/>
      <c r="DV81" s="290"/>
      <c r="DW81" s="290"/>
      <c r="DX81" s="290"/>
      <c r="DY81" s="290"/>
      <c r="DZ81" s="290"/>
      <c r="EA81" s="290"/>
      <c r="EB81" s="290"/>
      <c r="EC81" s="290"/>
      <c r="ED81" s="290"/>
      <c r="EE81" s="290"/>
      <c r="EF81" s="291"/>
      <c r="EG81" s="289"/>
      <c r="EH81" s="290"/>
      <c r="EI81" s="290"/>
      <c r="EJ81" s="290"/>
      <c r="EK81" s="290"/>
      <c r="EL81" s="290"/>
      <c r="EM81" s="290"/>
      <c r="EN81" s="290"/>
      <c r="EO81" s="290"/>
      <c r="EP81" s="290"/>
      <c r="EQ81" s="290"/>
      <c r="ER81" s="290"/>
      <c r="ES81" s="290"/>
      <c r="ET81" s="290"/>
      <c r="EU81" s="290"/>
      <c r="EV81" s="290"/>
      <c r="EW81" s="291"/>
      <c r="EX81" s="289"/>
      <c r="EY81" s="290"/>
      <c r="EZ81" s="290"/>
      <c r="FA81" s="290"/>
      <c r="FB81" s="290"/>
      <c r="FC81" s="290"/>
      <c r="FD81" s="290"/>
      <c r="FE81" s="290"/>
      <c r="FF81" s="290"/>
      <c r="FG81" s="290"/>
      <c r="FH81" s="290"/>
      <c r="FI81" s="290"/>
      <c r="FJ81" s="290"/>
      <c r="FK81" s="290"/>
      <c r="FL81" s="290"/>
      <c r="FM81" s="290"/>
      <c r="FN81" s="291"/>
      <c r="FO81" s="289"/>
      <c r="FP81" s="290"/>
      <c r="FQ81" s="290"/>
      <c r="FR81" s="290"/>
      <c r="FS81" s="290"/>
      <c r="FT81" s="290"/>
      <c r="FU81" s="290"/>
      <c r="FV81" s="290"/>
      <c r="FW81" s="290"/>
      <c r="FX81" s="290"/>
      <c r="FY81" s="290"/>
      <c r="FZ81" s="290"/>
      <c r="GA81" s="290"/>
      <c r="GB81" s="290"/>
      <c r="GC81" s="290"/>
      <c r="GD81" s="290"/>
      <c r="GE81" s="291"/>
      <c r="GF81" s="289"/>
      <c r="GG81" s="290"/>
      <c r="GH81" s="290"/>
      <c r="GI81" s="290"/>
      <c r="GJ81" s="290"/>
      <c r="GK81" s="290"/>
      <c r="GL81" s="290"/>
      <c r="GM81" s="290"/>
      <c r="GN81" s="290"/>
      <c r="GO81" s="290"/>
      <c r="GP81" s="290"/>
      <c r="GQ81" s="290"/>
      <c r="GR81" s="290"/>
      <c r="GS81" s="290"/>
      <c r="GT81" s="290"/>
      <c r="GU81" s="290"/>
      <c r="GV81" s="291"/>
      <c r="GW81" s="289"/>
      <c r="GX81" s="290"/>
      <c r="GY81" s="290"/>
      <c r="GZ81" s="290"/>
      <c r="HA81" s="290"/>
      <c r="HB81" s="290"/>
      <c r="HC81" s="290"/>
      <c r="HD81" s="290"/>
      <c r="HE81" s="290"/>
      <c r="HF81" s="290"/>
      <c r="HG81" s="290"/>
      <c r="HH81" s="290"/>
      <c r="HI81" s="290"/>
      <c r="HJ81" s="290"/>
      <c r="HK81" s="290"/>
      <c r="HL81" s="290"/>
      <c r="HM81" s="291"/>
      <c r="HN81" s="289"/>
      <c r="HO81" s="290"/>
      <c r="HP81" s="290"/>
      <c r="HQ81" s="290"/>
      <c r="HR81" s="290"/>
      <c r="HS81" s="290"/>
      <c r="HT81" s="290"/>
      <c r="HU81" s="290"/>
      <c r="HV81" s="290"/>
      <c r="HW81" s="290"/>
      <c r="HX81" s="290"/>
      <c r="HY81" s="290"/>
      <c r="HZ81" s="290"/>
      <c r="IA81" s="290"/>
      <c r="IB81" s="290"/>
      <c r="IC81" s="290"/>
      <c r="ID81" s="291"/>
      <c r="IE81" s="289"/>
      <c r="IF81" s="290"/>
      <c r="IG81" s="290"/>
      <c r="IH81" s="290"/>
      <c r="II81" s="290"/>
      <c r="IJ81" s="290"/>
      <c r="IK81" s="290"/>
      <c r="IL81" s="290"/>
      <c r="IM81" s="290"/>
      <c r="IN81" s="290"/>
      <c r="IO81" s="290"/>
      <c r="IP81" s="290"/>
      <c r="IQ81" s="290"/>
      <c r="IR81" s="290"/>
      <c r="IS81" s="290"/>
      <c r="IT81" s="290"/>
      <c r="IU81" s="291"/>
      <c r="IV81" s="289"/>
      <c r="IW81" s="290"/>
      <c r="IX81" s="290"/>
      <c r="IY81" s="290"/>
      <c r="IZ81" s="290"/>
      <c r="JA81" s="290"/>
      <c r="JB81" s="290"/>
      <c r="JC81" s="290"/>
      <c r="JD81" s="290"/>
      <c r="JE81" s="290"/>
      <c r="JF81" s="290"/>
      <c r="JG81" s="290"/>
      <c r="JH81" s="290"/>
      <c r="JI81" s="290"/>
      <c r="JJ81" s="290"/>
      <c r="JK81" s="290"/>
      <c r="JL81" s="291"/>
      <c r="JM81" s="289"/>
      <c r="JN81" s="290"/>
      <c r="JO81" s="290"/>
      <c r="JP81" s="290"/>
      <c r="JQ81" s="290"/>
      <c r="JR81" s="290"/>
      <c r="JS81" s="290"/>
      <c r="JT81" s="290"/>
      <c r="JU81" s="290"/>
      <c r="JV81" s="290"/>
      <c r="JW81" s="290"/>
      <c r="JX81" s="290"/>
      <c r="JY81" s="290"/>
      <c r="JZ81" s="290"/>
      <c r="KA81" s="290"/>
      <c r="KB81" s="290"/>
      <c r="KC81" s="291"/>
      <c r="KD81" s="289"/>
      <c r="KE81" s="290"/>
      <c r="KF81" s="290"/>
      <c r="KG81" s="290"/>
      <c r="KH81" s="290"/>
      <c r="KI81" s="290"/>
      <c r="KJ81" s="290"/>
      <c r="KK81" s="290"/>
      <c r="KL81" s="290"/>
      <c r="KM81" s="290"/>
      <c r="KN81" s="290"/>
      <c r="KO81" s="290"/>
      <c r="KP81" s="290"/>
      <c r="KQ81" s="290"/>
      <c r="KR81" s="290"/>
      <c r="KS81" s="290"/>
    </row>
    <row r="82" ht="33.75" customHeight="1">
      <c r="A82" s="292" t="s">
        <v>64</v>
      </c>
      <c r="B82" s="293" t="s">
        <v>65</v>
      </c>
      <c r="C82" s="294" t="s">
        <v>66</v>
      </c>
      <c r="D82" s="124"/>
      <c r="E82" s="124"/>
      <c r="F82" s="124"/>
      <c r="G82" s="125"/>
      <c r="H82" s="294" t="s">
        <v>67</v>
      </c>
      <c r="I82" s="125"/>
      <c r="J82" s="294" t="s">
        <v>68</v>
      </c>
      <c r="K82" s="124"/>
      <c r="L82" s="125"/>
      <c r="M82" s="293" t="s">
        <v>69</v>
      </c>
      <c r="N82" s="295" t="s">
        <v>70</v>
      </c>
      <c r="O82" s="125"/>
      <c r="P82" s="296" t="s">
        <v>71</v>
      </c>
      <c r="Q82" s="563"/>
      <c r="R82" s="292" t="s">
        <v>64</v>
      </c>
      <c r="S82" s="293" t="s">
        <v>65</v>
      </c>
      <c r="T82" s="294" t="s">
        <v>66</v>
      </c>
      <c r="U82" s="124"/>
      <c r="V82" s="124"/>
      <c r="W82" s="124"/>
      <c r="X82" s="125"/>
      <c r="Y82" s="294" t="s">
        <v>67</v>
      </c>
      <c r="Z82" s="125"/>
      <c r="AA82" s="294" t="s">
        <v>68</v>
      </c>
      <c r="AB82" s="124"/>
      <c r="AC82" s="125"/>
      <c r="AD82" s="293" t="s">
        <v>69</v>
      </c>
      <c r="AE82" s="295" t="s">
        <v>70</v>
      </c>
      <c r="AF82" s="125"/>
      <c r="AG82" s="296" t="s">
        <v>71</v>
      </c>
      <c r="AH82" s="563"/>
      <c r="AI82" s="292" t="s">
        <v>64</v>
      </c>
      <c r="AJ82" s="293" t="s">
        <v>65</v>
      </c>
      <c r="AK82" s="294" t="s">
        <v>66</v>
      </c>
      <c r="AL82" s="124"/>
      <c r="AM82" s="124"/>
      <c r="AN82" s="124"/>
      <c r="AO82" s="125"/>
      <c r="AP82" s="294" t="s">
        <v>67</v>
      </c>
      <c r="AQ82" s="125"/>
      <c r="AR82" s="294" t="s">
        <v>68</v>
      </c>
      <c r="AS82" s="124"/>
      <c r="AT82" s="125"/>
      <c r="AU82" s="293" t="s">
        <v>69</v>
      </c>
      <c r="AV82" s="295" t="s">
        <v>70</v>
      </c>
      <c r="AW82" s="125"/>
      <c r="AX82" s="296" t="s">
        <v>71</v>
      </c>
      <c r="AY82" s="563"/>
      <c r="AZ82" s="292" t="s">
        <v>64</v>
      </c>
      <c r="BA82" s="293" t="s">
        <v>65</v>
      </c>
      <c r="BB82" s="294" t="s">
        <v>66</v>
      </c>
      <c r="BC82" s="124"/>
      <c r="BD82" s="124"/>
      <c r="BE82" s="124"/>
      <c r="BF82" s="125"/>
      <c r="BG82" s="294" t="s">
        <v>67</v>
      </c>
      <c r="BH82" s="125"/>
      <c r="BI82" s="294" t="s">
        <v>68</v>
      </c>
      <c r="BJ82" s="124"/>
      <c r="BK82" s="125"/>
      <c r="BL82" s="293" t="s">
        <v>69</v>
      </c>
      <c r="BM82" s="295" t="s">
        <v>70</v>
      </c>
      <c r="BN82" s="125"/>
      <c r="BO82" s="296" t="s">
        <v>71</v>
      </c>
      <c r="BP82" s="563"/>
      <c r="BQ82" s="292" t="s">
        <v>64</v>
      </c>
      <c r="BR82" s="293" t="s">
        <v>65</v>
      </c>
      <c r="BS82" s="294" t="s">
        <v>66</v>
      </c>
      <c r="BT82" s="124"/>
      <c r="BU82" s="124"/>
      <c r="BV82" s="124"/>
      <c r="BW82" s="125"/>
      <c r="BX82" s="294" t="s">
        <v>67</v>
      </c>
      <c r="BY82" s="125"/>
      <c r="BZ82" s="294" t="s">
        <v>68</v>
      </c>
      <c r="CA82" s="124"/>
      <c r="CB82" s="125"/>
      <c r="CC82" s="293" t="s">
        <v>69</v>
      </c>
      <c r="CD82" s="295" t="s">
        <v>70</v>
      </c>
      <c r="CE82" s="125"/>
      <c r="CF82" s="296" t="s">
        <v>71</v>
      </c>
      <c r="CG82" s="563"/>
      <c r="CH82" s="292" t="s">
        <v>64</v>
      </c>
      <c r="CI82" s="293" t="s">
        <v>65</v>
      </c>
      <c r="CJ82" s="294" t="s">
        <v>66</v>
      </c>
      <c r="CK82" s="124"/>
      <c r="CL82" s="124"/>
      <c r="CM82" s="124"/>
      <c r="CN82" s="125"/>
      <c r="CO82" s="294" t="s">
        <v>67</v>
      </c>
      <c r="CP82" s="125"/>
      <c r="CQ82" s="294" t="s">
        <v>68</v>
      </c>
      <c r="CR82" s="124"/>
      <c r="CS82" s="125"/>
      <c r="CT82" s="293" t="s">
        <v>69</v>
      </c>
      <c r="CU82" s="295" t="s">
        <v>70</v>
      </c>
      <c r="CV82" s="125"/>
      <c r="CW82" s="296" t="s">
        <v>71</v>
      </c>
      <c r="CX82" s="563"/>
      <c r="CY82" s="292" t="s">
        <v>64</v>
      </c>
      <c r="CZ82" s="293" t="s">
        <v>65</v>
      </c>
      <c r="DA82" s="294" t="s">
        <v>66</v>
      </c>
      <c r="DB82" s="124"/>
      <c r="DC82" s="124"/>
      <c r="DD82" s="124"/>
      <c r="DE82" s="125"/>
      <c r="DF82" s="294" t="s">
        <v>67</v>
      </c>
      <c r="DG82" s="125"/>
      <c r="DH82" s="294" t="s">
        <v>68</v>
      </c>
      <c r="DI82" s="124"/>
      <c r="DJ82" s="125"/>
      <c r="DK82" s="293" t="s">
        <v>69</v>
      </c>
      <c r="DL82" s="295" t="s">
        <v>70</v>
      </c>
      <c r="DM82" s="125"/>
      <c r="DN82" s="296" t="s">
        <v>71</v>
      </c>
      <c r="DO82" s="563"/>
      <c r="DP82" s="292" t="s">
        <v>64</v>
      </c>
      <c r="DQ82" s="293" t="s">
        <v>65</v>
      </c>
      <c r="DR82" s="294" t="s">
        <v>66</v>
      </c>
      <c r="DS82" s="124"/>
      <c r="DT82" s="124"/>
      <c r="DU82" s="124"/>
      <c r="DV82" s="125"/>
      <c r="DW82" s="294" t="s">
        <v>67</v>
      </c>
      <c r="DX82" s="125"/>
      <c r="DY82" s="294" t="s">
        <v>68</v>
      </c>
      <c r="DZ82" s="124"/>
      <c r="EA82" s="125"/>
      <c r="EB82" s="293" t="s">
        <v>69</v>
      </c>
      <c r="EC82" s="295" t="s">
        <v>70</v>
      </c>
      <c r="ED82" s="125"/>
      <c r="EE82" s="296" t="s">
        <v>71</v>
      </c>
      <c r="EF82" s="563"/>
      <c r="EG82" s="292" t="s">
        <v>64</v>
      </c>
      <c r="EH82" s="293" t="s">
        <v>65</v>
      </c>
      <c r="EI82" s="294" t="s">
        <v>66</v>
      </c>
      <c r="EJ82" s="124"/>
      <c r="EK82" s="124"/>
      <c r="EL82" s="124"/>
      <c r="EM82" s="125"/>
      <c r="EN82" s="294" t="s">
        <v>67</v>
      </c>
      <c r="EO82" s="125"/>
      <c r="EP82" s="294" t="s">
        <v>68</v>
      </c>
      <c r="EQ82" s="124"/>
      <c r="ER82" s="125"/>
      <c r="ES82" s="293" t="s">
        <v>69</v>
      </c>
      <c r="ET82" s="295" t="s">
        <v>70</v>
      </c>
      <c r="EU82" s="125"/>
      <c r="EV82" s="296" t="s">
        <v>71</v>
      </c>
      <c r="EW82" s="563"/>
      <c r="EX82" s="292" t="s">
        <v>64</v>
      </c>
      <c r="EY82" s="293" t="s">
        <v>65</v>
      </c>
      <c r="EZ82" s="294" t="s">
        <v>66</v>
      </c>
      <c r="FA82" s="124"/>
      <c r="FB82" s="124"/>
      <c r="FC82" s="124"/>
      <c r="FD82" s="125"/>
      <c r="FE82" s="294" t="s">
        <v>67</v>
      </c>
      <c r="FF82" s="125"/>
      <c r="FG82" s="294" t="s">
        <v>68</v>
      </c>
      <c r="FH82" s="124"/>
      <c r="FI82" s="125"/>
      <c r="FJ82" s="293" t="s">
        <v>69</v>
      </c>
      <c r="FK82" s="295" t="s">
        <v>70</v>
      </c>
      <c r="FL82" s="125"/>
      <c r="FM82" s="296" t="s">
        <v>71</v>
      </c>
      <c r="FN82" s="563"/>
      <c r="FO82" s="292" t="s">
        <v>64</v>
      </c>
      <c r="FP82" s="293" t="s">
        <v>65</v>
      </c>
      <c r="FQ82" s="294" t="s">
        <v>66</v>
      </c>
      <c r="FR82" s="124"/>
      <c r="FS82" s="124"/>
      <c r="FT82" s="124"/>
      <c r="FU82" s="125"/>
      <c r="FV82" s="294" t="s">
        <v>67</v>
      </c>
      <c r="FW82" s="125"/>
      <c r="FX82" s="294" t="s">
        <v>68</v>
      </c>
      <c r="FY82" s="124"/>
      <c r="FZ82" s="125"/>
      <c r="GA82" s="293" t="s">
        <v>69</v>
      </c>
      <c r="GB82" s="295" t="s">
        <v>70</v>
      </c>
      <c r="GC82" s="125"/>
      <c r="GD82" s="296" t="s">
        <v>71</v>
      </c>
      <c r="GE82" s="563"/>
      <c r="GF82" s="292" t="s">
        <v>64</v>
      </c>
      <c r="GG82" s="293" t="s">
        <v>65</v>
      </c>
      <c r="GH82" s="294" t="s">
        <v>66</v>
      </c>
      <c r="GI82" s="124"/>
      <c r="GJ82" s="124"/>
      <c r="GK82" s="124"/>
      <c r="GL82" s="125"/>
      <c r="GM82" s="294" t="s">
        <v>67</v>
      </c>
      <c r="GN82" s="125"/>
      <c r="GO82" s="294" t="s">
        <v>68</v>
      </c>
      <c r="GP82" s="124"/>
      <c r="GQ82" s="125"/>
      <c r="GR82" s="293" t="s">
        <v>69</v>
      </c>
      <c r="GS82" s="295" t="s">
        <v>70</v>
      </c>
      <c r="GT82" s="125"/>
      <c r="GU82" s="296" t="s">
        <v>71</v>
      </c>
      <c r="GV82" s="563"/>
      <c r="GW82" s="292" t="s">
        <v>64</v>
      </c>
      <c r="GX82" s="293" t="s">
        <v>65</v>
      </c>
      <c r="GY82" s="294" t="s">
        <v>66</v>
      </c>
      <c r="GZ82" s="124"/>
      <c r="HA82" s="124"/>
      <c r="HB82" s="124"/>
      <c r="HC82" s="125"/>
      <c r="HD82" s="294" t="s">
        <v>67</v>
      </c>
      <c r="HE82" s="125"/>
      <c r="HF82" s="294" t="s">
        <v>68</v>
      </c>
      <c r="HG82" s="124"/>
      <c r="HH82" s="125"/>
      <c r="HI82" s="293" t="s">
        <v>69</v>
      </c>
      <c r="HJ82" s="295" t="s">
        <v>70</v>
      </c>
      <c r="HK82" s="125"/>
      <c r="HL82" s="296" t="s">
        <v>71</v>
      </c>
      <c r="HM82" s="563"/>
      <c r="HN82" s="292" t="s">
        <v>64</v>
      </c>
      <c r="HO82" s="293" t="s">
        <v>65</v>
      </c>
      <c r="HP82" s="294" t="s">
        <v>66</v>
      </c>
      <c r="HQ82" s="124"/>
      <c r="HR82" s="124"/>
      <c r="HS82" s="124"/>
      <c r="HT82" s="125"/>
      <c r="HU82" s="294" t="s">
        <v>67</v>
      </c>
      <c r="HV82" s="125"/>
      <c r="HW82" s="294" t="s">
        <v>68</v>
      </c>
      <c r="HX82" s="124"/>
      <c r="HY82" s="125"/>
      <c r="HZ82" s="293" t="s">
        <v>69</v>
      </c>
      <c r="IA82" s="295" t="s">
        <v>70</v>
      </c>
      <c r="IB82" s="125"/>
      <c r="IC82" s="296" t="s">
        <v>71</v>
      </c>
      <c r="ID82" s="563"/>
      <c r="IE82" s="292" t="s">
        <v>64</v>
      </c>
      <c r="IF82" s="293" t="s">
        <v>65</v>
      </c>
      <c r="IG82" s="294" t="s">
        <v>66</v>
      </c>
      <c r="IH82" s="124"/>
      <c r="II82" s="124"/>
      <c r="IJ82" s="124"/>
      <c r="IK82" s="125"/>
      <c r="IL82" s="294" t="s">
        <v>67</v>
      </c>
      <c r="IM82" s="125"/>
      <c r="IN82" s="294" t="s">
        <v>68</v>
      </c>
      <c r="IO82" s="124"/>
      <c r="IP82" s="125"/>
      <c r="IQ82" s="293" t="s">
        <v>69</v>
      </c>
      <c r="IR82" s="295" t="s">
        <v>70</v>
      </c>
      <c r="IS82" s="125"/>
      <c r="IT82" s="296" t="s">
        <v>71</v>
      </c>
      <c r="IU82" s="563"/>
      <c r="IV82" s="292" t="s">
        <v>64</v>
      </c>
      <c r="IW82" s="293" t="s">
        <v>65</v>
      </c>
      <c r="IX82" s="294" t="s">
        <v>66</v>
      </c>
      <c r="IY82" s="124"/>
      <c r="IZ82" s="124"/>
      <c r="JA82" s="124"/>
      <c r="JB82" s="125"/>
      <c r="JC82" s="294" t="s">
        <v>67</v>
      </c>
      <c r="JD82" s="125"/>
      <c r="JE82" s="294" t="s">
        <v>68</v>
      </c>
      <c r="JF82" s="124"/>
      <c r="JG82" s="125"/>
      <c r="JH82" s="293" t="s">
        <v>69</v>
      </c>
      <c r="JI82" s="295" t="s">
        <v>70</v>
      </c>
      <c r="JJ82" s="125"/>
      <c r="JK82" s="296" t="s">
        <v>71</v>
      </c>
      <c r="JL82" s="563"/>
      <c r="JM82" s="292" t="s">
        <v>64</v>
      </c>
      <c r="JN82" s="293" t="s">
        <v>65</v>
      </c>
      <c r="JO82" s="294" t="s">
        <v>66</v>
      </c>
      <c r="JP82" s="124"/>
      <c r="JQ82" s="124"/>
      <c r="JR82" s="124"/>
      <c r="JS82" s="125"/>
      <c r="JT82" s="294" t="s">
        <v>67</v>
      </c>
      <c r="JU82" s="125"/>
      <c r="JV82" s="294" t="s">
        <v>68</v>
      </c>
      <c r="JW82" s="124"/>
      <c r="JX82" s="125"/>
      <c r="JY82" s="293" t="s">
        <v>69</v>
      </c>
      <c r="JZ82" s="295" t="s">
        <v>70</v>
      </c>
      <c r="KA82" s="125"/>
      <c r="KB82" s="296" t="s">
        <v>71</v>
      </c>
      <c r="KC82" s="563"/>
      <c r="KD82" s="292" t="s">
        <v>64</v>
      </c>
      <c r="KE82" s="293" t="s">
        <v>65</v>
      </c>
      <c r="KF82" s="294" t="s">
        <v>66</v>
      </c>
      <c r="KG82" s="124"/>
      <c r="KH82" s="124"/>
      <c r="KI82" s="124"/>
      <c r="KJ82" s="125"/>
      <c r="KK82" s="294" t="s">
        <v>67</v>
      </c>
      <c r="KL82" s="125"/>
      <c r="KM82" s="294" t="s">
        <v>68</v>
      </c>
      <c r="KN82" s="124"/>
      <c r="KO82" s="125"/>
      <c r="KP82" s="293" t="s">
        <v>69</v>
      </c>
      <c r="KQ82" s="295" t="s">
        <v>70</v>
      </c>
      <c r="KR82" s="125"/>
      <c r="KS82" s="296" t="s">
        <v>71</v>
      </c>
    </row>
    <row r="83" ht="66.0" customHeight="1">
      <c r="A83" s="131"/>
      <c r="B83" s="42"/>
      <c r="C83" s="300" t="s">
        <v>72</v>
      </c>
      <c r="D83" s="300" t="s">
        <v>73</v>
      </c>
      <c r="E83" s="301" t="s">
        <v>74</v>
      </c>
      <c r="F83" s="300" t="s">
        <v>106</v>
      </c>
      <c r="G83" s="300" t="s">
        <v>76</v>
      </c>
      <c r="H83" s="302" t="s">
        <v>77</v>
      </c>
      <c r="I83" s="300" t="s">
        <v>78</v>
      </c>
      <c r="J83" s="302" t="str">
        <f>"Total Biaya Perawatan "&amp;G79&amp;" (Juta Rp)"</f>
        <v>Total Biaya Perawatan Triwulan II (Juta Rp)</v>
      </c>
      <c r="K83" s="302" t="str">
        <f>"Total Biaya Perawatan "&amp;G43&amp;" (Juta Rp)"</f>
        <v>Total Biaya Perawatan Triwulan I (Juta Rp)</v>
      </c>
      <c r="L83" s="300" t="s">
        <v>108</v>
      </c>
      <c r="M83" s="42"/>
      <c r="N83" s="302" t="s">
        <v>107</v>
      </c>
      <c r="O83" s="302" t="s">
        <v>82</v>
      </c>
      <c r="P83" s="135"/>
      <c r="Q83" s="563"/>
      <c r="R83" s="131"/>
      <c r="S83" s="42"/>
      <c r="T83" s="300" t="s">
        <v>72</v>
      </c>
      <c r="U83" s="300" t="s">
        <v>73</v>
      </c>
      <c r="V83" s="301" t="s">
        <v>74</v>
      </c>
      <c r="W83" s="300" t="s">
        <v>106</v>
      </c>
      <c r="X83" s="300" t="s">
        <v>76</v>
      </c>
      <c r="Y83" s="302" t="s">
        <v>77</v>
      </c>
      <c r="Z83" s="300" t="s">
        <v>78</v>
      </c>
      <c r="AA83" s="302" t="str">
        <f>"Total Biaya Perawatan "&amp;X79&amp;" (Juta Rp)"</f>
        <v>Total Biaya Perawatan Triwulan II (Juta Rp)</v>
      </c>
      <c r="AB83" s="302" t="str">
        <f>"Total Biaya Perawatan "&amp;X43&amp;" (Juta Rp)"</f>
        <v>Total Biaya Perawatan Triwulan I (Juta Rp)</v>
      </c>
      <c r="AC83" s="300" t="s">
        <v>108</v>
      </c>
      <c r="AD83" s="42"/>
      <c r="AE83" s="302" t="s">
        <v>107</v>
      </c>
      <c r="AF83" s="302" t="s">
        <v>82</v>
      </c>
      <c r="AG83" s="135"/>
      <c r="AH83" s="563"/>
      <c r="AI83" s="131"/>
      <c r="AJ83" s="42"/>
      <c r="AK83" s="300" t="s">
        <v>72</v>
      </c>
      <c r="AL83" s="300" t="s">
        <v>73</v>
      </c>
      <c r="AM83" s="301" t="s">
        <v>74</v>
      </c>
      <c r="AN83" s="300" t="s">
        <v>106</v>
      </c>
      <c r="AO83" s="300" t="s">
        <v>76</v>
      </c>
      <c r="AP83" s="302" t="s">
        <v>77</v>
      </c>
      <c r="AQ83" s="300" t="s">
        <v>78</v>
      </c>
      <c r="AR83" s="302" t="str">
        <f>"Total Biaya Perawatan "&amp;AO79&amp;" (Juta Rp)"</f>
        <v>Total Biaya Perawatan Triwulan II (Juta Rp)</v>
      </c>
      <c r="AS83" s="302" t="str">
        <f>"Total Biaya Perawatan "&amp;AO43&amp;" (Juta Rp)"</f>
        <v>Total Biaya Perawatan Triwulan I (Juta Rp)</v>
      </c>
      <c r="AT83" s="300" t="s">
        <v>108</v>
      </c>
      <c r="AU83" s="42"/>
      <c r="AV83" s="302" t="s">
        <v>107</v>
      </c>
      <c r="AW83" s="302" t="s">
        <v>82</v>
      </c>
      <c r="AX83" s="135"/>
      <c r="AY83" s="563"/>
      <c r="AZ83" s="131"/>
      <c r="BA83" s="42"/>
      <c r="BB83" s="300" t="s">
        <v>72</v>
      </c>
      <c r="BC83" s="300" t="s">
        <v>73</v>
      </c>
      <c r="BD83" s="301" t="s">
        <v>74</v>
      </c>
      <c r="BE83" s="300" t="s">
        <v>106</v>
      </c>
      <c r="BF83" s="300" t="s">
        <v>76</v>
      </c>
      <c r="BG83" s="302" t="s">
        <v>77</v>
      </c>
      <c r="BH83" s="300" t="s">
        <v>78</v>
      </c>
      <c r="BI83" s="302" t="str">
        <f>"Total Biaya Perawatan "&amp;BF79&amp;" (Juta Rp)"</f>
        <v>Total Biaya Perawatan Triwulan II (Juta Rp)</v>
      </c>
      <c r="BJ83" s="302" t="str">
        <f>"Total Biaya Perawatan "&amp;BF43&amp;" (Juta Rp)"</f>
        <v>Total Biaya Perawatan Triwulan I (Juta Rp)</v>
      </c>
      <c r="BK83" s="300" t="s">
        <v>108</v>
      </c>
      <c r="BL83" s="42"/>
      <c r="BM83" s="302" t="s">
        <v>107</v>
      </c>
      <c r="BN83" s="302" t="s">
        <v>82</v>
      </c>
      <c r="BO83" s="135"/>
      <c r="BP83" s="563"/>
      <c r="BQ83" s="131"/>
      <c r="BR83" s="42"/>
      <c r="BS83" s="300" t="s">
        <v>72</v>
      </c>
      <c r="BT83" s="300" t="s">
        <v>73</v>
      </c>
      <c r="BU83" s="301" t="s">
        <v>74</v>
      </c>
      <c r="BV83" s="300" t="s">
        <v>106</v>
      </c>
      <c r="BW83" s="300" t="s">
        <v>76</v>
      </c>
      <c r="BX83" s="302" t="s">
        <v>77</v>
      </c>
      <c r="BY83" s="300" t="s">
        <v>78</v>
      </c>
      <c r="BZ83" s="302" t="str">
        <f>"Total Biaya Perawatan "&amp;BW79&amp;" (Juta Rp)"</f>
        <v>Total Biaya Perawatan Triwulan II (Juta Rp)</v>
      </c>
      <c r="CA83" s="302" t="str">
        <f>"Total Biaya Perawatan "&amp;BW43&amp;" (Juta Rp)"</f>
        <v>Total Biaya Perawatan Triwulan I (Juta Rp)</v>
      </c>
      <c r="CB83" s="300" t="s">
        <v>108</v>
      </c>
      <c r="CC83" s="42"/>
      <c r="CD83" s="302" t="s">
        <v>107</v>
      </c>
      <c r="CE83" s="302" t="s">
        <v>82</v>
      </c>
      <c r="CF83" s="135"/>
      <c r="CG83" s="563"/>
      <c r="CH83" s="131"/>
      <c r="CI83" s="42"/>
      <c r="CJ83" s="300" t="s">
        <v>72</v>
      </c>
      <c r="CK83" s="300" t="s">
        <v>73</v>
      </c>
      <c r="CL83" s="301" t="s">
        <v>74</v>
      </c>
      <c r="CM83" s="300" t="s">
        <v>106</v>
      </c>
      <c r="CN83" s="300" t="s">
        <v>76</v>
      </c>
      <c r="CO83" s="302" t="s">
        <v>77</v>
      </c>
      <c r="CP83" s="300" t="s">
        <v>78</v>
      </c>
      <c r="CQ83" s="302" t="str">
        <f>"Total Biaya Perawatan "&amp;CN79&amp;" (Juta Rp)"</f>
        <v>Total Biaya Perawatan Triwulan II (Juta Rp)</v>
      </c>
      <c r="CR83" s="302" t="str">
        <f>"Total Biaya Perawatan "&amp;CN43&amp;" (Juta Rp)"</f>
        <v>Total Biaya Perawatan Triwulan I (Juta Rp)</v>
      </c>
      <c r="CS83" s="300" t="s">
        <v>108</v>
      </c>
      <c r="CT83" s="42"/>
      <c r="CU83" s="302" t="s">
        <v>107</v>
      </c>
      <c r="CV83" s="302" t="s">
        <v>82</v>
      </c>
      <c r="CW83" s="135"/>
      <c r="CX83" s="563"/>
      <c r="CY83" s="131"/>
      <c r="CZ83" s="42"/>
      <c r="DA83" s="300" t="s">
        <v>72</v>
      </c>
      <c r="DB83" s="300" t="s">
        <v>73</v>
      </c>
      <c r="DC83" s="301" t="s">
        <v>74</v>
      </c>
      <c r="DD83" s="300" t="s">
        <v>106</v>
      </c>
      <c r="DE83" s="300" t="s">
        <v>76</v>
      </c>
      <c r="DF83" s="302" t="s">
        <v>77</v>
      </c>
      <c r="DG83" s="300" t="s">
        <v>78</v>
      </c>
      <c r="DH83" s="302" t="str">
        <f>"Total Biaya Perawatan "&amp;DE79&amp;" (Juta Rp)"</f>
        <v>Total Biaya Perawatan Triwulan II (Juta Rp)</v>
      </c>
      <c r="DI83" s="302" t="str">
        <f>"Total Biaya Perawatan "&amp;DE43&amp;" (Juta Rp)"</f>
        <v>Total Biaya Perawatan Triwulan I (Juta Rp)</v>
      </c>
      <c r="DJ83" s="300" t="s">
        <v>108</v>
      </c>
      <c r="DK83" s="42"/>
      <c r="DL83" s="302" t="s">
        <v>107</v>
      </c>
      <c r="DM83" s="302" t="s">
        <v>82</v>
      </c>
      <c r="DN83" s="135"/>
      <c r="DO83" s="563"/>
      <c r="DP83" s="131"/>
      <c r="DQ83" s="42"/>
      <c r="DR83" s="300" t="s">
        <v>72</v>
      </c>
      <c r="DS83" s="300" t="s">
        <v>73</v>
      </c>
      <c r="DT83" s="301" t="s">
        <v>74</v>
      </c>
      <c r="DU83" s="300" t="s">
        <v>106</v>
      </c>
      <c r="DV83" s="300" t="s">
        <v>76</v>
      </c>
      <c r="DW83" s="302" t="s">
        <v>77</v>
      </c>
      <c r="DX83" s="300" t="s">
        <v>78</v>
      </c>
      <c r="DY83" s="302" t="str">
        <f>"Total Biaya Perawatan "&amp;DV79&amp;" (Juta Rp)"</f>
        <v>Total Biaya Perawatan Triwulan II (Juta Rp)</v>
      </c>
      <c r="DZ83" s="302" t="str">
        <f>"Total Biaya Perawatan "&amp;DV43&amp;" (Juta Rp)"</f>
        <v>Total Biaya Perawatan Triwulan I (Juta Rp)</v>
      </c>
      <c r="EA83" s="300" t="s">
        <v>108</v>
      </c>
      <c r="EB83" s="42"/>
      <c r="EC83" s="302" t="s">
        <v>107</v>
      </c>
      <c r="ED83" s="302" t="s">
        <v>82</v>
      </c>
      <c r="EE83" s="135"/>
      <c r="EF83" s="563"/>
      <c r="EG83" s="131"/>
      <c r="EH83" s="42"/>
      <c r="EI83" s="300" t="s">
        <v>72</v>
      </c>
      <c r="EJ83" s="300" t="s">
        <v>73</v>
      </c>
      <c r="EK83" s="301" t="s">
        <v>74</v>
      </c>
      <c r="EL83" s="300" t="s">
        <v>106</v>
      </c>
      <c r="EM83" s="300" t="s">
        <v>76</v>
      </c>
      <c r="EN83" s="302" t="s">
        <v>77</v>
      </c>
      <c r="EO83" s="300" t="s">
        <v>78</v>
      </c>
      <c r="EP83" s="302" t="str">
        <f>"Total Biaya Perawatan "&amp;EM79&amp;" (Juta Rp)"</f>
        <v>Total Biaya Perawatan Triwulan II (Juta Rp)</v>
      </c>
      <c r="EQ83" s="302" t="str">
        <f>"Total Biaya Perawatan "&amp;EM43&amp;" (Juta Rp)"</f>
        <v>Total Biaya Perawatan Triwulan I (Juta Rp)</v>
      </c>
      <c r="ER83" s="300" t="s">
        <v>108</v>
      </c>
      <c r="ES83" s="42"/>
      <c r="ET83" s="302" t="s">
        <v>107</v>
      </c>
      <c r="EU83" s="302" t="s">
        <v>82</v>
      </c>
      <c r="EV83" s="135"/>
      <c r="EW83" s="563"/>
      <c r="EX83" s="131"/>
      <c r="EY83" s="42"/>
      <c r="EZ83" s="300" t="s">
        <v>72</v>
      </c>
      <c r="FA83" s="300" t="s">
        <v>73</v>
      </c>
      <c r="FB83" s="301" t="s">
        <v>74</v>
      </c>
      <c r="FC83" s="300" t="s">
        <v>106</v>
      </c>
      <c r="FD83" s="300" t="s">
        <v>76</v>
      </c>
      <c r="FE83" s="302" t="s">
        <v>77</v>
      </c>
      <c r="FF83" s="300" t="s">
        <v>78</v>
      </c>
      <c r="FG83" s="302" t="str">
        <f>"Total Biaya Perawatan "&amp;FD79&amp;" (Juta Rp)"</f>
        <v>Total Biaya Perawatan Triwulan II (Juta Rp)</v>
      </c>
      <c r="FH83" s="302" t="str">
        <f>"Total Biaya Perawatan "&amp;FD43&amp;" (Juta Rp)"</f>
        <v>Total Biaya Perawatan Triwulan I (Juta Rp)</v>
      </c>
      <c r="FI83" s="300" t="s">
        <v>108</v>
      </c>
      <c r="FJ83" s="42"/>
      <c r="FK83" s="302" t="s">
        <v>107</v>
      </c>
      <c r="FL83" s="302" t="s">
        <v>82</v>
      </c>
      <c r="FM83" s="135"/>
      <c r="FN83" s="563"/>
      <c r="FO83" s="131"/>
      <c r="FP83" s="42"/>
      <c r="FQ83" s="300" t="s">
        <v>72</v>
      </c>
      <c r="FR83" s="300" t="s">
        <v>73</v>
      </c>
      <c r="FS83" s="301" t="s">
        <v>74</v>
      </c>
      <c r="FT83" s="300" t="s">
        <v>106</v>
      </c>
      <c r="FU83" s="300" t="s">
        <v>76</v>
      </c>
      <c r="FV83" s="302" t="s">
        <v>77</v>
      </c>
      <c r="FW83" s="300" t="s">
        <v>78</v>
      </c>
      <c r="FX83" s="302" t="str">
        <f>"Total Biaya Perawatan "&amp;FU79&amp;" (Juta Rp)"</f>
        <v>Total Biaya Perawatan Triwulan II (Juta Rp)</v>
      </c>
      <c r="FY83" s="302" t="str">
        <f>"Total Biaya Perawatan "&amp;FU43&amp;" (Juta Rp)"</f>
        <v>Total Biaya Perawatan Triwulan I (Juta Rp)</v>
      </c>
      <c r="FZ83" s="300" t="s">
        <v>108</v>
      </c>
      <c r="GA83" s="42"/>
      <c r="GB83" s="302" t="s">
        <v>107</v>
      </c>
      <c r="GC83" s="302" t="s">
        <v>82</v>
      </c>
      <c r="GD83" s="135"/>
      <c r="GE83" s="563"/>
      <c r="GF83" s="131"/>
      <c r="GG83" s="42"/>
      <c r="GH83" s="300" t="s">
        <v>72</v>
      </c>
      <c r="GI83" s="300" t="s">
        <v>73</v>
      </c>
      <c r="GJ83" s="301" t="s">
        <v>74</v>
      </c>
      <c r="GK83" s="300" t="s">
        <v>106</v>
      </c>
      <c r="GL83" s="300" t="s">
        <v>76</v>
      </c>
      <c r="GM83" s="302" t="s">
        <v>77</v>
      </c>
      <c r="GN83" s="300" t="s">
        <v>78</v>
      </c>
      <c r="GO83" s="302" t="str">
        <f>"Total Biaya Perawatan "&amp;GL79&amp;" (Juta Rp)"</f>
        <v>Total Biaya Perawatan Triwulan II (Juta Rp)</v>
      </c>
      <c r="GP83" s="302" t="str">
        <f>"Total Biaya Perawatan "&amp;GL43&amp;" (Juta Rp)"</f>
        <v>Total Biaya Perawatan Triwulan I (Juta Rp)</v>
      </c>
      <c r="GQ83" s="300" t="s">
        <v>108</v>
      </c>
      <c r="GR83" s="42"/>
      <c r="GS83" s="302" t="s">
        <v>107</v>
      </c>
      <c r="GT83" s="302" t="s">
        <v>82</v>
      </c>
      <c r="GU83" s="135"/>
      <c r="GV83" s="563"/>
      <c r="GW83" s="131"/>
      <c r="GX83" s="42"/>
      <c r="GY83" s="300" t="s">
        <v>72</v>
      </c>
      <c r="GZ83" s="300" t="s">
        <v>73</v>
      </c>
      <c r="HA83" s="301" t="s">
        <v>74</v>
      </c>
      <c r="HB83" s="300" t="s">
        <v>106</v>
      </c>
      <c r="HC83" s="300" t="s">
        <v>76</v>
      </c>
      <c r="HD83" s="302" t="s">
        <v>77</v>
      </c>
      <c r="HE83" s="300" t="s">
        <v>78</v>
      </c>
      <c r="HF83" s="302" t="str">
        <f>"Total Biaya Perawatan "&amp;HC79&amp;" (Juta Rp)"</f>
        <v>Total Biaya Perawatan Triwulan II (Juta Rp)</v>
      </c>
      <c r="HG83" s="302" t="str">
        <f>"Total Biaya Perawatan "&amp;HC43&amp;" (Juta Rp)"</f>
        <v>Total Biaya Perawatan Triwulan I (Juta Rp)</v>
      </c>
      <c r="HH83" s="300" t="s">
        <v>108</v>
      </c>
      <c r="HI83" s="42"/>
      <c r="HJ83" s="302" t="s">
        <v>107</v>
      </c>
      <c r="HK83" s="302" t="s">
        <v>82</v>
      </c>
      <c r="HL83" s="135"/>
      <c r="HM83" s="563"/>
      <c r="HN83" s="131"/>
      <c r="HO83" s="42"/>
      <c r="HP83" s="300" t="s">
        <v>72</v>
      </c>
      <c r="HQ83" s="300" t="s">
        <v>73</v>
      </c>
      <c r="HR83" s="301" t="s">
        <v>74</v>
      </c>
      <c r="HS83" s="300" t="s">
        <v>106</v>
      </c>
      <c r="HT83" s="300" t="s">
        <v>76</v>
      </c>
      <c r="HU83" s="302" t="s">
        <v>77</v>
      </c>
      <c r="HV83" s="300" t="s">
        <v>78</v>
      </c>
      <c r="HW83" s="302" t="str">
        <f>"Total Biaya Perawatan "&amp;HT79&amp;" (Juta Rp)"</f>
        <v>Total Biaya Perawatan Triwulan II (Juta Rp)</v>
      </c>
      <c r="HX83" s="302" t="str">
        <f>"Total Biaya Perawatan "&amp;HT43&amp;" (Juta Rp)"</f>
        <v>Total Biaya Perawatan Triwulan I (Juta Rp)</v>
      </c>
      <c r="HY83" s="300" t="s">
        <v>108</v>
      </c>
      <c r="HZ83" s="42"/>
      <c r="IA83" s="302" t="s">
        <v>107</v>
      </c>
      <c r="IB83" s="302" t="s">
        <v>82</v>
      </c>
      <c r="IC83" s="135"/>
      <c r="ID83" s="563"/>
      <c r="IE83" s="131"/>
      <c r="IF83" s="42"/>
      <c r="IG83" s="300" t="s">
        <v>72</v>
      </c>
      <c r="IH83" s="300" t="s">
        <v>73</v>
      </c>
      <c r="II83" s="301" t="s">
        <v>74</v>
      </c>
      <c r="IJ83" s="300" t="s">
        <v>106</v>
      </c>
      <c r="IK83" s="300" t="s">
        <v>76</v>
      </c>
      <c r="IL83" s="302" t="s">
        <v>77</v>
      </c>
      <c r="IM83" s="300" t="s">
        <v>78</v>
      </c>
      <c r="IN83" s="302" t="str">
        <f>"Total Biaya Perawatan "&amp;IK79&amp;" (Juta Rp)"</f>
        <v>Total Biaya Perawatan Triwulan II (Juta Rp)</v>
      </c>
      <c r="IO83" s="302" t="str">
        <f>"Total Biaya Perawatan "&amp;IK43&amp;" (Juta Rp)"</f>
        <v>Total Biaya Perawatan Triwulan I (Juta Rp)</v>
      </c>
      <c r="IP83" s="300" t="s">
        <v>108</v>
      </c>
      <c r="IQ83" s="42"/>
      <c r="IR83" s="302" t="s">
        <v>107</v>
      </c>
      <c r="IS83" s="302" t="s">
        <v>82</v>
      </c>
      <c r="IT83" s="135"/>
      <c r="IU83" s="563"/>
      <c r="IV83" s="131"/>
      <c r="IW83" s="42"/>
      <c r="IX83" s="300" t="s">
        <v>72</v>
      </c>
      <c r="IY83" s="300" t="s">
        <v>73</v>
      </c>
      <c r="IZ83" s="301" t="s">
        <v>74</v>
      </c>
      <c r="JA83" s="300" t="s">
        <v>106</v>
      </c>
      <c r="JB83" s="300" t="s">
        <v>76</v>
      </c>
      <c r="JC83" s="302" t="s">
        <v>77</v>
      </c>
      <c r="JD83" s="300" t="s">
        <v>78</v>
      </c>
      <c r="JE83" s="302" t="str">
        <f>"Total Biaya Perawatan "&amp;JB79&amp;" (Juta Rp)"</f>
        <v>Total Biaya Perawatan Triwulan II (Juta Rp)</v>
      </c>
      <c r="JF83" s="302" t="str">
        <f>"Total Biaya Perawatan "&amp;JB43&amp;" (Juta Rp)"</f>
        <v>Total Biaya Perawatan Triwulan I (Juta Rp)</v>
      </c>
      <c r="JG83" s="300" t="s">
        <v>108</v>
      </c>
      <c r="JH83" s="42"/>
      <c r="JI83" s="302" t="s">
        <v>107</v>
      </c>
      <c r="JJ83" s="302" t="s">
        <v>82</v>
      </c>
      <c r="JK83" s="135"/>
      <c r="JL83" s="563"/>
      <c r="JM83" s="131"/>
      <c r="JN83" s="42"/>
      <c r="JO83" s="300" t="s">
        <v>72</v>
      </c>
      <c r="JP83" s="300" t="s">
        <v>73</v>
      </c>
      <c r="JQ83" s="301" t="s">
        <v>74</v>
      </c>
      <c r="JR83" s="300" t="s">
        <v>106</v>
      </c>
      <c r="JS83" s="300" t="s">
        <v>76</v>
      </c>
      <c r="JT83" s="302" t="s">
        <v>77</v>
      </c>
      <c r="JU83" s="300" t="s">
        <v>78</v>
      </c>
      <c r="JV83" s="302" t="str">
        <f>"Total Biaya Perawatan "&amp;JS79&amp;" (Juta Rp)"</f>
        <v>Total Biaya Perawatan Triwulan II (Juta Rp)</v>
      </c>
      <c r="JW83" s="302" t="str">
        <f>"Total Biaya Perawatan "&amp;JS43&amp;" (Juta Rp)"</f>
        <v>Total Biaya Perawatan Triwulan I (Juta Rp)</v>
      </c>
      <c r="JX83" s="300" t="s">
        <v>108</v>
      </c>
      <c r="JY83" s="42"/>
      <c r="JZ83" s="302" t="s">
        <v>107</v>
      </c>
      <c r="KA83" s="302" t="s">
        <v>82</v>
      </c>
      <c r="KB83" s="135"/>
      <c r="KC83" s="563"/>
      <c r="KD83" s="131"/>
      <c r="KE83" s="42"/>
      <c r="KF83" s="300" t="s">
        <v>72</v>
      </c>
      <c r="KG83" s="300" t="s">
        <v>73</v>
      </c>
      <c r="KH83" s="301" t="s">
        <v>74</v>
      </c>
      <c r="KI83" s="300" t="s">
        <v>106</v>
      </c>
      <c r="KJ83" s="300" t="s">
        <v>76</v>
      </c>
      <c r="KK83" s="302" t="s">
        <v>77</v>
      </c>
      <c r="KL83" s="300" t="s">
        <v>78</v>
      </c>
      <c r="KM83" s="302" t="str">
        <f>"Total Biaya Perawatan "&amp;KJ79&amp;" (Juta Rp)"</f>
        <v>Total Biaya Perawatan Triwulan II (Juta Rp)</v>
      </c>
      <c r="KN83" s="302" t="str">
        <f>"Total Biaya Perawatan "&amp;KJ43&amp;" (Juta Rp)"</f>
        <v>Total Biaya Perawatan Triwulan I (Juta Rp)</v>
      </c>
      <c r="KO83" s="300" t="s">
        <v>108</v>
      </c>
      <c r="KP83" s="42"/>
      <c r="KQ83" s="302" t="s">
        <v>107</v>
      </c>
      <c r="KR83" s="302" t="s">
        <v>82</v>
      </c>
      <c r="KS83" s="135"/>
    </row>
    <row r="84" ht="15.75" customHeight="1">
      <c r="A84" s="303">
        <v>-1.0</v>
      </c>
      <c r="B84" s="304">
        <v>-2.0</v>
      </c>
      <c r="C84" s="304">
        <v>-3.0</v>
      </c>
      <c r="D84" s="304">
        <v>-4.0</v>
      </c>
      <c r="E84" s="304">
        <v>-5.0</v>
      </c>
      <c r="F84" s="304">
        <v>-6.0</v>
      </c>
      <c r="G84" s="304">
        <v>-7.0</v>
      </c>
      <c r="H84" s="304">
        <v>-8.0</v>
      </c>
      <c r="I84" s="304">
        <v>-9.0</v>
      </c>
      <c r="J84" s="304">
        <v>-10.0</v>
      </c>
      <c r="K84" s="304">
        <v>-11.0</v>
      </c>
      <c r="L84" s="304">
        <v>-12.0</v>
      </c>
      <c r="M84" s="304">
        <v>-13.0</v>
      </c>
      <c r="N84" s="304">
        <v>-14.0</v>
      </c>
      <c r="O84" s="304">
        <v>-15.0</v>
      </c>
      <c r="P84" s="304">
        <v>-16.0</v>
      </c>
      <c r="Q84" s="564"/>
      <c r="R84" s="303">
        <v>-1.0</v>
      </c>
      <c r="S84" s="304">
        <v>-2.0</v>
      </c>
      <c r="T84" s="304">
        <v>-3.0</v>
      </c>
      <c r="U84" s="304">
        <v>-4.0</v>
      </c>
      <c r="V84" s="304">
        <v>-5.0</v>
      </c>
      <c r="W84" s="304">
        <v>-6.0</v>
      </c>
      <c r="X84" s="304">
        <v>-7.0</v>
      </c>
      <c r="Y84" s="304">
        <v>-8.0</v>
      </c>
      <c r="Z84" s="304">
        <v>-9.0</v>
      </c>
      <c r="AA84" s="304">
        <v>-10.0</v>
      </c>
      <c r="AB84" s="304">
        <v>-11.0</v>
      </c>
      <c r="AC84" s="304">
        <v>-12.0</v>
      </c>
      <c r="AD84" s="304">
        <v>-13.0</v>
      </c>
      <c r="AE84" s="304">
        <v>-14.0</v>
      </c>
      <c r="AF84" s="304">
        <v>-15.0</v>
      </c>
      <c r="AG84" s="304">
        <v>-16.0</v>
      </c>
      <c r="AH84" s="564"/>
      <c r="AI84" s="303">
        <v>-1.0</v>
      </c>
      <c r="AJ84" s="304">
        <v>-2.0</v>
      </c>
      <c r="AK84" s="304">
        <v>-3.0</v>
      </c>
      <c r="AL84" s="304">
        <v>-4.0</v>
      </c>
      <c r="AM84" s="304">
        <v>-5.0</v>
      </c>
      <c r="AN84" s="304">
        <v>-6.0</v>
      </c>
      <c r="AO84" s="304">
        <v>-7.0</v>
      </c>
      <c r="AP84" s="304">
        <v>-8.0</v>
      </c>
      <c r="AQ84" s="304">
        <v>-9.0</v>
      </c>
      <c r="AR84" s="304">
        <v>-10.0</v>
      </c>
      <c r="AS84" s="304">
        <v>-11.0</v>
      </c>
      <c r="AT84" s="304">
        <v>-12.0</v>
      </c>
      <c r="AU84" s="304">
        <v>-13.0</v>
      </c>
      <c r="AV84" s="304">
        <v>-14.0</v>
      </c>
      <c r="AW84" s="304">
        <v>-15.0</v>
      </c>
      <c r="AX84" s="304">
        <v>-16.0</v>
      </c>
      <c r="AY84" s="564"/>
      <c r="AZ84" s="303">
        <v>-1.0</v>
      </c>
      <c r="BA84" s="304">
        <v>-2.0</v>
      </c>
      <c r="BB84" s="304">
        <v>-3.0</v>
      </c>
      <c r="BC84" s="304">
        <v>-4.0</v>
      </c>
      <c r="BD84" s="304">
        <v>-5.0</v>
      </c>
      <c r="BE84" s="304">
        <v>-6.0</v>
      </c>
      <c r="BF84" s="304">
        <v>-7.0</v>
      </c>
      <c r="BG84" s="304">
        <v>-8.0</v>
      </c>
      <c r="BH84" s="304">
        <v>-9.0</v>
      </c>
      <c r="BI84" s="304">
        <v>-10.0</v>
      </c>
      <c r="BJ84" s="304">
        <v>-11.0</v>
      </c>
      <c r="BK84" s="304">
        <v>-12.0</v>
      </c>
      <c r="BL84" s="304">
        <v>-13.0</v>
      </c>
      <c r="BM84" s="304">
        <v>-14.0</v>
      </c>
      <c r="BN84" s="304">
        <v>-15.0</v>
      </c>
      <c r="BO84" s="304">
        <v>-16.0</v>
      </c>
      <c r="BP84" s="564"/>
      <c r="BQ84" s="303">
        <v>-1.0</v>
      </c>
      <c r="BR84" s="304">
        <v>-2.0</v>
      </c>
      <c r="BS84" s="304">
        <v>-3.0</v>
      </c>
      <c r="BT84" s="304">
        <v>-4.0</v>
      </c>
      <c r="BU84" s="304">
        <v>-5.0</v>
      </c>
      <c r="BV84" s="304">
        <v>-6.0</v>
      </c>
      <c r="BW84" s="304">
        <v>-7.0</v>
      </c>
      <c r="BX84" s="304">
        <v>-8.0</v>
      </c>
      <c r="BY84" s="304">
        <v>-9.0</v>
      </c>
      <c r="BZ84" s="304">
        <v>-10.0</v>
      </c>
      <c r="CA84" s="304">
        <v>-11.0</v>
      </c>
      <c r="CB84" s="304">
        <v>-12.0</v>
      </c>
      <c r="CC84" s="304">
        <v>-13.0</v>
      </c>
      <c r="CD84" s="304">
        <v>-14.0</v>
      </c>
      <c r="CE84" s="304">
        <v>-15.0</v>
      </c>
      <c r="CF84" s="304">
        <v>-16.0</v>
      </c>
      <c r="CG84" s="564"/>
      <c r="CH84" s="303">
        <v>-1.0</v>
      </c>
      <c r="CI84" s="304">
        <v>-2.0</v>
      </c>
      <c r="CJ84" s="304">
        <v>-3.0</v>
      </c>
      <c r="CK84" s="304">
        <v>-4.0</v>
      </c>
      <c r="CL84" s="304">
        <v>-5.0</v>
      </c>
      <c r="CM84" s="304">
        <v>-6.0</v>
      </c>
      <c r="CN84" s="304">
        <v>-7.0</v>
      </c>
      <c r="CO84" s="304">
        <v>-8.0</v>
      </c>
      <c r="CP84" s="304">
        <v>-9.0</v>
      </c>
      <c r="CQ84" s="304">
        <v>-10.0</v>
      </c>
      <c r="CR84" s="304">
        <v>-11.0</v>
      </c>
      <c r="CS84" s="304">
        <v>-12.0</v>
      </c>
      <c r="CT84" s="304">
        <v>-13.0</v>
      </c>
      <c r="CU84" s="304">
        <v>-14.0</v>
      </c>
      <c r="CV84" s="304">
        <v>-15.0</v>
      </c>
      <c r="CW84" s="304">
        <v>-16.0</v>
      </c>
      <c r="CX84" s="564"/>
      <c r="CY84" s="303">
        <v>-1.0</v>
      </c>
      <c r="CZ84" s="304">
        <v>-2.0</v>
      </c>
      <c r="DA84" s="304">
        <v>-3.0</v>
      </c>
      <c r="DB84" s="304">
        <v>-4.0</v>
      </c>
      <c r="DC84" s="304">
        <v>-5.0</v>
      </c>
      <c r="DD84" s="304">
        <v>-6.0</v>
      </c>
      <c r="DE84" s="304">
        <v>-7.0</v>
      </c>
      <c r="DF84" s="304">
        <v>-8.0</v>
      </c>
      <c r="DG84" s="304">
        <v>-9.0</v>
      </c>
      <c r="DH84" s="304">
        <v>-10.0</v>
      </c>
      <c r="DI84" s="304">
        <v>-11.0</v>
      </c>
      <c r="DJ84" s="304">
        <v>-12.0</v>
      </c>
      <c r="DK84" s="304">
        <v>-13.0</v>
      </c>
      <c r="DL84" s="304">
        <v>-14.0</v>
      </c>
      <c r="DM84" s="304">
        <v>-15.0</v>
      </c>
      <c r="DN84" s="304">
        <v>-16.0</v>
      </c>
      <c r="DO84" s="564"/>
      <c r="DP84" s="303">
        <v>-1.0</v>
      </c>
      <c r="DQ84" s="304">
        <v>-2.0</v>
      </c>
      <c r="DR84" s="304">
        <v>-3.0</v>
      </c>
      <c r="DS84" s="304">
        <v>-4.0</v>
      </c>
      <c r="DT84" s="304">
        <v>-5.0</v>
      </c>
      <c r="DU84" s="304">
        <v>-6.0</v>
      </c>
      <c r="DV84" s="304">
        <v>-7.0</v>
      </c>
      <c r="DW84" s="304">
        <v>-8.0</v>
      </c>
      <c r="DX84" s="304">
        <v>-9.0</v>
      </c>
      <c r="DY84" s="304">
        <v>-10.0</v>
      </c>
      <c r="DZ84" s="304">
        <v>-11.0</v>
      </c>
      <c r="EA84" s="304">
        <v>-12.0</v>
      </c>
      <c r="EB84" s="304">
        <v>-13.0</v>
      </c>
      <c r="EC84" s="304">
        <v>-14.0</v>
      </c>
      <c r="ED84" s="304">
        <v>-15.0</v>
      </c>
      <c r="EE84" s="304">
        <v>-16.0</v>
      </c>
      <c r="EF84" s="564"/>
      <c r="EG84" s="303">
        <v>-1.0</v>
      </c>
      <c r="EH84" s="304">
        <v>-2.0</v>
      </c>
      <c r="EI84" s="304">
        <v>-3.0</v>
      </c>
      <c r="EJ84" s="304">
        <v>-4.0</v>
      </c>
      <c r="EK84" s="304">
        <v>-5.0</v>
      </c>
      <c r="EL84" s="304">
        <v>-6.0</v>
      </c>
      <c r="EM84" s="304">
        <v>-7.0</v>
      </c>
      <c r="EN84" s="304">
        <v>-8.0</v>
      </c>
      <c r="EO84" s="304">
        <v>-9.0</v>
      </c>
      <c r="EP84" s="304">
        <v>-10.0</v>
      </c>
      <c r="EQ84" s="304">
        <v>-11.0</v>
      </c>
      <c r="ER84" s="304">
        <v>-12.0</v>
      </c>
      <c r="ES84" s="304">
        <v>-13.0</v>
      </c>
      <c r="ET84" s="304">
        <v>-14.0</v>
      </c>
      <c r="EU84" s="304">
        <v>-15.0</v>
      </c>
      <c r="EV84" s="304">
        <v>-16.0</v>
      </c>
      <c r="EW84" s="564"/>
      <c r="EX84" s="303">
        <v>-1.0</v>
      </c>
      <c r="EY84" s="304">
        <v>-2.0</v>
      </c>
      <c r="EZ84" s="304">
        <v>-3.0</v>
      </c>
      <c r="FA84" s="304">
        <v>-4.0</v>
      </c>
      <c r="FB84" s="304">
        <v>-5.0</v>
      </c>
      <c r="FC84" s="304">
        <v>-6.0</v>
      </c>
      <c r="FD84" s="304">
        <v>-7.0</v>
      </c>
      <c r="FE84" s="304">
        <v>-8.0</v>
      </c>
      <c r="FF84" s="304">
        <v>-9.0</v>
      </c>
      <c r="FG84" s="304">
        <v>-10.0</v>
      </c>
      <c r="FH84" s="304">
        <v>-11.0</v>
      </c>
      <c r="FI84" s="304">
        <v>-12.0</v>
      </c>
      <c r="FJ84" s="304">
        <v>-13.0</v>
      </c>
      <c r="FK84" s="304">
        <v>-14.0</v>
      </c>
      <c r="FL84" s="304">
        <v>-15.0</v>
      </c>
      <c r="FM84" s="304">
        <v>-16.0</v>
      </c>
      <c r="FN84" s="564"/>
      <c r="FO84" s="303">
        <v>-1.0</v>
      </c>
      <c r="FP84" s="304">
        <v>-2.0</v>
      </c>
      <c r="FQ84" s="304">
        <v>-3.0</v>
      </c>
      <c r="FR84" s="304">
        <v>-4.0</v>
      </c>
      <c r="FS84" s="304">
        <v>-5.0</v>
      </c>
      <c r="FT84" s="304">
        <v>-6.0</v>
      </c>
      <c r="FU84" s="304">
        <v>-7.0</v>
      </c>
      <c r="FV84" s="304">
        <v>-8.0</v>
      </c>
      <c r="FW84" s="304">
        <v>-9.0</v>
      </c>
      <c r="FX84" s="304">
        <v>-10.0</v>
      </c>
      <c r="FY84" s="304">
        <v>-11.0</v>
      </c>
      <c r="FZ84" s="304">
        <v>-12.0</v>
      </c>
      <c r="GA84" s="304">
        <v>-13.0</v>
      </c>
      <c r="GB84" s="304">
        <v>-14.0</v>
      </c>
      <c r="GC84" s="304">
        <v>-15.0</v>
      </c>
      <c r="GD84" s="304">
        <v>-16.0</v>
      </c>
      <c r="GE84" s="564"/>
      <c r="GF84" s="303">
        <v>-1.0</v>
      </c>
      <c r="GG84" s="304">
        <v>-2.0</v>
      </c>
      <c r="GH84" s="304">
        <v>-3.0</v>
      </c>
      <c r="GI84" s="304">
        <v>-4.0</v>
      </c>
      <c r="GJ84" s="304">
        <v>-5.0</v>
      </c>
      <c r="GK84" s="304">
        <v>-6.0</v>
      </c>
      <c r="GL84" s="304">
        <v>-7.0</v>
      </c>
      <c r="GM84" s="304">
        <v>-8.0</v>
      </c>
      <c r="GN84" s="304">
        <v>-9.0</v>
      </c>
      <c r="GO84" s="304">
        <v>-10.0</v>
      </c>
      <c r="GP84" s="304">
        <v>-11.0</v>
      </c>
      <c r="GQ84" s="304">
        <v>-12.0</v>
      </c>
      <c r="GR84" s="304">
        <v>-13.0</v>
      </c>
      <c r="GS84" s="304">
        <v>-14.0</v>
      </c>
      <c r="GT84" s="304">
        <v>-15.0</v>
      </c>
      <c r="GU84" s="304">
        <v>-16.0</v>
      </c>
      <c r="GV84" s="564"/>
      <c r="GW84" s="303">
        <v>-1.0</v>
      </c>
      <c r="GX84" s="304">
        <v>-2.0</v>
      </c>
      <c r="GY84" s="304">
        <v>-3.0</v>
      </c>
      <c r="GZ84" s="304">
        <v>-4.0</v>
      </c>
      <c r="HA84" s="304">
        <v>-5.0</v>
      </c>
      <c r="HB84" s="309">
        <v>-6.0</v>
      </c>
      <c r="HC84" s="304">
        <v>-7.0</v>
      </c>
      <c r="HD84" s="304">
        <v>-8.0</v>
      </c>
      <c r="HE84" s="304">
        <v>-9.0</v>
      </c>
      <c r="HF84" s="304">
        <v>-10.0</v>
      </c>
      <c r="HG84" s="304">
        <v>-11.0</v>
      </c>
      <c r="HH84" s="304">
        <v>-12.0</v>
      </c>
      <c r="HI84" s="304">
        <v>-13.0</v>
      </c>
      <c r="HJ84" s="304">
        <v>-14.0</v>
      </c>
      <c r="HK84" s="304">
        <v>-15.0</v>
      </c>
      <c r="HL84" s="304">
        <v>-16.0</v>
      </c>
      <c r="HM84" s="564"/>
      <c r="HN84" s="303">
        <v>-1.0</v>
      </c>
      <c r="HO84" s="304">
        <v>-2.0</v>
      </c>
      <c r="HP84" s="304">
        <v>-3.0</v>
      </c>
      <c r="HQ84" s="304">
        <v>-4.0</v>
      </c>
      <c r="HR84" s="304">
        <v>-5.0</v>
      </c>
      <c r="HS84" s="304">
        <v>-6.0</v>
      </c>
      <c r="HT84" s="304">
        <v>-7.0</v>
      </c>
      <c r="HU84" s="304">
        <v>-8.0</v>
      </c>
      <c r="HV84" s="304">
        <v>-9.0</v>
      </c>
      <c r="HW84" s="304">
        <v>-10.0</v>
      </c>
      <c r="HX84" s="304">
        <v>-11.0</v>
      </c>
      <c r="HY84" s="304">
        <v>-12.0</v>
      </c>
      <c r="HZ84" s="304">
        <v>-13.0</v>
      </c>
      <c r="IA84" s="304">
        <v>-14.0</v>
      </c>
      <c r="IB84" s="304">
        <v>-15.0</v>
      </c>
      <c r="IC84" s="304">
        <v>-16.0</v>
      </c>
      <c r="ID84" s="564"/>
      <c r="IE84" s="303">
        <v>-1.0</v>
      </c>
      <c r="IF84" s="304">
        <v>-2.0</v>
      </c>
      <c r="IG84" s="304">
        <v>-3.0</v>
      </c>
      <c r="IH84" s="304">
        <v>-4.0</v>
      </c>
      <c r="II84" s="304">
        <v>-5.0</v>
      </c>
      <c r="IJ84" s="304">
        <v>-6.0</v>
      </c>
      <c r="IK84" s="304">
        <v>-7.0</v>
      </c>
      <c r="IL84" s="304">
        <v>-8.0</v>
      </c>
      <c r="IM84" s="304">
        <v>-9.0</v>
      </c>
      <c r="IN84" s="304">
        <v>-10.0</v>
      </c>
      <c r="IO84" s="304">
        <v>-11.0</v>
      </c>
      <c r="IP84" s="304">
        <v>-12.0</v>
      </c>
      <c r="IQ84" s="304">
        <v>-13.0</v>
      </c>
      <c r="IR84" s="304">
        <v>-14.0</v>
      </c>
      <c r="IS84" s="304">
        <v>-15.0</v>
      </c>
      <c r="IT84" s="304">
        <v>-16.0</v>
      </c>
      <c r="IU84" s="564"/>
      <c r="IV84" s="303">
        <v>-1.0</v>
      </c>
      <c r="IW84" s="304">
        <v>-2.0</v>
      </c>
      <c r="IX84" s="304">
        <v>-3.0</v>
      </c>
      <c r="IY84" s="304">
        <v>-4.0</v>
      </c>
      <c r="IZ84" s="304">
        <v>-5.0</v>
      </c>
      <c r="JA84" s="304">
        <v>-6.0</v>
      </c>
      <c r="JB84" s="304">
        <v>-7.0</v>
      </c>
      <c r="JC84" s="304">
        <v>-8.0</v>
      </c>
      <c r="JD84" s="304">
        <v>-9.0</v>
      </c>
      <c r="JE84" s="304">
        <v>-10.0</v>
      </c>
      <c r="JF84" s="304">
        <v>-11.0</v>
      </c>
      <c r="JG84" s="304">
        <v>-12.0</v>
      </c>
      <c r="JH84" s="304">
        <v>-13.0</v>
      </c>
      <c r="JI84" s="304">
        <v>-14.0</v>
      </c>
      <c r="JJ84" s="304">
        <v>-15.0</v>
      </c>
      <c r="JK84" s="304">
        <v>-16.0</v>
      </c>
      <c r="JL84" s="564"/>
      <c r="JM84" s="303">
        <v>-1.0</v>
      </c>
      <c r="JN84" s="304">
        <v>-2.0</v>
      </c>
      <c r="JO84" s="304">
        <v>-3.0</v>
      </c>
      <c r="JP84" s="304">
        <v>-4.0</v>
      </c>
      <c r="JQ84" s="304">
        <v>-5.0</v>
      </c>
      <c r="JR84" s="304">
        <v>-6.0</v>
      </c>
      <c r="JS84" s="304">
        <v>-7.0</v>
      </c>
      <c r="JT84" s="304">
        <v>-8.0</v>
      </c>
      <c r="JU84" s="304">
        <v>-9.0</v>
      </c>
      <c r="JV84" s="304">
        <v>-10.0</v>
      </c>
      <c r="JW84" s="304">
        <v>-11.0</v>
      </c>
      <c r="JX84" s="304">
        <v>-12.0</v>
      </c>
      <c r="JY84" s="304">
        <v>-13.0</v>
      </c>
      <c r="JZ84" s="304">
        <v>-14.0</v>
      </c>
      <c r="KA84" s="304">
        <v>-15.0</v>
      </c>
      <c r="KB84" s="304">
        <v>-16.0</v>
      </c>
      <c r="KC84" s="564"/>
      <c r="KD84" s="303">
        <v>-1.0</v>
      </c>
      <c r="KE84" s="304">
        <v>-2.0</v>
      </c>
      <c r="KF84" s="304">
        <v>-3.0</v>
      </c>
      <c r="KG84" s="304">
        <v>-4.0</v>
      </c>
      <c r="KH84" s="304">
        <v>-5.0</v>
      </c>
      <c r="KI84" s="304">
        <v>-6.0</v>
      </c>
      <c r="KJ84" s="304">
        <v>-7.0</v>
      </c>
      <c r="KK84" s="304">
        <v>-8.0</v>
      </c>
      <c r="KL84" s="304">
        <v>-9.0</v>
      </c>
      <c r="KM84" s="304">
        <v>-10.0</v>
      </c>
      <c r="KN84" s="304">
        <v>-11.0</v>
      </c>
      <c r="KO84" s="304">
        <v>-12.0</v>
      </c>
      <c r="KP84" s="304">
        <v>-13.0</v>
      </c>
      <c r="KQ84" s="304">
        <v>-14.0</v>
      </c>
      <c r="KR84" s="304">
        <v>-15.0</v>
      </c>
      <c r="KS84" s="304">
        <v>-16.0</v>
      </c>
    </row>
    <row r="85" ht="15.75" customHeight="1">
      <c r="A85" s="310">
        <v>1.0</v>
      </c>
      <c r="B85" s="311" t="s">
        <v>37</v>
      </c>
      <c r="C85" s="312" t="s">
        <v>83</v>
      </c>
      <c r="D85" s="312" t="s">
        <v>84</v>
      </c>
      <c r="E85" s="314">
        <f>ADHK!E85</f>
        <v>176966</v>
      </c>
      <c r="F85" s="314">
        <f>ADHK!F85</f>
        <v>3645300</v>
      </c>
      <c r="G85" s="314">
        <f t="shared" ref="G85:G101" si="793">IFERROR(+E85*F85/1000000,"")</f>
        <v>645094.1598</v>
      </c>
      <c r="H85" s="315">
        <v>0.06128205128205129</v>
      </c>
      <c r="I85" s="314">
        <f t="shared" ref="I85:I101" si="794">IFERROR(+G85*H85,"")</f>
        <v>39532.69338</v>
      </c>
      <c r="J85" s="315"/>
      <c r="K85" s="314"/>
      <c r="L85" s="316">
        <f t="shared" ref="L85:L101" si="795">J85-K85</f>
        <v>0</v>
      </c>
      <c r="M85" s="317">
        <f t="shared" ref="M85:M101" si="796">IFERROR(+(IF(G85="","0",G85))+(IF(I85="","0",I85))+(IF(L85="","0",L85)),"")</f>
        <v>684626.8532</v>
      </c>
      <c r="N85" s="315">
        <v>0.324744884908884</v>
      </c>
      <c r="O85" s="318">
        <f t="shared" ref="O85:O101" si="797">IFERROR(+N85*(M85-L85),"")</f>
        <v>222329.0686</v>
      </c>
      <c r="P85" s="319">
        <f t="shared" ref="P85:P101" si="798">IFERROR(+(IF(M85="","0",M85))-(IF(O85="","0",O85)),"")</f>
        <v>462297.7845</v>
      </c>
      <c r="Q85" s="565"/>
      <c r="R85" s="310">
        <v>1.0</v>
      </c>
      <c r="S85" s="311" t="s">
        <v>37</v>
      </c>
      <c r="T85" s="312" t="s">
        <v>83</v>
      </c>
      <c r="U85" s="312" t="s">
        <v>84</v>
      </c>
      <c r="V85" s="314">
        <f>ADHK!V85</f>
        <v>162059</v>
      </c>
      <c r="W85" s="313">
        <f>'Produksi dan Harga'!I19</f>
        <v>3488557.914</v>
      </c>
      <c r="X85" s="314">
        <f t="shared" ref="X85:X101" si="799">IFERROR(+V85*W85/1000000,"")</f>
        <v>565352.207</v>
      </c>
      <c r="Y85" s="315">
        <v>0.06128205128205129</v>
      </c>
      <c r="Z85" s="314">
        <f t="shared" ref="Z85:Z101" si="800">IFERROR(+X85*Y85,"")</f>
        <v>34645.94294</v>
      </c>
      <c r="AA85" s="315"/>
      <c r="AB85" s="314"/>
      <c r="AC85" s="316">
        <f t="shared" ref="AC85:AC101" si="801">AA85-AB85</f>
        <v>0</v>
      </c>
      <c r="AD85" s="317">
        <f t="shared" ref="AD85:AD101" si="802">IFERROR(+(IF(X85="","0",X85))+(IF(Z85="","0",Z85))+(IF(AC85="","0",AC85)),"")</f>
        <v>599998.1499</v>
      </c>
      <c r="AE85" s="315">
        <v>0.324744884908884</v>
      </c>
      <c r="AF85" s="318">
        <f t="shared" ref="AF85:AF101" si="803">IFERROR(+AE85*(AD85-AC85),"")</f>
        <v>194846.3301</v>
      </c>
      <c r="AG85" s="319">
        <f t="shared" ref="AG85:AG101" si="804">IFERROR(+(IF(AD85="","0",AD85))-(IF(AF85="","0",AF85)),"")</f>
        <v>405151.8198</v>
      </c>
      <c r="AH85" s="565"/>
      <c r="AI85" s="310">
        <v>1.0</v>
      </c>
      <c r="AJ85" s="311" t="s">
        <v>37</v>
      </c>
      <c r="AK85" s="312" t="s">
        <v>83</v>
      </c>
      <c r="AL85" s="312" t="s">
        <v>84</v>
      </c>
      <c r="AM85" s="314">
        <f>ADHK!AM85</f>
        <v>186829</v>
      </c>
      <c r="AN85" s="313">
        <f>'Produksi dan Harga'!N19</f>
        <v>4037237.432</v>
      </c>
      <c r="AO85" s="314">
        <f t="shared" ref="AO85:AO101" si="805">IFERROR(+AM85*AN85/1000000,"")</f>
        <v>754273.0323</v>
      </c>
      <c r="AP85" s="315">
        <v>0.06128205128205129</v>
      </c>
      <c r="AQ85" s="314">
        <f t="shared" ref="AQ85:AQ101" si="806">IFERROR(+AO85*AP85,"")</f>
        <v>46223.39864</v>
      </c>
      <c r="AR85" s="315"/>
      <c r="AS85" s="314"/>
      <c r="AT85" s="316">
        <f t="shared" ref="AT85:AT101" si="807">AR85-AS85</f>
        <v>0</v>
      </c>
      <c r="AU85" s="317">
        <f t="shared" ref="AU85:AU101" si="808">IFERROR(+(IF(AO85="","0",AO85))+(IF(AQ85="","0",AQ85))+(IF(AT85="","0",AT85)),"")</f>
        <v>800496.4309</v>
      </c>
      <c r="AV85" s="315">
        <v>0.324744884908884</v>
      </c>
      <c r="AW85" s="318">
        <f t="shared" ref="AW85:AW101" si="809">IFERROR(+AV85*(AU85-AT85),"")</f>
        <v>259957.1213</v>
      </c>
      <c r="AX85" s="319">
        <f t="shared" ref="AX85:AX101" si="810">IFERROR(+(IF(AU85="","0",AU85))-(IF(AW85="","0",AW85)),"")</f>
        <v>540539.3096</v>
      </c>
      <c r="AY85" s="565"/>
      <c r="AZ85" s="310">
        <v>1.0</v>
      </c>
      <c r="BA85" s="311" t="s">
        <v>37</v>
      </c>
      <c r="BB85" s="312" t="s">
        <v>83</v>
      </c>
      <c r="BC85" s="312" t="s">
        <v>84</v>
      </c>
      <c r="BD85" s="314">
        <f>ADHK!BD85</f>
        <v>216142</v>
      </c>
      <c r="BE85" s="313">
        <f>'Produksi dan Harga'!S19</f>
        <v>4036437.982</v>
      </c>
      <c r="BF85" s="314">
        <f t="shared" ref="BF85:BF101" si="811">IFERROR(+BD85*BE85/1000000,"")</f>
        <v>872443.7782</v>
      </c>
      <c r="BG85" s="315">
        <v>0.06128205128205129</v>
      </c>
      <c r="BH85" s="314">
        <f t="shared" ref="BH85:BH101" si="812">IFERROR(+BF85*BG85,"")</f>
        <v>53465.14436</v>
      </c>
      <c r="BI85" s="315"/>
      <c r="BJ85" s="314"/>
      <c r="BK85" s="316">
        <f t="shared" ref="BK85:BK101" si="813">BI85-BJ85</f>
        <v>0</v>
      </c>
      <c r="BL85" s="317">
        <f t="shared" ref="BL85:BL101" si="814">IFERROR(+(IF(BF85="","0",BF85))+(IF(BH85="","0",BH85))+(IF(BK85="","0",BK85)),"")</f>
        <v>925908.9226</v>
      </c>
      <c r="BM85" s="315">
        <v>0.324744884908884</v>
      </c>
      <c r="BN85" s="318">
        <f t="shared" ref="BN85:BN101" si="815">IFERROR(+BM85*(BL85-BK85),"")</f>
        <v>300684.1865</v>
      </c>
      <c r="BO85" s="319">
        <f t="shared" ref="BO85:BO101" si="816">IFERROR(+(IF(BL85="","0",BL85))-(IF(BN85="","0",BN85)),"")</f>
        <v>625224.7361</v>
      </c>
      <c r="BP85" s="565"/>
      <c r="BQ85" s="310">
        <v>1.0</v>
      </c>
      <c r="BR85" s="311" t="s">
        <v>37</v>
      </c>
      <c r="BS85" s="312" t="s">
        <v>83</v>
      </c>
      <c r="BT85" s="312" t="s">
        <v>84</v>
      </c>
      <c r="BU85" s="314">
        <f>ADHK!BU85</f>
        <v>206959</v>
      </c>
      <c r="BV85" s="313">
        <f>'Produksi dan Harga'!X19</f>
        <v>4351877.792</v>
      </c>
      <c r="BW85" s="314">
        <f t="shared" ref="BW85:BW101" si="817">IFERROR(+BU85*BV85/1000000,"")</f>
        <v>900660.2759</v>
      </c>
      <c r="BX85" s="315">
        <v>0.06128205128205129</v>
      </c>
      <c r="BY85" s="314">
        <f t="shared" ref="BY85:BY101" si="818">IFERROR(+BW85*BX85,"")</f>
        <v>55194.30922</v>
      </c>
      <c r="BZ85" s="315"/>
      <c r="CA85" s="314"/>
      <c r="CB85" s="316">
        <f t="shared" ref="CB85:CB101" si="819">BZ85-CA85</f>
        <v>0</v>
      </c>
      <c r="CC85" s="317">
        <f t="shared" ref="CC85:CC101" si="820">IFERROR(+(IF(BW85="","0",BW85))+(IF(BY85="","0",BY85))+(IF(CB85="","0",CB85)),"")</f>
        <v>955854.5851</v>
      </c>
      <c r="CD85" s="315">
        <v>0.324744884908884</v>
      </c>
      <c r="CE85" s="318">
        <f t="shared" ref="CE85:CE101" si="821">IFERROR(+CD85*(CC85-CB85),"")</f>
        <v>310408.8872</v>
      </c>
      <c r="CF85" s="319">
        <f t="shared" ref="CF85:CF101" si="822">IFERROR(+(IF(CC85="","0",CC85))-(IF(CE85="","0",CE85)),"")</f>
        <v>645445.6979</v>
      </c>
      <c r="CG85" s="565"/>
      <c r="CH85" s="310">
        <v>1.0</v>
      </c>
      <c r="CI85" s="311" t="s">
        <v>37</v>
      </c>
      <c r="CJ85" s="312" t="s">
        <v>83</v>
      </c>
      <c r="CK85" s="312" t="s">
        <v>84</v>
      </c>
      <c r="CL85" s="314">
        <f>ADHK!CL85</f>
        <v>256936</v>
      </c>
      <c r="CM85" s="313">
        <f>'Produksi dan Harga'!AC19</f>
        <v>4598806.781</v>
      </c>
      <c r="CN85" s="314">
        <f t="shared" ref="CN85:CN101" si="823">IFERROR(+CL85*CM85/1000000,"")</f>
        <v>1181599.019</v>
      </c>
      <c r="CO85" s="315">
        <v>0.06128205128205129</v>
      </c>
      <c r="CP85" s="314">
        <f t="shared" ref="CP85:CP101" si="824">IFERROR(+CN85*CO85,"")</f>
        <v>72410.81169</v>
      </c>
      <c r="CQ85" s="315"/>
      <c r="CR85" s="314"/>
      <c r="CS85" s="316">
        <f t="shared" ref="CS85:CS101" si="825">CQ85-CR85</f>
        <v>0</v>
      </c>
      <c r="CT85" s="317">
        <f t="shared" ref="CT85:CT101" si="826">IFERROR(+(IF(CN85="","0",CN85))+(IF(CP85="","0",CP85))+(IF(CS85="","0",CS85)),"")</f>
        <v>1254009.831</v>
      </c>
      <c r="CU85" s="315">
        <v>0.324744884908884</v>
      </c>
      <c r="CV85" s="318">
        <f t="shared" ref="CV85:CV101" si="827">IFERROR(+CU85*(CT85-CS85),"")</f>
        <v>407233.2782</v>
      </c>
      <c r="CW85" s="319">
        <f t="shared" ref="CW85:CW101" si="828">IFERROR(+(IF(CT85="","0",CT85))-(IF(CV85="","0",CV85)),"")</f>
        <v>846776.5527</v>
      </c>
      <c r="CX85" s="565"/>
      <c r="CY85" s="310">
        <v>1.0</v>
      </c>
      <c r="CZ85" s="311" t="s">
        <v>37</v>
      </c>
      <c r="DA85" s="312" t="s">
        <v>83</v>
      </c>
      <c r="DB85" s="312" t="s">
        <v>84</v>
      </c>
      <c r="DC85" s="314">
        <f>ADHK!DC85</f>
        <v>260888</v>
      </c>
      <c r="DD85" s="313">
        <f>'Produksi dan Harga'!AH19</f>
        <v>4679210.479</v>
      </c>
      <c r="DE85" s="314">
        <f t="shared" ref="DE85:DE101" si="829">IFERROR(+DC85*DD85/1000000,"")</f>
        <v>1220749.863</v>
      </c>
      <c r="DF85" s="315">
        <v>0.06128205128205129</v>
      </c>
      <c r="DG85" s="314">
        <f t="shared" ref="DG85:DG101" si="830">IFERROR(+DE85*DF85,"")</f>
        <v>74810.05573</v>
      </c>
      <c r="DH85" s="315"/>
      <c r="DI85" s="314"/>
      <c r="DJ85" s="316">
        <f t="shared" ref="DJ85:DJ101" si="831">DH85-DI85</f>
        <v>0</v>
      </c>
      <c r="DK85" s="317">
        <f t="shared" ref="DK85:DK101" si="832">IFERROR(+(IF(DE85="","0",DE85))+(IF(DG85="","0",DG85))+(IF(DJ85="","0",DJ85)),"")</f>
        <v>1295559.919</v>
      </c>
      <c r="DL85" s="315">
        <v>0.324744884908884</v>
      </c>
      <c r="DM85" s="318">
        <f t="shared" ref="DM85:DM101" si="833">IFERROR(+DL85*(DK85-DJ85),"")</f>
        <v>420726.4568</v>
      </c>
      <c r="DN85" s="319">
        <f t="shared" ref="DN85:DN101" si="834">IFERROR(+(IF(DK85="","0",DK85))-(IF(DM85="","0",DM85)),"")</f>
        <v>874833.4623</v>
      </c>
      <c r="DO85" s="565"/>
      <c r="DP85" s="310">
        <v>1.0</v>
      </c>
      <c r="DQ85" s="311" t="s">
        <v>37</v>
      </c>
      <c r="DR85" s="312" t="s">
        <v>83</v>
      </c>
      <c r="DS85" s="312" t="s">
        <v>84</v>
      </c>
      <c r="DT85" s="314">
        <f>ADHK!DT85</f>
        <v>241329</v>
      </c>
      <c r="DU85" s="313">
        <f>'Produksi dan Harga'!AM19</f>
        <v>4720617.12</v>
      </c>
      <c r="DV85" s="314">
        <f t="shared" ref="DV85:DV101" si="835">IFERROR(+DT85*DU85/1000000,"")</f>
        <v>1139221.809</v>
      </c>
      <c r="DW85" s="315">
        <v>0.06128205128205129</v>
      </c>
      <c r="DX85" s="314">
        <f t="shared" ref="DX85:DX101" si="836">IFERROR(+DV85*DW85,"")</f>
        <v>69813.84932</v>
      </c>
      <c r="DY85" s="315"/>
      <c r="DZ85" s="314"/>
      <c r="EA85" s="316">
        <f t="shared" ref="EA85:EA101" si="837">DY85-DZ85</f>
        <v>0</v>
      </c>
      <c r="EB85" s="317">
        <f t="shared" ref="EB85:EB101" si="838">IFERROR(+(IF(DV85="","0",DV85))+(IF(DX85="","0",DX85))+(IF(EA85="","0",EA85)),"")</f>
        <v>1209035.658</v>
      </c>
      <c r="EC85" s="315">
        <v>0.324744884908884</v>
      </c>
      <c r="ED85" s="318">
        <f t="shared" ref="ED85:ED101" si="839">IFERROR(+EC85*(EB85-EA85),"")</f>
        <v>392628.1457</v>
      </c>
      <c r="EE85" s="319">
        <f t="shared" ref="EE85:EE101" si="840">IFERROR(+(IF(EB85="","0",EB85))-(IF(ED85="","0",ED85)),"")</f>
        <v>816407.5126</v>
      </c>
      <c r="EF85" s="565"/>
      <c r="EG85" s="310">
        <v>1.0</v>
      </c>
      <c r="EH85" s="311" t="s">
        <v>37</v>
      </c>
      <c r="EI85" s="312" t="s">
        <v>83</v>
      </c>
      <c r="EJ85" s="312" t="s">
        <v>84</v>
      </c>
      <c r="EK85" s="314">
        <f>ADHK!EK85</f>
        <v>164109.1</v>
      </c>
      <c r="EL85" s="313">
        <f>'Produksi dan Harga'!AR19</f>
        <v>4876716.167</v>
      </c>
      <c r="EM85" s="314">
        <f t="shared" ref="EM85:EM101" si="841">IFERROR(+EK85*EL85/1000000,"")</f>
        <v>800313.5011</v>
      </c>
      <c r="EN85" s="315">
        <v>0.06128205128205129</v>
      </c>
      <c r="EO85" s="314">
        <f t="shared" ref="EO85:EO101" si="842">IFERROR(+EM85*EN85,"")</f>
        <v>49044.85302</v>
      </c>
      <c r="EP85" s="315"/>
      <c r="EQ85" s="314"/>
      <c r="ER85" s="316">
        <f t="shared" ref="ER85:ER101" si="843">EP85-EQ85</f>
        <v>0</v>
      </c>
      <c r="ES85" s="317">
        <f t="shared" ref="ES85:ES101" si="844">IFERROR(+(IF(EM85="","0",EM85))+(IF(EO85="","0",EO85))+(IF(ER85="","0",ER85)),"")</f>
        <v>849358.3541</v>
      </c>
      <c r="ET85" s="315">
        <v>0.324744884908884</v>
      </c>
      <c r="EU85" s="318">
        <f t="shared" ref="EU85:EU101" si="845">IFERROR(+ET85*(ES85-ER85),"")</f>
        <v>275824.781</v>
      </c>
      <c r="EV85" s="319">
        <f t="shared" ref="EV85:EV101" si="846">IFERROR(+(IF(ES85="","0",ES85))-(IF(EU85="","0",EU85)),"")</f>
        <v>573533.5732</v>
      </c>
      <c r="EW85" s="565"/>
      <c r="EX85" s="310">
        <v>1.0</v>
      </c>
      <c r="EY85" s="311" t="s">
        <v>37</v>
      </c>
      <c r="EZ85" s="312" t="s">
        <v>83</v>
      </c>
      <c r="FA85" s="312" t="s">
        <v>84</v>
      </c>
      <c r="FB85" s="314">
        <f>ADHK!FB85</f>
        <v>182707.5</v>
      </c>
      <c r="FC85" s="313">
        <f>'Produksi dan Harga'!AW19</f>
        <v>4837898.373</v>
      </c>
      <c r="FD85" s="314">
        <f t="shared" ref="FD85:FD101" si="847">IFERROR(+FB85*FC85/1000000,"")</f>
        <v>883920.317</v>
      </c>
      <c r="FE85" s="315">
        <v>0.06128205128205129</v>
      </c>
      <c r="FF85" s="314">
        <f t="shared" ref="FF85:FF101" si="848">IFERROR(+FD85*FE85,"")</f>
        <v>54168.4502</v>
      </c>
      <c r="FG85" s="315"/>
      <c r="FH85" s="314"/>
      <c r="FI85" s="316">
        <f t="shared" ref="FI85:FI101" si="849">FG85-FH85</f>
        <v>0</v>
      </c>
      <c r="FJ85" s="317">
        <f t="shared" ref="FJ85:FJ101" si="850">IFERROR(+(IF(FD85="","0",FD85))+(IF(FF85="","0",FF85))+(IF(FI85="","0",FI85)),"")</f>
        <v>938088.7672</v>
      </c>
      <c r="FK85" s="315">
        <v>0.324744884908884</v>
      </c>
      <c r="FL85" s="318">
        <f t="shared" ref="FL85:FL101" si="851">IFERROR(+FK85*(FJ85-FI85),"")</f>
        <v>304639.5287</v>
      </c>
      <c r="FM85" s="319">
        <f t="shared" ref="FM85:FM101" si="852">IFERROR(+(IF(FJ85="","0",FJ85))-(IF(FL85="","0",FL85)),"")</f>
        <v>633449.2385</v>
      </c>
      <c r="FN85" s="565"/>
      <c r="FO85" s="310">
        <v>1.0</v>
      </c>
      <c r="FP85" s="311" t="s">
        <v>37</v>
      </c>
      <c r="FQ85" s="312" t="s">
        <v>83</v>
      </c>
      <c r="FR85" s="312" t="s">
        <v>84</v>
      </c>
      <c r="FS85" s="314">
        <f>ADHK!FS85</f>
        <v>170258.17</v>
      </c>
      <c r="FT85" s="313">
        <f>'Produksi dan Harga'!BB19</f>
        <v>5074440.257</v>
      </c>
      <c r="FU85" s="314">
        <f t="shared" ref="FU85:FU101" si="853">IFERROR(+FS85*FT85/1000000,"")</f>
        <v>863964.9119</v>
      </c>
      <c r="FV85" s="315">
        <v>0.06128205128205129</v>
      </c>
      <c r="FW85" s="314">
        <f t="shared" ref="FW85:FW101" si="854">IFERROR(+FU85*FV85,"")</f>
        <v>52945.54204</v>
      </c>
      <c r="FX85" s="315"/>
      <c r="FY85" s="314"/>
      <c r="FZ85" s="316">
        <f t="shared" ref="FZ85:FZ101" si="855">FX85-FY85</f>
        <v>0</v>
      </c>
      <c r="GA85" s="317">
        <f t="shared" ref="GA85:GA101" si="856">IFERROR(+(IF(FU85="","0",FU85))+(IF(FW85="","0",FW85))+(IF(FZ85="","0",FZ85)),"")</f>
        <v>916910.454</v>
      </c>
      <c r="GB85" s="315">
        <v>0.324744884908884</v>
      </c>
      <c r="GC85" s="318">
        <f t="shared" ref="GC85:GC101" si="857">IFERROR(+GB85*(GA85-FZ85),"")</f>
        <v>297761.9799</v>
      </c>
      <c r="GD85" s="319">
        <f t="shared" ref="GD85:GD101" si="858">IFERROR(+(IF(GA85="","0",GA85))-(IF(GC85="","0",GC85)),"")</f>
        <v>619148.4741</v>
      </c>
      <c r="GE85" s="565"/>
      <c r="GF85" s="310">
        <v>1.0</v>
      </c>
      <c r="GG85" s="311" t="s">
        <v>37</v>
      </c>
      <c r="GH85" s="312" t="s">
        <v>83</v>
      </c>
      <c r="GI85" s="312" t="s">
        <v>84</v>
      </c>
      <c r="GJ85" s="314">
        <f>ADHK!GJ85</f>
        <v>206451</v>
      </c>
      <c r="GK85" s="313">
        <f>'Produksi dan Harga'!BG19</f>
        <v>4914681.706</v>
      </c>
      <c r="GL85" s="314">
        <f t="shared" ref="GL85:GL101" si="859">IFERROR(+GJ85*GK85/1000000,"")</f>
        <v>1014640.953</v>
      </c>
      <c r="GM85" s="315">
        <v>0.06128205128205129</v>
      </c>
      <c r="GN85" s="314">
        <f t="shared" ref="GN85:GN101" si="860">IFERROR(+GL85*GM85,"")</f>
        <v>62179.27891</v>
      </c>
      <c r="GO85" s="315"/>
      <c r="GP85" s="314"/>
      <c r="GQ85" s="316">
        <f t="shared" ref="GQ85:GQ101" si="861">GO85-GP85</f>
        <v>0</v>
      </c>
      <c r="GR85" s="317">
        <f t="shared" ref="GR85:GR101" si="862">IFERROR(+(IF(GL85="","0",GL85))+(IF(GN85="","0",GN85))+(IF(GQ85="","0",GQ85)),"")</f>
        <v>1076820.232</v>
      </c>
      <c r="GS85" s="315">
        <v>0.324744884908884</v>
      </c>
      <c r="GT85" s="318">
        <f t="shared" ref="GT85:GT101" si="863">IFERROR(+GS85*(GR85-GQ85),"")</f>
        <v>349691.8623</v>
      </c>
      <c r="GU85" s="319">
        <f t="shared" ref="GU85:GU101" si="864">IFERROR(+(IF(GR85="","0",GR85))-(IF(GT85="","0",GT85)),"")</f>
        <v>727128.3696</v>
      </c>
      <c r="GV85" s="565"/>
      <c r="GW85" s="310">
        <v>1.0</v>
      </c>
      <c r="GX85" s="311" t="s">
        <v>37</v>
      </c>
      <c r="GY85" s="312" t="s">
        <v>83</v>
      </c>
      <c r="GZ85" s="312" t="s">
        <v>84</v>
      </c>
      <c r="HA85" s="332">
        <f>ADHK!HA85</f>
        <v>179912.58</v>
      </c>
      <c r="HB85" s="314">
        <f>'Produksi dan Harga'!BL19</f>
        <v>5063417.917</v>
      </c>
      <c r="HC85" s="324">
        <f t="shared" ref="HC85:HC101" si="865">IFERROR(+HA85*HB85/1000000,"")</f>
        <v>910972.5811</v>
      </c>
      <c r="HD85" s="315">
        <v>0.06128205128205129</v>
      </c>
      <c r="HE85" s="314">
        <f t="shared" ref="HE85:HE101" si="866">IFERROR(+HC85*HD85,"")</f>
        <v>55826.26843</v>
      </c>
      <c r="HF85" s="315"/>
      <c r="HG85" s="314"/>
      <c r="HH85" s="316">
        <f t="shared" ref="HH85:HH101" si="867">HF85-HG85</f>
        <v>0</v>
      </c>
      <c r="HI85" s="317">
        <f t="shared" ref="HI85:HI101" si="868">IFERROR(+(IF(HC85="","0",HC85))+(IF(HE85="","0",HE85))+(IF(HH85="","0",HH85)),"")</f>
        <v>966798.8495</v>
      </c>
      <c r="HJ85" s="315">
        <v>0.324744884908884</v>
      </c>
      <c r="HK85" s="318">
        <f t="shared" ref="HK85:HK101" si="869">IFERROR(+HJ85*(HI85-HH85),"")</f>
        <v>313962.9811</v>
      </c>
      <c r="HL85" s="319">
        <f t="shared" ref="HL85:HL101" si="870">IFERROR(+(IF(HI85="","0",HI85))-(IF(HK85="","0",HK85)),"")</f>
        <v>652835.8684</v>
      </c>
      <c r="HM85" s="565"/>
      <c r="HN85" s="310">
        <v>1.0</v>
      </c>
      <c r="HO85" s="311" t="s">
        <v>37</v>
      </c>
      <c r="HP85" s="312" t="s">
        <v>83</v>
      </c>
      <c r="HQ85" s="312" t="s">
        <v>84</v>
      </c>
      <c r="HR85" s="314">
        <f>ADHK!HR85</f>
        <v>152272</v>
      </c>
      <c r="HS85" s="314">
        <f>'Produksi dan Harga'!BQ19</f>
        <v>5745635.724</v>
      </c>
      <c r="HT85" s="314">
        <f t="shared" ref="HT85:HT101" si="871">IFERROR(+HR85*HS85/1000000,"")</f>
        <v>874899.443</v>
      </c>
      <c r="HU85" s="315">
        <v>0.06128205128205129</v>
      </c>
      <c r="HV85" s="314">
        <f t="shared" ref="HV85:HV101" si="872">IFERROR(+HT85*HU85,"")</f>
        <v>53615.63253</v>
      </c>
      <c r="HW85" s="315"/>
      <c r="HX85" s="314"/>
      <c r="HY85" s="316">
        <f t="shared" ref="HY85:HY101" si="873">HW85-HX85</f>
        <v>0</v>
      </c>
      <c r="HZ85" s="317">
        <f t="shared" ref="HZ85:HZ101" si="874">IFERROR(+(IF(HT85="","0",HT85))+(IF(HV85="","0",HV85))+(IF(HY85="","0",HY85)),"")</f>
        <v>928515.0755</v>
      </c>
      <c r="IA85" s="315">
        <v>0.324744884908884</v>
      </c>
      <c r="IB85" s="318">
        <f t="shared" ref="IB85:IB101" si="875">IFERROR(+IA85*(HZ85-HY85),"")</f>
        <v>301530.5213</v>
      </c>
      <c r="IC85" s="319">
        <f t="shared" ref="IC85:IC101" si="876">IFERROR(+(IF(HZ85="","0",HZ85))-(IF(IB85="","0",IB85)),"")</f>
        <v>626984.5542</v>
      </c>
      <c r="ID85" s="565"/>
      <c r="IE85" s="310">
        <v>1.0</v>
      </c>
      <c r="IF85" s="311" t="s">
        <v>37</v>
      </c>
      <c r="IG85" s="312" t="s">
        <v>83</v>
      </c>
      <c r="IH85" s="312" t="s">
        <v>84</v>
      </c>
      <c r="II85" s="314">
        <f>ADHK!II85</f>
        <v>192874.86</v>
      </c>
      <c r="IJ85" s="314">
        <f>'Produksi dan Harga'!BV19</f>
        <v>5914434.756</v>
      </c>
      <c r="IK85" s="314">
        <f t="shared" ref="IK85:IK101" si="877">IFERROR(+II85*IJ85/1000000,"")</f>
        <v>1140745.775</v>
      </c>
      <c r="IL85" s="315">
        <v>0.06128205128205129</v>
      </c>
      <c r="IM85" s="314">
        <f t="shared" ref="IM85:IM101" si="878">IFERROR(+IK85*IL85,"")</f>
        <v>69907.24111</v>
      </c>
      <c r="IN85" s="315"/>
      <c r="IO85" s="314"/>
      <c r="IP85" s="316">
        <f t="shared" ref="IP85:IP101" si="879">IN85-IO85</f>
        <v>0</v>
      </c>
      <c r="IQ85" s="317">
        <f t="shared" ref="IQ85:IQ101" si="880">IFERROR(+(IF(IK85="","0",IK85))+(IF(IM85="","0",IM85))+(IF(IP85="","0",IP85)),"")</f>
        <v>1210653.017</v>
      </c>
      <c r="IR85" s="315">
        <v>0.324744884908884</v>
      </c>
      <c r="IS85" s="318">
        <f t="shared" ref="IS85:IS101" si="881">IFERROR(+IR85*(IQ85-IP85),"")</f>
        <v>393153.3745</v>
      </c>
      <c r="IT85" s="319">
        <f t="shared" ref="IT85:IT101" si="882">IFERROR(+(IF(IQ85="","0",IQ85))-(IF(IS85="","0",IS85)),"")</f>
        <v>817499.6421</v>
      </c>
      <c r="IU85" s="565"/>
      <c r="IV85" s="310">
        <v>1.0</v>
      </c>
      <c r="IW85" s="311" t="s">
        <v>37</v>
      </c>
      <c r="IX85" s="312" t="s">
        <v>83</v>
      </c>
      <c r="IY85" s="312" t="s">
        <v>84</v>
      </c>
      <c r="IZ85" s="314">
        <f>ADHK!IZ85</f>
        <v>237001.82</v>
      </c>
      <c r="JA85" s="314">
        <f>'Produksi dan Harga'!CA19</f>
        <v>6163774.178</v>
      </c>
      <c r="JB85" s="314">
        <f t="shared" ref="JB85:JB101" si="883">IFERROR(+IZ85*JA85/1000000,"")</f>
        <v>1460825.698</v>
      </c>
      <c r="JC85" s="315">
        <v>0.06128205128205129</v>
      </c>
      <c r="JD85" s="314">
        <f t="shared" ref="JD85:JD101" si="884">IFERROR(+JB85*JC85,"")</f>
        <v>89522.39535</v>
      </c>
      <c r="JE85" s="315"/>
      <c r="JF85" s="314"/>
      <c r="JG85" s="316">
        <f t="shared" ref="JG85:JG101" si="885">JE85-JF85</f>
        <v>0</v>
      </c>
      <c r="JH85" s="317">
        <f t="shared" ref="JH85:JH101" si="886">IFERROR(+(IF(JB85="","0",JB85))+(IF(JD85="","0",JD85))+(IF(JG85="","0",JG85)),"")</f>
        <v>1550348.093</v>
      </c>
      <c r="JI85" s="315">
        <v>0.324744884908884</v>
      </c>
      <c r="JJ85" s="318">
        <f t="shared" ref="JJ85:JJ101" si="887">IFERROR(+JI85*(JH85-JG85),"")</f>
        <v>503467.6132</v>
      </c>
      <c r="JK85" s="319">
        <f t="shared" ref="JK85:JK101" si="888">IFERROR(+(IF(JH85="","0",JH85))-(IF(JJ85="","0",JJ85)),"")</f>
        <v>1046880.48</v>
      </c>
      <c r="JL85" s="565"/>
      <c r="JM85" s="310">
        <v>1.0</v>
      </c>
      <c r="JN85" s="311" t="s">
        <v>37</v>
      </c>
      <c r="JO85" s="312" t="s">
        <v>83</v>
      </c>
      <c r="JP85" s="312" t="s">
        <v>84</v>
      </c>
      <c r="JQ85" s="314" t="str">
        <f>ADHK!JQ85</f>
        <v/>
      </c>
      <c r="JR85" s="317"/>
      <c r="JS85" s="314">
        <f t="shared" ref="JS85:JS101" si="889">IFERROR(+JQ85*JR85/1000000,"")</f>
        <v>0</v>
      </c>
      <c r="JT85" s="315">
        <v>0.06128205128205129</v>
      </c>
      <c r="JU85" s="314">
        <f t="shared" ref="JU85:JU101" si="890">IFERROR(+JS85*JT85,"")</f>
        <v>0</v>
      </c>
      <c r="JV85" s="315"/>
      <c r="JW85" s="314"/>
      <c r="JX85" s="316">
        <f t="shared" ref="JX85:JX101" si="891">JV85-JW85</f>
        <v>0</v>
      </c>
      <c r="JY85" s="317">
        <f t="shared" ref="JY85:JY101" si="892">IFERROR(+(IF(JS85="","0",JS85))+(IF(JU85="","0",JU85))+(IF(JX85="","0",JX85)),"")</f>
        <v>0</v>
      </c>
      <c r="JZ85" s="315">
        <v>0.324744884908884</v>
      </c>
      <c r="KA85" s="318">
        <f t="shared" ref="KA85:KA101" si="893">IFERROR(+JZ85*(JY85-JX85),"")</f>
        <v>0</v>
      </c>
      <c r="KB85" s="319">
        <f t="shared" ref="KB85:KB101" si="894">IFERROR(+(IF(JY85="","0",JY85))-(IF(KA85="","0",KA85)),"")</f>
        <v>0</v>
      </c>
      <c r="KC85" s="565"/>
      <c r="KD85" s="310">
        <v>1.0</v>
      </c>
      <c r="KE85" s="311" t="s">
        <v>37</v>
      </c>
      <c r="KF85" s="312" t="s">
        <v>83</v>
      </c>
      <c r="KG85" s="312" t="s">
        <v>84</v>
      </c>
      <c r="KH85" s="314" t="str">
        <f>ADHK!KH85</f>
        <v/>
      </c>
      <c r="KI85" s="317"/>
      <c r="KJ85" s="314">
        <f t="shared" ref="KJ85:KJ101" si="895">IFERROR(+KH85*KI85/1000000,"")</f>
        <v>0</v>
      </c>
      <c r="KK85" s="315">
        <v>0.06128205128205129</v>
      </c>
      <c r="KL85" s="314">
        <f t="shared" ref="KL85:KL101" si="896">IFERROR(+KJ85*KK85,"")</f>
        <v>0</v>
      </c>
      <c r="KM85" s="315"/>
      <c r="KN85" s="314"/>
      <c r="KO85" s="316">
        <f t="shared" ref="KO85:KO101" si="897">KM85-KN85</f>
        <v>0</v>
      </c>
      <c r="KP85" s="317">
        <f t="shared" ref="KP85:KP101" si="898">IFERROR(+(IF(KJ85="","0",KJ85))+(IF(KL85="","0",KL85))+(IF(KO85="","0",KO85)),"")</f>
        <v>0</v>
      </c>
      <c r="KQ85" s="315">
        <v>0.324744884908884</v>
      </c>
      <c r="KR85" s="318">
        <f t="shared" ref="KR85:KR101" si="899">IFERROR(+KQ85*(KP85-KO85),"")</f>
        <v>0</v>
      </c>
      <c r="KS85" s="319">
        <f t="shared" ref="KS85:KS101" si="900">IFERROR(+(IF(KP85="","0",KP85))-(IF(KR85="","0",KR85)),"")</f>
        <v>0</v>
      </c>
    </row>
    <row r="86" ht="15.75" customHeight="1">
      <c r="A86" s="326">
        <f t="shared" ref="A86:A101" si="901">A85+1</f>
        <v>2</v>
      </c>
      <c r="B86" s="327" t="s">
        <v>38</v>
      </c>
      <c r="C86" s="328" t="s">
        <v>85</v>
      </c>
      <c r="D86" s="328" t="s">
        <v>84</v>
      </c>
      <c r="E86" s="317">
        <f>ADHK!E86</f>
        <v>16838</v>
      </c>
      <c r="F86" s="317">
        <f>ADHK!F86</f>
        <v>2135342.224</v>
      </c>
      <c r="G86" s="317">
        <f t="shared" si="793"/>
        <v>35954.89237</v>
      </c>
      <c r="H86" s="330">
        <v>0.08730825414146284</v>
      </c>
      <c r="I86" s="317">
        <f t="shared" si="794"/>
        <v>3139.15888</v>
      </c>
      <c r="J86" s="330"/>
      <c r="K86" s="317"/>
      <c r="L86" s="331">
        <f t="shared" si="795"/>
        <v>0</v>
      </c>
      <c r="M86" s="317">
        <f t="shared" si="796"/>
        <v>39094.05125</v>
      </c>
      <c r="N86" s="330">
        <v>0.28165806261811</v>
      </c>
      <c r="O86" s="332">
        <f t="shared" si="797"/>
        <v>11011.15473</v>
      </c>
      <c r="P86" s="333">
        <f t="shared" si="798"/>
        <v>28082.89651</v>
      </c>
      <c r="Q86" s="565"/>
      <c r="R86" s="326">
        <f t="shared" ref="R86:R101" si="902">R85+1</f>
        <v>2</v>
      </c>
      <c r="S86" s="327" t="s">
        <v>38</v>
      </c>
      <c r="T86" s="328" t="s">
        <v>85</v>
      </c>
      <c r="U86" s="328" t="s">
        <v>84</v>
      </c>
      <c r="V86" s="317">
        <f>ADHK!V86</f>
        <v>27023</v>
      </c>
      <c r="W86" s="329">
        <f>'Produksi dan Harga'!I20</f>
        <v>2211018.731</v>
      </c>
      <c r="X86" s="317">
        <f t="shared" si="799"/>
        <v>59748.35917</v>
      </c>
      <c r="Y86" s="330">
        <v>0.08730825414146284</v>
      </c>
      <c r="Z86" s="317">
        <f t="shared" si="800"/>
        <v>5216.524927</v>
      </c>
      <c r="AA86" s="330"/>
      <c r="AB86" s="317"/>
      <c r="AC86" s="331">
        <f t="shared" si="801"/>
        <v>0</v>
      </c>
      <c r="AD86" s="317">
        <f t="shared" si="802"/>
        <v>64964.8841</v>
      </c>
      <c r="AE86" s="330">
        <v>0.28165806261811</v>
      </c>
      <c r="AF86" s="332">
        <f t="shared" si="803"/>
        <v>18297.88339</v>
      </c>
      <c r="AG86" s="333">
        <f t="shared" si="804"/>
        <v>46667.0007</v>
      </c>
      <c r="AH86" s="565"/>
      <c r="AI86" s="326">
        <f t="shared" ref="AI86:AI101" si="903">AI85+1</f>
        <v>2</v>
      </c>
      <c r="AJ86" s="327" t="s">
        <v>38</v>
      </c>
      <c r="AK86" s="328" t="s">
        <v>85</v>
      </c>
      <c r="AL86" s="328" t="s">
        <v>84</v>
      </c>
      <c r="AM86" s="317">
        <f>ADHK!AM86</f>
        <v>18711</v>
      </c>
      <c r="AN86" s="329">
        <f>'Produksi dan Harga'!N20</f>
        <v>2260506.325</v>
      </c>
      <c r="AO86" s="317">
        <f t="shared" si="805"/>
        <v>42296.33386</v>
      </c>
      <c r="AP86" s="330">
        <v>0.08730825414146284</v>
      </c>
      <c r="AQ86" s="317">
        <f t="shared" si="806"/>
        <v>3692.819065</v>
      </c>
      <c r="AR86" s="330"/>
      <c r="AS86" s="317"/>
      <c r="AT86" s="331">
        <f t="shared" si="807"/>
        <v>0</v>
      </c>
      <c r="AU86" s="317">
        <f t="shared" si="808"/>
        <v>45989.15292</v>
      </c>
      <c r="AV86" s="330">
        <v>0.28165806261811</v>
      </c>
      <c r="AW86" s="332">
        <f t="shared" si="809"/>
        <v>12953.21571</v>
      </c>
      <c r="AX86" s="333">
        <f t="shared" si="810"/>
        <v>33035.93721</v>
      </c>
      <c r="AY86" s="565"/>
      <c r="AZ86" s="326">
        <f t="shared" ref="AZ86:AZ101" si="904">AZ85+1</f>
        <v>2</v>
      </c>
      <c r="BA86" s="327" t="s">
        <v>38</v>
      </c>
      <c r="BB86" s="328" t="s">
        <v>85</v>
      </c>
      <c r="BC86" s="328" t="s">
        <v>84</v>
      </c>
      <c r="BD86" s="317">
        <f>ADHK!BD86</f>
        <v>13145</v>
      </c>
      <c r="BE86" s="329">
        <f>'Produksi dan Harga'!S20</f>
        <v>2388882.695</v>
      </c>
      <c r="BF86" s="317">
        <f t="shared" si="811"/>
        <v>31401.86303</v>
      </c>
      <c r="BG86" s="330">
        <v>0.08730825414146284</v>
      </c>
      <c r="BH86" s="317">
        <f t="shared" si="812"/>
        <v>2741.641838</v>
      </c>
      <c r="BI86" s="330"/>
      <c r="BJ86" s="317"/>
      <c r="BK86" s="331">
        <f t="shared" si="813"/>
        <v>0</v>
      </c>
      <c r="BL86" s="317">
        <f t="shared" si="814"/>
        <v>34143.50487</v>
      </c>
      <c r="BM86" s="330">
        <v>0.28165806261811</v>
      </c>
      <c r="BN86" s="332">
        <f t="shared" si="815"/>
        <v>9616.793433</v>
      </c>
      <c r="BO86" s="333">
        <f t="shared" si="816"/>
        <v>24526.71144</v>
      </c>
      <c r="BP86" s="565"/>
      <c r="BQ86" s="326">
        <f t="shared" ref="BQ86:BQ101" si="905">BQ85+1</f>
        <v>2</v>
      </c>
      <c r="BR86" s="327" t="s">
        <v>38</v>
      </c>
      <c r="BS86" s="328" t="s">
        <v>85</v>
      </c>
      <c r="BT86" s="328" t="s">
        <v>84</v>
      </c>
      <c r="BU86" s="317">
        <f>ADHK!BU86</f>
        <v>9110</v>
      </c>
      <c r="BV86" s="329">
        <f>'Produksi dan Harga'!X20</f>
        <v>2508332.703</v>
      </c>
      <c r="BW86" s="317">
        <f t="shared" si="817"/>
        <v>22850.91093</v>
      </c>
      <c r="BX86" s="330">
        <v>0.08730825414146284</v>
      </c>
      <c r="BY86" s="317">
        <f t="shared" si="818"/>
        <v>1995.073139</v>
      </c>
      <c r="BZ86" s="330"/>
      <c r="CA86" s="317"/>
      <c r="CB86" s="331">
        <f t="shared" si="819"/>
        <v>0</v>
      </c>
      <c r="CC86" s="317">
        <f t="shared" si="820"/>
        <v>24845.98407</v>
      </c>
      <c r="CD86" s="330">
        <v>0.28165806261811</v>
      </c>
      <c r="CE86" s="332">
        <f t="shared" si="821"/>
        <v>6998.071736</v>
      </c>
      <c r="CF86" s="333">
        <f t="shared" si="822"/>
        <v>17847.91233</v>
      </c>
      <c r="CG86" s="565"/>
      <c r="CH86" s="326">
        <f t="shared" ref="CH86:CH101" si="906">CH85+1</f>
        <v>2</v>
      </c>
      <c r="CI86" s="327" t="s">
        <v>38</v>
      </c>
      <c r="CJ86" s="328" t="s">
        <v>85</v>
      </c>
      <c r="CK86" s="328" t="s">
        <v>84</v>
      </c>
      <c r="CL86" s="317">
        <f>ADHK!CL86</f>
        <v>14166</v>
      </c>
      <c r="CM86" s="329">
        <f>'Produksi dan Harga'!AC20</f>
        <v>2567310.699</v>
      </c>
      <c r="CN86" s="317">
        <f t="shared" si="823"/>
        <v>36368.52336</v>
      </c>
      <c r="CO86" s="330">
        <v>0.08730825414146284</v>
      </c>
      <c r="CP86" s="317">
        <f t="shared" si="824"/>
        <v>3175.272281</v>
      </c>
      <c r="CQ86" s="330"/>
      <c r="CR86" s="317"/>
      <c r="CS86" s="331">
        <f t="shared" si="825"/>
        <v>0</v>
      </c>
      <c r="CT86" s="317">
        <f t="shared" si="826"/>
        <v>39543.79564</v>
      </c>
      <c r="CU86" s="330">
        <v>0.28165806261811</v>
      </c>
      <c r="CV86" s="332">
        <f t="shared" si="827"/>
        <v>11137.82887</v>
      </c>
      <c r="CW86" s="333">
        <f t="shared" si="828"/>
        <v>28405.96677</v>
      </c>
      <c r="CX86" s="565"/>
      <c r="CY86" s="326">
        <f t="shared" ref="CY86:CY101" si="907">CY85+1</f>
        <v>2</v>
      </c>
      <c r="CZ86" s="327" t="s">
        <v>38</v>
      </c>
      <c r="DA86" s="328" t="s">
        <v>85</v>
      </c>
      <c r="DB86" s="328" t="s">
        <v>84</v>
      </c>
      <c r="DC86" s="317">
        <f>ADHK!DC86</f>
        <v>27404</v>
      </c>
      <c r="DD86" s="329">
        <f>'Produksi dan Harga'!AH20</f>
        <v>2769553.8</v>
      </c>
      <c r="DE86" s="317">
        <f t="shared" si="829"/>
        <v>75896.85232</v>
      </c>
      <c r="DF86" s="330">
        <v>0.08730825414146284</v>
      </c>
      <c r="DG86" s="317">
        <f t="shared" si="830"/>
        <v>6626.421671</v>
      </c>
      <c r="DH86" s="330"/>
      <c r="DI86" s="317"/>
      <c r="DJ86" s="331">
        <f t="shared" si="831"/>
        <v>0</v>
      </c>
      <c r="DK86" s="317">
        <f t="shared" si="832"/>
        <v>82523.27399</v>
      </c>
      <c r="DL86" s="330">
        <v>0.28165806261811</v>
      </c>
      <c r="DM86" s="332">
        <f t="shared" si="833"/>
        <v>23243.34547</v>
      </c>
      <c r="DN86" s="333">
        <f t="shared" si="834"/>
        <v>59279.92852</v>
      </c>
      <c r="DO86" s="565"/>
      <c r="DP86" s="326">
        <f t="shared" ref="DP86:DP101" si="908">DP85+1</f>
        <v>2</v>
      </c>
      <c r="DQ86" s="327" t="s">
        <v>38</v>
      </c>
      <c r="DR86" s="328" t="s">
        <v>85</v>
      </c>
      <c r="DS86" s="328" t="s">
        <v>84</v>
      </c>
      <c r="DT86" s="317">
        <f>ADHK!DT86</f>
        <v>40604</v>
      </c>
      <c r="DU86" s="329">
        <f>'Produksi dan Harga'!AM20</f>
        <v>2876841.699</v>
      </c>
      <c r="DV86" s="317">
        <f t="shared" si="835"/>
        <v>116811.2803</v>
      </c>
      <c r="DW86" s="330">
        <v>0.08730825414146284</v>
      </c>
      <c r="DX86" s="317">
        <f t="shared" si="836"/>
        <v>10198.58895</v>
      </c>
      <c r="DY86" s="330"/>
      <c r="DZ86" s="317"/>
      <c r="EA86" s="331">
        <f t="shared" si="837"/>
        <v>0</v>
      </c>
      <c r="EB86" s="317">
        <f t="shared" si="838"/>
        <v>127009.8693</v>
      </c>
      <c r="EC86" s="330">
        <v>0.28165806261811</v>
      </c>
      <c r="ED86" s="332">
        <f t="shared" si="839"/>
        <v>35773.35372</v>
      </c>
      <c r="EE86" s="333">
        <f t="shared" si="840"/>
        <v>91236.51558</v>
      </c>
      <c r="EF86" s="565"/>
      <c r="EG86" s="326">
        <f t="shared" ref="EG86:EG101" si="909">EG85+1</f>
        <v>2</v>
      </c>
      <c r="EH86" s="327" t="s">
        <v>38</v>
      </c>
      <c r="EI86" s="328" t="s">
        <v>85</v>
      </c>
      <c r="EJ86" s="328" t="s">
        <v>84</v>
      </c>
      <c r="EK86" s="317">
        <f>ADHK!EK86</f>
        <v>49935</v>
      </c>
      <c r="EL86" s="329">
        <f>'Produksi dan Harga'!AR20</f>
        <v>2908122.079</v>
      </c>
      <c r="EM86" s="317">
        <f t="shared" si="841"/>
        <v>145217.076</v>
      </c>
      <c r="EN86" s="330">
        <v>0.08730825414146284</v>
      </c>
      <c r="EO86" s="317">
        <f t="shared" si="842"/>
        <v>12678.64938</v>
      </c>
      <c r="EP86" s="330"/>
      <c r="EQ86" s="317"/>
      <c r="ER86" s="331">
        <f t="shared" si="843"/>
        <v>0</v>
      </c>
      <c r="ES86" s="317">
        <f t="shared" si="844"/>
        <v>157895.7254</v>
      </c>
      <c r="ET86" s="330">
        <v>0.28165806261811</v>
      </c>
      <c r="EU86" s="332">
        <f t="shared" si="845"/>
        <v>44472.6041</v>
      </c>
      <c r="EV86" s="333">
        <f t="shared" si="846"/>
        <v>113423.1213</v>
      </c>
      <c r="EW86" s="565"/>
      <c r="EX86" s="326">
        <f t="shared" ref="EX86:EX101" si="910">EX85+1</f>
        <v>2</v>
      </c>
      <c r="EY86" s="327" t="s">
        <v>38</v>
      </c>
      <c r="EZ86" s="328" t="s">
        <v>85</v>
      </c>
      <c r="FA86" s="328" t="s">
        <v>84</v>
      </c>
      <c r="FB86" s="317">
        <f>ADHK!FB86</f>
        <v>96678.1</v>
      </c>
      <c r="FC86" s="329">
        <f>'Produksi dan Harga'!AW20</f>
        <v>3207449.7</v>
      </c>
      <c r="FD86" s="317">
        <f t="shared" si="847"/>
        <v>310090.1428</v>
      </c>
      <c r="FE86" s="330">
        <v>0.08730825414146284</v>
      </c>
      <c r="FF86" s="317">
        <f t="shared" si="848"/>
        <v>27073.42899</v>
      </c>
      <c r="FG86" s="330"/>
      <c r="FH86" s="317"/>
      <c r="FI86" s="331">
        <f t="shared" si="849"/>
        <v>0</v>
      </c>
      <c r="FJ86" s="317">
        <f t="shared" si="850"/>
        <v>337163.5718</v>
      </c>
      <c r="FK86" s="330">
        <v>0.28165806261811</v>
      </c>
      <c r="FL86" s="332">
        <f t="shared" si="851"/>
        <v>94964.83842</v>
      </c>
      <c r="FM86" s="333">
        <f t="shared" si="852"/>
        <v>242198.7334</v>
      </c>
      <c r="FN86" s="565"/>
      <c r="FO86" s="326">
        <f t="shared" ref="FO86:FO101" si="911">FO85+1</f>
        <v>2</v>
      </c>
      <c r="FP86" s="327" t="s">
        <v>38</v>
      </c>
      <c r="FQ86" s="328" t="s">
        <v>85</v>
      </c>
      <c r="FR86" s="328" t="s">
        <v>84</v>
      </c>
      <c r="FS86" s="317">
        <f>ADHK!FS86</f>
        <v>49015</v>
      </c>
      <c r="FT86" s="329">
        <f>'Produksi dan Harga'!BB20</f>
        <v>3108038.345</v>
      </c>
      <c r="FU86" s="317">
        <f t="shared" si="853"/>
        <v>152340.4995</v>
      </c>
      <c r="FV86" s="330">
        <v>0.08730825414146284</v>
      </c>
      <c r="FW86" s="317">
        <f t="shared" si="854"/>
        <v>13300.58304</v>
      </c>
      <c r="FX86" s="330"/>
      <c r="FY86" s="317"/>
      <c r="FZ86" s="331">
        <f t="shared" si="855"/>
        <v>0</v>
      </c>
      <c r="GA86" s="317">
        <f t="shared" si="856"/>
        <v>165641.0825</v>
      </c>
      <c r="GB86" s="330">
        <v>0.28165806261811</v>
      </c>
      <c r="GC86" s="332">
        <f t="shared" si="857"/>
        <v>46654.14639</v>
      </c>
      <c r="GD86" s="333">
        <f t="shared" si="858"/>
        <v>118986.9361</v>
      </c>
      <c r="GE86" s="565"/>
      <c r="GF86" s="326">
        <f t="shared" ref="GF86:GF101" si="912">GF85+1</f>
        <v>2</v>
      </c>
      <c r="GG86" s="327" t="s">
        <v>38</v>
      </c>
      <c r="GH86" s="328" t="s">
        <v>85</v>
      </c>
      <c r="GI86" s="328" t="s">
        <v>84</v>
      </c>
      <c r="GJ86" s="317">
        <f>ADHK!GJ86</f>
        <v>32851</v>
      </c>
      <c r="GK86" s="329">
        <f>'Produksi dan Harga'!BG20</f>
        <v>3290173.651</v>
      </c>
      <c r="GL86" s="317">
        <f t="shared" si="859"/>
        <v>108085.4946</v>
      </c>
      <c r="GM86" s="330">
        <v>0.08730825414146284</v>
      </c>
      <c r="GN86" s="317">
        <f t="shared" si="860"/>
        <v>9436.755832</v>
      </c>
      <c r="GO86" s="330"/>
      <c r="GP86" s="317"/>
      <c r="GQ86" s="331">
        <f t="shared" si="861"/>
        <v>0</v>
      </c>
      <c r="GR86" s="317">
        <f t="shared" si="862"/>
        <v>117522.2504</v>
      </c>
      <c r="GS86" s="330">
        <v>0.28165806261811</v>
      </c>
      <c r="GT86" s="332">
        <f t="shared" si="863"/>
        <v>33101.08937</v>
      </c>
      <c r="GU86" s="333">
        <f t="shared" si="864"/>
        <v>84421.16107</v>
      </c>
      <c r="GV86" s="565"/>
      <c r="GW86" s="326">
        <f t="shared" ref="GW86:GW101" si="913">GW85+1</f>
        <v>2</v>
      </c>
      <c r="GX86" s="327" t="s">
        <v>38</v>
      </c>
      <c r="GY86" s="328" t="s">
        <v>85</v>
      </c>
      <c r="GZ86" s="328" t="s">
        <v>84</v>
      </c>
      <c r="HA86" s="332">
        <f>ADHK!HA86</f>
        <v>37005</v>
      </c>
      <c r="HB86" s="317">
        <f>'Produksi dan Harga'!BL20</f>
        <v>3448737.725</v>
      </c>
      <c r="HC86" s="337">
        <f t="shared" si="865"/>
        <v>127620.5395</v>
      </c>
      <c r="HD86" s="330">
        <v>0.08730825414146284</v>
      </c>
      <c r="HE86" s="317">
        <f t="shared" si="866"/>
        <v>11142.3265</v>
      </c>
      <c r="HF86" s="330"/>
      <c r="HG86" s="317"/>
      <c r="HH86" s="331">
        <f t="shared" si="867"/>
        <v>0</v>
      </c>
      <c r="HI86" s="317">
        <f t="shared" si="868"/>
        <v>138762.866</v>
      </c>
      <c r="HJ86" s="330">
        <v>0.28165806261811</v>
      </c>
      <c r="HK86" s="332">
        <f t="shared" si="869"/>
        <v>39083.68</v>
      </c>
      <c r="HL86" s="333">
        <f t="shared" si="870"/>
        <v>99679.18601</v>
      </c>
      <c r="HM86" s="565"/>
      <c r="HN86" s="326">
        <f t="shared" ref="HN86:HN101" si="914">HN85+1</f>
        <v>2</v>
      </c>
      <c r="HO86" s="327" t="s">
        <v>38</v>
      </c>
      <c r="HP86" s="328" t="s">
        <v>85</v>
      </c>
      <c r="HQ86" s="328" t="s">
        <v>84</v>
      </c>
      <c r="HR86" s="317">
        <f>ADHK!HR86</f>
        <v>17366</v>
      </c>
      <c r="HS86" s="314">
        <f>'Produksi dan Harga'!BQ20</f>
        <v>3484242.201</v>
      </c>
      <c r="HT86" s="317">
        <f t="shared" si="871"/>
        <v>60507.35006</v>
      </c>
      <c r="HU86" s="330">
        <v>0.08730825414146284</v>
      </c>
      <c r="HV86" s="317">
        <f t="shared" si="872"/>
        <v>5282.791097</v>
      </c>
      <c r="HW86" s="330"/>
      <c r="HX86" s="317"/>
      <c r="HY86" s="331">
        <f t="shared" si="873"/>
        <v>0</v>
      </c>
      <c r="HZ86" s="317">
        <f t="shared" si="874"/>
        <v>65790.14116</v>
      </c>
      <c r="IA86" s="330">
        <v>0.28165806261811</v>
      </c>
      <c r="IB86" s="332">
        <f t="shared" si="875"/>
        <v>18530.3237</v>
      </c>
      <c r="IC86" s="333">
        <f t="shared" si="876"/>
        <v>47259.81746</v>
      </c>
      <c r="ID86" s="565"/>
      <c r="IE86" s="326">
        <f t="shared" ref="IE86:IE101" si="915">IE85+1</f>
        <v>2</v>
      </c>
      <c r="IF86" s="327" t="s">
        <v>38</v>
      </c>
      <c r="IG86" s="328" t="s">
        <v>85</v>
      </c>
      <c r="IH86" s="328" t="s">
        <v>84</v>
      </c>
      <c r="II86" s="317">
        <f>ADHK!II86</f>
        <v>38110.49</v>
      </c>
      <c r="IJ86" s="317">
        <f>'Produksi dan Harga'!BV20</f>
        <v>3537014.728</v>
      </c>
      <c r="IK86" s="317">
        <f t="shared" si="877"/>
        <v>134797.3644</v>
      </c>
      <c r="IL86" s="330">
        <v>0.08730825414146284</v>
      </c>
      <c r="IM86" s="317">
        <f t="shared" si="878"/>
        <v>11768.92255</v>
      </c>
      <c r="IN86" s="330"/>
      <c r="IO86" s="317"/>
      <c r="IP86" s="331">
        <f t="shared" si="879"/>
        <v>0</v>
      </c>
      <c r="IQ86" s="317">
        <f t="shared" si="880"/>
        <v>146566.287</v>
      </c>
      <c r="IR86" s="330">
        <v>0.28165806261811</v>
      </c>
      <c r="IS86" s="332">
        <f t="shared" si="881"/>
        <v>41281.57644</v>
      </c>
      <c r="IT86" s="333">
        <f t="shared" si="882"/>
        <v>105284.7106</v>
      </c>
      <c r="IU86" s="565"/>
      <c r="IV86" s="326">
        <f t="shared" ref="IV86:IV101" si="916">IV85+1</f>
        <v>2</v>
      </c>
      <c r="IW86" s="327" t="s">
        <v>38</v>
      </c>
      <c r="IX86" s="328" t="s">
        <v>85</v>
      </c>
      <c r="IY86" s="328" t="s">
        <v>84</v>
      </c>
      <c r="IZ86" s="317">
        <f>ADHK!IZ86</f>
        <v>15538.93</v>
      </c>
      <c r="JA86" s="317">
        <f>'Produksi dan Harga'!CA20</f>
        <v>3480165.047</v>
      </c>
      <c r="JB86" s="317">
        <f t="shared" si="883"/>
        <v>54078.04105</v>
      </c>
      <c r="JC86" s="330">
        <v>0.08730825414146284</v>
      </c>
      <c r="JD86" s="317">
        <f t="shared" si="884"/>
        <v>4721.459352</v>
      </c>
      <c r="JE86" s="330"/>
      <c r="JF86" s="317"/>
      <c r="JG86" s="331">
        <f t="shared" si="885"/>
        <v>0</v>
      </c>
      <c r="JH86" s="317">
        <f t="shared" si="886"/>
        <v>58799.5004</v>
      </c>
      <c r="JI86" s="330">
        <v>0.28165806261811</v>
      </c>
      <c r="JJ86" s="332">
        <f t="shared" si="887"/>
        <v>16561.35337</v>
      </c>
      <c r="JK86" s="333">
        <f t="shared" si="888"/>
        <v>42238.14704</v>
      </c>
      <c r="JL86" s="565"/>
      <c r="JM86" s="326">
        <f t="shared" ref="JM86:JM101" si="917">JM85+1</f>
        <v>2</v>
      </c>
      <c r="JN86" s="327" t="s">
        <v>38</v>
      </c>
      <c r="JO86" s="328" t="s">
        <v>85</v>
      </c>
      <c r="JP86" s="328" t="s">
        <v>84</v>
      </c>
      <c r="JQ86" s="317" t="str">
        <f>ADHK!JQ86</f>
        <v/>
      </c>
      <c r="JR86" s="317"/>
      <c r="JS86" s="317">
        <f t="shared" si="889"/>
        <v>0</v>
      </c>
      <c r="JT86" s="330">
        <v>0.08730825414146284</v>
      </c>
      <c r="JU86" s="317">
        <f t="shared" si="890"/>
        <v>0</v>
      </c>
      <c r="JV86" s="330"/>
      <c r="JW86" s="317"/>
      <c r="JX86" s="331">
        <f t="shared" si="891"/>
        <v>0</v>
      </c>
      <c r="JY86" s="317">
        <f t="shared" si="892"/>
        <v>0</v>
      </c>
      <c r="JZ86" s="330">
        <v>0.28165806261811</v>
      </c>
      <c r="KA86" s="332">
        <f t="shared" si="893"/>
        <v>0</v>
      </c>
      <c r="KB86" s="333">
        <f t="shared" si="894"/>
        <v>0</v>
      </c>
      <c r="KC86" s="565"/>
      <c r="KD86" s="326">
        <f t="shared" ref="KD86:KD101" si="918">KD85+1</f>
        <v>2</v>
      </c>
      <c r="KE86" s="327" t="s">
        <v>38</v>
      </c>
      <c r="KF86" s="328" t="s">
        <v>85</v>
      </c>
      <c r="KG86" s="328" t="s">
        <v>84</v>
      </c>
      <c r="KH86" s="317" t="str">
        <f>ADHK!KH86</f>
        <v/>
      </c>
      <c r="KI86" s="317"/>
      <c r="KJ86" s="317">
        <f t="shared" si="895"/>
        <v>0</v>
      </c>
      <c r="KK86" s="330">
        <v>0.08730825414146284</v>
      </c>
      <c r="KL86" s="317">
        <f t="shared" si="896"/>
        <v>0</v>
      </c>
      <c r="KM86" s="330"/>
      <c r="KN86" s="317"/>
      <c r="KO86" s="331">
        <f t="shared" si="897"/>
        <v>0</v>
      </c>
      <c r="KP86" s="317">
        <f t="shared" si="898"/>
        <v>0</v>
      </c>
      <c r="KQ86" s="330">
        <v>0.28165806261811</v>
      </c>
      <c r="KR86" s="332">
        <f t="shared" si="899"/>
        <v>0</v>
      </c>
      <c r="KS86" s="333">
        <f t="shared" si="900"/>
        <v>0</v>
      </c>
    </row>
    <row r="87" ht="15.75" customHeight="1">
      <c r="A87" s="326">
        <f t="shared" si="901"/>
        <v>3</v>
      </c>
      <c r="B87" s="327" t="s">
        <v>39</v>
      </c>
      <c r="C87" s="328" t="s">
        <v>86</v>
      </c>
      <c r="D87" s="328" t="s">
        <v>84</v>
      </c>
      <c r="E87" s="317">
        <f>ADHK!E87</f>
        <v>37883</v>
      </c>
      <c r="F87" s="317">
        <f>ADHK!F87</f>
        <v>1009000</v>
      </c>
      <c r="G87" s="317">
        <f t="shared" si="793"/>
        <v>38223.947</v>
      </c>
      <c r="H87" s="330">
        <v>0.032</v>
      </c>
      <c r="I87" s="317">
        <f t="shared" si="794"/>
        <v>1223.166304</v>
      </c>
      <c r="J87" s="330"/>
      <c r="K87" s="317"/>
      <c r="L87" s="331">
        <f t="shared" si="795"/>
        <v>0</v>
      </c>
      <c r="M87" s="317">
        <f t="shared" si="796"/>
        <v>39447.1133</v>
      </c>
      <c r="N87" s="330">
        <v>0.27429935250298</v>
      </c>
      <c r="O87" s="332">
        <f t="shared" si="797"/>
        <v>10820.31764</v>
      </c>
      <c r="P87" s="333">
        <f t="shared" si="798"/>
        <v>28626.79567</v>
      </c>
      <c r="Q87" s="565"/>
      <c r="R87" s="326">
        <f t="shared" si="902"/>
        <v>3</v>
      </c>
      <c r="S87" s="327" t="s">
        <v>39</v>
      </c>
      <c r="T87" s="328" t="s">
        <v>86</v>
      </c>
      <c r="U87" s="328" t="s">
        <v>84</v>
      </c>
      <c r="V87" s="317">
        <f>ADHK!V87</f>
        <v>34279</v>
      </c>
      <c r="W87" s="329">
        <f>'Produksi dan Harga'!I21</f>
        <v>1018455.344</v>
      </c>
      <c r="X87" s="317">
        <f t="shared" si="799"/>
        <v>34911.63075</v>
      </c>
      <c r="Y87" s="330">
        <v>0.032</v>
      </c>
      <c r="Z87" s="317">
        <f t="shared" si="800"/>
        <v>1117.172184</v>
      </c>
      <c r="AA87" s="330"/>
      <c r="AB87" s="317"/>
      <c r="AC87" s="331">
        <f t="shared" si="801"/>
        <v>0</v>
      </c>
      <c r="AD87" s="317">
        <f t="shared" si="802"/>
        <v>36028.80293</v>
      </c>
      <c r="AE87" s="330">
        <v>0.27429935250298</v>
      </c>
      <c r="AF87" s="332">
        <f t="shared" si="803"/>
        <v>9882.677316</v>
      </c>
      <c r="AG87" s="333">
        <f t="shared" si="804"/>
        <v>26146.12562</v>
      </c>
      <c r="AH87" s="565"/>
      <c r="AI87" s="326">
        <f t="shared" si="903"/>
        <v>3</v>
      </c>
      <c r="AJ87" s="327" t="s">
        <v>39</v>
      </c>
      <c r="AK87" s="328" t="s">
        <v>86</v>
      </c>
      <c r="AL87" s="328" t="s">
        <v>84</v>
      </c>
      <c r="AM87" s="317">
        <f>ADHK!AM87</f>
        <v>39374</v>
      </c>
      <c r="AN87" s="329">
        <f>'Produksi dan Harga'!N21</f>
        <v>1100895.231</v>
      </c>
      <c r="AO87" s="317">
        <f t="shared" si="805"/>
        <v>43346.64882</v>
      </c>
      <c r="AP87" s="330">
        <v>0.032</v>
      </c>
      <c r="AQ87" s="317">
        <f t="shared" si="806"/>
        <v>1387.092762</v>
      </c>
      <c r="AR87" s="330"/>
      <c r="AS87" s="317"/>
      <c r="AT87" s="331">
        <f t="shared" si="807"/>
        <v>0</v>
      </c>
      <c r="AU87" s="317">
        <f t="shared" si="808"/>
        <v>44733.74158</v>
      </c>
      <c r="AV87" s="330">
        <v>0.27429935250298</v>
      </c>
      <c r="AW87" s="332">
        <f t="shared" si="809"/>
        <v>12270.43635</v>
      </c>
      <c r="AX87" s="333">
        <f t="shared" si="810"/>
        <v>32463.30523</v>
      </c>
      <c r="AY87" s="565"/>
      <c r="AZ87" s="326">
        <f t="shared" si="904"/>
        <v>3</v>
      </c>
      <c r="BA87" s="327" t="s">
        <v>39</v>
      </c>
      <c r="BB87" s="328" t="s">
        <v>86</v>
      </c>
      <c r="BC87" s="328" t="s">
        <v>84</v>
      </c>
      <c r="BD87" s="317">
        <f>ADHK!BD87</f>
        <v>39124</v>
      </c>
      <c r="BE87" s="329">
        <f>'Produksi dan Harga'!S21</f>
        <v>1143789.553</v>
      </c>
      <c r="BF87" s="317">
        <f t="shared" si="811"/>
        <v>44749.62247</v>
      </c>
      <c r="BG87" s="330">
        <v>0.032</v>
      </c>
      <c r="BH87" s="317">
        <f t="shared" si="812"/>
        <v>1431.987919</v>
      </c>
      <c r="BI87" s="330"/>
      <c r="BJ87" s="317"/>
      <c r="BK87" s="331">
        <f t="shared" si="813"/>
        <v>0</v>
      </c>
      <c r="BL87" s="317">
        <f t="shared" si="814"/>
        <v>46181.61039</v>
      </c>
      <c r="BM87" s="330">
        <v>0.27429935250298</v>
      </c>
      <c r="BN87" s="332">
        <f t="shared" si="815"/>
        <v>12667.58583</v>
      </c>
      <c r="BO87" s="333">
        <f t="shared" si="816"/>
        <v>33514.02456</v>
      </c>
      <c r="BP87" s="565"/>
      <c r="BQ87" s="326">
        <f t="shared" si="905"/>
        <v>3</v>
      </c>
      <c r="BR87" s="327" t="s">
        <v>39</v>
      </c>
      <c r="BS87" s="328" t="s">
        <v>86</v>
      </c>
      <c r="BT87" s="328" t="s">
        <v>84</v>
      </c>
      <c r="BU87" s="317">
        <f>ADHK!BU87</f>
        <v>36268</v>
      </c>
      <c r="BV87" s="329">
        <f>'Produksi dan Harga'!X21</f>
        <v>1197253.428</v>
      </c>
      <c r="BW87" s="317">
        <f t="shared" si="817"/>
        <v>43421.98734</v>
      </c>
      <c r="BX87" s="330">
        <v>0.032</v>
      </c>
      <c r="BY87" s="317">
        <f t="shared" si="818"/>
        <v>1389.503595</v>
      </c>
      <c r="BZ87" s="330"/>
      <c r="CA87" s="317"/>
      <c r="CB87" s="331">
        <f t="shared" si="819"/>
        <v>0</v>
      </c>
      <c r="CC87" s="317">
        <f t="shared" si="820"/>
        <v>44811.49094</v>
      </c>
      <c r="CD87" s="330">
        <v>0.27429935250298</v>
      </c>
      <c r="CE87" s="332">
        <f t="shared" si="821"/>
        <v>12291.76295</v>
      </c>
      <c r="CF87" s="333">
        <f t="shared" si="822"/>
        <v>32519.72799</v>
      </c>
      <c r="CG87" s="565"/>
      <c r="CH87" s="326">
        <f t="shared" si="906"/>
        <v>3</v>
      </c>
      <c r="CI87" s="327" t="s">
        <v>39</v>
      </c>
      <c r="CJ87" s="328" t="s">
        <v>86</v>
      </c>
      <c r="CK87" s="328" t="s">
        <v>84</v>
      </c>
      <c r="CL87" s="317">
        <f>ADHK!CL87</f>
        <v>41852</v>
      </c>
      <c r="CM87" s="329">
        <f>'Produksi dan Harga'!AC21</f>
        <v>1331884.698</v>
      </c>
      <c r="CN87" s="317">
        <f t="shared" si="823"/>
        <v>55742.03838</v>
      </c>
      <c r="CO87" s="330">
        <v>0.032</v>
      </c>
      <c r="CP87" s="317">
        <f t="shared" si="824"/>
        <v>1783.745228</v>
      </c>
      <c r="CQ87" s="330"/>
      <c r="CR87" s="317"/>
      <c r="CS87" s="331">
        <f t="shared" si="825"/>
        <v>0</v>
      </c>
      <c r="CT87" s="317">
        <f t="shared" si="826"/>
        <v>57525.78361</v>
      </c>
      <c r="CU87" s="330">
        <v>0.27429935250298</v>
      </c>
      <c r="CV87" s="332">
        <f t="shared" si="827"/>
        <v>15779.2852</v>
      </c>
      <c r="CW87" s="333">
        <f t="shared" si="828"/>
        <v>41746.49841</v>
      </c>
      <c r="CX87" s="565"/>
      <c r="CY87" s="326">
        <f t="shared" si="907"/>
        <v>3</v>
      </c>
      <c r="CZ87" s="327" t="s">
        <v>39</v>
      </c>
      <c r="DA87" s="328" t="s">
        <v>86</v>
      </c>
      <c r="DB87" s="328" t="s">
        <v>84</v>
      </c>
      <c r="DC87" s="317">
        <f>ADHK!DC87</f>
        <v>27661</v>
      </c>
      <c r="DD87" s="329">
        <f>'Produksi dan Harga'!AH21</f>
        <v>1367114.721</v>
      </c>
      <c r="DE87" s="317">
        <f t="shared" si="829"/>
        <v>37815.76029</v>
      </c>
      <c r="DF87" s="330">
        <v>0.032</v>
      </c>
      <c r="DG87" s="317">
        <f t="shared" si="830"/>
        <v>1210.104329</v>
      </c>
      <c r="DH87" s="330"/>
      <c r="DI87" s="317"/>
      <c r="DJ87" s="331">
        <f t="shared" si="831"/>
        <v>0</v>
      </c>
      <c r="DK87" s="317">
        <f t="shared" si="832"/>
        <v>39025.86462</v>
      </c>
      <c r="DL87" s="330">
        <v>0.27429935250298</v>
      </c>
      <c r="DM87" s="332">
        <f t="shared" si="833"/>
        <v>10704.7694</v>
      </c>
      <c r="DN87" s="333">
        <f t="shared" si="834"/>
        <v>28321.09522</v>
      </c>
      <c r="DO87" s="565"/>
      <c r="DP87" s="326">
        <f t="shared" si="908"/>
        <v>3</v>
      </c>
      <c r="DQ87" s="327" t="s">
        <v>39</v>
      </c>
      <c r="DR87" s="328" t="s">
        <v>86</v>
      </c>
      <c r="DS87" s="328" t="s">
        <v>84</v>
      </c>
      <c r="DT87" s="317">
        <f>ADHK!DT87</f>
        <v>56023</v>
      </c>
      <c r="DU87" s="329">
        <f>'Produksi dan Harga'!AM21</f>
        <v>1363161.041</v>
      </c>
      <c r="DV87" s="317">
        <f t="shared" si="835"/>
        <v>76368.37097</v>
      </c>
      <c r="DW87" s="330">
        <v>0.032</v>
      </c>
      <c r="DX87" s="317">
        <f t="shared" si="836"/>
        <v>2443.787871</v>
      </c>
      <c r="DY87" s="330"/>
      <c r="DZ87" s="317"/>
      <c r="EA87" s="331">
        <f t="shared" si="837"/>
        <v>0</v>
      </c>
      <c r="EB87" s="317">
        <f t="shared" si="838"/>
        <v>78812.15885</v>
      </c>
      <c r="EC87" s="330">
        <v>0.27429935250298</v>
      </c>
      <c r="ED87" s="332">
        <f t="shared" si="839"/>
        <v>21618.12414</v>
      </c>
      <c r="EE87" s="333">
        <f t="shared" si="840"/>
        <v>57194.03471</v>
      </c>
      <c r="EF87" s="565"/>
      <c r="EG87" s="326">
        <f t="shared" si="909"/>
        <v>3</v>
      </c>
      <c r="EH87" s="327" t="s">
        <v>39</v>
      </c>
      <c r="EI87" s="328" t="s">
        <v>86</v>
      </c>
      <c r="EJ87" s="328" t="s">
        <v>84</v>
      </c>
      <c r="EK87" s="317">
        <f>ADHK!EK87</f>
        <v>35829</v>
      </c>
      <c r="EL87" s="329">
        <f>'Produksi dan Harga'!AR21</f>
        <v>1458785.547</v>
      </c>
      <c r="EM87" s="317">
        <f t="shared" si="841"/>
        <v>52266.82736</v>
      </c>
      <c r="EN87" s="330">
        <v>0.032</v>
      </c>
      <c r="EO87" s="317">
        <f t="shared" si="842"/>
        <v>1672.538476</v>
      </c>
      <c r="EP87" s="330"/>
      <c r="EQ87" s="317"/>
      <c r="ER87" s="331">
        <f t="shared" si="843"/>
        <v>0</v>
      </c>
      <c r="ES87" s="317">
        <f t="shared" si="844"/>
        <v>53939.36584</v>
      </c>
      <c r="ET87" s="330">
        <v>0.27429935250298</v>
      </c>
      <c r="EU87" s="332">
        <f t="shared" si="845"/>
        <v>14795.53312</v>
      </c>
      <c r="EV87" s="333">
        <f t="shared" si="846"/>
        <v>39143.83271</v>
      </c>
      <c r="EW87" s="565"/>
      <c r="EX87" s="326">
        <f t="shared" si="910"/>
        <v>3</v>
      </c>
      <c r="EY87" s="327" t="s">
        <v>39</v>
      </c>
      <c r="EZ87" s="328" t="s">
        <v>86</v>
      </c>
      <c r="FA87" s="328" t="s">
        <v>84</v>
      </c>
      <c r="FB87" s="317">
        <f>ADHK!FB87</f>
        <v>32513.4</v>
      </c>
      <c r="FC87" s="329">
        <f>'Produksi dan Harga'!AW21</f>
        <v>1587709.439</v>
      </c>
      <c r="FD87" s="317">
        <f t="shared" si="847"/>
        <v>51621.83206</v>
      </c>
      <c r="FE87" s="330">
        <v>0.032</v>
      </c>
      <c r="FF87" s="317">
        <f t="shared" si="848"/>
        <v>1651.898626</v>
      </c>
      <c r="FG87" s="330"/>
      <c r="FH87" s="317"/>
      <c r="FI87" s="331">
        <f t="shared" si="849"/>
        <v>0</v>
      </c>
      <c r="FJ87" s="317">
        <f t="shared" si="850"/>
        <v>53273.73069</v>
      </c>
      <c r="FK87" s="330">
        <v>0.27429935250298</v>
      </c>
      <c r="FL87" s="332">
        <f t="shared" si="851"/>
        <v>14612.94983</v>
      </c>
      <c r="FM87" s="333">
        <f t="shared" si="852"/>
        <v>38660.78085</v>
      </c>
      <c r="FN87" s="565"/>
      <c r="FO87" s="326">
        <f t="shared" si="911"/>
        <v>3</v>
      </c>
      <c r="FP87" s="327" t="s">
        <v>39</v>
      </c>
      <c r="FQ87" s="328" t="s">
        <v>86</v>
      </c>
      <c r="FR87" s="328" t="s">
        <v>84</v>
      </c>
      <c r="FS87" s="317">
        <f>ADHK!FS87</f>
        <v>36493</v>
      </c>
      <c r="FT87" s="329">
        <f>'Produksi dan Harga'!BB21</f>
        <v>1659554.036</v>
      </c>
      <c r="FU87" s="317">
        <f t="shared" si="853"/>
        <v>60562.10545</v>
      </c>
      <c r="FV87" s="330">
        <v>0.032</v>
      </c>
      <c r="FW87" s="317">
        <f t="shared" si="854"/>
        <v>1937.987374</v>
      </c>
      <c r="FX87" s="330"/>
      <c r="FY87" s="317"/>
      <c r="FZ87" s="331">
        <f t="shared" si="855"/>
        <v>0</v>
      </c>
      <c r="GA87" s="317">
        <f t="shared" si="856"/>
        <v>62500.09282</v>
      </c>
      <c r="GB87" s="330">
        <v>0.27429935250298</v>
      </c>
      <c r="GC87" s="332">
        <f t="shared" si="857"/>
        <v>17143.73499</v>
      </c>
      <c r="GD87" s="333">
        <f t="shared" si="858"/>
        <v>45356.35783</v>
      </c>
      <c r="GE87" s="565"/>
      <c r="GF87" s="326">
        <f t="shared" si="912"/>
        <v>3</v>
      </c>
      <c r="GG87" s="327" t="s">
        <v>39</v>
      </c>
      <c r="GH87" s="328" t="s">
        <v>86</v>
      </c>
      <c r="GI87" s="328" t="s">
        <v>84</v>
      </c>
      <c r="GJ87" s="317">
        <f>ADHK!GJ87</f>
        <v>32473</v>
      </c>
      <c r="GK87" s="329">
        <f>'Produksi dan Harga'!BG21</f>
        <v>1610436.354</v>
      </c>
      <c r="GL87" s="317">
        <f t="shared" si="859"/>
        <v>52295.69973</v>
      </c>
      <c r="GM87" s="330">
        <v>0.032</v>
      </c>
      <c r="GN87" s="317">
        <f t="shared" si="860"/>
        <v>1673.462391</v>
      </c>
      <c r="GO87" s="330"/>
      <c r="GP87" s="317"/>
      <c r="GQ87" s="331">
        <f t="shared" si="861"/>
        <v>0</v>
      </c>
      <c r="GR87" s="317">
        <f t="shared" si="862"/>
        <v>53969.16213</v>
      </c>
      <c r="GS87" s="330">
        <v>0.27429935250298</v>
      </c>
      <c r="GT87" s="332">
        <f t="shared" si="863"/>
        <v>14803.70623</v>
      </c>
      <c r="GU87" s="333">
        <f t="shared" si="864"/>
        <v>39165.4559</v>
      </c>
      <c r="GV87" s="565"/>
      <c r="GW87" s="326">
        <f t="shared" si="913"/>
        <v>3</v>
      </c>
      <c r="GX87" s="327" t="s">
        <v>39</v>
      </c>
      <c r="GY87" s="328" t="s">
        <v>86</v>
      </c>
      <c r="GZ87" s="328" t="s">
        <v>84</v>
      </c>
      <c r="HA87" s="332">
        <f>ADHK!HA87</f>
        <v>24186</v>
      </c>
      <c r="HB87" s="317">
        <f>'Produksi dan Harga'!BL21</f>
        <v>1708093.928</v>
      </c>
      <c r="HC87" s="337">
        <f t="shared" si="865"/>
        <v>41311.95974</v>
      </c>
      <c r="HD87" s="330">
        <v>0.032</v>
      </c>
      <c r="HE87" s="317">
        <f t="shared" si="866"/>
        <v>1321.982712</v>
      </c>
      <c r="HF87" s="330"/>
      <c r="HG87" s="317"/>
      <c r="HH87" s="331">
        <f t="shared" si="867"/>
        <v>0</v>
      </c>
      <c r="HI87" s="317">
        <f t="shared" si="868"/>
        <v>42633.94245</v>
      </c>
      <c r="HJ87" s="330">
        <v>0.27429935250298</v>
      </c>
      <c r="HK87" s="332">
        <f t="shared" si="869"/>
        <v>11694.46281</v>
      </c>
      <c r="HL87" s="333">
        <f t="shared" si="870"/>
        <v>30939.47964</v>
      </c>
      <c r="HM87" s="565"/>
      <c r="HN87" s="326">
        <f t="shared" si="914"/>
        <v>3</v>
      </c>
      <c r="HO87" s="327" t="s">
        <v>39</v>
      </c>
      <c r="HP87" s="328" t="s">
        <v>86</v>
      </c>
      <c r="HQ87" s="328" t="s">
        <v>84</v>
      </c>
      <c r="HR87" s="317">
        <f>ADHK!HR87</f>
        <v>27117</v>
      </c>
      <c r="HS87" s="314">
        <f>'Produksi dan Harga'!BQ21</f>
        <v>1892185.636</v>
      </c>
      <c r="HT87" s="317">
        <f t="shared" si="871"/>
        <v>51310.3979</v>
      </c>
      <c r="HU87" s="330">
        <v>0.032</v>
      </c>
      <c r="HV87" s="317">
        <f t="shared" si="872"/>
        <v>1641.932733</v>
      </c>
      <c r="HW87" s="330"/>
      <c r="HX87" s="317"/>
      <c r="HY87" s="331">
        <f t="shared" si="873"/>
        <v>0</v>
      </c>
      <c r="HZ87" s="317">
        <f t="shared" si="874"/>
        <v>52952.33063</v>
      </c>
      <c r="IA87" s="330">
        <v>0.27429935250298</v>
      </c>
      <c r="IB87" s="332">
        <f t="shared" si="875"/>
        <v>14524.79001</v>
      </c>
      <c r="IC87" s="333">
        <f t="shared" si="876"/>
        <v>38427.54063</v>
      </c>
      <c r="ID87" s="565"/>
      <c r="IE87" s="326">
        <f t="shared" si="915"/>
        <v>3</v>
      </c>
      <c r="IF87" s="327" t="s">
        <v>39</v>
      </c>
      <c r="IG87" s="328" t="s">
        <v>86</v>
      </c>
      <c r="IH87" s="328" t="s">
        <v>84</v>
      </c>
      <c r="II87" s="317">
        <f>ADHK!II87</f>
        <v>25288.86</v>
      </c>
      <c r="IJ87" s="317">
        <f>'Produksi dan Harga'!BV21</f>
        <v>1982336.711</v>
      </c>
      <c r="IK87" s="317">
        <f t="shared" si="877"/>
        <v>50131.03555</v>
      </c>
      <c r="IL87" s="330">
        <v>0.032</v>
      </c>
      <c r="IM87" s="317">
        <f t="shared" si="878"/>
        <v>1604.193138</v>
      </c>
      <c r="IN87" s="330"/>
      <c r="IO87" s="317"/>
      <c r="IP87" s="331">
        <f t="shared" si="879"/>
        <v>0</v>
      </c>
      <c r="IQ87" s="317">
        <f t="shared" si="880"/>
        <v>51735.22869</v>
      </c>
      <c r="IR87" s="330">
        <v>0.27429935250298</v>
      </c>
      <c r="IS87" s="332">
        <f t="shared" si="881"/>
        <v>14190.93973</v>
      </c>
      <c r="IT87" s="333">
        <f t="shared" si="882"/>
        <v>37544.28896</v>
      </c>
      <c r="IU87" s="565"/>
      <c r="IV87" s="326">
        <f t="shared" si="916"/>
        <v>3</v>
      </c>
      <c r="IW87" s="327" t="s">
        <v>39</v>
      </c>
      <c r="IX87" s="328" t="s">
        <v>86</v>
      </c>
      <c r="IY87" s="328" t="s">
        <v>84</v>
      </c>
      <c r="IZ87" s="317">
        <f>ADHK!IZ87</f>
        <v>18639.83643</v>
      </c>
      <c r="JA87" s="317">
        <f>'Produksi dan Harga'!CA21</f>
        <v>1976866.272</v>
      </c>
      <c r="JB87" s="317">
        <f t="shared" si="883"/>
        <v>36848.46395</v>
      </c>
      <c r="JC87" s="330">
        <v>0.032</v>
      </c>
      <c r="JD87" s="317">
        <f t="shared" si="884"/>
        <v>1179.150847</v>
      </c>
      <c r="JE87" s="330"/>
      <c r="JF87" s="317"/>
      <c r="JG87" s="331">
        <f t="shared" si="885"/>
        <v>0</v>
      </c>
      <c r="JH87" s="317">
        <f t="shared" si="886"/>
        <v>38027.6148</v>
      </c>
      <c r="JI87" s="330">
        <v>0.27429935250298</v>
      </c>
      <c r="JJ87" s="332">
        <f t="shared" si="887"/>
        <v>10430.95012</v>
      </c>
      <c r="JK87" s="333">
        <f t="shared" si="888"/>
        <v>27596.66468</v>
      </c>
      <c r="JL87" s="565"/>
      <c r="JM87" s="326">
        <f t="shared" si="917"/>
        <v>3</v>
      </c>
      <c r="JN87" s="327" t="s">
        <v>39</v>
      </c>
      <c r="JO87" s="328" t="s">
        <v>86</v>
      </c>
      <c r="JP87" s="328" t="s">
        <v>84</v>
      </c>
      <c r="JQ87" s="317" t="str">
        <f>ADHK!JQ87</f>
        <v/>
      </c>
      <c r="JR87" s="317"/>
      <c r="JS87" s="317">
        <f t="shared" si="889"/>
        <v>0</v>
      </c>
      <c r="JT87" s="330">
        <v>0.032</v>
      </c>
      <c r="JU87" s="317">
        <f t="shared" si="890"/>
        <v>0</v>
      </c>
      <c r="JV87" s="330"/>
      <c r="JW87" s="317"/>
      <c r="JX87" s="331">
        <f t="shared" si="891"/>
        <v>0</v>
      </c>
      <c r="JY87" s="317">
        <f t="shared" si="892"/>
        <v>0</v>
      </c>
      <c r="JZ87" s="330">
        <v>0.27429935250298</v>
      </c>
      <c r="KA87" s="332">
        <f t="shared" si="893"/>
        <v>0</v>
      </c>
      <c r="KB87" s="333">
        <f t="shared" si="894"/>
        <v>0</v>
      </c>
      <c r="KC87" s="565"/>
      <c r="KD87" s="326">
        <f t="shared" si="918"/>
        <v>3</v>
      </c>
      <c r="KE87" s="327" t="s">
        <v>39</v>
      </c>
      <c r="KF87" s="328" t="s">
        <v>86</v>
      </c>
      <c r="KG87" s="328" t="s">
        <v>84</v>
      </c>
      <c r="KH87" s="317" t="str">
        <f>ADHK!KH87</f>
        <v/>
      </c>
      <c r="KI87" s="317"/>
      <c r="KJ87" s="317">
        <f t="shared" si="895"/>
        <v>0</v>
      </c>
      <c r="KK87" s="330">
        <v>0.032</v>
      </c>
      <c r="KL87" s="317">
        <f t="shared" si="896"/>
        <v>0</v>
      </c>
      <c r="KM87" s="330"/>
      <c r="KN87" s="317"/>
      <c r="KO87" s="331">
        <f t="shared" si="897"/>
        <v>0</v>
      </c>
      <c r="KP87" s="317">
        <f t="shared" si="898"/>
        <v>0</v>
      </c>
      <c r="KQ87" s="330">
        <v>0.27429935250298</v>
      </c>
      <c r="KR87" s="332">
        <f t="shared" si="899"/>
        <v>0</v>
      </c>
      <c r="KS87" s="333">
        <f t="shared" si="900"/>
        <v>0</v>
      </c>
    </row>
    <row r="88" ht="15.75" customHeight="1">
      <c r="A88" s="326">
        <f t="shared" si="901"/>
        <v>4</v>
      </c>
      <c r="B88" s="327" t="s">
        <v>40</v>
      </c>
      <c r="C88" s="328" t="s">
        <v>86</v>
      </c>
      <c r="D88" s="328" t="s">
        <v>84</v>
      </c>
      <c r="E88" s="317">
        <f>ADHK!E88</f>
        <v>7557</v>
      </c>
      <c r="F88" s="317">
        <f>ADHK!F88</f>
        <v>1405000</v>
      </c>
      <c r="G88" s="317">
        <f t="shared" si="793"/>
        <v>10617.585</v>
      </c>
      <c r="H88" s="330">
        <v>0.022</v>
      </c>
      <c r="I88" s="317">
        <f t="shared" si="794"/>
        <v>233.58687</v>
      </c>
      <c r="J88" s="330"/>
      <c r="K88" s="317"/>
      <c r="L88" s="331">
        <f t="shared" si="795"/>
        <v>0</v>
      </c>
      <c r="M88" s="317">
        <f t="shared" si="796"/>
        <v>10851.17187</v>
      </c>
      <c r="N88" s="330">
        <v>0.27429935250298</v>
      </c>
      <c r="O88" s="332">
        <f t="shared" si="797"/>
        <v>2976.469418</v>
      </c>
      <c r="P88" s="333">
        <f t="shared" si="798"/>
        <v>7874.702452</v>
      </c>
      <c r="Q88" s="565"/>
      <c r="R88" s="326">
        <f t="shared" si="902"/>
        <v>4</v>
      </c>
      <c r="S88" s="327" t="s">
        <v>40</v>
      </c>
      <c r="T88" s="328" t="s">
        <v>86</v>
      </c>
      <c r="U88" s="328" t="s">
        <v>84</v>
      </c>
      <c r="V88" s="317">
        <f>ADHK!V88</f>
        <v>8007</v>
      </c>
      <c r="W88" s="329">
        <f>'Produksi dan Harga'!I22</f>
        <v>1460482.488</v>
      </c>
      <c r="X88" s="317">
        <f t="shared" si="799"/>
        <v>11694.08328</v>
      </c>
      <c r="Y88" s="330">
        <v>0.022</v>
      </c>
      <c r="Z88" s="317">
        <f t="shared" si="800"/>
        <v>257.2698322</v>
      </c>
      <c r="AA88" s="330"/>
      <c r="AB88" s="317"/>
      <c r="AC88" s="331">
        <f t="shared" si="801"/>
        <v>0</v>
      </c>
      <c r="AD88" s="317">
        <f t="shared" si="802"/>
        <v>11951.35311</v>
      </c>
      <c r="AE88" s="330">
        <v>0.27429935250298</v>
      </c>
      <c r="AF88" s="332">
        <f t="shared" si="803"/>
        <v>3278.24842</v>
      </c>
      <c r="AG88" s="333">
        <f t="shared" si="804"/>
        <v>8673.104692</v>
      </c>
      <c r="AH88" s="565"/>
      <c r="AI88" s="326">
        <f t="shared" si="903"/>
        <v>4</v>
      </c>
      <c r="AJ88" s="327" t="s">
        <v>40</v>
      </c>
      <c r="AK88" s="328" t="s">
        <v>86</v>
      </c>
      <c r="AL88" s="328" t="s">
        <v>84</v>
      </c>
      <c r="AM88" s="317">
        <f>ADHK!AM88</f>
        <v>10663</v>
      </c>
      <c r="AN88" s="329">
        <f>'Produksi dan Harga'!N22</f>
        <v>1532293.502</v>
      </c>
      <c r="AO88" s="317">
        <f t="shared" si="805"/>
        <v>16338.84561</v>
      </c>
      <c r="AP88" s="330">
        <v>0.022</v>
      </c>
      <c r="AQ88" s="317">
        <f t="shared" si="806"/>
        <v>359.4546034</v>
      </c>
      <c r="AR88" s="330"/>
      <c r="AS88" s="317"/>
      <c r="AT88" s="331">
        <f t="shared" si="807"/>
        <v>0</v>
      </c>
      <c r="AU88" s="317">
        <f t="shared" si="808"/>
        <v>16698.30021</v>
      </c>
      <c r="AV88" s="330">
        <v>0.27429935250298</v>
      </c>
      <c r="AW88" s="332">
        <f t="shared" si="809"/>
        <v>4580.332936</v>
      </c>
      <c r="AX88" s="333">
        <f t="shared" si="810"/>
        <v>12117.96728</v>
      </c>
      <c r="AY88" s="565"/>
      <c r="AZ88" s="326">
        <f t="shared" si="904"/>
        <v>4</v>
      </c>
      <c r="BA88" s="327" t="s">
        <v>40</v>
      </c>
      <c r="BB88" s="328" t="s">
        <v>86</v>
      </c>
      <c r="BC88" s="328" t="s">
        <v>84</v>
      </c>
      <c r="BD88" s="317">
        <f>ADHK!BD88</f>
        <v>5750</v>
      </c>
      <c r="BE88" s="329">
        <f>'Produksi dan Harga'!S22</f>
        <v>1614431.731</v>
      </c>
      <c r="BF88" s="317">
        <f t="shared" si="811"/>
        <v>9282.982452</v>
      </c>
      <c r="BG88" s="330">
        <v>0.022</v>
      </c>
      <c r="BH88" s="317">
        <f t="shared" si="812"/>
        <v>204.2256139</v>
      </c>
      <c r="BI88" s="330"/>
      <c r="BJ88" s="317"/>
      <c r="BK88" s="331">
        <f t="shared" si="813"/>
        <v>0</v>
      </c>
      <c r="BL88" s="317">
        <f t="shared" si="814"/>
        <v>9487.208066</v>
      </c>
      <c r="BM88" s="330">
        <v>0.27429935250298</v>
      </c>
      <c r="BN88" s="332">
        <f t="shared" si="815"/>
        <v>2602.33503</v>
      </c>
      <c r="BO88" s="333">
        <f t="shared" si="816"/>
        <v>6884.873036</v>
      </c>
      <c r="BP88" s="565"/>
      <c r="BQ88" s="326">
        <f t="shared" si="905"/>
        <v>4</v>
      </c>
      <c r="BR88" s="327" t="s">
        <v>40</v>
      </c>
      <c r="BS88" s="328" t="s">
        <v>86</v>
      </c>
      <c r="BT88" s="328" t="s">
        <v>84</v>
      </c>
      <c r="BU88" s="317">
        <f>ADHK!BU88</f>
        <v>5279</v>
      </c>
      <c r="BV88" s="329">
        <f>'Produksi dan Harga'!X22</f>
        <v>1700425.959</v>
      </c>
      <c r="BW88" s="317">
        <f t="shared" si="817"/>
        <v>8976.548638</v>
      </c>
      <c r="BX88" s="330">
        <v>0.022</v>
      </c>
      <c r="BY88" s="317">
        <f t="shared" si="818"/>
        <v>197.48407</v>
      </c>
      <c r="BZ88" s="330"/>
      <c r="CA88" s="317"/>
      <c r="CB88" s="331">
        <f t="shared" si="819"/>
        <v>0</v>
      </c>
      <c r="CC88" s="317">
        <f t="shared" si="820"/>
        <v>9174.032708</v>
      </c>
      <c r="CD88" s="330">
        <v>0.27429935250298</v>
      </c>
      <c r="CE88" s="332">
        <f t="shared" si="821"/>
        <v>2516.431232</v>
      </c>
      <c r="CF88" s="333">
        <f t="shared" si="822"/>
        <v>6657.601476</v>
      </c>
      <c r="CG88" s="565"/>
      <c r="CH88" s="326">
        <f t="shared" si="906"/>
        <v>4</v>
      </c>
      <c r="CI88" s="327" t="s">
        <v>40</v>
      </c>
      <c r="CJ88" s="328" t="s">
        <v>86</v>
      </c>
      <c r="CK88" s="328" t="s">
        <v>84</v>
      </c>
      <c r="CL88" s="317">
        <f>ADHK!CL88</f>
        <v>7298</v>
      </c>
      <c r="CM88" s="329">
        <f>'Produksi dan Harga'!AC22</f>
        <v>1870663.343</v>
      </c>
      <c r="CN88" s="317">
        <f t="shared" si="823"/>
        <v>13652.10108</v>
      </c>
      <c r="CO88" s="330">
        <v>0.022</v>
      </c>
      <c r="CP88" s="317">
        <f t="shared" si="824"/>
        <v>300.3462237</v>
      </c>
      <c r="CQ88" s="330"/>
      <c r="CR88" s="317"/>
      <c r="CS88" s="331">
        <f t="shared" si="825"/>
        <v>0</v>
      </c>
      <c r="CT88" s="317">
        <f t="shared" si="826"/>
        <v>13952.4473</v>
      </c>
      <c r="CU88" s="330">
        <v>0.27429935250298</v>
      </c>
      <c r="CV88" s="332">
        <f t="shared" si="827"/>
        <v>3827.147261</v>
      </c>
      <c r="CW88" s="333">
        <f t="shared" si="828"/>
        <v>10125.30004</v>
      </c>
      <c r="CX88" s="565"/>
      <c r="CY88" s="326">
        <f t="shared" si="907"/>
        <v>4</v>
      </c>
      <c r="CZ88" s="327" t="s">
        <v>40</v>
      </c>
      <c r="DA88" s="328" t="s">
        <v>86</v>
      </c>
      <c r="DB88" s="328" t="s">
        <v>84</v>
      </c>
      <c r="DC88" s="317">
        <f>ADHK!DC88</f>
        <v>5990</v>
      </c>
      <c r="DD88" s="329">
        <f>'Produksi dan Harga'!AH22</f>
        <v>1936931.142</v>
      </c>
      <c r="DE88" s="317">
        <f t="shared" si="829"/>
        <v>11602.21754</v>
      </c>
      <c r="DF88" s="330">
        <v>0.022</v>
      </c>
      <c r="DG88" s="317">
        <f t="shared" si="830"/>
        <v>255.2487859</v>
      </c>
      <c r="DH88" s="330"/>
      <c r="DI88" s="317"/>
      <c r="DJ88" s="331">
        <f t="shared" si="831"/>
        <v>0</v>
      </c>
      <c r="DK88" s="317">
        <f t="shared" si="832"/>
        <v>11857.46632</v>
      </c>
      <c r="DL88" s="330">
        <v>0.27429935250298</v>
      </c>
      <c r="DM88" s="332">
        <f t="shared" si="833"/>
        <v>3252.495335</v>
      </c>
      <c r="DN88" s="333">
        <f t="shared" si="834"/>
        <v>8604.97099</v>
      </c>
      <c r="DO88" s="565"/>
      <c r="DP88" s="326">
        <f t="shared" si="908"/>
        <v>4</v>
      </c>
      <c r="DQ88" s="327" t="s">
        <v>40</v>
      </c>
      <c r="DR88" s="328" t="s">
        <v>86</v>
      </c>
      <c r="DS88" s="328" t="s">
        <v>84</v>
      </c>
      <c r="DT88" s="317">
        <f>ADHK!DT88</f>
        <v>5055</v>
      </c>
      <c r="DU88" s="329">
        <f>'Produksi dan Harga'!AM22</f>
        <v>1949633.532</v>
      </c>
      <c r="DV88" s="317">
        <f t="shared" si="835"/>
        <v>9855.397506</v>
      </c>
      <c r="DW88" s="330">
        <v>0.022</v>
      </c>
      <c r="DX88" s="317">
        <f t="shared" si="836"/>
        <v>216.8187451</v>
      </c>
      <c r="DY88" s="330"/>
      <c r="DZ88" s="317"/>
      <c r="EA88" s="331">
        <f t="shared" si="837"/>
        <v>0</v>
      </c>
      <c r="EB88" s="317">
        <f t="shared" si="838"/>
        <v>10072.21625</v>
      </c>
      <c r="EC88" s="330">
        <v>0.27429935250298</v>
      </c>
      <c r="ED88" s="332">
        <f t="shared" si="839"/>
        <v>2762.802396</v>
      </c>
      <c r="EE88" s="333">
        <f t="shared" si="840"/>
        <v>7309.413855</v>
      </c>
      <c r="EF88" s="565"/>
      <c r="EG88" s="326">
        <f t="shared" si="909"/>
        <v>4</v>
      </c>
      <c r="EH88" s="327" t="s">
        <v>40</v>
      </c>
      <c r="EI88" s="328" t="s">
        <v>86</v>
      </c>
      <c r="EJ88" s="328" t="s">
        <v>84</v>
      </c>
      <c r="EK88" s="317">
        <f>ADHK!EK88</f>
        <v>5459</v>
      </c>
      <c r="EL88" s="329">
        <f>'Produksi dan Harga'!AR22</f>
        <v>2046469.683</v>
      </c>
      <c r="EM88" s="317">
        <f t="shared" si="841"/>
        <v>11171.678</v>
      </c>
      <c r="EN88" s="330">
        <v>0.022</v>
      </c>
      <c r="EO88" s="317">
        <f t="shared" si="842"/>
        <v>245.7769159</v>
      </c>
      <c r="EP88" s="330"/>
      <c r="EQ88" s="317"/>
      <c r="ER88" s="331">
        <f t="shared" si="843"/>
        <v>0</v>
      </c>
      <c r="ES88" s="317">
        <f t="shared" si="844"/>
        <v>11417.45491</v>
      </c>
      <c r="ET88" s="330">
        <v>0.27429935250298</v>
      </c>
      <c r="EU88" s="332">
        <f t="shared" si="845"/>
        <v>3131.80049</v>
      </c>
      <c r="EV88" s="333">
        <f t="shared" si="846"/>
        <v>8285.654423</v>
      </c>
      <c r="EW88" s="565"/>
      <c r="EX88" s="326">
        <f t="shared" si="910"/>
        <v>4</v>
      </c>
      <c r="EY88" s="327" t="s">
        <v>40</v>
      </c>
      <c r="EZ88" s="328" t="s">
        <v>86</v>
      </c>
      <c r="FA88" s="328" t="s">
        <v>84</v>
      </c>
      <c r="FB88" s="317">
        <f>ADHK!FB88</f>
        <v>5462.4</v>
      </c>
      <c r="FC88" s="329">
        <f>'Produksi dan Harga'!AW22</f>
        <v>2129681.66</v>
      </c>
      <c r="FD88" s="317">
        <f t="shared" si="847"/>
        <v>11633.1731</v>
      </c>
      <c r="FE88" s="330">
        <v>0.022</v>
      </c>
      <c r="FF88" s="317">
        <f t="shared" si="848"/>
        <v>255.9298082</v>
      </c>
      <c r="FG88" s="330"/>
      <c r="FH88" s="317"/>
      <c r="FI88" s="331">
        <f t="shared" si="849"/>
        <v>0</v>
      </c>
      <c r="FJ88" s="317">
        <f t="shared" si="850"/>
        <v>11889.10291</v>
      </c>
      <c r="FK88" s="330">
        <v>0.27429935250298</v>
      </c>
      <c r="FL88" s="332">
        <f t="shared" si="851"/>
        <v>3261.173229</v>
      </c>
      <c r="FM88" s="333">
        <f t="shared" si="852"/>
        <v>8627.929678</v>
      </c>
      <c r="FN88" s="565"/>
      <c r="FO88" s="326">
        <f t="shared" si="911"/>
        <v>4</v>
      </c>
      <c r="FP88" s="327" t="s">
        <v>40</v>
      </c>
      <c r="FQ88" s="328" t="s">
        <v>86</v>
      </c>
      <c r="FR88" s="328" t="s">
        <v>84</v>
      </c>
      <c r="FS88" s="317">
        <f>ADHK!FS88</f>
        <v>4504</v>
      </c>
      <c r="FT88" s="329">
        <f>'Produksi dan Harga'!BB22</f>
        <v>2216846.117</v>
      </c>
      <c r="FU88" s="317">
        <f t="shared" si="853"/>
        <v>9984.67491</v>
      </c>
      <c r="FV88" s="330">
        <v>0.022</v>
      </c>
      <c r="FW88" s="317">
        <f t="shared" si="854"/>
        <v>219.662848</v>
      </c>
      <c r="FX88" s="330"/>
      <c r="FY88" s="317"/>
      <c r="FZ88" s="331">
        <f t="shared" si="855"/>
        <v>0</v>
      </c>
      <c r="GA88" s="317">
        <f t="shared" si="856"/>
        <v>10204.33776</v>
      </c>
      <c r="GB88" s="330">
        <v>0.27429935250298</v>
      </c>
      <c r="GC88" s="332">
        <f t="shared" si="857"/>
        <v>2799.04324</v>
      </c>
      <c r="GD88" s="333">
        <f t="shared" si="858"/>
        <v>7405.294518</v>
      </c>
      <c r="GE88" s="565"/>
      <c r="GF88" s="326">
        <f t="shared" si="912"/>
        <v>4</v>
      </c>
      <c r="GG88" s="327" t="s">
        <v>40</v>
      </c>
      <c r="GH88" s="328" t="s">
        <v>86</v>
      </c>
      <c r="GI88" s="328" t="s">
        <v>84</v>
      </c>
      <c r="GJ88" s="317">
        <f>ADHK!GJ88</f>
        <v>4421</v>
      </c>
      <c r="GK88" s="329">
        <f>'Produksi dan Harga'!BG22</f>
        <v>2078888.575</v>
      </c>
      <c r="GL88" s="317">
        <f t="shared" si="859"/>
        <v>9190.76639</v>
      </c>
      <c r="GM88" s="330">
        <v>0.022</v>
      </c>
      <c r="GN88" s="317">
        <f t="shared" si="860"/>
        <v>202.1968606</v>
      </c>
      <c r="GO88" s="330"/>
      <c r="GP88" s="317"/>
      <c r="GQ88" s="331">
        <f t="shared" si="861"/>
        <v>0</v>
      </c>
      <c r="GR88" s="317">
        <f t="shared" si="862"/>
        <v>9392.963251</v>
      </c>
      <c r="GS88" s="330">
        <v>0.27429935250298</v>
      </c>
      <c r="GT88" s="332">
        <f t="shared" si="863"/>
        <v>2576.483738</v>
      </c>
      <c r="GU88" s="333">
        <f t="shared" si="864"/>
        <v>6816.479513</v>
      </c>
      <c r="GV88" s="565"/>
      <c r="GW88" s="326">
        <f t="shared" si="913"/>
        <v>4</v>
      </c>
      <c r="GX88" s="327" t="s">
        <v>40</v>
      </c>
      <c r="GY88" s="328" t="s">
        <v>86</v>
      </c>
      <c r="GZ88" s="328" t="s">
        <v>84</v>
      </c>
      <c r="HA88" s="332">
        <f>ADHK!HA88</f>
        <v>3140</v>
      </c>
      <c r="HB88" s="317">
        <f>'Produksi dan Harga'!BL22</f>
        <v>2262960.626</v>
      </c>
      <c r="HC88" s="337">
        <f t="shared" si="865"/>
        <v>7105.696366</v>
      </c>
      <c r="HD88" s="330">
        <v>0.022</v>
      </c>
      <c r="HE88" s="317">
        <f t="shared" si="866"/>
        <v>156.3253201</v>
      </c>
      <c r="HF88" s="330"/>
      <c r="HG88" s="317"/>
      <c r="HH88" s="331">
        <f t="shared" si="867"/>
        <v>0</v>
      </c>
      <c r="HI88" s="317">
        <f t="shared" si="868"/>
        <v>7262.021686</v>
      </c>
      <c r="HJ88" s="330">
        <v>0.27429935250298</v>
      </c>
      <c r="HK88" s="332">
        <f t="shared" si="869"/>
        <v>1991.967846</v>
      </c>
      <c r="HL88" s="333">
        <f t="shared" si="870"/>
        <v>5270.05384</v>
      </c>
      <c r="HM88" s="565"/>
      <c r="HN88" s="326">
        <f t="shared" si="914"/>
        <v>4</v>
      </c>
      <c r="HO88" s="327" t="s">
        <v>40</v>
      </c>
      <c r="HP88" s="328" t="s">
        <v>86</v>
      </c>
      <c r="HQ88" s="328" t="s">
        <v>84</v>
      </c>
      <c r="HR88" s="317">
        <f>ADHK!HR88</f>
        <v>3616</v>
      </c>
      <c r="HS88" s="314">
        <f>'Produksi dan Harga'!BQ22</f>
        <v>2377277.811</v>
      </c>
      <c r="HT88" s="317">
        <f t="shared" si="871"/>
        <v>8596.236563</v>
      </c>
      <c r="HU88" s="330">
        <v>0.022</v>
      </c>
      <c r="HV88" s="317">
        <f t="shared" si="872"/>
        <v>189.1172044</v>
      </c>
      <c r="HW88" s="330"/>
      <c r="HX88" s="317"/>
      <c r="HY88" s="331">
        <f t="shared" si="873"/>
        <v>0</v>
      </c>
      <c r="HZ88" s="317">
        <f t="shared" si="874"/>
        <v>8785.353767</v>
      </c>
      <c r="IA88" s="330">
        <v>0.27429935250298</v>
      </c>
      <c r="IB88" s="332">
        <f t="shared" si="875"/>
        <v>2409.81685</v>
      </c>
      <c r="IC88" s="333">
        <f t="shared" si="876"/>
        <v>6375.536917</v>
      </c>
      <c r="ID88" s="565"/>
      <c r="IE88" s="326">
        <f t="shared" si="915"/>
        <v>4</v>
      </c>
      <c r="IF88" s="327" t="s">
        <v>40</v>
      </c>
      <c r="IG88" s="328" t="s">
        <v>86</v>
      </c>
      <c r="IH88" s="328" t="s">
        <v>84</v>
      </c>
      <c r="II88" s="317">
        <f>ADHK!II88</f>
        <v>2690.572341</v>
      </c>
      <c r="IJ88" s="317">
        <f>'Produksi dan Harga'!BV22</f>
        <v>2610871.314</v>
      </c>
      <c r="IK88" s="317">
        <f t="shared" si="877"/>
        <v>7024.738144</v>
      </c>
      <c r="IL88" s="330">
        <v>0.022</v>
      </c>
      <c r="IM88" s="317">
        <f t="shared" si="878"/>
        <v>154.5442392</v>
      </c>
      <c r="IN88" s="330"/>
      <c r="IO88" s="317"/>
      <c r="IP88" s="331">
        <f t="shared" si="879"/>
        <v>0</v>
      </c>
      <c r="IQ88" s="317">
        <f t="shared" si="880"/>
        <v>7179.282383</v>
      </c>
      <c r="IR88" s="330">
        <v>0.27429935250298</v>
      </c>
      <c r="IS88" s="332">
        <f t="shared" si="881"/>
        <v>1969.272509</v>
      </c>
      <c r="IT88" s="333">
        <f t="shared" si="882"/>
        <v>5210.009874</v>
      </c>
      <c r="IU88" s="565"/>
      <c r="IV88" s="326">
        <f t="shared" si="916"/>
        <v>4</v>
      </c>
      <c r="IW88" s="327" t="s">
        <v>40</v>
      </c>
      <c r="IX88" s="328" t="s">
        <v>86</v>
      </c>
      <c r="IY88" s="328" t="s">
        <v>84</v>
      </c>
      <c r="IZ88" s="317">
        <f>ADHK!IZ88</f>
        <v>2864.666756</v>
      </c>
      <c r="JA88" s="317">
        <f>'Produksi dan Harga'!CA22</f>
        <v>2538466.447</v>
      </c>
      <c r="JB88" s="317">
        <f t="shared" si="883"/>
        <v>7271.860443</v>
      </c>
      <c r="JC88" s="330">
        <v>0.022</v>
      </c>
      <c r="JD88" s="317">
        <f t="shared" si="884"/>
        <v>159.9809297</v>
      </c>
      <c r="JE88" s="330"/>
      <c r="JF88" s="317"/>
      <c r="JG88" s="331">
        <f t="shared" si="885"/>
        <v>0</v>
      </c>
      <c r="JH88" s="317">
        <f t="shared" si="886"/>
        <v>7431.841372</v>
      </c>
      <c r="JI88" s="330">
        <v>0.27429935250298</v>
      </c>
      <c r="JJ88" s="332">
        <f t="shared" si="887"/>
        <v>2038.549276</v>
      </c>
      <c r="JK88" s="333">
        <f t="shared" si="888"/>
        <v>5393.292096</v>
      </c>
      <c r="JL88" s="565"/>
      <c r="JM88" s="326">
        <f t="shared" si="917"/>
        <v>4</v>
      </c>
      <c r="JN88" s="327" t="s">
        <v>40</v>
      </c>
      <c r="JO88" s="328" t="s">
        <v>86</v>
      </c>
      <c r="JP88" s="328" t="s">
        <v>84</v>
      </c>
      <c r="JQ88" s="317" t="str">
        <f>ADHK!JQ88</f>
        <v/>
      </c>
      <c r="JR88" s="317"/>
      <c r="JS88" s="317">
        <f t="shared" si="889"/>
        <v>0</v>
      </c>
      <c r="JT88" s="330">
        <v>0.022</v>
      </c>
      <c r="JU88" s="317">
        <f t="shared" si="890"/>
        <v>0</v>
      </c>
      <c r="JV88" s="330"/>
      <c r="JW88" s="317"/>
      <c r="JX88" s="331">
        <f t="shared" si="891"/>
        <v>0</v>
      </c>
      <c r="JY88" s="317">
        <f t="shared" si="892"/>
        <v>0</v>
      </c>
      <c r="JZ88" s="330">
        <v>0.27429935250298</v>
      </c>
      <c r="KA88" s="332">
        <f t="shared" si="893"/>
        <v>0</v>
      </c>
      <c r="KB88" s="333">
        <f t="shared" si="894"/>
        <v>0</v>
      </c>
      <c r="KC88" s="565"/>
      <c r="KD88" s="326">
        <f t="shared" si="918"/>
        <v>4</v>
      </c>
      <c r="KE88" s="327" t="s">
        <v>40</v>
      </c>
      <c r="KF88" s="328" t="s">
        <v>86</v>
      </c>
      <c r="KG88" s="328" t="s">
        <v>84</v>
      </c>
      <c r="KH88" s="317" t="str">
        <f>ADHK!KH88</f>
        <v/>
      </c>
      <c r="KI88" s="317"/>
      <c r="KJ88" s="317">
        <f t="shared" si="895"/>
        <v>0</v>
      </c>
      <c r="KK88" s="330">
        <v>0.022</v>
      </c>
      <c r="KL88" s="317">
        <f t="shared" si="896"/>
        <v>0</v>
      </c>
      <c r="KM88" s="330"/>
      <c r="KN88" s="317"/>
      <c r="KO88" s="331">
        <f t="shared" si="897"/>
        <v>0</v>
      </c>
      <c r="KP88" s="317">
        <f t="shared" si="898"/>
        <v>0</v>
      </c>
      <c r="KQ88" s="330">
        <v>0.27429935250298</v>
      </c>
      <c r="KR88" s="332">
        <f t="shared" si="899"/>
        <v>0</v>
      </c>
      <c r="KS88" s="333">
        <f t="shared" si="900"/>
        <v>0</v>
      </c>
    </row>
    <row r="89" ht="15.75" customHeight="1">
      <c r="A89" s="326">
        <f t="shared" si="901"/>
        <v>5</v>
      </c>
      <c r="B89" s="327" t="s">
        <v>41</v>
      </c>
      <c r="C89" s="328" t="s">
        <v>85</v>
      </c>
      <c r="D89" s="328" t="s">
        <v>84</v>
      </c>
      <c r="E89" s="317">
        <f>ADHK!E89</f>
        <v>1134</v>
      </c>
      <c r="F89" s="317">
        <f>ADHK!F89</f>
        <v>7695000</v>
      </c>
      <c r="G89" s="317">
        <f t="shared" si="793"/>
        <v>8726.13</v>
      </c>
      <c r="H89" s="330">
        <v>0.0250312</v>
      </c>
      <c r="I89" s="317">
        <f t="shared" si="794"/>
        <v>218.4255053</v>
      </c>
      <c r="J89" s="330"/>
      <c r="K89" s="317"/>
      <c r="L89" s="331">
        <f t="shared" si="795"/>
        <v>0</v>
      </c>
      <c r="M89" s="317">
        <f t="shared" si="796"/>
        <v>8944.555505</v>
      </c>
      <c r="N89" s="330">
        <v>0.266850837524511</v>
      </c>
      <c r="O89" s="332">
        <f t="shared" si="797"/>
        <v>2386.862128</v>
      </c>
      <c r="P89" s="333">
        <f t="shared" si="798"/>
        <v>6557.693377</v>
      </c>
      <c r="Q89" s="565"/>
      <c r="R89" s="326">
        <f t="shared" si="902"/>
        <v>5</v>
      </c>
      <c r="S89" s="327" t="s">
        <v>41</v>
      </c>
      <c r="T89" s="328" t="s">
        <v>85</v>
      </c>
      <c r="U89" s="328" t="s">
        <v>84</v>
      </c>
      <c r="V89" s="317">
        <f>ADHK!V89</f>
        <v>1271</v>
      </c>
      <c r="W89" s="329">
        <f>'Produksi dan Harga'!I23</f>
        <v>8024407.7</v>
      </c>
      <c r="X89" s="317">
        <f t="shared" si="799"/>
        <v>10199.02219</v>
      </c>
      <c r="Y89" s="330">
        <v>0.0250312</v>
      </c>
      <c r="Z89" s="317">
        <f t="shared" si="800"/>
        <v>255.2937642</v>
      </c>
      <c r="AA89" s="330"/>
      <c r="AB89" s="317"/>
      <c r="AC89" s="331">
        <f t="shared" si="801"/>
        <v>0</v>
      </c>
      <c r="AD89" s="317">
        <f t="shared" si="802"/>
        <v>10454.31595</v>
      </c>
      <c r="AE89" s="330">
        <v>0.266850837524511</v>
      </c>
      <c r="AF89" s="332">
        <f t="shared" si="803"/>
        <v>2789.742967</v>
      </c>
      <c r="AG89" s="333">
        <f t="shared" si="804"/>
        <v>7664.572984</v>
      </c>
      <c r="AH89" s="565"/>
      <c r="AI89" s="326">
        <f t="shared" si="903"/>
        <v>5</v>
      </c>
      <c r="AJ89" s="327" t="s">
        <v>41</v>
      </c>
      <c r="AK89" s="328" t="s">
        <v>85</v>
      </c>
      <c r="AL89" s="328" t="s">
        <v>84</v>
      </c>
      <c r="AM89" s="317">
        <f>ADHK!AM89</f>
        <v>997</v>
      </c>
      <c r="AN89" s="329">
        <f>'Produksi dan Harga'!N23</f>
        <v>8463815.264</v>
      </c>
      <c r="AO89" s="317">
        <f t="shared" si="805"/>
        <v>8438.423818</v>
      </c>
      <c r="AP89" s="330">
        <v>0.0250312</v>
      </c>
      <c r="AQ89" s="317">
        <f t="shared" si="806"/>
        <v>211.2238743</v>
      </c>
      <c r="AR89" s="330"/>
      <c r="AS89" s="317"/>
      <c r="AT89" s="331">
        <f t="shared" si="807"/>
        <v>0</v>
      </c>
      <c r="AU89" s="317">
        <f t="shared" si="808"/>
        <v>8649.647692</v>
      </c>
      <c r="AV89" s="330">
        <v>0.266850837524511</v>
      </c>
      <c r="AW89" s="332">
        <f t="shared" si="809"/>
        <v>2308.165731</v>
      </c>
      <c r="AX89" s="333">
        <f t="shared" si="810"/>
        <v>6341.481961</v>
      </c>
      <c r="AY89" s="565"/>
      <c r="AZ89" s="326">
        <f t="shared" si="904"/>
        <v>5</v>
      </c>
      <c r="BA89" s="327" t="s">
        <v>41</v>
      </c>
      <c r="BB89" s="328" t="s">
        <v>85</v>
      </c>
      <c r="BC89" s="328" t="s">
        <v>84</v>
      </c>
      <c r="BD89" s="317">
        <f>ADHK!BD89</f>
        <v>1067</v>
      </c>
      <c r="BE89" s="329">
        <f>'Produksi dan Harga'!S23</f>
        <v>8860757.342</v>
      </c>
      <c r="BF89" s="317">
        <f t="shared" si="811"/>
        <v>9454.428084</v>
      </c>
      <c r="BG89" s="330">
        <v>0.0250312</v>
      </c>
      <c r="BH89" s="317">
        <f t="shared" si="812"/>
        <v>236.6556803</v>
      </c>
      <c r="BI89" s="330"/>
      <c r="BJ89" s="317"/>
      <c r="BK89" s="331">
        <f t="shared" si="813"/>
        <v>0</v>
      </c>
      <c r="BL89" s="317">
        <f t="shared" si="814"/>
        <v>9691.083765</v>
      </c>
      <c r="BM89" s="330">
        <v>0.266850837524511</v>
      </c>
      <c r="BN89" s="332">
        <f t="shared" si="815"/>
        <v>2586.073819</v>
      </c>
      <c r="BO89" s="333">
        <f t="shared" si="816"/>
        <v>7105.009945</v>
      </c>
      <c r="BP89" s="565"/>
      <c r="BQ89" s="326">
        <f t="shared" si="905"/>
        <v>5</v>
      </c>
      <c r="BR89" s="327" t="s">
        <v>41</v>
      </c>
      <c r="BS89" s="328" t="s">
        <v>85</v>
      </c>
      <c r="BT89" s="328" t="s">
        <v>84</v>
      </c>
      <c r="BU89" s="317">
        <f>ADHK!BU89</f>
        <v>580</v>
      </c>
      <c r="BV89" s="329">
        <f>'Produksi dan Harga'!X23</f>
        <v>9229518.246</v>
      </c>
      <c r="BW89" s="317">
        <f t="shared" si="817"/>
        <v>5353.120583</v>
      </c>
      <c r="BX89" s="330">
        <v>0.0250312</v>
      </c>
      <c r="BY89" s="317">
        <f t="shared" si="818"/>
        <v>133.9950319</v>
      </c>
      <c r="BZ89" s="330"/>
      <c r="CA89" s="317"/>
      <c r="CB89" s="331">
        <f t="shared" si="819"/>
        <v>0</v>
      </c>
      <c r="CC89" s="317">
        <f t="shared" si="820"/>
        <v>5487.115615</v>
      </c>
      <c r="CD89" s="330">
        <v>0.266850837524511</v>
      </c>
      <c r="CE89" s="332">
        <f t="shared" si="821"/>
        <v>1464.241397</v>
      </c>
      <c r="CF89" s="333">
        <f t="shared" si="822"/>
        <v>4022.874217</v>
      </c>
      <c r="CG89" s="565"/>
      <c r="CH89" s="326">
        <f t="shared" si="906"/>
        <v>5</v>
      </c>
      <c r="CI89" s="327" t="s">
        <v>41</v>
      </c>
      <c r="CJ89" s="328" t="s">
        <v>85</v>
      </c>
      <c r="CK89" s="328" t="s">
        <v>84</v>
      </c>
      <c r="CL89" s="317">
        <f>ADHK!CL89</f>
        <v>526</v>
      </c>
      <c r="CM89" s="329">
        <f>'Produksi dan Harga'!AC23</f>
        <v>9881246.048</v>
      </c>
      <c r="CN89" s="317">
        <f t="shared" si="823"/>
        <v>5197.535421</v>
      </c>
      <c r="CO89" s="330">
        <v>0.0250312</v>
      </c>
      <c r="CP89" s="317">
        <f t="shared" si="824"/>
        <v>130.1005486</v>
      </c>
      <c r="CQ89" s="330"/>
      <c r="CR89" s="317"/>
      <c r="CS89" s="331">
        <f t="shared" si="825"/>
        <v>0</v>
      </c>
      <c r="CT89" s="317">
        <f t="shared" si="826"/>
        <v>5327.63597</v>
      </c>
      <c r="CU89" s="330">
        <v>0.266850837524511</v>
      </c>
      <c r="CV89" s="332">
        <f t="shared" si="827"/>
        <v>1421.684121</v>
      </c>
      <c r="CW89" s="333">
        <f t="shared" si="828"/>
        <v>3905.951849</v>
      </c>
      <c r="CX89" s="565"/>
      <c r="CY89" s="326">
        <f t="shared" si="907"/>
        <v>5</v>
      </c>
      <c r="CZ89" s="327" t="s">
        <v>41</v>
      </c>
      <c r="DA89" s="328" t="s">
        <v>85</v>
      </c>
      <c r="DB89" s="328" t="s">
        <v>84</v>
      </c>
      <c r="DC89" s="317">
        <f>ADHK!DC89</f>
        <v>795</v>
      </c>
      <c r="DD89" s="329">
        <f>'Produksi dan Harga'!AH23</f>
        <v>10718168.92</v>
      </c>
      <c r="DE89" s="317">
        <f t="shared" si="829"/>
        <v>8520.944292</v>
      </c>
      <c r="DF89" s="330">
        <v>0.0250312</v>
      </c>
      <c r="DG89" s="317">
        <f t="shared" si="830"/>
        <v>213.2894608</v>
      </c>
      <c r="DH89" s="330"/>
      <c r="DI89" s="317"/>
      <c r="DJ89" s="331">
        <f t="shared" si="831"/>
        <v>0</v>
      </c>
      <c r="DK89" s="317">
        <f t="shared" si="832"/>
        <v>8734.233753</v>
      </c>
      <c r="DL89" s="330">
        <v>0.266850837524511</v>
      </c>
      <c r="DM89" s="332">
        <f t="shared" si="833"/>
        <v>2330.737592</v>
      </c>
      <c r="DN89" s="333">
        <f t="shared" si="834"/>
        <v>6403.496161</v>
      </c>
      <c r="DO89" s="565"/>
      <c r="DP89" s="326">
        <f t="shared" si="908"/>
        <v>5</v>
      </c>
      <c r="DQ89" s="327" t="s">
        <v>41</v>
      </c>
      <c r="DR89" s="328" t="s">
        <v>85</v>
      </c>
      <c r="DS89" s="328" t="s">
        <v>84</v>
      </c>
      <c r="DT89" s="317">
        <f>ADHK!DT89</f>
        <v>343</v>
      </c>
      <c r="DU89" s="329">
        <f>'Produksi dan Harga'!AM23</f>
        <v>11118288.67</v>
      </c>
      <c r="DV89" s="317">
        <f t="shared" si="835"/>
        <v>3813.573014</v>
      </c>
      <c r="DW89" s="330">
        <v>0.0250312</v>
      </c>
      <c r="DX89" s="317">
        <f t="shared" si="836"/>
        <v>95.45830883</v>
      </c>
      <c r="DY89" s="330"/>
      <c r="DZ89" s="317"/>
      <c r="EA89" s="331">
        <f t="shared" si="837"/>
        <v>0</v>
      </c>
      <c r="EB89" s="317">
        <f t="shared" si="838"/>
        <v>3909.031323</v>
      </c>
      <c r="EC89" s="330">
        <v>0.266850837524511</v>
      </c>
      <c r="ED89" s="332">
        <f t="shared" si="839"/>
        <v>1043.128282</v>
      </c>
      <c r="EE89" s="333">
        <f t="shared" si="840"/>
        <v>2865.90304</v>
      </c>
      <c r="EF89" s="565"/>
      <c r="EG89" s="326">
        <f t="shared" si="909"/>
        <v>5</v>
      </c>
      <c r="EH89" s="327" t="s">
        <v>41</v>
      </c>
      <c r="EI89" s="328" t="s">
        <v>85</v>
      </c>
      <c r="EJ89" s="328" t="s">
        <v>84</v>
      </c>
      <c r="EK89" s="317">
        <f>ADHK!EK89</f>
        <v>321</v>
      </c>
      <c r="EL89" s="329">
        <f>'Produksi dan Harga'!AR23</f>
        <v>11480371.19</v>
      </c>
      <c r="EM89" s="317">
        <f t="shared" si="841"/>
        <v>3685.199153</v>
      </c>
      <c r="EN89" s="330">
        <v>0.0250312</v>
      </c>
      <c r="EO89" s="317">
        <f t="shared" si="842"/>
        <v>92.24495703</v>
      </c>
      <c r="EP89" s="330"/>
      <c r="EQ89" s="317"/>
      <c r="ER89" s="331">
        <f t="shared" si="843"/>
        <v>0</v>
      </c>
      <c r="ES89" s="317">
        <f t="shared" si="844"/>
        <v>3777.44411</v>
      </c>
      <c r="ET89" s="330">
        <v>0.266850837524511</v>
      </c>
      <c r="EU89" s="332">
        <f t="shared" si="845"/>
        <v>1008.014124</v>
      </c>
      <c r="EV89" s="333">
        <f t="shared" si="846"/>
        <v>2769.429985</v>
      </c>
      <c r="EW89" s="565"/>
      <c r="EX89" s="326">
        <f t="shared" si="910"/>
        <v>5</v>
      </c>
      <c r="EY89" s="327" t="s">
        <v>41</v>
      </c>
      <c r="EZ89" s="328" t="s">
        <v>85</v>
      </c>
      <c r="FA89" s="328" t="s">
        <v>84</v>
      </c>
      <c r="FB89" s="317">
        <f>ADHK!FB89</f>
        <v>629.2</v>
      </c>
      <c r="FC89" s="329">
        <f>'Produksi dan Harga'!AW23</f>
        <v>11564782.45</v>
      </c>
      <c r="FD89" s="317">
        <f t="shared" si="847"/>
        <v>7276.56112</v>
      </c>
      <c r="FE89" s="330">
        <v>0.0250312</v>
      </c>
      <c r="FF89" s="317">
        <f t="shared" si="848"/>
        <v>182.1410567</v>
      </c>
      <c r="FG89" s="330"/>
      <c r="FH89" s="317"/>
      <c r="FI89" s="331">
        <f t="shared" si="849"/>
        <v>0</v>
      </c>
      <c r="FJ89" s="317">
        <f t="shared" si="850"/>
        <v>7458.702176</v>
      </c>
      <c r="FK89" s="330">
        <v>0.266850837524511</v>
      </c>
      <c r="FL89" s="332">
        <f t="shared" si="851"/>
        <v>1990.360923</v>
      </c>
      <c r="FM89" s="333">
        <f t="shared" si="852"/>
        <v>5468.341254</v>
      </c>
      <c r="FN89" s="565"/>
      <c r="FO89" s="326">
        <f t="shared" si="911"/>
        <v>5</v>
      </c>
      <c r="FP89" s="327" t="s">
        <v>41</v>
      </c>
      <c r="FQ89" s="328" t="s">
        <v>85</v>
      </c>
      <c r="FR89" s="328" t="s">
        <v>84</v>
      </c>
      <c r="FS89" s="317">
        <f>ADHK!FS89</f>
        <v>735</v>
      </c>
      <c r="FT89" s="329">
        <f>'Produksi dan Harga'!BB23</f>
        <v>12174590.65</v>
      </c>
      <c r="FU89" s="317">
        <f t="shared" si="853"/>
        <v>8948.32413</v>
      </c>
      <c r="FV89" s="330">
        <v>0.0250312</v>
      </c>
      <c r="FW89" s="317">
        <f t="shared" si="854"/>
        <v>223.987291</v>
      </c>
      <c r="FX89" s="330"/>
      <c r="FY89" s="317"/>
      <c r="FZ89" s="331">
        <f t="shared" si="855"/>
        <v>0</v>
      </c>
      <c r="GA89" s="317">
        <f t="shared" si="856"/>
        <v>9172.311421</v>
      </c>
      <c r="GB89" s="330">
        <v>0.266850837524511</v>
      </c>
      <c r="GC89" s="332">
        <f t="shared" si="857"/>
        <v>2447.638985</v>
      </c>
      <c r="GD89" s="333">
        <f t="shared" si="858"/>
        <v>6724.672436</v>
      </c>
      <c r="GE89" s="565"/>
      <c r="GF89" s="326">
        <f t="shared" si="912"/>
        <v>5</v>
      </c>
      <c r="GG89" s="327" t="s">
        <v>41</v>
      </c>
      <c r="GH89" s="328" t="s">
        <v>85</v>
      </c>
      <c r="GI89" s="328" t="s">
        <v>84</v>
      </c>
      <c r="GJ89" s="317">
        <f>ADHK!GJ89</f>
        <v>428</v>
      </c>
      <c r="GK89" s="329">
        <f>'Produksi dan Harga'!BG23</f>
        <v>12298632.35</v>
      </c>
      <c r="GL89" s="317">
        <f t="shared" si="859"/>
        <v>5263.814646</v>
      </c>
      <c r="GM89" s="330">
        <v>0.0250312</v>
      </c>
      <c r="GN89" s="317">
        <f t="shared" si="860"/>
        <v>131.7595972</v>
      </c>
      <c r="GO89" s="330"/>
      <c r="GP89" s="317"/>
      <c r="GQ89" s="331">
        <f t="shared" si="861"/>
        <v>0</v>
      </c>
      <c r="GR89" s="317">
        <f t="shared" si="862"/>
        <v>5395.574243</v>
      </c>
      <c r="GS89" s="330">
        <v>0.266850837524511</v>
      </c>
      <c r="GT89" s="332">
        <f t="shared" si="863"/>
        <v>1439.813506</v>
      </c>
      <c r="GU89" s="333">
        <f t="shared" si="864"/>
        <v>3955.760737</v>
      </c>
      <c r="GV89" s="565"/>
      <c r="GW89" s="326">
        <f t="shared" si="913"/>
        <v>5</v>
      </c>
      <c r="GX89" s="327" t="s">
        <v>41</v>
      </c>
      <c r="GY89" s="328" t="s">
        <v>85</v>
      </c>
      <c r="GZ89" s="328" t="s">
        <v>84</v>
      </c>
      <c r="HA89" s="332">
        <f>ADHK!HA89</f>
        <v>387</v>
      </c>
      <c r="HB89" s="317">
        <f>'Produksi dan Harga'!BL23</f>
        <v>13059879.78</v>
      </c>
      <c r="HC89" s="337">
        <f t="shared" si="865"/>
        <v>5054.173474</v>
      </c>
      <c r="HD89" s="330">
        <v>0.0250312</v>
      </c>
      <c r="HE89" s="317">
        <f t="shared" si="866"/>
        <v>126.5120271</v>
      </c>
      <c r="HF89" s="330"/>
      <c r="HG89" s="317"/>
      <c r="HH89" s="331">
        <f t="shared" si="867"/>
        <v>0</v>
      </c>
      <c r="HI89" s="317">
        <f t="shared" si="868"/>
        <v>5180.685501</v>
      </c>
      <c r="HJ89" s="330">
        <v>0.266850837524511</v>
      </c>
      <c r="HK89" s="332">
        <f t="shared" si="869"/>
        <v>1382.470265</v>
      </c>
      <c r="HL89" s="333">
        <f t="shared" si="870"/>
        <v>3798.215236</v>
      </c>
      <c r="HM89" s="565"/>
      <c r="HN89" s="326">
        <f t="shared" si="914"/>
        <v>5</v>
      </c>
      <c r="HO89" s="327" t="s">
        <v>41</v>
      </c>
      <c r="HP89" s="328" t="s">
        <v>85</v>
      </c>
      <c r="HQ89" s="328" t="s">
        <v>84</v>
      </c>
      <c r="HR89" s="317">
        <f>ADHK!HR89</f>
        <v>468</v>
      </c>
      <c r="HS89" s="314">
        <f>'Produksi dan Harga'!BQ23</f>
        <v>13667885.78</v>
      </c>
      <c r="HT89" s="317">
        <f t="shared" si="871"/>
        <v>6396.570544</v>
      </c>
      <c r="HU89" s="330">
        <v>0.0250312</v>
      </c>
      <c r="HV89" s="317">
        <f t="shared" si="872"/>
        <v>160.1138366</v>
      </c>
      <c r="HW89" s="330"/>
      <c r="HX89" s="317"/>
      <c r="HY89" s="331">
        <f t="shared" si="873"/>
        <v>0</v>
      </c>
      <c r="HZ89" s="317">
        <f t="shared" si="874"/>
        <v>6556.68438</v>
      </c>
      <c r="IA89" s="330">
        <v>0.266850837524511</v>
      </c>
      <c r="IB89" s="332">
        <f t="shared" si="875"/>
        <v>1749.656718</v>
      </c>
      <c r="IC89" s="333">
        <f t="shared" si="876"/>
        <v>4807.027662</v>
      </c>
      <c r="ID89" s="565"/>
      <c r="IE89" s="326">
        <f t="shared" si="915"/>
        <v>5</v>
      </c>
      <c r="IF89" s="327" t="s">
        <v>41</v>
      </c>
      <c r="IG89" s="328" t="s">
        <v>85</v>
      </c>
      <c r="IH89" s="328" t="s">
        <v>84</v>
      </c>
      <c r="II89" s="317">
        <f>ADHK!II89</f>
        <v>309.372266</v>
      </c>
      <c r="IJ89" s="317">
        <f>'Produksi dan Harga'!BV23</f>
        <v>14210143.61</v>
      </c>
      <c r="IK89" s="317">
        <f t="shared" si="877"/>
        <v>4396.224329</v>
      </c>
      <c r="IL89" s="330">
        <v>0.0250312</v>
      </c>
      <c r="IM89" s="317">
        <f t="shared" si="878"/>
        <v>110.0427704</v>
      </c>
      <c r="IN89" s="330"/>
      <c r="IO89" s="317"/>
      <c r="IP89" s="331">
        <f t="shared" si="879"/>
        <v>0</v>
      </c>
      <c r="IQ89" s="317">
        <f t="shared" si="880"/>
        <v>4506.2671</v>
      </c>
      <c r="IR89" s="330">
        <v>0.266850837524511</v>
      </c>
      <c r="IS89" s="332">
        <f t="shared" si="881"/>
        <v>1202.50115</v>
      </c>
      <c r="IT89" s="333">
        <f t="shared" si="882"/>
        <v>3303.76595</v>
      </c>
      <c r="IU89" s="565"/>
      <c r="IV89" s="326">
        <f t="shared" si="916"/>
        <v>5</v>
      </c>
      <c r="IW89" s="327" t="s">
        <v>41</v>
      </c>
      <c r="IX89" s="328" t="s">
        <v>85</v>
      </c>
      <c r="IY89" s="328" t="s">
        <v>84</v>
      </c>
      <c r="IZ89" s="317">
        <f>ADHK!IZ89</f>
        <v>332.308961</v>
      </c>
      <c r="JA89" s="317">
        <f>'Produksi dan Harga'!CA23</f>
        <v>14507552.22</v>
      </c>
      <c r="JB89" s="317">
        <f t="shared" si="883"/>
        <v>4820.989605</v>
      </c>
      <c r="JC89" s="330">
        <v>0.0250312</v>
      </c>
      <c r="JD89" s="317">
        <f t="shared" si="884"/>
        <v>120.675155</v>
      </c>
      <c r="JE89" s="330"/>
      <c r="JF89" s="317"/>
      <c r="JG89" s="331">
        <f t="shared" si="885"/>
        <v>0</v>
      </c>
      <c r="JH89" s="317">
        <f t="shared" si="886"/>
        <v>4941.66476</v>
      </c>
      <c r="JI89" s="330">
        <v>0.266850837524511</v>
      </c>
      <c r="JJ89" s="332">
        <f t="shared" si="887"/>
        <v>1318.68738</v>
      </c>
      <c r="JK89" s="333">
        <f t="shared" si="888"/>
        <v>3622.97738</v>
      </c>
      <c r="JL89" s="565"/>
      <c r="JM89" s="326">
        <f t="shared" si="917"/>
        <v>5</v>
      </c>
      <c r="JN89" s="327" t="s">
        <v>41</v>
      </c>
      <c r="JO89" s="328" t="s">
        <v>85</v>
      </c>
      <c r="JP89" s="328" t="s">
        <v>84</v>
      </c>
      <c r="JQ89" s="317" t="str">
        <f>ADHK!JQ89</f>
        <v/>
      </c>
      <c r="JR89" s="317"/>
      <c r="JS89" s="317">
        <f t="shared" si="889"/>
        <v>0</v>
      </c>
      <c r="JT89" s="330">
        <v>0.0250312</v>
      </c>
      <c r="JU89" s="317">
        <f t="shared" si="890"/>
        <v>0</v>
      </c>
      <c r="JV89" s="330"/>
      <c r="JW89" s="317"/>
      <c r="JX89" s="331">
        <f t="shared" si="891"/>
        <v>0</v>
      </c>
      <c r="JY89" s="317">
        <f t="shared" si="892"/>
        <v>0</v>
      </c>
      <c r="JZ89" s="330">
        <v>0.266850837524511</v>
      </c>
      <c r="KA89" s="332">
        <f t="shared" si="893"/>
        <v>0</v>
      </c>
      <c r="KB89" s="333">
        <f t="shared" si="894"/>
        <v>0</v>
      </c>
      <c r="KC89" s="565"/>
      <c r="KD89" s="326">
        <f t="shared" si="918"/>
        <v>5</v>
      </c>
      <c r="KE89" s="327" t="s">
        <v>41</v>
      </c>
      <c r="KF89" s="328" t="s">
        <v>85</v>
      </c>
      <c r="KG89" s="328" t="s">
        <v>84</v>
      </c>
      <c r="KH89" s="317" t="str">
        <f>ADHK!KH89</f>
        <v/>
      </c>
      <c r="KI89" s="317"/>
      <c r="KJ89" s="317">
        <f t="shared" si="895"/>
        <v>0</v>
      </c>
      <c r="KK89" s="330">
        <v>0.0250312</v>
      </c>
      <c r="KL89" s="317">
        <f t="shared" si="896"/>
        <v>0</v>
      </c>
      <c r="KM89" s="330"/>
      <c r="KN89" s="317"/>
      <c r="KO89" s="331">
        <f t="shared" si="897"/>
        <v>0</v>
      </c>
      <c r="KP89" s="317">
        <f t="shared" si="898"/>
        <v>0</v>
      </c>
      <c r="KQ89" s="330">
        <v>0.266850837524511</v>
      </c>
      <c r="KR89" s="332">
        <f t="shared" si="899"/>
        <v>0</v>
      </c>
      <c r="KS89" s="333">
        <f t="shared" si="900"/>
        <v>0</v>
      </c>
    </row>
    <row r="90" ht="15.75" customHeight="1">
      <c r="A90" s="326">
        <f t="shared" si="901"/>
        <v>6</v>
      </c>
      <c r="B90" s="327" t="s">
        <v>42</v>
      </c>
      <c r="C90" s="328" t="s">
        <v>85</v>
      </c>
      <c r="D90" s="328" t="s">
        <v>84</v>
      </c>
      <c r="E90" s="317">
        <f>ADHK!E90</f>
        <v>887</v>
      </c>
      <c r="F90" s="317">
        <f>ADHK!F90</f>
        <v>5645000</v>
      </c>
      <c r="G90" s="317">
        <f t="shared" si="793"/>
        <v>5007.115</v>
      </c>
      <c r="H90" s="330">
        <v>0.0598</v>
      </c>
      <c r="I90" s="317">
        <f t="shared" si="794"/>
        <v>299.425477</v>
      </c>
      <c r="J90" s="330"/>
      <c r="K90" s="317"/>
      <c r="L90" s="331">
        <f t="shared" si="795"/>
        <v>0</v>
      </c>
      <c r="M90" s="317">
        <f t="shared" si="796"/>
        <v>5306.540477</v>
      </c>
      <c r="N90" s="330">
        <v>0.290701617767116</v>
      </c>
      <c r="O90" s="332">
        <f t="shared" si="797"/>
        <v>1542.619901</v>
      </c>
      <c r="P90" s="333">
        <f t="shared" si="798"/>
        <v>3763.920576</v>
      </c>
      <c r="Q90" s="565"/>
      <c r="R90" s="326">
        <f t="shared" si="902"/>
        <v>6</v>
      </c>
      <c r="S90" s="327" t="s">
        <v>42</v>
      </c>
      <c r="T90" s="328" t="s">
        <v>85</v>
      </c>
      <c r="U90" s="328" t="s">
        <v>84</v>
      </c>
      <c r="V90" s="317">
        <f>ADHK!V90</f>
        <v>2352</v>
      </c>
      <c r="W90" s="329">
        <f>'Produksi dan Harga'!I24</f>
        <v>5911106.433</v>
      </c>
      <c r="X90" s="317">
        <f t="shared" si="799"/>
        <v>13902.92233</v>
      </c>
      <c r="Y90" s="330">
        <v>0.0598</v>
      </c>
      <c r="Z90" s="317">
        <f t="shared" si="800"/>
        <v>831.3947554</v>
      </c>
      <c r="AA90" s="330"/>
      <c r="AB90" s="317"/>
      <c r="AC90" s="331">
        <f t="shared" si="801"/>
        <v>0</v>
      </c>
      <c r="AD90" s="317">
        <f t="shared" si="802"/>
        <v>14734.31709</v>
      </c>
      <c r="AE90" s="330">
        <v>0.290701617767116</v>
      </c>
      <c r="AF90" s="332">
        <f t="shared" si="803"/>
        <v>4283.289814</v>
      </c>
      <c r="AG90" s="333">
        <f t="shared" si="804"/>
        <v>10451.02727</v>
      </c>
      <c r="AH90" s="565"/>
      <c r="AI90" s="326">
        <f t="shared" si="903"/>
        <v>6</v>
      </c>
      <c r="AJ90" s="327" t="s">
        <v>42</v>
      </c>
      <c r="AK90" s="328" t="s">
        <v>85</v>
      </c>
      <c r="AL90" s="328" t="s">
        <v>84</v>
      </c>
      <c r="AM90" s="317">
        <f>ADHK!AM90</f>
        <v>834</v>
      </c>
      <c r="AN90" s="329">
        <f>'Produksi dan Harga'!N24</f>
        <v>5928474.762</v>
      </c>
      <c r="AO90" s="317">
        <f t="shared" si="805"/>
        <v>4944.347952</v>
      </c>
      <c r="AP90" s="330">
        <v>0.0598</v>
      </c>
      <c r="AQ90" s="317">
        <f t="shared" si="806"/>
        <v>295.6720075</v>
      </c>
      <c r="AR90" s="330"/>
      <c r="AS90" s="317"/>
      <c r="AT90" s="331">
        <f t="shared" si="807"/>
        <v>0</v>
      </c>
      <c r="AU90" s="317">
        <f t="shared" si="808"/>
        <v>5240.019959</v>
      </c>
      <c r="AV90" s="330">
        <v>0.290701617767116</v>
      </c>
      <c r="AW90" s="332">
        <f t="shared" si="809"/>
        <v>1523.282279</v>
      </c>
      <c r="AX90" s="333">
        <f t="shared" si="810"/>
        <v>3716.73768</v>
      </c>
      <c r="AY90" s="565"/>
      <c r="AZ90" s="326">
        <f t="shared" si="904"/>
        <v>6</v>
      </c>
      <c r="BA90" s="327" t="s">
        <v>42</v>
      </c>
      <c r="BB90" s="328" t="s">
        <v>85</v>
      </c>
      <c r="BC90" s="328" t="s">
        <v>84</v>
      </c>
      <c r="BD90" s="317">
        <f>ADHK!BD90</f>
        <v>860</v>
      </c>
      <c r="BE90" s="329">
        <f>'Produksi dan Harga'!S24</f>
        <v>6190941.213</v>
      </c>
      <c r="BF90" s="317">
        <f t="shared" si="811"/>
        <v>5324.209444</v>
      </c>
      <c r="BG90" s="330">
        <v>0.0598</v>
      </c>
      <c r="BH90" s="317">
        <f t="shared" si="812"/>
        <v>318.3877247</v>
      </c>
      <c r="BI90" s="330"/>
      <c r="BJ90" s="317"/>
      <c r="BK90" s="331">
        <f t="shared" si="813"/>
        <v>0</v>
      </c>
      <c r="BL90" s="317">
        <f t="shared" si="814"/>
        <v>5642.597168</v>
      </c>
      <c r="BM90" s="330">
        <v>0.290701617767116</v>
      </c>
      <c r="BN90" s="332">
        <f t="shared" si="815"/>
        <v>1640.312125</v>
      </c>
      <c r="BO90" s="333">
        <f t="shared" si="816"/>
        <v>4002.285043</v>
      </c>
      <c r="BP90" s="565"/>
      <c r="BQ90" s="326">
        <f t="shared" si="905"/>
        <v>6</v>
      </c>
      <c r="BR90" s="327" t="s">
        <v>42</v>
      </c>
      <c r="BS90" s="328" t="s">
        <v>85</v>
      </c>
      <c r="BT90" s="328" t="s">
        <v>84</v>
      </c>
      <c r="BU90" s="317">
        <f>ADHK!BU90</f>
        <v>492</v>
      </c>
      <c r="BV90" s="329">
        <f>'Produksi dan Harga'!X24</f>
        <v>6577326.825</v>
      </c>
      <c r="BW90" s="317">
        <f t="shared" si="817"/>
        <v>3236.044798</v>
      </c>
      <c r="BX90" s="330">
        <v>0.0598</v>
      </c>
      <c r="BY90" s="317">
        <f t="shared" si="818"/>
        <v>193.5154789</v>
      </c>
      <c r="BZ90" s="330"/>
      <c r="CA90" s="317"/>
      <c r="CB90" s="331">
        <f t="shared" si="819"/>
        <v>0</v>
      </c>
      <c r="CC90" s="317">
        <f t="shared" si="820"/>
        <v>3429.560277</v>
      </c>
      <c r="CD90" s="330">
        <v>0.290701617767116</v>
      </c>
      <c r="CE90" s="332">
        <f t="shared" si="821"/>
        <v>996.9787207</v>
      </c>
      <c r="CF90" s="333">
        <f t="shared" si="822"/>
        <v>2432.581556</v>
      </c>
      <c r="CG90" s="565"/>
      <c r="CH90" s="326">
        <f t="shared" si="906"/>
        <v>6</v>
      </c>
      <c r="CI90" s="327" t="s">
        <v>42</v>
      </c>
      <c r="CJ90" s="328" t="s">
        <v>85</v>
      </c>
      <c r="CK90" s="328" t="s">
        <v>84</v>
      </c>
      <c r="CL90" s="317">
        <f>ADHK!CL90</f>
        <v>1210</v>
      </c>
      <c r="CM90" s="329">
        <f>'Produksi dan Harga'!AC24</f>
        <v>6650298.72</v>
      </c>
      <c r="CN90" s="317">
        <f t="shared" si="823"/>
        <v>8046.861451</v>
      </c>
      <c r="CO90" s="330">
        <v>0.0598</v>
      </c>
      <c r="CP90" s="317">
        <f t="shared" si="824"/>
        <v>481.2023148</v>
      </c>
      <c r="CQ90" s="330"/>
      <c r="CR90" s="317"/>
      <c r="CS90" s="331">
        <f t="shared" si="825"/>
        <v>0</v>
      </c>
      <c r="CT90" s="317">
        <f t="shared" si="826"/>
        <v>8528.063766</v>
      </c>
      <c r="CU90" s="330">
        <v>0.290701617767116</v>
      </c>
      <c r="CV90" s="332">
        <f t="shared" si="827"/>
        <v>2479.121933</v>
      </c>
      <c r="CW90" s="333">
        <f t="shared" si="828"/>
        <v>6048.941833</v>
      </c>
      <c r="CX90" s="565"/>
      <c r="CY90" s="326">
        <f t="shared" si="907"/>
        <v>6</v>
      </c>
      <c r="CZ90" s="327" t="s">
        <v>42</v>
      </c>
      <c r="DA90" s="328" t="s">
        <v>85</v>
      </c>
      <c r="DB90" s="328" t="s">
        <v>84</v>
      </c>
      <c r="DC90" s="317">
        <f>ADHK!DC90</f>
        <v>4789</v>
      </c>
      <c r="DD90" s="329">
        <f>'Produksi dan Harga'!AH24</f>
        <v>6722456.49</v>
      </c>
      <c r="DE90" s="317">
        <f t="shared" si="829"/>
        <v>32193.84413</v>
      </c>
      <c r="DF90" s="330">
        <v>0.0598</v>
      </c>
      <c r="DG90" s="317">
        <f t="shared" si="830"/>
        <v>1925.191879</v>
      </c>
      <c r="DH90" s="330"/>
      <c r="DI90" s="317"/>
      <c r="DJ90" s="331">
        <f t="shared" si="831"/>
        <v>0</v>
      </c>
      <c r="DK90" s="317">
        <f t="shared" si="832"/>
        <v>34119.03601</v>
      </c>
      <c r="DL90" s="330">
        <v>0.290701617767116</v>
      </c>
      <c r="DM90" s="332">
        <f t="shared" si="833"/>
        <v>9918.458965</v>
      </c>
      <c r="DN90" s="333">
        <f t="shared" si="834"/>
        <v>24200.57705</v>
      </c>
      <c r="DO90" s="565"/>
      <c r="DP90" s="326">
        <f t="shared" si="908"/>
        <v>6</v>
      </c>
      <c r="DQ90" s="327" t="s">
        <v>42</v>
      </c>
      <c r="DR90" s="328" t="s">
        <v>85</v>
      </c>
      <c r="DS90" s="328" t="s">
        <v>84</v>
      </c>
      <c r="DT90" s="317">
        <f>ADHK!DT90</f>
        <v>1026</v>
      </c>
      <c r="DU90" s="329">
        <f>'Produksi dan Harga'!AM24</f>
        <v>6928440.648</v>
      </c>
      <c r="DV90" s="317">
        <f t="shared" si="835"/>
        <v>7108.580104</v>
      </c>
      <c r="DW90" s="330">
        <v>0.0598</v>
      </c>
      <c r="DX90" s="317">
        <f t="shared" si="836"/>
        <v>425.0930902</v>
      </c>
      <c r="DY90" s="330"/>
      <c r="DZ90" s="317"/>
      <c r="EA90" s="331">
        <f t="shared" si="837"/>
        <v>0</v>
      </c>
      <c r="EB90" s="317">
        <f t="shared" si="838"/>
        <v>7533.673195</v>
      </c>
      <c r="EC90" s="330">
        <v>0.290701617767116</v>
      </c>
      <c r="ED90" s="332">
        <f t="shared" si="839"/>
        <v>2190.050985</v>
      </c>
      <c r="EE90" s="333">
        <f t="shared" si="840"/>
        <v>5343.622209</v>
      </c>
      <c r="EF90" s="565"/>
      <c r="EG90" s="326">
        <f t="shared" si="909"/>
        <v>6</v>
      </c>
      <c r="EH90" s="327" t="s">
        <v>42</v>
      </c>
      <c r="EI90" s="328" t="s">
        <v>85</v>
      </c>
      <c r="EJ90" s="328" t="s">
        <v>84</v>
      </c>
      <c r="EK90" s="317">
        <f>ADHK!EK90</f>
        <v>2692</v>
      </c>
      <c r="EL90" s="329">
        <f>'Produksi dan Harga'!AR24</f>
        <v>7704730.74</v>
      </c>
      <c r="EM90" s="317">
        <f t="shared" si="841"/>
        <v>20741.13515</v>
      </c>
      <c r="EN90" s="330">
        <v>0.0598</v>
      </c>
      <c r="EO90" s="317">
        <f t="shared" si="842"/>
        <v>1240.319882</v>
      </c>
      <c r="EP90" s="330"/>
      <c r="EQ90" s="317"/>
      <c r="ER90" s="331">
        <f t="shared" si="843"/>
        <v>0</v>
      </c>
      <c r="ES90" s="317">
        <f t="shared" si="844"/>
        <v>21981.45503</v>
      </c>
      <c r="ET90" s="330">
        <v>0.290701617767116</v>
      </c>
      <c r="EU90" s="332">
        <f t="shared" si="845"/>
        <v>6390.044539</v>
      </c>
      <c r="EV90" s="333">
        <f t="shared" si="846"/>
        <v>15591.41049</v>
      </c>
      <c r="EW90" s="565"/>
      <c r="EX90" s="326">
        <f t="shared" si="910"/>
        <v>6</v>
      </c>
      <c r="EY90" s="327" t="s">
        <v>42</v>
      </c>
      <c r="EZ90" s="328" t="s">
        <v>85</v>
      </c>
      <c r="FA90" s="328" t="s">
        <v>84</v>
      </c>
      <c r="FB90" s="317">
        <f>ADHK!FB90</f>
        <v>261.1</v>
      </c>
      <c r="FC90" s="329">
        <f>'Produksi dan Harga'!AW24</f>
        <v>7063236.579</v>
      </c>
      <c r="FD90" s="317">
        <f t="shared" si="847"/>
        <v>1844.211071</v>
      </c>
      <c r="FE90" s="330">
        <v>0.0598</v>
      </c>
      <c r="FF90" s="317">
        <f t="shared" si="848"/>
        <v>110.283822</v>
      </c>
      <c r="FG90" s="330"/>
      <c r="FH90" s="317"/>
      <c r="FI90" s="331">
        <f t="shared" si="849"/>
        <v>0</v>
      </c>
      <c r="FJ90" s="317">
        <f t="shared" si="850"/>
        <v>1954.494893</v>
      </c>
      <c r="FK90" s="330">
        <v>0.290701617767116</v>
      </c>
      <c r="FL90" s="332">
        <f t="shared" si="851"/>
        <v>568.1748272</v>
      </c>
      <c r="FM90" s="333">
        <f t="shared" si="852"/>
        <v>1386.320066</v>
      </c>
      <c r="FN90" s="565"/>
      <c r="FO90" s="326">
        <f t="shared" si="911"/>
        <v>6</v>
      </c>
      <c r="FP90" s="327" t="s">
        <v>42</v>
      </c>
      <c r="FQ90" s="328" t="s">
        <v>85</v>
      </c>
      <c r="FR90" s="328" t="s">
        <v>84</v>
      </c>
      <c r="FS90" s="317">
        <f>ADHK!FS90</f>
        <v>282</v>
      </c>
      <c r="FT90" s="329">
        <f>'Produksi dan Harga'!BB24</f>
        <v>7301560.733</v>
      </c>
      <c r="FU90" s="317">
        <f t="shared" si="853"/>
        <v>2059.040127</v>
      </c>
      <c r="FV90" s="330">
        <v>0.0598</v>
      </c>
      <c r="FW90" s="317">
        <f t="shared" si="854"/>
        <v>123.1305996</v>
      </c>
      <c r="FX90" s="330"/>
      <c r="FY90" s="317"/>
      <c r="FZ90" s="331">
        <f t="shared" si="855"/>
        <v>0</v>
      </c>
      <c r="GA90" s="317">
        <f t="shared" si="856"/>
        <v>2182.170726</v>
      </c>
      <c r="GB90" s="330">
        <v>0.290701617767116</v>
      </c>
      <c r="GC90" s="332">
        <f t="shared" si="857"/>
        <v>634.3605604</v>
      </c>
      <c r="GD90" s="333">
        <f t="shared" si="858"/>
        <v>1547.810166</v>
      </c>
      <c r="GE90" s="565"/>
      <c r="GF90" s="326">
        <f t="shared" si="912"/>
        <v>6</v>
      </c>
      <c r="GG90" s="327" t="s">
        <v>42</v>
      </c>
      <c r="GH90" s="328" t="s">
        <v>85</v>
      </c>
      <c r="GI90" s="328" t="s">
        <v>84</v>
      </c>
      <c r="GJ90" s="317">
        <f>ADHK!GJ90</f>
        <v>176</v>
      </c>
      <c r="GK90" s="329">
        <f>'Produksi dan Harga'!BG24</f>
        <v>7591530.722</v>
      </c>
      <c r="GL90" s="317">
        <f t="shared" si="859"/>
        <v>1336.109407</v>
      </c>
      <c r="GM90" s="330">
        <v>0.0598</v>
      </c>
      <c r="GN90" s="317">
        <f t="shared" si="860"/>
        <v>79.89934254</v>
      </c>
      <c r="GO90" s="330"/>
      <c r="GP90" s="317"/>
      <c r="GQ90" s="331">
        <f t="shared" si="861"/>
        <v>0</v>
      </c>
      <c r="GR90" s="317">
        <f t="shared" si="862"/>
        <v>1416.00875</v>
      </c>
      <c r="GS90" s="330">
        <v>0.290701617767116</v>
      </c>
      <c r="GT90" s="332">
        <f t="shared" si="863"/>
        <v>411.6360343</v>
      </c>
      <c r="GU90" s="333">
        <f t="shared" si="864"/>
        <v>1004.372715</v>
      </c>
      <c r="GV90" s="565"/>
      <c r="GW90" s="326">
        <f t="shared" si="913"/>
        <v>6</v>
      </c>
      <c r="GX90" s="327" t="s">
        <v>42</v>
      </c>
      <c r="GY90" s="328" t="s">
        <v>85</v>
      </c>
      <c r="GZ90" s="328" t="s">
        <v>84</v>
      </c>
      <c r="HA90" s="332">
        <f>ADHK!HA90</f>
        <v>4612</v>
      </c>
      <c r="HB90" s="317">
        <f>'Produksi dan Harga'!BL24</f>
        <v>7726607.64</v>
      </c>
      <c r="HC90" s="337">
        <f t="shared" si="865"/>
        <v>35635.11444</v>
      </c>
      <c r="HD90" s="330">
        <v>0.0598</v>
      </c>
      <c r="HE90" s="317">
        <f t="shared" si="866"/>
        <v>2130.979843</v>
      </c>
      <c r="HF90" s="330"/>
      <c r="HG90" s="317"/>
      <c r="HH90" s="331">
        <f t="shared" si="867"/>
        <v>0</v>
      </c>
      <c r="HI90" s="317">
        <f t="shared" si="868"/>
        <v>37766.09428</v>
      </c>
      <c r="HJ90" s="330">
        <v>0.290701617767116</v>
      </c>
      <c r="HK90" s="332">
        <f t="shared" si="869"/>
        <v>10978.6647</v>
      </c>
      <c r="HL90" s="333">
        <f t="shared" si="870"/>
        <v>26787.42958</v>
      </c>
      <c r="HM90" s="565"/>
      <c r="HN90" s="326">
        <f t="shared" si="914"/>
        <v>6</v>
      </c>
      <c r="HO90" s="327" t="s">
        <v>42</v>
      </c>
      <c r="HP90" s="328" t="s">
        <v>85</v>
      </c>
      <c r="HQ90" s="328" t="s">
        <v>84</v>
      </c>
      <c r="HR90" s="317">
        <f>ADHK!HR90</f>
        <v>2225</v>
      </c>
      <c r="HS90" s="314">
        <f>'Produksi dan Harga'!BQ24</f>
        <v>8029275.528</v>
      </c>
      <c r="HT90" s="317">
        <f t="shared" si="871"/>
        <v>17865.13805</v>
      </c>
      <c r="HU90" s="330">
        <v>0.0598</v>
      </c>
      <c r="HV90" s="317">
        <f t="shared" si="872"/>
        <v>1068.335255</v>
      </c>
      <c r="HW90" s="330"/>
      <c r="HX90" s="317"/>
      <c r="HY90" s="331">
        <f t="shared" si="873"/>
        <v>0</v>
      </c>
      <c r="HZ90" s="317">
        <f t="shared" si="874"/>
        <v>18933.4733</v>
      </c>
      <c r="IA90" s="330">
        <v>0.290701617767116</v>
      </c>
      <c r="IB90" s="332">
        <f t="shared" si="875"/>
        <v>5503.99132</v>
      </c>
      <c r="IC90" s="333">
        <f t="shared" si="876"/>
        <v>13429.48199</v>
      </c>
      <c r="ID90" s="565"/>
      <c r="IE90" s="326">
        <f t="shared" si="915"/>
        <v>6</v>
      </c>
      <c r="IF90" s="327" t="s">
        <v>42</v>
      </c>
      <c r="IG90" s="328" t="s">
        <v>85</v>
      </c>
      <c r="IH90" s="328" t="s">
        <v>84</v>
      </c>
      <c r="II90" s="317">
        <f>ADHK!II90</f>
        <v>111.712208</v>
      </c>
      <c r="IJ90" s="317">
        <f>'Produksi dan Harga'!BV24</f>
        <v>8263312.43</v>
      </c>
      <c r="IK90" s="317">
        <f t="shared" si="877"/>
        <v>923.112877</v>
      </c>
      <c r="IL90" s="330">
        <v>0.0598</v>
      </c>
      <c r="IM90" s="317">
        <f t="shared" si="878"/>
        <v>55.20215004</v>
      </c>
      <c r="IN90" s="330"/>
      <c r="IO90" s="317"/>
      <c r="IP90" s="331">
        <f t="shared" si="879"/>
        <v>0</v>
      </c>
      <c r="IQ90" s="317">
        <f t="shared" si="880"/>
        <v>978.315027</v>
      </c>
      <c r="IR90" s="330">
        <v>0.290701617767116</v>
      </c>
      <c r="IS90" s="332">
        <f t="shared" si="881"/>
        <v>284.397761</v>
      </c>
      <c r="IT90" s="333">
        <f t="shared" si="882"/>
        <v>693.917266</v>
      </c>
      <c r="IU90" s="565"/>
      <c r="IV90" s="326">
        <f t="shared" si="916"/>
        <v>6</v>
      </c>
      <c r="IW90" s="327" t="s">
        <v>42</v>
      </c>
      <c r="IX90" s="328" t="s">
        <v>85</v>
      </c>
      <c r="IY90" s="328" t="s">
        <v>84</v>
      </c>
      <c r="IZ90" s="317">
        <f>ADHK!IZ90</f>
        <v>83.40419151</v>
      </c>
      <c r="JA90" s="317">
        <f>'Produksi dan Harga'!CA24</f>
        <v>8008403.879</v>
      </c>
      <c r="JB90" s="317">
        <f t="shared" si="883"/>
        <v>667.9344508</v>
      </c>
      <c r="JC90" s="330">
        <v>0.0598</v>
      </c>
      <c r="JD90" s="317">
        <f t="shared" si="884"/>
        <v>39.94248016</v>
      </c>
      <c r="JE90" s="330"/>
      <c r="JF90" s="317"/>
      <c r="JG90" s="331">
        <f t="shared" si="885"/>
        <v>0</v>
      </c>
      <c r="JH90" s="317">
        <f t="shared" si="886"/>
        <v>707.876931</v>
      </c>
      <c r="JI90" s="330">
        <v>0.290701617767116</v>
      </c>
      <c r="JJ90" s="332">
        <f t="shared" si="887"/>
        <v>205.780969</v>
      </c>
      <c r="JK90" s="333">
        <f t="shared" si="888"/>
        <v>502.095962</v>
      </c>
      <c r="JL90" s="565"/>
      <c r="JM90" s="326">
        <f t="shared" si="917"/>
        <v>6</v>
      </c>
      <c r="JN90" s="327" t="s">
        <v>42</v>
      </c>
      <c r="JO90" s="328" t="s">
        <v>85</v>
      </c>
      <c r="JP90" s="328" t="s">
        <v>84</v>
      </c>
      <c r="JQ90" s="317" t="str">
        <f>ADHK!JQ90</f>
        <v/>
      </c>
      <c r="JR90" s="317"/>
      <c r="JS90" s="317">
        <f t="shared" si="889"/>
        <v>0</v>
      </c>
      <c r="JT90" s="330">
        <v>0.0598</v>
      </c>
      <c r="JU90" s="317">
        <f t="shared" si="890"/>
        <v>0</v>
      </c>
      <c r="JV90" s="330"/>
      <c r="JW90" s="317"/>
      <c r="JX90" s="331">
        <f t="shared" si="891"/>
        <v>0</v>
      </c>
      <c r="JY90" s="317">
        <f t="shared" si="892"/>
        <v>0</v>
      </c>
      <c r="JZ90" s="330">
        <v>0.290701617767116</v>
      </c>
      <c r="KA90" s="332">
        <f t="shared" si="893"/>
        <v>0</v>
      </c>
      <c r="KB90" s="333">
        <f t="shared" si="894"/>
        <v>0</v>
      </c>
      <c r="KC90" s="565"/>
      <c r="KD90" s="326">
        <f t="shared" si="918"/>
        <v>6</v>
      </c>
      <c r="KE90" s="327" t="s">
        <v>42</v>
      </c>
      <c r="KF90" s="328" t="s">
        <v>85</v>
      </c>
      <c r="KG90" s="328" t="s">
        <v>84</v>
      </c>
      <c r="KH90" s="317" t="str">
        <f>ADHK!KH90</f>
        <v/>
      </c>
      <c r="KI90" s="317"/>
      <c r="KJ90" s="317">
        <f t="shared" si="895"/>
        <v>0</v>
      </c>
      <c r="KK90" s="330">
        <v>0.0598</v>
      </c>
      <c r="KL90" s="317">
        <f t="shared" si="896"/>
        <v>0</v>
      </c>
      <c r="KM90" s="330"/>
      <c r="KN90" s="317"/>
      <c r="KO90" s="331">
        <f t="shared" si="897"/>
        <v>0</v>
      </c>
      <c r="KP90" s="317">
        <f t="shared" si="898"/>
        <v>0</v>
      </c>
      <c r="KQ90" s="330">
        <v>0.290701617767116</v>
      </c>
      <c r="KR90" s="332">
        <f t="shared" si="899"/>
        <v>0</v>
      </c>
      <c r="KS90" s="333">
        <f t="shared" si="900"/>
        <v>0</v>
      </c>
    </row>
    <row r="91" ht="15.75" customHeight="1">
      <c r="A91" s="326">
        <f t="shared" si="901"/>
        <v>7</v>
      </c>
      <c r="B91" s="327" t="s">
        <v>43</v>
      </c>
      <c r="C91" s="328" t="s">
        <v>85</v>
      </c>
      <c r="D91" s="328" t="s">
        <v>84</v>
      </c>
      <c r="E91" s="317">
        <f>ADHK!E91</f>
        <v>203</v>
      </c>
      <c r="F91" s="317">
        <f>ADHK!F91</f>
        <v>8947000</v>
      </c>
      <c r="G91" s="317">
        <f t="shared" si="793"/>
        <v>1816.241</v>
      </c>
      <c r="H91" s="330">
        <v>0.022</v>
      </c>
      <c r="I91" s="317">
        <f t="shared" si="794"/>
        <v>39.957302</v>
      </c>
      <c r="J91" s="330"/>
      <c r="K91" s="317"/>
      <c r="L91" s="331">
        <f t="shared" si="795"/>
        <v>0</v>
      </c>
      <c r="M91" s="317">
        <f t="shared" si="796"/>
        <v>1856.198302</v>
      </c>
      <c r="N91" s="330">
        <v>0.21087817</v>
      </c>
      <c r="O91" s="332">
        <f t="shared" si="797"/>
        <v>391.4317011</v>
      </c>
      <c r="P91" s="333">
        <f t="shared" si="798"/>
        <v>1464.766601</v>
      </c>
      <c r="Q91" s="565"/>
      <c r="R91" s="326">
        <f t="shared" si="902"/>
        <v>7</v>
      </c>
      <c r="S91" s="327" t="s">
        <v>43</v>
      </c>
      <c r="T91" s="328" t="s">
        <v>85</v>
      </c>
      <c r="U91" s="328" t="s">
        <v>84</v>
      </c>
      <c r="V91" s="317">
        <f>ADHK!V91</f>
        <v>442</v>
      </c>
      <c r="W91" s="338">
        <f>'Produksi dan Harga'!I25</f>
        <v>9770208.097</v>
      </c>
      <c r="X91" s="317">
        <f t="shared" si="799"/>
        <v>4318.431979</v>
      </c>
      <c r="Y91" s="330">
        <v>0.022</v>
      </c>
      <c r="Z91" s="317">
        <f t="shared" si="800"/>
        <v>95.00550353</v>
      </c>
      <c r="AA91" s="330"/>
      <c r="AB91" s="317"/>
      <c r="AC91" s="331">
        <f t="shared" si="801"/>
        <v>0</v>
      </c>
      <c r="AD91" s="317">
        <f t="shared" si="802"/>
        <v>4413.437482</v>
      </c>
      <c r="AE91" s="330">
        <v>0.21087817</v>
      </c>
      <c r="AF91" s="332">
        <f t="shared" si="803"/>
        <v>930.6976197</v>
      </c>
      <c r="AG91" s="333">
        <f t="shared" si="804"/>
        <v>3482.739863</v>
      </c>
      <c r="AH91" s="565"/>
      <c r="AI91" s="326">
        <f t="shared" si="903"/>
        <v>7</v>
      </c>
      <c r="AJ91" s="327" t="s">
        <v>43</v>
      </c>
      <c r="AK91" s="328" t="s">
        <v>85</v>
      </c>
      <c r="AL91" s="328" t="s">
        <v>84</v>
      </c>
      <c r="AM91" s="317">
        <f>ADHK!AM91</f>
        <v>301</v>
      </c>
      <c r="AN91" s="338">
        <f>'Produksi dan Harga'!N25</f>
        <v>9357985.049</v>
      </c>
      <c r="AO91" s="317">
        <f t="shared" si="805"/>
        <v>2816.7535</v>
      </c>
      <c r="AP91" s="330">
        <v>0.022</v>
      </c>
      <c r="AQ91" s="317">
        <f t="shared" si="806"/>
        <v>61.96857699</v>
      </c>
      <c r="AR91" s="330"/>
      <c r="AS91" s="317"/>
      <c r="AT91" s="331">
        <f t="shared" si="807"/>
        <v>0</v>
      </c>
      <c r="AU91" s="317">
        <f t="shared" si="808"/>
        <v>2878.722077</v>
      </c>
      <c r="AV91" s="330">
        <v>0.21087817</v>
      </c>
      <c r="AW91" s="332">
        <f t="shared" si="809"/>
        <v>607.0596435</v>
      </c>
      <c r="AX91" s="333">
        <f t="shared" si="810"/>
        <v>2271.662433</v>
      </c>
      <c r="AY91" s="565"/>
      <c r="AZ91" s="326">
        <f t="shared" si="904"/>
        <v>7</v>
      </c>
      <c r="BA91" s="327" t="s">
        <v>43</v>
      </c>
      <c r="BB91" s="328" t="s">
        <v>85</v>
      </c>
      <c r="BC91" s="328" t="s">
        <v>84</v>
      </c>
      <c r="BD91" s="317">
        <f>ADHK!BD91</f>
        <v>293</v>
      </c>
      <c r="BE91" s="338">
        <f>'Produksi dan Harga'!S25</f>
        <v>9789994.828</v>
      </c>
      <c r="BF91" s="317">
        <f t="shared" si="811"/>
        <v>2868.468484</v>
      </c>
      <c r="BG91" s="330">
        <v>0.022</v>
      </c>
      <c r="BH91" s="317">
        <f t="shared" si="812"/>
        <v>63.10630666</v>
      </c>
      <c r="BI91" s="330"/>
      <c r="BJ91" s="317"/>
      <c r="BK91" s="331">
        <f t="shared" si="813"/>
        <v>0</v>
      </c>
      <c r="BL91" s="317">
        <f t="shared" si="814"/>
        <v>2931.574791</v>
      </c>
      <c r="BM91" s="330">
        <v>0.21087817</v>
      </c>
      <c r="BN91" s="332">
        <f t="shared" si="815"/>
        <v>618.2051272</v>
      </c>
      <c r="BO91" s="333">
        <f t="shared" si="816"/>
        <v>2313.369664</v>
      </c>
      <c r="BP91" s="565"/>
      <c r="BQ91" s="326">
        <f t="shared" si="905"/>
        <v>7</v>
      </c>
      <c r="BR91" s="327" t="s">
        <v>43</v>
      </c>
      <c r="BS91" s="328" t="s">
        <v>85</v>
      </c>
      <c r="BT91" s="328" t="s">
        <v>84</v>
      </c>
      <c r="BU91" s="317">
        <f>ADHK!BU91</f>
        <v>286</v>
      </c>
      <c r="BV91" s="338">
        <f>'Produksi dan Harga'!X25</f>
        <v>10877699</v>
      </c>
      <c r="BW91" s="317">
        <f t="shared" si="817"/>
        <v>3111.021915</v>
      </c>
      <c r="BX91" s="330">
        <v>0.022</v>
      </c>
      <c r="BY91" s="317">
        <f t="shared" si="818"/>
        <v>68.44248213</v>
      </c>
      <c r="BZ91" s="330"/>
      <c r="CA91" s="317"/>
      <c r="CB91" s="331">
        <f t="shared" si="819"/>
        <v>0</v>
      </c>
      <c r="CC91" s="317">
        <f t="shared" si="820"/>
        <v>3179.464397</v>
      </c>
      <c r="CD91" s="330">
        <v>0.21087817</v>
      </c>
      <c r="CE91" s="332">
        <f t="shared" si="821"/>
        <v>670.4796337</v>
      </c>
      <c r="CF91" s="333">
        <f t="shared" si="822"/>
        <v>2508.984764</v>
      </c>
      <c r="CG91" s="565"/>
      <c r="CH91" s="326">
        <f t="shared" si="906"/>
        <v>7</v>
      </c>
      <c r="CI91" s="327" t="s">
        <v>43</v>
      </c>
      <c r="CJ91" s="328" t="s">
        <v>85</v>
      </c>
      <c r="CK91" s="328" t="s">
        <v>84</v>
      </c>
      <c r="CL91" s="317">
        <f>ADHK!CL91</f>
        <v>240</v>
      </c>
      <c r="CM91" s="338">
        <f>'Produksi dan Harga'!AC25</f>
        <v>11581868.32</v>
      </c>
      <c r="CN91" s="317">
        <f t="shared" si="823"/>
        <v>2779.648397</v>
      </c>
      <c r="CO91" s="330">
        <v>0.022</v>
      </c>
      <c r="CP91" s="317">
        <f t="shared" si="824"/>
        <v>61.15226473</v>
      </c>
      <c r="CQ91" s="330"/>
      <c r="CR91" s="317"/>
      <c r="CS91" s="331">
        <f t="shared" si="825"/>
        <v>0</v>
      </c>
      <c r="CT91" s="317">
        <f t="shared" si="826"/>
        <v>2840.800661</v>
      </c>
      <c r="CU91" s="330">
        <v>0.21087817</v>
      </c>
      <c r="CV91" s="332">
        <f t="shared" si="827"/>
        <v>599.0628448</v>
      </c>
      <c r="CW91" s="333">
        <f t="shared" si="828"/>
        <v>2241.737817</v>
      </c>
      <c r="CX91" s="565"/>
      <c r="CY91" s="326">
        <f t="shared" si="907"/>
        <v>7</v>
      </c>
      <c r="CZ91" s="327" t="s">
        <v>43</v>
      </c>
      <c r="DA91" s="328" t="s">
        <v>85</v>
      </c>
      <c r="DB91" s="328" t="s">
        <v>84</v>
      </c>
      <c r="DC91" s="317">
        <f>ADHK!DC91</f>
        <v>155</v>
      </c>
      <c r="DD91" s="338">
        <f>'Produksi dan Harga'!AH25</f>
        <v>11988626.11</v>
      </c>
      <c r="DE91" s="317">
        <f t="shared" si="829"/>
        <v>1858.237047</v>
      </c>
      <c r="DF91" s="330">
        <v>0.022</v>
      </c>
      <c r="DG91" s="317">
        <f t="shared" si="830"/>
        <v>40.88121503</v>
      </c>
      <c r="DH91" s="330"/>
      <c r="DI91" s="317"/>
      <c r="DJ91" s="331">
        <f t="shared" si="831"/>
        <v>0</v>
      </c>
      <c r="DK91" s="317">
        <f t="shared" si="832"/>
        <v>1899.118262</v>
      </c>
      <c r="DL91" s="330">
        <v>0.21087817</v>
      </c>
      <c r="DM91" s="332">
        <f t="shared" si="833"/>
        <v>400.4825836</v>
      </c>
      <c r="DN91" s="333">
        <f t="shared" si="834"/>
        <v>1498.635678</v>
      </c>
      <c r="DO91" s="565"/>
      <c r="DP91" s="326">
        <f t="shared" si="908"/>
        <v>7</v>
      </c>
      <c r="DQ91" s="327" t="s">
        <v>43</v>
      </c>
      <c r="DR91" s="328" t="s">
        <v>85</v>
      </c>
      <c r="DS91" s="328" t="s">
        <v>84</v>
      </c>
      <c r="DT91" s="317">
        <f>ADHK!DT91</f>
        <v>168</v>
      </c>
      <c r="DU91" s="338">
        <f>'Produksi dan Harga'!AM25</f>
        <v>12134179.25</v>
      </c>
      <c r="DV91" s="317">
        <f t="shared" si="835"/>
        <v>2038.542115</v>
      </c>
      <c r="DW91" s="330">
        <v>0.022</v>
      </c>
      <c r="DX91" s="317">
        <f t="shared" si="836"/>
        <v>44.84792652</v>
      </c>
      <c r="DY91" s="330"/>
      <c r="DZ91" s="317"/>
      <c r="EA91" s="331">
        <f t="shared" si="837"/>
        <v>0</v>
      </c>
      <c r="EB91" s="317">
        <f t="shared" si="838"/>
        <v>2083.390041</v>
      </c>
      <c r="EC91" s="330">
        <v>0.21087817</v>
      </c>
      <c r="ED91" s="332">
        <f t="shared" si="839"/>
        <v>439.3414793</v>
      </c>
      <c r="EE91" s="333">
        <f t="shared" si="840"/>
        <v>1644.048562</v>
      </c>
      <c r="EF91" s="565"/>
      <c r="EG91" s="326">
        <f t="shared" si="909"/>
        <v>7</v>
      </c>
      <c r="EH91" s="327" t="s">
        <v>43</v>
      </c>
      <c r="EI91" s="328" t="s">
        <v>85</v>
      </c>
      <c r="EJ91" s="328" t="s">
        <v>84</v>
      </c>
      <c r="EK91" s="317">
        <f>ADHK!EK91</f>
        <v>72</v>
      </c>
      <c r="EL91" s="338">
        <f>'Produksi dan Harga'!AR25</f>
        <v>12513151.98</v>
      </c>
      <c r="EM91" s="317">
        <f t="shared" si="841"/>
        <v>900.9469423</v>
      </c>
      <c r="EN91" s="330">
        <v>0.022</v>
      </c>
      <c r="EO91" s="317">
        <f t="shared" si="842"/>
        <v>19.82083273</v>
      </c>
      <c r="EP91" s="330"/>
      <c r="EQ91" s="317"/>
      <c r="ER91" s="331">
        <f t="shared" si="843"/>
        <v>0</v>
      </c>
      <c r="ES91" s="317">
        <f t="shared" si="844"/>
        <v>920.767775</v>
      </c>
      <c r="ET91" s="330">
        <v>0.21087817</v>
      </c>
      <c r="EU91" s="332">
        <f t="shared" si="845"/>
        <v>194.1698234</v>
      </c>
      <c r="EV91" s="333">
        <f t="shared" si="846"/>
        <v>726.5979516</v>
      </c>
      <c r="EW91" s="565"/>
      <c r="EX91" s="326">
        <f t="shared" si="910"/>
        <v>7</v>
      </c>
      <c r="EY91" s="327" t="s">
        <v>43</v>
      </c>
      <c r="EZ91" s="328" t="s">
        <v>85</v>
      </c>
      <c r="FA91" s="328" t="s">
        <v>84</v>
      </c>
      <c r="FB91" s="317">
        <f>ADHK!FB91</f>
        <v>137.5</v>
      </c>
      <c r="FC91" s="338">
        <f>'Produksi dan Harga'!AW25</f>
        <v>12746726.77</v>
      </c>
      <c r="FD91" s="317">
        <f t="shared" si="847"/>
        <v>1752.674931</v>
      </c>
      <c r="FE91" s="330">
        <v>0.022</v>
      </c>
      <c r="FF91" s="317">
        <f t="shared" si="848"/>
        <v>38.55884847</v>
      </c>
      <c r="FG91" s="330"/>
      <c r="FH91" s="317"/>
      <c r="FI91" s="331">
        <f t="shared" si="849"/>
        <v>0</v>
      </c>
      <c r="FJ91" s="317">
        <f t="shared" si="850"/>
        <v>1791.233779</v>
      </c>
      <c r="FK91" s="330">
        <v>0.21087817</v>
      </c>
      <c r="FL91" s="332">
        <f t="shared" si="851"/>
        <v>377.7321014</v>
      </c>
      <c r="FM91" s="333">
        <f t="shared" si="852"/>
        <v>1413.501678</v>
      </c>
      <c r="FN91" s="565"/>
      <c r="FO91" s="326">
        <f t="shared" si="911"/>
        <v>7</v>
      </c>
      <c r="FP91" s="327" t="s">
        <v>43</v>
      </c>
      <c r="FQ91" s="328" t="s">
        <v>85</v>
      </c>
      <c r="FR91" s="328" t="s">
        <v>84</v>
      </c>
      <c r="FS91" s="317">
        <f>ADHK!FS91</f>
        <v>49</v>
      </c>
      <c r="FT91" s="338">
        <f>'Produksi dan Harga'!BB25</f>
        <v>13343275.61</v>
      </c>
      <c r="FU91" s="317">
        <f t="shared" si="853"/>
        <v>653.8205048</v>
      </c>
      <c r="FV91" s="330">
        <v>0.022</v>
      </c>
      <c r="FW91" s="317">
        <f t="shared" si="854"/>
        <v>14.38405111</v>
      </c>
      <c r="FX91" s="330"/>
      <c r="FY91" s="317"/>
      <c r="FZ91" s="331">
        <f t="shared" si="855"/>
        <v>0</v>
      </c>
      <c r="GA91" s="317">
        <f t="shared" si="856"/>
        <v>668.2045559</v>
      </c>
      <c r="GB91" s="330">
        <v>0.21087817</v>
      </c>
      <c r="GC91" s="332">
        <f t="shared" si="857"/>
        <v>140.9097539</v>
      </c>
      <c r="GD91" s="333">
        <f t="shared" si="858"/>
        <v>527.294802</v>
      </c>
      <c r="GE91" s="565"/>
      <c r="GF91" s="326">
        <f t="shared" si="912"/>
        <v>7</v>
      </c>
      <c r="GG91" s="327" t="s">
        <v>43</v>
      </c>
      <c r="GH91" s="328" t="s">
        <v>85</v>
      </c>
      <c r="GI91" s="328" t="s">
        <v>84</v>
      </c>
      <c r="GJ91" s="317">
        <f>ADHK!GJ91</f>
        <v>40</v>
      </c>
      <c r="GK91" s="338">
        <f>'Produksi dan Harga'!BG25</f>
        <v>13813302.01</v>
      </c>
      <c r="GL91" s="317">
        <f t="shared" si="859"/>
        <v>552.5320804</v>
      </c>
      <c r="GM91" s="330">
        <v>0.022</v>
      </c>
      <c r="GN91" s="317">
        <f t="shared" si="860"/>
        <v>12.15570577</v>
      </c>
      <c r="GO91" s="330"/>
      <c r="GP91" s="317"/>
      <c r="GQ91" s="331">
        <f t="shared" si="861"/>
        <v>0</v>
      </c>
      <c r="GR91" s="317">
        <f t="shared" si="862"/>
        <v>564.6877862</v>
      </c>
      <c r="GS91" s="330">
        <v>0.21087817</v>
      </c>
      <c r="GT91" s="332">
        <f t="shared" si="863"/>
        <v>119.080327</v>
      </c>
      <c r="GU91" s="333">
        <f t="shared" si="864"/>
        <v>445.6074592</v>
      </c>
      <c r="GV91" s="565"/>
      <c r="GW91" s="326">
        <f t="shared" si="913"/>
        <v>7</v>
      </c>
      <c r="GX91" s="327" t="s">
        <v>43</v>
      </c>
      <c r="GY91" s="328" t="s">
        <v>85</v>
      </c>
      <c r="GZ91" s="328" t="s">
        <v>84</v>
      </c>
      <c r="HA91" s="332">
        <f>ADHK!HA91</f>
        <v>76</v>
      </c>
      <c r="HB91" s="317">
        <f>'Produksi dan Harga'!BL25</f>
        <v>14191677.32</v>
      </c>
      <c r="HC91" s="337">
        <f t="shared" si="865"/>
        <v>1078.567476</v>
      </c>
      <c r="HD91" s="330">
        <v>0.022</v>
      </c>
      <c r="HE91" s="317">
        <f t="shared" si="866"/>
        <v>23.72848448</v>
      </c>
      <c r="HF91" s="330"/>
      <c r="HG91" s="317"/>
      <c r="HH91" s="331">
        <f t="shared" si="867"/>
        <v>0</v>
      </c>
      <c r="HI91" s="317">
        <f t="shared" si="868"/>
        <v>1102.295961</v>
      </c>
      <c r="HJ91" s="330">
        <v>0.21087817</v>
      </c>
      <c r="HK91" s="332">
        <f t="shared" si="869"/>
        <v>232.450155</v>
      </c>
      <c r="HL91" s="333">
        <f t="shared" si="870"/>
        <v>869.8458057</v>
      </c>
      <c r="HM91" s="565"/>
      <c r="HN91" s="326">
        <f t="shared" si="914"/>
        <v>7</v>
      </c>
      <c r="HO91" s="327" t="s">
        <v>43</v>
      </c>
      <c r="HP91" s="328" t="s">
        <v>85</v>
      </c>
      <c r="HQ91" s="328" t="s">
        <v>84</v>
      </c>
      <c r="HR91" s="317">
        <f>ADHK!HR91</f>
        <v>91</v>
      </c>
      <c r="HS91" s="314">
        <f>'Produksi dan Harga'!BQ25</f>
        <v>14925919.19</v>
      </c>
      <c r="HT91" s="317">
        <f t="shared" si="871"/>
        <v>1358.258646</v>
      </c>
      <c r="HU91" s="330">
        <v>0.022</v>
      </c>
      <c r="HV91" s="317">
        <f t="shared" si="872"/>
        <v>29.88169022</v>
      </c>
      <c r="HW91" s="330"/>
      <c r="HX91" s="317"/>
      <c r="HY91" s="331">
        <f t="shared" si="873"/>
        <v>0</v>
      </c>
      <c r="HZ91" s="317">
        <f t="shared" si="874"/>
        <v>1388.140337</v>
      </c>
      <c r="IA91" s="330">
        <v>0.21087817</v>
      </c>
      <c r="IB91" s="332">
        <f t="shared" si="875"/>
        <v>292.7284939</v>
      </c>
      <c r="IC91" s="333">
        <f t="shared" si="876"/>
        <v>1095.411843</v>
      </c>
      <c r="ID91" s="565"/>
      <c r="IE91" s="326">
        <f t="shared" si="915"/>
        <v>7</v>
      </c>
      <c r="IF91" s="327" t="s">
        <v>43</v>
      </c>
      <c r="IG91" s="328" t="s">
        <v>85</v>
      </c>
      <c r="IH91" s="328" t="s">
        <v>84</v>
      </c>
      <c r="II91" s="317">
        <f>ADHK!II91</f>
        <v>65.6</v>
      </c>
      <c r="IJ91" s="317">
        <f>'Produksi dan Harga'!BV25</f>
        <v>14881016.87</v>
      </c>
      <c r="IK91" s="317">
        <f t="shared" si="877"/>
        <v>976.1947067</v>
      </c>
      <c r="IL91" s="330">
        <v>0.022</v>
      </c>
      <c r="IM91" s="317">
        <f t="shared" si="878"/>
        <v>21.47628355</v>
      </c>
      <c r="IN91" s="330"/>
      <c r="IO91" s="317"/>
      <c r="IP91" s="331">
        <f t="shared" si="879"/>
        <v>0</v>
      </c>
      <c r="IQ91" s="317">
        <f t="shared" si="880"/>
        <v>997.6709902</v>
      </c>
      <c r="IR91" s="330">
        <v>0.21087817</v>
      </c>
      <c r="IS91" s="332">
        <f t="shared" si="881"/>
        <v>210.3870327</v>
      </c>
      <c r="IT91" s="333">
        <f t="shared" si="882"/>
        <v>787.2839575</v>
      </c>
      <c r="IU91" s="565"/>
      <c r="IV91" s="326">
        <f t="shared" si="916"/>
        <v>7</v>
      </c>
      <c r="IW91" s="327" t="s">
        <v>43</v>
      </c>
      <c r="IX91" s="328" t="s">
        <v>85</v>
      </c>
      <c r="IY91" s="328" t="s">
        <v>84</v>
      </c>
      <c r="IZ91" s="317">
        <f>ADHK!IZ91</f>
        <v>18.4</v>
      </c>
      <c r="JA91" s="317">
        <f>'Produksi dan Harga'!CA25</f>
        <v>15269512.9</v>
      </c>
      <c r="JB91" s="317">
        <f t="shared" si="883"/>
        <v>280.9590373</v>
      </c>
      <c r="JC91" s="330">
        <v>0.022</v>
      </c>
      <c r="JD91" s="317">
        <f t="shared" si="884"/>
        <v>6.181098822</v>
      </c>
      <c r="JE91" s="330"/>
      <c r="JF91" s="317"/>
      <c r="JG91" s="331">
        <f t="shared" si="885"/>
        <v>0</v>
      </c>
      <c r="JH91" s="317">
        <f t="shared" si="886"/>
        <v>287.1401362</v>
      </c>
      <c r="JI91" s="330">
        <v>0.21087817</v>
      </c>
      <c r="JJ91" s="332">
        <f t="shared" si="887"/>
        <v>60.55158645</v>
      </c>
      <c r="JK91" s="333">
        <f t="shared" si="888"/>
        <v>226.5885497</v>
      </c>
      <c r="JL91" s="565"/>
      <c r="JM91" s="326">
        <f t="shared" si="917"/>
        <v>7</v>
      </c>
      <c r="JN91" s="327" t="s">
        <v>43</v>
      </c>
      <c r="JO91" s="328" t="s">
        <v>85</v>
      </c>
      <c r="JP91" s="328" t="s">
        <v>84</v>
      </c>
      <c r="JQ91" s="317" t="str">
        <f>ADHK!JQ91</f>
        <v/>
      </c>
      <c r="JR91" s="317"/>
      <c r="JS91" s="317">
        <f t="shared" si="889"/>
        <v>0</v>
      </c>
      <c r="JT91" s="330">
        <v>0.022</v>
      </c>
      <c r="JU91" s="317">
        <f t="shared" si="890"/>
        <v>0</v>
      </c>
      <c r="JV91" s="330"/>
      <c r="JW91" s="317"/>
      <c r="JX91" s="331">
        <f t="shared" si="891"/>
        <v>0</v>
      </c>
      <c r="JY91" s="317">
        <f t="shared" si="892"/>
        <v>0</v>
      </c>
      <c r="JZ91" s="330">
        <v>0.21087817</v>
      </c>
      <c r="KA91" s="332">
        <f t="shared" si="893"/>
        <v>0</v>
      </c>
      <c r="KB91" s="333">
        <f t="shared" si="894"/>
        <v>0</v>
      </c>
      <c r="KC91" s="565"/>
      <c r="KD91" s="326">
        <f t="shared" si="918"/>
        <v>7</v>
      </c>
      <c r="KE91" s="327" t="s">
        <v>43</v>
      </c>
      <c r="KF91" s="328" t="s">
        <v>85</v>
      </c>
      <c r="KG91" s="328" t="s">
        <v>84</v>
      </c>
      <c r="KH91" s="317" t="str">
        <f>ADHK!KH91</f>
        <v/>
      </c>
      <c r="KI91" s="317"/>
      <c r="KJ91" s="317">
        <f t="shared" si="895"/>
        <v>0</v>
      </c>
      <c r="KK91" s="330">
        <v>0.022</v>
      </c>
      <c r="KL91" s="317">
        <f t="shared" si="896"/>
        <v>0</v>
      </c>
      <c r="KM91" s="330"/>
      <c r="KN91" s="317"/>
      <c r="KO91" s="331">
        <f t="shared" si="897"/>
        <v>0</v>
      </c>
      <c r="KP91" s="317">
        <f t="shared" si="898"/>
        <v>0</v>
      </c>
      <c r="KQ91" s="330">
        <v>0.21087817</v>
      </c>
      <c r="KR91" s="332">
        <f t="shared" si="899"/>
        <v>0</v>
      </c>
      <c r="KS91" s="333">
        <f t="shared" si="900"/>
        <v>0</v>
      </c>
    </row>
    <row r="92" ht="15.75" customHeight="1">
      <c r="A92" s="326">
        <f t="shared" si="901"/>
        <v>8</v>
      </c>
      <c r="B92" s="327" t="s">
        <v>87</v>
      </c>
      <c r="C92" s="328" t="s">
        <v>85</v>
      </c>
      <c r="D92" s="328" t="s">
        <v>84</v>
      </c>
      <c r="E92" s="317" t="str">
        <f>ADHK!E92</f>
        <v/>
      </c>
      <c r="F92" s="317">
        <f>ADHK!F92</f>
        <v>1009000</v>
      </c>
      <c r="G92" s="317">
        <f t="shared" si="793"/>
        <v>0</v>
      </c>
      <c r="H92" s="330">
        <v>0.022</v>
      </c>
      <c r="I92" s="317">
        <f t="shared" si="794"/>
        <v>0</v>
      </c>
      <c r="J92" s="330"/>
      <c r="K92" s="317"/>
      <c r="L92" s="331">
        <f t="shared" si="795"/>
        <v>0</v>
      </c>
      <c r="M92" s="317">
        <f t="shared" si="796"/>
        <v>0</v>
      </c>
      <c r="N92" s="330">
        <v>0.27429935250298</v>
      </c>
      <c r="O92" s="332">
        <f t="shared" si="797"/>
        <v>0</v>
      </c>
      <c r="P92" s="333">
        <f t="shared" si="798"/>
        <v>0</v>
      </c>
      <c r="Q92" s="565"/>
      <c r="R92" s="326">
        <f t="shared" si="902"/>
        <v>8</v>
      </c>
      <c r="S92" s="327" t="s">
        <v>87</v>
      </c>
      <c r="T92" s="328" t="s">
        <v>85</v>
      </c>
      <c r="U92" s="328" t="s">
        <v>84</v>
      </c>
      <c r="V92" s="317" t="str">
        <f>ADHK!V92</f>
        <v/>
      </c>
      <c r="W92" s="317"/>
      <c r="X92" s="317">
        <f t="shared" si="799"/>
        <v>0</v>
      </c>
      <c r="Y92" s="330">
        <v>0.022</v>
      </c>
      <c r="Z92" s="317">
        <f t="shared" si="800"/>
        <v>0</v>
      </c>
      <c r="AA92" s="330"/>
      <c r="AB92" s="317"/>
      <c r="AC92" s="331">
        <f t="shared" si="801"/>
        <v>0</v>
      </c>
      <c r="AD92" s="317">
        <f t="shared" si="802"/>
        <v>0</v>
      </c>
      <c r="AE92" s="330">
        <v>0.27429935250298</v>
      </c>
      <c r="AF92" s="332">
        <f t="shared" si="803"/>
        <v>0</v>
      </c>
      <c r="AG92" s="333">
        <f t="shared" si="804"/>
        <v>0</v>
      </c>
      <c r="AH92" s="565"/>
      <c r="AI92" s="326">
        <f t="shared" si="903"/>
        <v>8</v>
      </c>
      <c r="AJ92" s="327" t="s">
        <v>87</v>
      </c>
      <c r="AK92" s="328" t="s">
        <v>85</v>
      </c>
      <c r="AL92" s="328" t="s">
        <v>84</v>
      </c>
      <c r="AM92" s="317" t="str">
        <f>ADHK!AM92</f>
        <v/>
      </c>
      <c r="AN92" s="317"/>
      <c r="AO92" s="317">
        <f t="shared" si="805"/>
        <v>0</v>
      </c>
      <c r="AP92" s="330">
        <v>0.022</v>
      </c>
      <c r="AQ92" s="317">
        <f t="shared" si="806"/>
        <v>0</v>
      </c>
      <c r="AR92" s="330"/>
      <c r="AS92" s="317"/>
      <c r="AT92" s="331">
        <f t="shared" si="807"/>
        <v>0</v>
      </c>
      <c r="AU92" s="317">
        <f t="shared" si="808"/>
        <v>0</v>
      </c>
      <c r="AV92" s="330">
        <v>0.27429935250298</v>
      </c>
      <c r="AW92" s="332">
        <f t="shared" si="809"/>
        <v>0</v>
      </c>
      <c r="AX92" s="333">
        <f t="shared" si="810"/>
        <v>0</v>
      </c>
      <c r="AY92" s="565"/>
      <c r="AZ92" s="326">
        <f t="shared" si="904"/>
        <v>8</v>
      </c>
      <c r="BA92" s="327" t="s">
        <v>87</v>
      </c>
      <c r="BB92" s="328" t="s">
        <v>85</v>
      </c>
      <c r="BC92" s="328" t="s">
        <v>84</v>
      </c>
      <c r="BD92" s="317" t="str">
        <f>ADHK!BD92</f>
        <v/>
      </c>
      <c r="BE92" s="317"/>
      <c r="BF92" s="317">
        <f t="shared" si="811"/>
        <v>0</v>
      </c>
      <c r="BG92" s="330">
        <v>0.022</v>
      </c>
      <c r="BH92" s="317">
        <f t="shared" si="812"/>
        <v>0</v>
      </c>
      <c r="BI92" s="330"/>
      <c r="BJ92" s="317"/>
      <c r="BK92" s="331">
        <f t="shared" si="813"/>
        <v>0</v>
      </c>
      <c r="BL92" s="317">
        <f t="shared" si="814"/>
        <v>0</v>
      </c>
      <c r="BM92" s="330">
        <v>0.27429935250298</v>
      </c>
      <c r="BN92" s="332">
        <f t="shared" si="815"/>
        <v>0</v>
      </c>
      <c r="BO92" s="333">
        <f t="shared" si="816"/>
        <v>0</v>
      </c>
      <c r="BP92" s="565"/>
      <c r="BQ92" s="326">
        <f t="shared" si="905"/>
        <v>8</v>
      </c>
      <c r="BR92" s="327" t="s">
        <v>87</v>
      </c>
      <c r="BS92" s="328" t="s">
        <v>85</v>
      </c>
      <c r="BT92" s="328" t="s">
        <v>84</v>
      </c>
      <c r="BU92" s="317" t="str">
        <f>ADHK!BU92</f>
        <v/>
      </c>
      <c r="BV92" s="317"/>
      <c r="BW92" s="317">
        <f t="shared" si="817"/>
        <v>0</v>
      </c>
      <c r="BX92" s="330">
        <v>0.022</v>
      </c>
      <c r="BY92" s="317">
        <f t="shared" si="818"/>
        <v>0</v>
      </c>
      <c r="BZ92" s="330"/>
      <c r="CA92" s="317"/>
      <c r="CB92" s="331">
        <f t="shared" si="819"/>
        <v>0</v>
      </c>
      <c r="CC92" s="317">
        <f t="shared" si="820"/>
        <v>0</v>
      </c>
      <c r="CD92" s="330">
        <v>0.27429935250298</v>
      </c>
      <c r="CE92" s="332">
        <f t="shared" si="821"/>
        <v>0</v>
      </c>
      <c r="CF92" s="333">
        <f t="shared" si="822"/>
        <v>0</v>
      </c>
      <c r="CG92" s="565"/>
      <c r="CH92" s="326">
        <f t="shared" si="906"/>
        <v>8</v>
      </c>
      <c r="CI92" s="327" t="s">
        <v>87</v>
      </c>
      <c r="CJ92" s="328" t="s">
        <v>85</v>
      </c>
      <c r="CK92" s="328" t="s">
        <v>84</v>
      </c>
      <c r="CL92" s="317" t="str">
        <f>ADHK!CL92</f>
        <v/>
      </c>
      <c r="CM92" s="317"/>
      <c r="CN92" s="317">
        <f t="shared" si="823"/>
        <v>0</v>
      </c>
      <c r="CO92" s="330">
        <v>0.022</v>
      </c>
      <c r="CP92" s="317">
        <f t="shared" si="824"/>
        <v>0</v>
      </c>
      <c r="CQ92" s="330"/>
      <c r="CR92" s="317"/>
      <c r="CS92" s="331">
        <f t="shared" si="825"/>
        <v>0</v>
      </c>
      <c r="CT92" s="317">
        <f t="shared" si="826"/>
        <v>0</v>
      </c>
      <c r="CU92" s="330">
        <v>0.27429935250298</v>
      </c>
      <c r="CV92" s="332">
        <f t="shared" si="827"/>
        <v>0</v>
      </c>
      <c r="CW92" s="333">
        <f t="shared" si="828"/>
        <v>0</v>
      </c>
      <c r="CX92" s="565"/>
      <c r="CY92" s="326">
        <f t="shared" si="907"/>
        <v>8</v>
      </c>
      <c r="CZ92" s="327" t="s">
        <v>87</v>
      </c>
      <c r="DA92" s="328" t="s">
        <v>85</v>
      </c>
      <c r="DB92" s="328" t="s">
        <v>84</v>
      </c>
      <c r="DC92" s="317" t="str">
        <f>ADHK!DC92</f>
        <v/>
      </c>
      <c r="DD92" s="317"/>
      <c r="DE92" s="317">
        <f t="shared" si="829"/>
        <v>0</v>
      </c>
      <c r="DF92" s="330">
        <v>0.022</v>
      </c>
      <c r="DG92" s="317">
        <f t="shared" si="830"/>
        <v>0</v>
      </c>
      <c r="DH92" s="330"/>
      <c r="DI92" s="317"/>
      <c r="DJ92" s="331">
        <f t="shared" si="831"/>
        <v>0</v>
      </c>
      <c r="DK92" s="317">
        <f t="shared" si="832"/>
        <v>0</v>
      </c>
      <c r="DL92" s="330">
        <v>0.27429935250298</v>
      </c>
      <c r="DM92" s="332">
        <f t="shared" si="833"/>
        <v>0</v>
      </c>
      <c r="DN92" s="333">
        <f t="shared" si="834"/>
        <v>0</v>
      </c>
      <c r="DO92" s="565"/>
      <c r="DP92" s="326">
        <f t="shared" si="908"/>
        <v>8</v>
      </c>
      <c r="DQ92" s="327" t="s">
        <v>87</v>
      </c>
      <c r="DR92" s="328" t="s">
        <v>85</v>
      </c>
      <c r="DS92" s="328" t="s">
        <v>84</v>
      </c>
      <c r="DT92" s="317" t="str">
        <f>ADHK!DT92</f>
        <v/>
      </c>
      <c r="DU92" s="317"/>
      <c r="DV92" s="317">
        <f t="shared" si="835"/>
        <v>0</v>
      </c>
      <c r="DW92" s="330">
        <v>0.022</v>
      </c>
      <c r="DX92" s="317">
        <f t="shared" si="836"/>
        <v>0</v>
      </c>
      <c r="DY92" s="330"/>
      <c r="DZ92" s="317"/>
      <c r="EA92" s="331">
        <f t="shared" si="837"/>
        <v>0</v>
      </c>
      <c r="EB92" s="317">
        <f t="shared" si="838"/>
        <v>0</v>
      </c>
      <c r="EC92" s="330">
        <v>0.27429935250298</v>
      </c>
      <c r="ED92" s="332">
        <f t="shared" si="839"/>
        <v>0</v>
      </c>
      <c r="EE92" s="333">
        <f t="shared" si="840"/>
        <v>0</v>
      </c>
      <c r="EF92" s="565"/>
      <c r="EG92" s="326">
        <f t="shared" si="909"/>
        <v>8</v>
      </c>
      <c r="EH92" s="327" t="s">
        <v>87</v>
      </c>
      <c r="EI92" s="328" t="s">
        <v>85</v>
      </c>
      <c r="EJ92" s="328" t="s">
        <v>84</v>
      </c>
      <c r="EK92" s="317" t="str">
        <f>ADHK!EK92</f>
        <v/>
      </c>
      <c r="EL92" s="317"/>
      <c r="EM92" s="317">
        <f t="shared" si="841"/>
        <v>0</v>
      </c>
      <c r="EN92" s="330">
        <v>0.022</v>
      </c>
      <c r="EO92" s="317">
        <f t="shared" si="842"/>
        <v>0</v>
      </c>
      <c r="EP92" s="330"/>
      <c r="EQ92" s="317"/>
      <c r="ER92" s="331">
        <f t="shared" si="843"/>
        <v>0</v>
      </c>
      <c r="ES92" s="317">
        <f t="shared" si="844"/>
        <v>0</v>
      </c>
      <c r="ET92" s="330">
        <v>0.27429935250298</v>
      </c>
      <c r="EU92" s="332">
        <f t="shared" si="845"/>
        <v>0</v>
      </c>
      <c r="EV92" s="333">
        <f t="shared" si="846"/>
        <v>0</v>
      </c>
      <c r="EW92" s="565"/>
      <c r="EX92" s="326">
        <f t="shared" si="910"/>
        <v>8</v>
      </c>
      <c r="EY92" s="327" t="s">
        <v>87</v>
      </c>
      <c r="EZ92" s="328" t="s">
        <v>85</v>
      </c>
      <c r="FA92" s="328" t="s">
        <v>84</v>
      </c>
      <c r="FB92" s="317" t="str">
        <f>ADHK!FB92</f>
        <v/>
      </c>
      <c r="FC92" s="317"/>
      <c r="FD92" s="317">
        <f t="shared" si="847"/>
        <v>0</v>
      </c>
      <c r="FE92" s="330">
        <v>0.022</v>
      </c>
      <c r="FF92" s="317">
        <f t="shared" si="848"/>
        <v>0</v>
      </c>
      <c r="FG92" s="330"/>
      <c r="FH92" s="317"/>
      <c r="FI92" s="331">
        <f t="shared" si="849"/>
        <v>0</v>
      </c>
      <c r="FJ92" s="317">
        <f t="shared" si="850"/>
        <v>0</v>
      </c>
      <c r="FK92" s="330">
        <v>0.27429935250298</v>
      </c>
      <c r="FL92" s="332">
        <f t="shared" si="851"/>
        <v>0</v>
      </c>
      <c r="FM92" s="333">
        <f t="shared" si="852"/>
        <v>0</v>
      </c>
      <c r="FN92" s="565"/>
      <c r="FO92" s="326">
        <f t="shared" si="911"/>
        <v>8</v>
      </c>
      <c r="FP92" s="327" t="s">
        <v>87</v>
      </c>
      <c r="FQ92" s="328" t="s">
        <v>85</v>
      </c>
      <c r="FR92" s="328" t="s">
        <v>84</v>
      </c>
      <c r="FS92" s="317" t="str">
        <f>ADHK!FS92</f>
        <v/>
      </c>
      <c r="FT92" s="317"/>
      <c r="FU92" s="317">
        <f t="shared" si="853"/>
        <v>0</v>
      </c>
      <c r="FV92" s="330">
        <v>0.022</v>
      </c>
      <c r="FW92" s="317">
        <f t="shared" si="854"/>
        <v>0</v>
      </c>
      <c r="FX92" s="330"/>
      <c r="FY92" s="317"/>
      <c r="FZ92" s="331">
        <f t="shared" si="855"/>
        <v>0</v>
      </c>
      <c r="GA92" s="317">
        <f t="shared" si="856"/>
        <v>0</v>
      </c>
      <c r="GB92" s="330">
        <v>0.27429935250298</v>
      </c>
      <c r="GC92" s="332">
        <f t="shared" si="857"/>
        <v>0</v>
      </c>
      <c r="GD92" s="333">
        <f t="shared" si="858"/>
        <v>0</v>
      </c>
      <c r="GE92" s="565"/>
      <c r="GF92" s="326">
        <f t="shared" si="912"/>
        <v>8</v>
      </c>
      <c r="GG92" s="327" t="s">
        <v>87</v>
      </c>
      <c r="GH92" s="328" t="s">
        <v>85</v>
      </c>
      <c r="GI92" s="328" t="s">
        <v>84</v>
      </c>
      <c r="GJ92" s="317">
        <f>ADHK!GJ92</f>
        <v>249318.58</v>
      </c>
      <c r="GK92" s="317"/>
      <c r="GL92" s="317">
        <f t="shared" si="859"/>
        <v>0</v>
      </c>
      <c r="GM92" s="330">
        <v>0.022</v>
      </c>
      <c r="GN92" s="317">
        <f t="shared" si="860"/>
        <v>0</v>
      </c>
      <c r="GO92" s="330"/>
      <c r="GP92" s="317"/>
      <c r="GQ92" s="331">
        <f t="shared" si="861"/>
        <v>0</v>
      </c>
      <c r="GR92" s="317">
        <f t="shared" si="862"/>
        <v>0</v>
      </c>
      <c r="GS92" s="330">
        <v>0.27429935250298</v>
      </c>
      <c r="GT92" s="332">
        <f t="shared" si="863"/>
        <v>0</v>
      </c>
      <c r="GU92" s="333">
        <f t="shared" si="864"/>
        <v>0</v>
      </c>
      <c r="GV92" s="565"/>
      <c r="GW92" s="326">
        <f t="shared" si="913"/>
        <v>8</v>
      </c>
      <c r="GX92" s="327" t="s">
        <v>87</v>
      </c>
      <c r="GY92" s="328" t="s">
        <v>85</v>
      </c>
      <c r="GZ92" s="328" t="s">
        <v>84</v>
      </c>
      <c r="HA92" s="317" t="str">
        <f>ADHK!HA92</f>
        <v/>
      </c>
      <c r="HB92" s="317" t="str">
        <f>'Produksi dan Harga'!BL26</f>
        <v/>
      </c>
      <c r="HC92" s="317">
        <f t="shared" si="865"/>
        <v>0</v>
      </c>
      <c r="HD92" s="330">
        <v>0.022</v>
      </c>
      <c r="HE92" s="317">
        <f t="shared" si="866"/>
        <v>0</v>
      </c>
      <c r="HF92" s="330"/>
      <c r="HG92" s="317"/>
      <c r="HH92" s="331">
        <f t="shared" si="867"/>
        <v>0</v>
      </c>
      <c r="HI92" s="317">
        <f t="shared" si="868"/>
        <v>0</v>
      </c>
      <c r="HJ92" s="330">
        <v>0.27429935250298</v>
      </c>
      <c r="HK92" s="332">
        <f t="shared" si="869"/>
        <v>0</v>
      </c>
      <c r="HL92" s="333">
        <f t="shared" si="870"/>
        <v>0</v>
      </c>
      <c r="HM92" s="565"/>
      <c r="HN92" s="326">
        <f t="shared" si="914"/>
        <v>8</v>
      </c>
      <c r="HO92" s="327" t="s">
        <v>87</v>
      </c>
      <c r="HP92" s="328" t="s">
        <v>85</v>
      </c>
      <c r="HQ92" s="328" t="s">
        <v>84</v>
      </c>
      <c r="HR92" s="317" t="str">
        <f>ADHK!HR92</f>
        <v/>
      </c>
      <c r="HS92" s="317"/>
      <c r="HT92" s="317">
        <f t="shared" si="871"/>
        <v>0</v>
      </c>
      <c r="HU92" s="330">
        <v>0.022</v>
      </c>
      <c r="HV92" s="317">
        <f t="shared" si="872"/>
        <v>0</v>
      </c>
      <c r="HW92" s="330"/>
      <c r="HX92" s="317"/>
      <c r="HY92" s="331">
        <f t="shared" si="873"/>
        <v>0</v>
      </c>
      <c r="HZ92" s="317">
        <f t="shared" si="874"/>
        <v>0</v>
      </c>
      <c r="IA92" s="330">
        <v>0.27429935250298</v>
      </c>
      <c r="IB92" s="332">
        <f t="shared" si="875"/>
        <v>0</v>
      </c>
      <c r="IC92" s="333">
        <f t="shared" si="876"/>
        <v>0</v>
      </c>
      <c r="ID92" s="565"/>
      <c r="IE92" s="326">
        <f t="shared" si="915"/>
        <v>8</v>
      </c>
      <c r="IF92" s="327" t="s">
        <v>87</v>
      </c>
      <c r="IG92" s="328" t="s">
        <v>85</v>
      </c>
      <c r="IH92" s="328" t="s">
        <v>84</v>
      </c>
      <c r="II92" s="317" t="str">
        <f>ADHK!II92</f>
        <v/>
      </c>
      <c r="IJ92" s="317"/>
      <c r="IK92" s="317">
        <f t="shared" si="877"/>
        <v>0</v>
      </c>
      <c r="IL92" s="330">
        <v>0.022</v>
      </c>
      <c r="IM92" s="317">
        <f t="shared" si="878"/>
        <v>0</v>
      </c>
      <c r="IN92" s="330"/>
      <c r="IO92" s="317"/>
      <c r="IP92" s="331">
        <f t="shared" si="879"/>
        <v>0</v>
      </c>
      <c r="IQ92" s="317">
        <f t="shared" si="880"/>
        <v>0</v>
      </c>
      <c r="IR92" s="330">
        <v>0.27429935250298</v>
      </c>
      <c r="IS92" s="332">
        <f t="shared" si="881"/>
        <v>0</v>
      </c>
      <c r="IT92" s="333">
        <f t="shared" si="882"/>
        <v>0</v>
      </c>
      <c r="IU92" s="565"/>
      <c r="IV92" s="326">
        <f t="shared" si="916"/>
        <v>8</v>
      </c>
      <c r="IW92" s="327" t="s">
        <v>87</v>
      </c>
      <c r="IX92" s="328" t="s">
        <v>85</v>
      </c>
      <c r="IY92" s="328" t="s">
        <v>84</v>
      </c>
      <c r="IZ92" s="317" t="str">
        <f>ADHK!IZ92</f>
        <v/>
      </c>
      <c r="JA92" s="317"/>
      <c r="JB92" s="317">
        <f t="shared" si="883"/>
        <v>0</v>
      </c>
      <c r="JC92" s="330">
        <v>0.022</v>
      </c>
      <c r="JD92" s="317">
        <f t="shared" si="884"/>
        <v>0</v>
      </c>
      <c r="JE92" s="330"/>
      <c r="JF92" s="317"/>
      <c r="JG92" s="331">
        <f t="shared" si="885"/>
        <v>0</v>
      </c>
      <c r="JH92" s="317">
        <f t="shared" si="886"/>
        <v>0</v>
      </c>
      <c r="JI92" s="330">
        <v>0.27429935250298</v>
      </c>
      <c r="JJ92" s="332">
        <f t="shared" si="887"/>
        <v>0</v>
      </c>
      <c r="JK92" s="333">
        <f t="shared" si="888"/>
        <v>0</v>
      </c>
      <c r="JL92" s="565"/>
      <c r="JM92" s="326">
        <f t="shared" si="917"/>
        <v>8</v>
      </c>
      <c r="JN92" s="327" t="s">
        <v>87</v>
      </c>
      <c r="JO92" s="328" t="s">
        <v>85</v>
      </c>
      <c r="JP92" s="328" t="s">
        <v>84</v>
      </c>
      <c r="JQ92" s="317" t="str">
        <f>ADHK!JQ92</f>
        <v/>
      </c>
      <c r="JR92" s="317"/>
      <c r="JS92" s="317">
        <f t="shared" si="889"/>
        <v>0</v>
      </c>
      <c r="JT92" s="330">
        <v>0.022</v>
      </c>
      <c r="JU92" s="317">
        <f t="shared" si="890"/>
        <v>0</v>
      </c>
      <c r="JV92" s="330"/>
      <c r="JW92" s="317"/>
      <c r="JX92" s="331">
        <f t="shared" si="891"/>
        <v>0</v>
      </c>
      <c r="JY92" s="317">
        <f t="shared" si="892"/>
        <v>0</v>
      </c>
      <c r="JZ92" s="330">
        <v>0.27429935250298</v>
      </c>
      <c r="KA92" s="332">
        <f t="shared" si="893"/>
        <v>0</v>
      </c>
      <c r="KB92" s="333">
        <f t="shared" si="894"/>
        <v>0</v>
      </c>
      <c r="KC92" s="565"/>
      <c r="KD92" s="326">
        <f t="shared" si="918"/>
        <v>8</v>
      </c>
      <c r="KE92" s="327" t="s">
        <v>87</v>
      </c>
      <c r="KF92" s="328" t="s">
        <v>85</v>
      </c>
      <c r="KG92" s="328" t="s">
        <v>84</v>
      </c>
      <c r="KH92" s="317" t="str">
        <f>ADHK!KH92</f>
        <v/>
      </c>
      <c r="KI92" s="317"/>
      <c r="KJ92" s="317">
        <f t="shared" si="895"/>
        <v>0</v>
      </c>
      <c r="KK92" s="330">
        <v>0.022</v>
      </c>
      <c r="KL92" s="317">
        <f t="shared" si="896"/>
        <v>0</v>
      </c>
      <c r="KM92" s="330"/>
      <c r="KN92" s="317"/>
      <c r="KO92" s="331">
        <f t="shared" si="897"/>
        <v>0</v>
      </c>
      <c r="KP92" s="317">
        <f t="shared" si="898"/>
        <v>0</v>
      </c>
      <c r="KQ92" s="330">
        <v>0.27429935250298</v>
      </c>
      <c r="KR92" s="332">
        <f t="shared" si="899"/>
        <v>0</v>
      </c>
      <c r="KS92" s="333">
        <f t="shared" si="900"/>
        <v>0</v>
      </c>
    </row>
    <row r="93" ht="15.75" customHeight="1">
      <c r="A93" s="326">
        <f t="shared" si="901"/>
        <v>9</v>
      </c>
      <c r="B93" s="327" t="s">
        <v>88</v>
      </c>
      <c r="C93" s="328" t="s">
        <v>86</v>
      </c>
      <c r="D93" s="328" t="s">
        <v>84</v>
      </c>
      <c r="E93" s="317" t="str">
        <f>ADHK!E93</f>
        <v/>
      </c>
      <c r="F93" s="317">
        <f>ADHK!F93</f>
        <v>1009000</v>
      </c>
      <c r="G93" s="317">
        <f t="shared" si="793"/>
        <v>0</v>
      </c>
      <c r="H93" s="330">
        <v>0.022</v>
      </c>
      <c r="I93" s="317">
        <f t="shared" si="794"/>
        <v>0</v>
      </c>
      <c r="J93" s="330"/>
      <c r="K93" s="317"/>
      <c r="L93" s="331">
        <f t="shared" si="795"/>
        <v>0</v>
      </c>
      <c r="M93" s="317">
        <f t="shared" si="796"/>
        <v>0</v>
      </c>
      <c r="N93" s="330">
        <v>0.27429935250298</v>
      </c>
      <c r="O93" s="332">
        <f t="shared" si="797"/>
        <v>0</v>
      </c>
      <c r="P93" s="333">
        <f t="shared" si="798"/>
        <v>0</v>
      </c>
      <c r="Q93" s="565"/>
      <c r="R93" s="326">
        <f t="shared" si="902"/>
        <v>9</v>
      </c>
      <c r="S93" s="327" t="s">
        <v>88</v>
      </c>
      <c r="T93" s="328" t="s">
        <v>86</v>
      </c>
      <c r="U93" s="328" t="s">
        <v>84</v>
      </c>
      <c r="V93" s="317" t="str">
        <f>ADHK!V93</f>
        <v/>
      </c>
      <c r="W93" s="317"/>
      <c r="X93" s="317">
        <f t="shared" si="799"/>
        <v>0</v>
      </c>
      <c r="Y93" s="330">
        <v>0.022</v>
      </c>
      <c r="Z93" s="317">
        <f t="shared" si="800"/>
        <v>0</v>
      </c>
      <c r="AA93" s="330"/>
      <c r="AB93" s="317"/>
      <c r="AC93" s="331">
        <f t="shared" si="801"/>
        <v>0</v>
      </c>
      <c r="AD93" s="317">
        <f t="shared" si="802"/>
        <v>0</v>
      </c>
      <c r="AE93" s="330">
        <v>0.27429935250298</v>
      </c>
      <c r="AF93" s="332">
        <f t="shared" si="803"/>
        <v>0</v>
      </c>
      <c r="AG93" s="333">
        <f t="shared" si="804"/>
        <v>0</v>
      </c>
      <c r="AH93" s="565"/>
      <c r="AI93" s="326">
        <f t="shared" si="903"/>
        <v>9</v>
      </c>
      <c r="AJ93" s="327" t="s">
        <v>88</v>
      </c>
      <c r="AK93" s="328" t="s">
        <v>86</v>
      </c>
      <c r="AL93" s="328" t="s">
        <v>84</v>
      </c>
      <c r="AM93" s="317" t="str">
        <f>ADHK!AM93</f>
        <v/>
      </c>
      <c r="AN93" s="317"/>
      <c r="AO93" s="317">
        <f t="shared" si="805"/>
        <v>0</v>
      </c>
      <c r="AP93" s="330">
        <v>0.022</v>
      </c>
      <c r="AQ93" s="317">
        <f t="shared" si="806"/>
        <v>0</v>
      </c>
      <c r="AR93" s="330"/>
      <c r="AS93" s="317"/>
      <c r="AT93" s="331">
        <f t="shared" si="807"/>
        <v>0</v>
      </c>
      <c r="AU93" s="317">
        <f t="shared" si="808"/>
        <v>0</v>
      </c>
      <c r="AV93" s="330">
        <v>0.27429935250298</v>
      </c>
      <c r="AW93" s="332">
        <f t="shared" si="809"/>
        <v>0</v>
      </c>
      <c r="AX93" s="333">
        <f t="shared" si="810"/>
        <v>0</v>
      </c>
      <c r="AY93" s="565"/>
      <c r="AZ93" s="326">
        <f t="shared" si="904"/>
        <v>9</v>
      </c>
      <c r="BA93" s="327" t="s">
        <v>88</v>
      </c>
      <c r="BB93" s="328" t="s">
        <v>86</v>
      </c>
      <c r="BC93" s="328" t="s">
        <v>84</v>
      </c>
      <c r="BD93" s="317" t="str">
        <f>ADHK!BD93</f>
        <v/>
      </c>
      <c r="BE93" s="317"/>
      <c r="BF93" s="317">
        <f t="shared" si="811"/>
        <v>0</v>
      </c>
      <c r="BG93" s="330">
        <v>0.022</v>
      </c>
      <c r="BH93" s="317">
        <f t="shared" si="812"/>
        <v>0</v>
      </c>
      <c r="BI93" s="330"/>
      <c r="BJ93" s="317"/>
      <c r="BK93" s="331">
        <f t="shared" si="813"/>
        <v>0</v>
      </c>
      <c r="BL93" s="317">
        <f t="shared" si="814"/>
        <v>0</v>
      </c>
      <c r="BM93" s="330">
        <v>0.27429935250298</v>
      </c>
      <c r="BN93" s="332">
        <f t="shared" si="815"/>
        <v>0</v>
      </c>
      <c r="BO93" s="333">
        <f t="shared" si="816"/>
        <v>0</v>
      </c>
      <c r="BP93" s="565"/>
      <c r="BQ93" s="326">
        <f t="shared" si="905"/>
        <v>9</v>
      </c>
      <c r="BR93" s="327" t="s">
        <v>88</v>
      </c>
      <c r="BS93" s="328" t="s">
        <v>86</v>
      </c>
      <c r="BT93" s="328" t="s">
        <v>84</v>
      </c>
      <c r="BU93" s="317" t="str">
        <f>ADHK!BU93</f>
        <v/>
      </c>
      <c r="BV93" s="317"/>
      <c r="BW93" s="317">
        <f t="shared" si="817"/>
        <v>0</v>
      </c>
      <c r="BX93" s="330">
        <v>0.022</v>
      </c>
      <c r="BY93" s="317">
        <f t="shared" si="818"/>
        <v>0</v>
      </c>
      <c r="BZ93" s="330"/>
      <c r="CA93" s="317"/>
      <c r="CB93" s="331">
        <f t="shared" si="819"/>
        <v>0</v>
      </c>
      <c r="CC93" s="317">
        <f t="shared" si="820"/>
        <v>0</v>
      </c>
      <c r="CD93" s="330">
        <v>0.27429935250298</v>
      </c>
      <c r="CE93" s="332">
        <f t="shared" si="821"/>
        <v>0</v>
      </c>
      <c r="CF93" s="333">
        <f t="shared" si="822"/>
        <v>0</v>
      </c>
      <c r="CG93" s="565"/>
      <c r="CH93" s="326">
        <f t="shared" si="906"/>
        <v>9</v>
      </c>
      <c r="CI93" s="327" t="s">
        <v>88</v>
      </c>
      <c r="CJ93" s="328" t="s">
        <v>86</v>
      </c>
      <c r="CK93" s="328" t="s">
        <v>84</v>
      </c>
      <c r="CL93" s="317" t="str">
        <f>ADHK!CL93</f>
        <v/>
      </c>
      <c r="CM93" s="317"/>
      <c r="CN93" s="317">
        <f t="shared" si="823"/>
        <v>0</v>
      </c>
      <c r="CO93" s="330">
        <v>0.022</v>
      </c>
      <c r="CP93" s="317">
        <f t="shared" si="824"/>
        <v>0</v>
      </c>
      <c r="CQ93" s="330"/>
      <c r="CR93" s="317"/>
      <c r="CS93" s="331">
        <f t="shared" si="825"/>
        <v>0</v>
      </c>
      <c r="CT93" s="317">
        <f t="shared" si="826"/>
        <v>0</v>
      </c>
      <c r="CU93" s="330">
        <v>0.27429935250298</v>
      </c>
      <c r="CV93" s="332">
        <f t="shared" si="827"/>
        <v>0</v>
      </c>
      <c r="CW93" s="333">
        <f t="shared" si="828"/>
        <v>0</v>
      </c>
      <c r="CX93" s="565"/>
      <c r="CY93" s="326">
        <f t="shared" si="907"/>
        <v>9</v>
      </c>
      <c r="CZ93" s="327" t="s">
        <v>88</v>
      </c>
      <c r="DA93" s="328" t="s">
        <v>86</v>
      </c>
      <c r="DB93" s="328" t="s">
        <v>84</v>
      </c>
      <c r="DC93" s="317" t="str">
        <f>ADHK!DC93</f>
        <v/>
      </c>
      <c r="DD93" s="317"/>
      <c r="DE93" s="317">
        <f t="shared" si="829"/>
        <v>0</v>
      </c>
      <c r="DF93" s="330">
        <v>0.022</v>
      </c>
      <c r="DG93" s="317">
        <f t="shared" si="830"/>
        <v>0</v>
      </c>
      <c r="DH93" s="330"/>
      <c r="DI93" s="317"/>
      <c r="DJ93" s="331">
        <f t="shared" si="831"/>
        <v>0</v>
      </c>
      <c r="DK93" s="317">
        <f t="shared" si="832"/>
        <v>0</v>
      </c>
      <c r="DL93" s="330">
        <v>0.27429935250298</v>
      </c>
      <c r="DM93" s="332">
        <f t="shared" si="833"/>
        <v>0</v>
      </c>
      <c r="DN93" s="333">
        <f t="shared" si="834"/>
        <v>0</v>
      </c>
      <c r="DO93" s="565"/>
      <c r="DP93" s="326">
        <f t="shared" si="908"/>
        <v>9</v>
      </c>
      <c r="DQ93" s="327" t="s">
        <v>88</v>
      </c>
      <c r="DR93" s="328" t="s">
        <v>86</v>
      </c>
      <c r="DS93" s="328" t="s">
        <v>84</v>
      </c>
      <c r="DT93" s="317" t="str">
        <f>ADHK!DT93</f>
        <v/>
      </c>
      <c r="DU93" s="317"/>
      <c r="DV93" s="317">
        <f t="shared" si="835"/>
        <v>0</v>
      </c>
      <c r="DW93" s="330">
        <v>0.022</v>
      </c>
      <c r="DX93" s="317">
        <f t="shared" si="836"/>
        <v>0</v>
      </c>
      <c r="DY93" s="330"/>
      <c r="DZ93" s="317"/>
      <c r="EA93" s="331">
        <f t="shared" si="837"/>
        <v>0</v>
      </c>
      <c r="EB93" s="317">
        <f t="shared" si="838"/>
        <v>0</v>
      </c>
      <c r="EC93" s="330">
        <v>0.27429935250298</v>
      </c>
      <c r="ED93" s="332">
        <f t="shared" si="839"/>
        <v>0</v>
      </c>
      <c r="EE93" s="333">
        <f t="shared" si="840"/>
        <v>0</v>
      </c>
      <c r="EF93" s="565"/>
      <c r="EG93" s="326">
        <f t="shared" si="909"/>
        <v>9</v>
      </c>
      <c r="EH93" s="327" t="s">
        <v>88</v>
      </c>
      <c r="EI93" s="328" t="s">
        <v>86</v>
      </c>
      <c r="EJ93" s="328" t="s">
        <v>84</v>
      </c>
      <c r="EK93" s="317" t="str">
        <f>ADHK!EK93</f>
        <v/>
      </c>
      <c r="EL93" s="317"/>
      <c r="EM93" s="317">
        <f t="shared" si="841"/>
        <v>0</v>
      </c>
      <c r="EN93" s="330">
        <v>0.022</v>
      </c>
      <c r="EO93" s="317">
        <f t="shared" si="842"/>
        <v>0</v>
      </c>
      <c r="EP93" s="330"/>
      <c r="EQ93" s="317"/>
      <c r="ER93" s="331">
        <f t="shared" si="843"/>
        <v>0</v>
      </c>
      <c r="ES93" s="317">
        <f t="shared" si="844"/>
        <v>0</v>
      </c>
      <c r="ET93" s="330">
        <v>0.27429935250298</v>
      </c>
      <c r="EU93" s="332">
        <f t="shared" si="845"/>
        <v>0</v>
      </c>
      <c r="EV93" s="333">
        <f t="shared" si="846"/>
        <v>0</v>
      </c>
      <c r="EW93" s="565"/>
      <c r="EX93" s="326">
        <f t="shared" si="910"/>
        <v>9</v>
      </c>
      <c r="EY93" s="327" t="s">
        <v>88</v>
      </c>
      <c r="EZ93" s="328" t="s">
        <v>86</v>
      </c>
      <c r="FA93" s="328" t="s">
        <v>84</v>
      </c>
      <c r="FB93" s="317" t="str">
        <f>ADHK!FB93</f>
        <v/>
      </c>
      <c r="FC93" s="317"/>
      <c r="FD93" s="317">
        <f t="shared" si="847"/>
        <v>0</v>
      </c>
      <c r="FE93" s="330">
        <v>0.022</v>
      </c>
      <c r="FF93" s="317">
        <f t="shared" si="848"/>
        <v>0</v>
      </c>
      <c r="FG93" s="330"/>
      <c r="FH93" s="317"/>
      <c r="FI93" s="331">
        <f t="shared" si="849"/>
        <v>0</v>
      </c>
      <c r="FJ93" s="317">
        <f t="shared" si="850"/>
        <v>0</v>
      </c>
      <c r="FK93" s="330">
        <v>0.27429935250298</v>
      </c>
      <c r="FL93" s="332">
        <f t="shared" si="851"/>
        <v>0</v>
      </c>
      <c r="FM93" s="333">
        <f t="shared" si="852"/>
        <v>0</v>
      </c>
      <c r="FN93" s="565"/>
      <c r="FO93" s="326">
        <f t="shared" si="911"/>
        <v>9</v>
      </c>
      <c r="FP93" s="327" t="s">
        <v>88</v>
      </c>
      <c r="FQ93" s="328" t="s">
        <v>86</v>
      </c>
      <c r="FR93" s="328" t="s">
        <v>84</v>
      </c>
      <c r="FS93" s="317" t="str">
        <f>ADHK!FS93</f>
        <v/>
      </c>
      <c r="FT93" s="317"/>
      <c r="FU93" s="317">
        <f t="shared" si="853"/>
        <v>0</v>
      </c>
      <c r="FV93" s="330">
        <v>0.022</v>
      </c>
      <c r="FW93" s="317">
        <f t="shared" si="854"/>
        <v>0</v>
      </c>
      <c r="FX93" s="330"/>
      <c r="FY93" s="317"/>
      <c r="FZ93" s="331">
        <f t="shared" si="855"/>
        <v>0</v>
      </c>
      <c r="GA93" s="317">
        <f t="shared" si="856"/>
        <v>0</v>
      </c>
      <c r="GB93" s="330">
        <v>0.27429935250298</v>
      </c>
      <c r="GC93" s="332">
        <f t="shared" si="857"/>
        <v>0</v>
      </c>
      <c r="GD93" s="333">
        <f t="shared" si="858"/>
        <v>0</v>
      </c>
      <c r="GE93" s="565"/>
      <c r="GF93" s="326">
        <f t="shared" si="912"/>
        <v>9</v>
      </c>
      <c r="GG93" s="327" t="s">
        <v>88</v>
      </c>
      <c r="GH93" s="328" t="s">
        <v>86</v>
      </c>
      <c r="GI93" s="328" t="s">
        <v>84</v>
      </c>
      <c r="GJ93" s="317" t="str">
        <f>ADHK!GJ93</f>
        <v/>
      </c>
      <c r="GK93" s="317"/>
      <c r="GL93" s="317">
        <f t="shared" si="859"/>
        <v>0</v>
      </c>
      <c r="GM93" s="330">
        <v>0.022</v>
      </c>
      <c r="GN93" s="317">
        <f t="shared" si="860"/>
        <v>0</v>
      </c>
      <c r="GO93" s="330"/>
      <c r="GP93" s="317"/>
      <c r="GQ93" s="331">
        <f t="shared" si="861"/>
        <v>0</v>
      </c>
      <c r="GR93" s="317">
        <f t="shared" si="862"/>
        <v>0</v>
      </c>
      <c r="GS93" s="330">
        <v>0.27429935250298</v>
      </c>
      <c r="GT93" s="332">
        <f t="shared" si="863"/>
        <v>0</v>
      </c>
      <c r="GU93" s="333">
        <f t="shared" si="864"/>
        <v>0</v>
      </c>
      <c r="GV93" s="565"/>
      <c r="GW93" s="326">
        <f t="shared" si="913"/>
        <v>9</v>
      </c>
      <c r="GX93" s="327" t="s">
        <v>88</v>
      </c>
      <c r="GY93" s="328" t="s">
        <v>86</v>
      </c>
      <c r="GZ93" s="328" t="s">
        <v>84</v>
      </c>
      <c r="HA93" s="317" t="str">
        <f>ADHK!HA93</f>
        <v/>
      </c>
      <c r="HB93" s="317"/>
      <c r="HC93" s="317">
        <f t="shared" si="865"/>
        <v>0</v>
      </c>
      <c r="HD93" s="330">
        <v>0.022</v>
      </c>
      <c r="HE93" s="317">
        <f t="shared" si="866"/>
        <v>0</v>
      </c>
      <c r="HF93" s="330"/>
      <c r="HG93" s="317"/>
      <c r="HH93" s="331">
        <f t="shared" si="867"/>
        <v>0</v>
      </c>
      <c r="HI93" s="317">
        <f t="shared" si="868"/>
        <v>0</v>
      </c>
      <c r="HJ93" s="330">
        <v>0.27429935250298</v>
      </c>
      <c r="HK93" s="332">
        <f t="shared" si="869"/>
        <v>0</v>
      </c>
      <c r="HL93" s="333">
        <f t="shared" si="870"/>
        <v>0</v>
      </c>
      <c r="HM93" s="565"/>
      <c r="HN93" s="326">
        <f t="shared" si="914"/>
        <v>9</v>
      </c>
      <c r="HO93" s="327" t="s">
        <v>88</v>
      </c>
      <c r="HP93" s="328" t="s">
        <v>86</v>
      </c>
      <c r="HQ93" s="328" t="s">
        <v>84</v>
      </c>
      <c r="HR93" s="317" t="str">
        <f>ADHK!HR93</f>
        <v/>
      </c>
      <c r="HS93" s="317"/>
      <c r="HT93" s="317">
        <f t="shared" si="871"/>
        <v>0</v>
      </c>
      <c r="HU93" s="330">
        <v>0.022</v>
      </c>
      <c r="HV93" s="317">
        <f t="shared" si="872"/>
        <v>0</v>
      </c>
      <c r="HW93" s="330"/>
      <c r="HX93" s="317"/>
      <c r="HY93" s="331">
        <f t="shared" si="873"/>
        <v>0</v>
      </c>
      <c r="HZ93" s="317">
        <f t="shared" si="874"/>
        <v>0</v>
      </c>
      <c r="IA93" s="330">
        <v>0.27429935250298</v>
      </c>
      <c r="IB93" s="332">
        <f t="shared" si="875"/>
        <v>0</v>
      </c>
      <c r="IC93" s="333">
        <f t="shared" si="876"/>
        <v>0</v>
      </c>
      <c r="ID93" s="565"/>
      <c r="IE93" s="326">
        <f t="shared" si="915"/>
        <v>9</v>
      </c>
      <c r="IF93" s="327" t="s">
        <v>88</v>
      </c>
      <c r="IG93" s="328" t="s">
        <v>86</v>
      </c>
      <c r="IH93" s="328" t="s">
        <v>84</v>
      </c>
      <c r="II93" s="317" t="str">
        <f>ADHK!II93</f>
        <v/>
      </c>
      <c r="IJ93" s="317"/>
      <c r="IK93" s="317">
        <f t="shared" si="877"/>
        <v>0</v>
      </c>
      <c r="IL93" s="330">
        <v>0.022</v>
      </c>
      <c r="IM93" s="317">
        <f t="shared" si="878"/>
        <v>0</v>
      </c>
      <c r="IN93" s="330"/>
      <c r="IO93" s="317"/>
      <c r="IP93" s="331">
        <f t="shared" si="879"/>
        <v>0</v>
      </c>
      <c r="IQ93" s="317">
        <f t="shared" si="880"/>
        <v>0</v>
      </c>
      <c r="IR93" s="330">
        <v>0.27429935250298</v>
      </c>
      <c r="IS93" s="332">
        <f t="shared" si="881"/>
        <v>0</v>
      </c>
      <c r="IT93" s="333">
        <f t="shared" si="882"/>
        <v>0</v>
      </c>
      <c r="IU93" s="565"/>
      <c r="IV93" s="326">
        <f t="shared" si="916"/>
        <v>9</v>
      </c>
      <c r="IW93" s="327" t="s">
        <v>88</v>
      </c>
      <c r="IX93" s="328" t="s">
        <v>86</v>
      </c>
      <c r="IY93" s="328" t="s">
        <v>84</v>
      </c>
      <c r="IZ93" s="317" t="str">
        <f>ADHK!IZ93</f>
        <v/>
      </c>
      <c r="JA93" s="317"/>
      <c r="JB93" s="317">
        <f t="shared" si="883"/>
        <v>0</v>
      </c>
      <c r="JC93" s="330">
        <v>0.022</v>
      </c>
      <c r="JD93" s="317">
        <f t="shared" si="884"/>
        <v>0</v>
      </c>
      <c r="JE93" s="330"/>
      <c r="JF93" s="317"/>
      <c r="JG93" s="331">
        <f t="shared" si="885"/>
        <v>0</v>
      </c>
      <c r="JH93" s="317">
        <f t="shared" si="886"/>
        <v>0</v>
      </c>
      <c r="JI93" s="330">
        <v>0.27429935250298</v>
      </c>
      <c r="JJ93" s="332">
        <f t="shared" si="887"/>
        <v>0</v>
      </c>
      <c r="JK93" s="333">
        <f t="shared" si="888"/>
        <v>0</v>
      </c>
      <c r="JL93" s="565"/>
      <c r="JM93" s="326">
        <f t="shared" si="917"/>
        <v>9</v>
      </c>
      <c r="JN93" s="327" t="s">
        <v>88</v>
      </c>
      <c r="JO93" s="328" t="s">
        <v>86</v>
      </c>
      <c r="JP93" s="328" t="s">
        <v>84</v>
      </c>
      <c r="JQ93" s="317" t="str">
        <f>ADHK!JQ93</f>
        <v/>
      </c>
      <c r="JR93" s="317"/>
      <c r="JS93" s="317">
        <f t="shared" si="889"/>
        <v>0</v>
      </c>
      <c r="JT93" s="330">
        <v>0.022</v>
      </c>
      <c r="JU93" s="317">
        <f t="shared" si="890"/>
        <v>0</v>
      </c>
      <c r="JV93" s="330"/>
      <c r="JW93" s="317"/>
      <c r="JX93" s="331">
        <f t="shared" si="891"/>
        <v>0</v>
      </c>
      <c r="JY93" s="317">
        <f t="shared" si="892"/>
        <v>0</v>
      </c>
      <c r="JZ93" s="330">
        <v>0.27429935250298</v>
      </c>
      <c r="KA93" s="332">
        <f t="shared" si="893"/>
        <v>0</v>
      </c>
      <c r="KB93" s="333">
        <f t="shared" si="894"/>
        <v>0</v>
      </c>
      <c r="KC93" s="565"/>
      <c r="KD93" s="326">
        <f t="shared" si="918"/>
        <v>9</v>
      </c>
      <c r="KE93" s="327" t="s">
        <v>88</v>
      </c>
      <c r="KF93" s="328" t="s">
        <v>86</v>
      </c>
      <c r="KG93" s="328" t="s">
        <v>84</v>
      </c>
      <c r="KH93" s="317" t="str">
        <f>ADHK!KH93</f>
        <v/>
      </c>
      <c r="KI93" s="317"/>
      <c r="KJ93" s="317">
        <f t="shared" si="895"/>
        <v>0</v>
      </c>
      <c r="KK93" s="330">
        <v>0.022</v>
      </c>
      <c r="KL93" s="317">
        <f t="shared" si="896"/>
        <v>0</v>
      </c>
      <c r="KM93" s="330"/>
      <c r="KN93" s="317"/>
      <c r="KO93" s="331">
        <f t="shared" si="897"/>
        <v>0</v>
      </c>
      <c r="KP93" s="317">
        <f t="shared" si="898"/>
        <v>0</v>
      </c>
      <c r="KQ93" s="330">
        <v>0.27429935250298</v>
      </c>
      <c r="KR93" s="332">
        <f t="shared" si="899"/>
        <v>0</v>
      </c>
      <c r="KS93" s="333">
        <f t="shared" si="900"/>
        <v>0</v>
      </c>
    </row>
    <row r="94" ht="15.75" customHeight="1">
      <c r="A94" s="326">
        <f t="shared" si="901"/>
        <v>10</v>
      </c>
      <c r="B94" s="327" t="s">
        <v>89</v>
      </c>
      <c r="C94" s="328"/>
      <c r="D94" s="328" t="s">
        <v>84</v>
      </c>
      <c r="E94" s="317" t="str">
        <f>ADHK!E94</f>
        <v/>
      </c>
      <c r="F94" s="317">
        <f>ADHK!F94</f>
        <v>1009000</v>
      </c>
      <c r="G94" s="317">
        <f t="shared" si="793"/>
        <v>0</v>
      </c>
      <c r="H94" s="330">
        <v>0.022</v>
      </c>
      <c r="I94" s="317">
        <f t="shared" si="794"/>
        <v>0</v>
      </c>
      <c r="J94" s="330"/>
      <c r="K94" s="317"/>
      <c r="L94" s="331">
        <f t="shared" si="795"/>
        <v>0</v>
      </c>
      <c r="M94" s="317">
        <f t="shared" si="796"/>
        <v>0</v>
      </c>
      <c r="N94" s="330">
        <v>0.27429935250298</v>
      </c>
      <c r="O94" s="332">
        <f t="shared" si="797"/>
        <v>0</v>
      </c>
      <c r="P94" s="333">
        <f t="shared" si="798"/>
        <v>0</v>
      </c>
      <c r="Q94" s="565"/>
      <c r="R94" s="326">
        <f t="shared" si="902"/>
        <v>10</v>
      </c>
      <c r="S94" s="327" t="s">
        <v>89</v>
      </c>
      <c r="T94" s="328"/>
      <c r="U94" s="328" t="s">
        <v>84</v>
      </c>
      <c r="V94" s="317" t="str">
        <f>ADHK!V94</f>
        <v/>
      </c>
      <c r="W94" s="317"/>
      <c r="X94" s="317">
        <f t="shared" si="799"/>
        <v>0</v>
      </c>
      <c r="Y94" s="330">
        <v>0.022</v>
      </c>
      <c r="Z94" s="317">
        <f t="shared" si="800"/>
        <v>0</v>
      </c>
      <c r="AA94" s="330"/>
      <c r="AB94" s="317"/>
      <c r="AC94" s="331">
        <f t="shared" si="801"/>
        <v>0</v>
      </c>
      <c r="AD94" s="317">
        <f t="shared" si="802"/>
        <v>0</v>
      </c>
      <c r="AE94" s="330">
        <v>0.27429935250298</v>
      </c>
      <c r="AF94" s="332">
        <f t="shared" si="803"/>
        <v>0</v>
      </c>
      <c r="AG94" s="333">
        <f t="shared" si="804"/>
        <v>0</v>
      </c>
      <c r="AH94" s="565"/>
      <c r="AI94" s="326">
        <f t="shared" si="903"/>
        <v>10</v>
      </c>
      <c r="AJ94" s="327" t="s">
        <v>89</v>
      </c>
      <c r="AK94" s="328"/>
      <c r="AL94" s="328" t="s">
        <v>84</v>
      </c>
      <c r="AM94" s="317" t="str">
        <f>ADHK!AM94</f>
        <v/>
      </c>
      <c r="AN94" s="317"/>
      <c r="AO94" s="317">
        <f t="shared" si="805"/>
        <v>0</v>
      </c>
      <c r="AP94" s="330">
        <v>0.022</v>
      </c>
      <c r="AQ94" s="317">
        <f t="shared" si="806"/>
        <v>0</v>
      </c>
      <c r="AR94" s="330"/>
      <c r="AS94" s="317"/>
      <c r="AT94" s="331">
        <f t="shared" si="807"/>
        <v>0</v>
      </c>
      <c r="AU94" s="317">
        <f t="shared" si="808"/>
        <v>0</v>
      </c>
      <c r="AV94" s="330">
        <v>0.27429935250298</v>
      </c>
      <c r="AW94" s="332">
        <f t="shared" si="809"/>
        <v>0</v>
      </c>
      <c r="AX94" s="333">
        <f t="shared" si="810"/>
        <v>0</v>
      </c>
      <c r="AY94" s="565"/>
      <c r="AZ94" s="326">
        <f t="shared" si="904"/>
        <v>10</v>
      </c>
      <c r="BA94" s="327" t="s">
        <v>89</v>
      </c>
      <c r="BB94" s="328"/>
      <c r="BC94" s="328" t="s">
        <v>84</v>
      </c>
      <c r="BD94" s="317" t="str">
        <f>ADHK!BD94</f>
        <v/>
      </c>
      <c r="BE94" s="317"/>
      <c r="BF94" s="317">
        <f t="shared" si="811"/>
        <v>0</v>
      </c>
      <c r="BG94" s="330">
        <v>0.022</v>
      </c>
      <c r="BH94" s="317">
        <f t="shared" si="812"/>
        <v>0</v>
      </c>
      <c r="BI94" s="330"/>
      <c r="BJ94" s="317"/>
      <c r="BK94" s="331">
        <f t="shared" si="813"/>
        <v>0</v>
      </c>
      <c r="BL94" s="317">
        <f t="shared" si="814"/>
        <v>0</v>
      </c>
      <c r="BM94" s="330">
        <v>0.27429935250298</v>
      </c>
      <c r="BN94" s="332">
        <f t="shared" si="815"/>
        <v>0</v>
      </c>
      <c r="BO94" s="333">
        <f t="shared" si="816"/>
        <v>0</v>
      </c>
      <c r="BP94" s="565"/>
      <c r="BQ94" s="326">
        <f t="shared" si="905"/>
        <v>10</v>
      </c>
      <c r="BR94" s="327" t="s">
        <v>89</v>
      </c>
      <c r="BS94" s="328"/>
      <c r="BT94" s="328" t="s">
        <v>84</v>
      </c>
      <c r="BU94" s="317" t="str">
        <f>ADHK!BU94</f>
        <v/>
      </c>
      <c r="BV94" s="317"/>
      <c r="BW94" s="317">
        <f t="shared" si="817"/>
        <v>0</v>
      </c>
      <c r="BX94" s="330">
        <v>0.022</v>
      </c>
      <c r="BY94" s="317">
        <f t="shared" si="818"/>
        <v>0</v>
      </c>
      <c r="BZ94" s="330"/>
      <c r="CA94" s="317"/>
      <c r="CB94" s="331">
        <f t="shared" si="819"/>
        <v>0</v>
      </c>
      <c r="CC94" s="317">
        <f t="shared" si="820"/>
        <v>0</v>
      </c>
      <c r="CD94" s="330">
        <v>0.27429935250298</v>
      </c>
      <c r="CE94" s="332">
        <f t="shared" si="821"/>
        <v>0</v>
      </c>
      <c r="CF94" s="333">
        <f t="shared" si="822"/>
        <v>0</v>
      </c>
      <c r="CG94" s="565"/>
      <c r="CH94" s="326">
        <f t="shared" si="906"/>
        <v>10</v>
      </c>
      <c r="CI94" s="327" t="s">
        <v>89</v>
      </c>
      <c r="CJ94" s="328"/>
      <c r="CK94" s="328" t="s">
        <v>84</v>
      </c>
      <c r="CL94" s="317" t="str">
        <f>ADHK!CL94</f>
        <v/>
      </c>
      <c r="CM94" s="317"/>
      <c r="CN94" s="317">
        <f t="shared" si="823"/>
        <v>0</v>
      </c>
      <c r="CO94" s="330">
        <v>0.022</v>
      </c>
      <c r="CP94" s="317">
        <f t="shared" si="824"/>
        <v>0</v>
      </c>
      <c r="CQ94" s="330"/>
      <c r="CR94" s="317"/>
      <c r="CS94" s="331">
        <f t="shared" si="825"/>
        <v>0</v>
      </c>
      <c r="CT94" s="317">
        <f t="shared" si="826"/>
        <v>0</v>
      </c>
      <c r="CU94" s="330">
        <v>0.27429935250298</v>
      </c>
      <c r="CV94" s="332">
        <f t="shared" si="827"/>
        <v>0</v>
      </c>
      <c r="CW94" s="333">
        <f t="shared" si="828"/>
        <v>0</v>
      </c>
      <c r="CX94" s="565"/>
      <c r="CY94" s="326">
        <f t="shared" si="907"/>
        <v>10</v>
      </c>
      <c r="CZ94" s="327" t="s">
        <v>89</v>
      </c>
      <c r="DA94" s="328"/>
      <c r="DB94" s="328" t="s">
        <v>84</v>
      </c>
      <c r="DC94" s="317" t="str">
        <f>ADHK!DC94</f>
        <v/>
      </c>
      <c r="DD94" s="317"/>
      <c r="DE94" s="317">
        <f t="shared" si="829"/>
        <v>0</v>
      </c>
      <c r="DF94" s="330">
        <v>0.022</v>
      </c>
      <c r="DG94" s="317">
        <f t="shared" si="830"/>
        <v>0</v>
      </c>
      <c r="DH94" s="330"/>
      <c r="DI94" s="317"/>
      <c r="DJ94" s="331">
        <f t="shared" si="831"/>
        <v>0</v>
      </c>
      <c r="DK94" s="317">
        <f t="shared" si="832"/>
        <v>0</v>
      </c>
      <c r="DL94" s="330">
        <v>0.27429935250298</v>
      </c>
      <c r="DM94" s="332">
        <f t="shared" si="833"/>
        <v>0</v>
      </c>
      <c r="DN94" s="333">
        <f t="shared" si="834"/>
        <v>0</v>
      </c>
      <c r="DO94" s="565"/>
      <c r="DP94" s="326">
        <f t="shared" si="908"/>
        <v>10</v>
      </c>
      <c r="DQ94" s="327" t="s">
        <v>89</v>
      </c>
      <c r="DR94" s="328"/>
      <c r="DS94" s="328" t="s">
        <v>84</v>
      </c>
      <c r="DT94" s="317" t="str">
        <f>ADHK!DT94</f>
        <v/>
      </c>
      <c r="DU94" s="317"/>
      <c r="DV94" s="317">
        <f t="shared" si="835"/>
        <v>0</v>
      </c>
      <c r="DW94" s="330">
        <v>0.022</v>
      </c>
      <c r="DX94" s="317">
        <f t="shared" si="836"/>
        <v>0</v>
      </c>
      <c r="DY94" s="330"/>
      <c r="DZ94" s="317"/>
      <c r="EA94" s="331">
        <f t="shared" si="837"/>
        <v>0</v>
      </c>
      <c r="EB94" s="317">
        <f t="shared" si="838"/>
        <v>0</v>
      </c>
      <c r="EC94" s="330">
        <v>0.27429935250298</v>
      </c>
      <c r="ED94" s="332">
        <f t="shared" si="839"/>
        <v>0</v>
      </c>
      <c r="EE94" s="333">
        <f t="shared" si="840"/>
        <v>0</v>
      </c>
      <c r="EF94" s="565"/>
      <c r="EG94" s="326">
        <f t="shared" si="909"/>
        <v>10</v>
      </c>
      <c r="EH94" s="327" t="s">
        <v>89</v>
      </c>
      <c r="EI94" s="328"/>
      <c r="EJ94" s="328" t="s">
        <v>84</v>
      </c>
      <c r="EK94" s="317" t="str">
        <f>ADHK!EK94</f>
        <v/>
      </c>
      <c r="EL94" s="317"/>
      <c r="EM94" s="317">
        <f t="shared" si="841"/>
        <v>0</v>
      </c>
      <c r="EN94" s="330">
        <v>0.022</v>
      </c>
      <c r="EO94" s="317">
        <f t="shared" si="842"/>
        <v>0</v>
      </c>
      <c r="EP94" s="330"/>
      <c r="EQ94" s="317"/>
      <c r="ER94" s="331">
        <f t="shared" si="843"/>
        <v>0</v>
      </c>
      <c r="ES94" s="317">
        <f t="shared" si="844"/>
        <v>0</v>
      </c>
      <c r="ET94" s="330">
        <v>0.27429935250298</v>
      </c>
      <c r="EU94" s="332">
        <f t="shared" si="845"/>
        <v>0</v>
      </c>
      <c r="EV94" s="333">
        <f t="shared" si="846"/>
        <v>0</v>
      </c>
      <c r="EW94" s="565"/>
      <c r="EX94" s="326">
        <f t="shared" si="910"/>
        <v>10</v>
      </c>
      <c r="EY94" s="327" t="s">
        <v>89</v>
      </c>
      <c r="EZ94" s="328"/>
      <c r="FA94" s="328" t="s">
        <v>84</v>
      </c>
      <c r="FB94" s="317" t="str">
        <f>ADHK!FB94</f>
        <v/>
      </c>
      <c r="FC94" s="317"/>
      <c r="FD94" s="317">
        <f t="shared" si="847"/>
        <v>0</v>
      </c>
      <c r="FE94" s="330">
        <v>0.022</v>
      </c>
      <c r="FF94" s="317">
        <f t="shared" si="848"/>
        <v>0</v>
      </c>
      <c r="FG94" s="330"/>
      <c r="FH94" s="317"/>
      <c r="FI94" s="331">
        <f t="shared" si="849"/>
        <v>0</v>
      </c>
      <c r="FJ94" s="317">
        <f t="shared" si="850"/>
        <v>0</v>
      </c>
      <c r="FK94" s="330">
        <v>0.27429935250298</v>
      </c>
      <c r="FL94" s="332">
        <f t="shared" si="851"/>
        <v>0</v>
      </c>
      <c r="FM94" s="333">
        <f t="shared" si="852"/>
        <v>0</v>
      </c>
      <c r="FN94" s="565"/>
      <c r="FO94" s="326">
        <f t="shared" si="911"/>
        <v>10</v>
      </c>
      <c r="FP94" s="327" t="s">
        <v>89</v>
      </c>
      <c r="FQ94" s="328"/>
      <c r="FR94" s="328" t="s">
        <v>84</v>
      </c>
      <c r="FS94" s="317" t="str">
        <f>ADHK!FS94</f>
        <v/>
      </c>
      <c r="FT94" s="317"/>
      <c r="FU94" s="317">
        <f t="shared" si="853"/>
        <v>0</v>
      </c>
      <c r="FV94" s="330">
        <v>0.022</v>
      </c>
      <c r="FW94" s="317">
        <f t="shared" si="854"/>
        <v>0</v>
      </c>
      <c r="FX94" s="330"/>
      <c r="FY94" s="317"/>
      <c r="FZ94" s="331">
        <f t="shared" si="855"/>
        <v>0</v>
      </c>
      <c r="GA94" s="317">
        <f t="shared" si="856"/>
        <v>0</v>
      </c>
      <c r="GB94" s="330">
        <v>0.27429935250298</v>
      </c>
      <c r="GC94" s="332">
        <f t="shared" si="857"/>
        <v>0</v>
      </c>
      <c r="GD94" s="333">
        <f t="shared" si="858"/>
        <v>0</v>
      </c>
      <c r="GE94" s="565"/>
      <c r="GF94" s="326">
        <f t="shared" si="912"/>
        <v>10</v>
      </c>
      <c r="GG94" s="327" t="s">
        <v>89</v>
      </c>
      <c r="GH94" s="328"/>
      <c r="GI94" s="328" t="s">
        <v>84</v>
      </c>
      <c r="GJ94" s="317" t="str">
        <f>ADHK!GJ94</f>
        <v/>
      </c>
      <c r="GK94" s="317"/>
      <c r="GL94" s="317">
        <f t="shared" si="859"/>
        <v>0</v>
      </c>
      <c r="GM94" s="330">
        <v>0.022</v>
      </c>
      <c r="GN94" s="317">
        <f t="shared" si="860"/>
        <v>0</v>
      </c>
      <c r="GO94" s="330"/>
      <c r="GP94" s="317"/>
      <c r="GQ94" s="331">
        <f t="shared" si="861"/>
        <v>0</v>
      </c>
      <c r="GR94" s="317">
        <f t="shared" si="862"/>
        <v>0</v>
      </c>
      <c r="GS94" s="330">
        <v>0.27429935250298</v>
      </c>
      <c r="GT94" s="332">
        <f t="shared" si="863"/>
        <v>0</v>
      </c>
      <c r="GU94" s="333">
        <f t="shared" si="864"/>
        <v>0</v>
      </c>
      <c r="GV94" s="565"/>
      <c r="GW94" s="326">
        <f t="shared" si="913"/>
        <v>10</v>
      </c>
      <c r="GX94" s="327" t="s">
        <v>89</v>
      </c>
      <c r="GY94" s="328"/>
      <c r="GZ94" s="328" t="s">
        <v>84</v>
      </c>
      <c r="HA94" s="317" t="str">
        <f>ADHK!HA94</f>
        <v/>
      </c>
      <c r="HB94" s="317"/>
      <c r="HC94" s="317">
        <f t="shared" si="865"/>
        <v>0</v>
      </c>
      <c r="HD94" s="330">
        <v>0.022</v>
      </c>
      <c r="HE94" s="317">
        <f t="shared" si="866"/>
        <v>0</v>
      </c>
      <c r="HF94" s="330"/>
      <c r="HG94" s="317"/>
      <c r="HH94" s="331">
        <f t="shared" si="867"/>
        <v>0</v>
      </c>
      <c r="HI94" s="317">
        <f t="shared" si="868"/>
        <v>0</v>
      </c>
      <c r="HJ94" s="330">
        <v>0.27429935250298</v>
      </c>
      <c r="HK94" s="332">
        <f t="shared" si="869"/>
        <v>0</v>
      </c>
      <c r="HL94" s="333">
        <f t="shared" si="870"/>
        <v>0</v>
      </c>
      <c r="HM94" s="565"/>
      <c r="HN94" s="326">
        <f t="shared" si="914"/>
        <v>10</v>
      </c>
      <c r="HO94" s="327" t="s">
        <v>89</v>
      </c>
      <c r="HP94" s="328"/>
      <c r="HQ94" s="328" t="s">
        <v>84</v>
      </c>
      <c r="HR94" s="317" t="str">
        <f>ADHK!HR94</f>
        <v/>
      </c>
      <c r="HS94" s="317"/>
      <c r="HT94" s="317">
        <f t="shared" si="871"/>
        <v>0</v>
      </c>
      <c r="HU94" s="330">
        <v>0.022</v>
      </c>
      <c r="HV94" s="317">
        <f t="shared" si="872"/>
        <v>0</v>
      </c>
      <c r="HW94" s="330"/>
      <c r="HX94" s="317"/>
      <c r="HY94" s="331">
        <f t="shared" si="873"/>
        <v>0</v>
      </c>
      <c r="HZ94" s="317">
        <f t="shared" si="874"/>
        <v>0</v>
      </c>
      <c r="IA94" s="330">
        <v>0.27429935250298</v>
      </c>
      <c r="IB94" s="332">
        <f t="shared" si="875"/>
        <v>0</v>
      </c>
      <c r="IC94" s="333">
        <f t="shared" si="876"/>
        <v>0</v>
      </c>
      <c r="ID94" s="565"/>
      <c r="IE94" s="326">
        <f t="shared" si="915"/>
        <v>10</v>
      </c>
      <c r="IF94" s="327" t="s">
        <v>89</v>
      </c>
      <c r="IG94" s="328"/>
      <c r="IH94" s="328" t="s">
        <v>84</v>
      </c>
      <c r="II94" s="317" t="str">
        <f>ADHK!II94</f>
        <v/>
      </c>
      <c r="IJ94" s="317"/>
      <c r="IK94" s="317">
        <f t="shared" si="877"/>
        <v>0</v>
      </c>
      <c r="IL94" s="330">
        <v>0.022</v>
      </c>
      <c r="IM94" s="317">
        <f t="shared" si="878"/>
        <v>0</v>
      </c>
      <c r="IN94" s="330"/>
      <c r="IO94" s="317"/>
      <c r="IP94" s="331">
        <f t="shared" si="879"/>
        <v>0</v>
      </c>
      <c r="IQ94" s="317">
        <f t="shared" si="880"/>
        <v>0</v>
      </c>
      <c r="IR94" s="330">
        <v>0.27429935250298</v>
      </c>
      <c r="IS94" s="332">
        <f t="shared" si="881"/>
        <v>0</v>
      </c>
      <c r="IT94" s="333">
        <f t="shared" si="882"/>
        <v>0</v>
      </c>
      <c r="IU94" s="565"/>
      <c r="IV94" s="326">
        <f t="shared" si="916"/>
        <v>10</v>
      </c>
      <c r="IW94" s="327" t="s">
        <v>89</v>
      </c>
      <c r="IX94" s="328"/>
      <c r="IY94" s="328" t="s">
        <v>84</v>
      </c>
      <c r="IZ94" s="317" t="str">
        <f>ADHK!IZ94</f>
        <v/>
      </c>
      <c r="JA94" s="317"/>
      <c r="JB94" s="317">
        <f t="shared" si="883"/>
        <v>0</v>
      </c>
      <c r="JC94" s="330">
        <v>0.022</v>
      </c>
      <c r="JD94" s="317">
        <f t="shared" si="884"/>
        <v>0</v>
      </c>
      <c r="JE94" s="330"/>
      <c r="JF94" s="317"/>
      <c r="JG94" s="331">
        <f t="shared" si="885"/>
        <v>0</v>
      </c>
      <c r="JH94" s="317">
        <f t="shared" si="886"/>
        <v>0</v>
      </c>
      <c r="JI94" s="330">
        <v>0.27429935250298</v>
      </c>
      <c r="JJ94" s="332">
        <f t="shared" si="887"/>
        <v>0</v>
      </c>
      <c r="JK94" s="333">
        <f t="shared" si="888"/>
        <v>0</v>
      </c>
      <c r="JL94" s="565"/>
      <c r="JM94" s="326">
        <f t="shared" si="917"/>
        <v>10</v>
      </c>
      <c r="JN94" s="327" t="s">
        <v>89</v>
      </c>
      <c r="JO94" s="328"/>
      <c r="JP94" s="328" t="s">
        <v>84</v>
      </c>
      <c r="JQ94" s="317" t="str">
        <f>ADHK!JQ94</f>
        <v/>
      </c>
      <c r="JR94" s="317"/>
      <c r="JS94" s="317">
        <f t="shared" si="889"/>
        <v>0</v>
      </c>
      <c r="JT94" s="330">
        <v>0.022</v>
      </c>
      <c r="JU94" s="317">
        <f t="shared" si="890"/>
        <v>0</v>
      </c>
      <c r="JV94" s="330"/>
      <c r="JW94" s="317"/>
      <c r="JX94" s="331">
        <f t="shared" si="891"/>
        <v>0</v>
      </c>
      <c r="JY94" s="317">
        <f t="shared" si="892"/>
        <v>0</v>
      </c>
      <c r="JZ94" s="330">
        <v>0.27429935250298</v>
      </c>
      <c r="KA94" s="332">
        <f t="shared" si="893"/>
        <v>0</v>
      </c>
      <c r="KB94" s="333">
        <f t="shared" si="894"/>
        <v>0</v>
      </c>
      <c r="KC94" s="565"/>
      <c r="KD94" s="326">
        <f t="shared" si="918"/>
        <v>10</v>
      </c>
      <c r="KE94" s="327" t="s">
        <v>89</v>
      </c>
      <c r="KF94" s="328"/>
      <c r="KG94" s="328" t="s">
        <v>84</v>
      </c>
      <c r="KH94" s="317" t="str">
        <f>ADHK!KH94</f>
        <v/>
      </c>
      <c r="KI94" s="317"/>
      <c r="KJ94" s="317">
        <f t="shared" si="895"/>
        <v>0</v>
      </c>
      <c r="KK94" s="330">
        <v>0.022</v>
      </c>
      <c r="KL94" s="317">
        <f t="shared" si="896"/>
        <v>0</v>
      </c>
      <c r="KM94" s="330"/>
      <c r="KN94" s="317"/>
      <c r="KO94" s="331">
        <f t="shared" si="897"/>
        <v>0</v>
      </c>
      <c r="KP94" s="317">
        <f t="shared" si="898"/>
        <v>0</v>
      </c>
      <c r="KQ94" s="330">
        <v>0.27429935250298</v>
      </c>
      <c r="KR94" s="332">
        <f t="shared" si="899"/>
        <v>0</v>
      </c>
      <c r="KS94" s="333">
        <f t="shared" si="900"/>
        <v>0</v>
      </c>
    </row>
    <row r="95" ht="15.75" customHeight="1">
      <c r="A95" s="326">
        <f t="shared" si="901"/>
        <v>11</v>
      </c>
      <c r="B95" s="327" t="s">
        <v>90</v>
      </c>
      <c r="C95" s="328"/>
      <c r="D95" s="328"/>
      <c r="E95" s="317" t="str">
        <f>ADHK!E95</f>
        <v/>
      </c>
      <c r="F95" s="317" t="str">
        <f>ADHK!F95</f>
        <v/>
      </c>
      <c r="G95" s="317">
        <f t="shared" si="793"/>
        <v>0</v>
      </c>
      <c r="H95" s="330"/>
      <c r="I95" s="317">
        <f t="shared" si="794"/>
        <v>0</v>
      </c>
      <c r="J95" s="330"/>
      <c r="K95" s="317"/>
      <c r="L95" s="331">
        <f t="shared" si="795"/>
        <v>0</v>
      </c>
      <c r="M95" s="317">
        <f t="shared" si="796"/>
        <v>0</v>
      </c>
      <c r="N95" s="330"/>
      <c r="O95" s="332">
        <f t="shared" si="797"/>
        <v>0</v>
      </c>
      <c r="P95" s="333">
        <f t="shared" si="798"/>
        <v>0</v>
      </c>
      <c r="Q95" s="565"/>
      <c r="R95" s="326">
        <f t="shared" si="902"/>
        <v>11</v>
      </c>
      <c r="S95" s="327" t="s">
        <v>90</v>
      </c>
      <c r="T95" s="328"/>
      <c r="U95" s="328"/>
      <c r="V95" s="317" t="str">
        <f>ADHK!V95</f>
        <v/>
      </c>
      <c r="W95" s="317"/>
      <c r="X95" s="317">
        <f t="shared" si="799"/>
        <v>0</v>
      </c>
      <c r="Y95" s="330"/>
      <c r="Z95" s="317">
        <f t="shared" si="800"/>
        <v>0</v>
      </c>
      <c r="AA95" s="330"/>
      <c r="AB95" s="317"/>
      <c r="AC95" s="331">
        <f t="shared" si="801"/>
        <v>0</v>
      </c>
      <c r="AD95" s="317">
        <f t="shared" si="802"/>
        <v>0</v>
      </c>
      <c r="AE95" s="330"/>
      <c r="AF95" s="332">
        <f t="shared" si="803"/>
        <v>0</v>
      </c>
      <c r="AG95" s="333">
        <f t="shared" si="804"/>
        <v>0</v>
      </c>
      <c r="AH95" s="565"/>
      <c r="AI95" s="326">
        <f t="shared" si="903"/>
        <v>11</v>
      </c>
      <c r="AJ95" s="327" t="s">
        <v>90</v>
      </c>
      <c r="AK95" s="328"/>
      <c r="AL95" s="328"/>
      <c r="AM95" s="317" t="str">
        <f>ADHK!AM95</f>
        <v/>
      </c>
      <c r="AN95" s="317"/>
      <c r="AO95" s="317">
        <f t="shared" si="805"/>
        <v>0</v>
      </c>
      <c r="AP95" s="330"/>
      <c r="AQ95" s="317">
        <f t="shared" si="806"/>
        <v>0</v>
      </c>
      <c r="AR95" s="330"/>
      <c r="AS95" s="317"/>
      <c r="AT95" s="331">
        <f t="shared" si="807"/>
        <v>0</v>
      </c>
      <c r="AU95" s="317">
        <f t="shared" si="808"/>
        <v>0</v>
      </c>
      <c r="AV95" s="330"/>
      <c r="AW95" s="332">
        <f t="shared" si="809"/>
        <v>0</v>
      </c>
      <c r="AX95" s="333">
        <f t="shared" si="810"/>
        <v>0</v>
      </c>
      <c r="AY95" s="565"/>
      <c r="AZ95" s="326">
        <f t="shared" si="904"/>
        <v>11</v>
      </c>
      <c r="BA95" s="327" t="s">
        <v>90</v>
      </c>
      <c r="BB95" s="328"/>
      <c r="BC95" s="328"/>
      <c r="BD95" s="317" t="str">
        <f>ADHK!BD95</f>
        <v/>
      </c>
      <c r="BE95" s="317"/>
      <c r="BF95" s="317">
        <f t="shared" si="811"/>
        <v>0</v>
      </c>
      <c r="BG95" s="330"/>
      <c r="BH95" s="317">
        <f t="shared" si="812"/>
        <v>0</v>
      </c>
      <c r="BI95" s="330"/>
      <c r="BJ95" s="317"/>
      <c r="BK95" s="331">
        <f t="shared" si="813"/>
        <v>0</v>
      </c>
      <c r="BL95" s="317">
        <f t="shared" si="814"/>
        <v>0</v>
      </c>
      <c r="BM95" s="330"/>
      <c r="BN95" s="332">
        <f t="shared" si="815"/>
        <v>0</v>
      </c>
      <c r="BO95" s="333">
        <f t="shared" si="816"/>
        <v>0</v>
      </c>
      <c r="BP95" s="565"/>
      <c r="BQ95" s="326">
        <f t="shared" si="905"/>
        <v>11</v>
      </c>
      <c r="BR95" s="327" t="s">
        <v>90</v>
      </c>
      <c r="BS95" s="328"/>
      <c r="BT95" s="328"/>
      <c r="BU95" s="317" t="str">
        <f>ADHK!BU95</f>
        <v/>
      </c>
      <c r="BV95" s="317"/>
      <c r="BW95" s="317">
        <f t="shared" si="817"/>
        <v>0</v>
      </c>
      <c r="BX95" s="330"/>
      <c r="BY95" s="317">
        <f t="shared" si="818"/>
        <v>0</v>
      </c>
      <c r="BZ95" s="330"/>
      <c r="CA95" s="317"/>
      <c r="CB95" s="331">
        <f t="shared" si="819"/>
        <v>0</v>
      </c>
      <c r="CC95" s="317">
        <f t="shared" si="820"/>
        <v>0</v>
      </c>
      <c r="CD95" s="330"/>
      <c r="CE95" s="332">
        <f t="shared" si="821"/>
        <v>0</v>
      </c>
      <c r="CF95" s="333">
        <f t="shared" si="822"/>
        <v>0</v>
      </c>
      <c r="CG95" s="565"/>
      <c r="CH95" s="326">
        <f t="shared" si="906"/>
        <v>11</v>
      </c>
      <c r="CI95" s="327" t="s">
        <v>90</v>
      </c>
      <c r="CJ95" s="328"/>
      <c r="CK95" s="328"/>
      <c r="CL95" s="317" t="str">
        <f>ADHK!CL95</f>
        <v/>
      </c>
      <c r="CM95" s="317"/>
      <c r="CN95" s="317">
        <f t="shared" si="823"/>
        <v>0</v>
      </c>
      <c r="CO95" s="330"/>
      <c r="CP95" s="317">
        <f t="shared" si="824"/>
        <v>0</v>
      </c>
      <c r="CQ95" s="330"/>
      <c r="CR95" s="317"/>
      <c r="CS95" s="331">
        <f t="shared" si="825"/>
        <v>0</v>
      </c>
      <c r="CT95" s="317">
        <f t="shared" si="826"/>
        <v>0</v>
      </c>
      <c r="CU95" s="330"/>
      <c r="CV95" s="332">
        <f t="shared" si="827"/>
        <v>0</v>
      </c>
      <c r="CW95" s="333">
        <f t="shared" si="828"/>
        <v>0</v>
      </c>
      <c r="CX95" s="565"/>
      <c r="CY95" s="326">
        <f t="shared" si="907"/>
        <v>11</v>
      </c>
      <c r="CZ95" s="327" t="s">
        <v>90</v>
      </c>
      <c r="DA95" s="328"/>
      <c r="DB95" s="328"/>
      <c r="DC95" s="317" t="str">
        <f>ADHK!DC95</f>
        <v/>
      </c>
      <c r="DD95" s="317"/>
      <c r="DE95" s="317">
        <f t="shared" si="829"/>
        <v>0</v>
      </c>
      <c r="DF95" s="330"/>
      <c r="DG95" s="317">
        <f t="shared" si="830"/>
        <v>0</v>
      </c>
      <c r="DH95" s="330"/>
      <c r="DI95" s="317"/>
      <c r="DJ95" s="331">
        <f t="shared" si="831"/>
        <v>0</v>
      </c>
      <c r="DK95" s="317">
        <f t="shared" si="832"/>
        <v>0</v>
      </c>
      <c r="DL95" s="330"/>
      <c r="DM95" s="332">
        <f t="shared" si="833"/>
        <v>0</v>
      </c>
      <c r="DN95" s="333">
        <f t="shared" si="834"/>
        <v>0</v>
      </c>
      <c r="DO95" s="565"/>
      <c r="DP95" s="326">
        <f t="shared" si="908"/>
        <v>11</v>
      </c>
      <c r="DQ95" s="327" t="s">
        <v>90</v>
      </c>
      <c r="DR95" s="328"/>
      <c r="DS95" s="328"/>
      <c r="DT95" s="317" t="str">
        <f>ADHK!DT95</f>
        <v/>
      </c>
      <c r="DU95" s="317"/>
      <c r="DV95" s="317">
        <f t="shared" si="835"/>
        <v>0</v>
      </c>
      <c r="DW95" s="330"/>
      <c r="DX95" s="317">
        <f t="shared" si="836"/>
        <v>0</v>
      </c>
      <c r="DY95" s="330"/>
      <c r="DZ95" s="317"/>
      <c r="EA95" s="331">
        <f t="shared" si="837"/>
        <v>0</v>
      </c>
      <c r="EB95" s="317">
        <f t="shared" si="838"/>
        <v>0</v>
      </c>
      <c r="EC95" s="330"/>
      <c r="ED95" s="332">
        <f t="shared" si="839"/>
        <v>0</v>
      </c>
      <c r="EE95" s="333">
        <f t="shared" si="840"/>
        <v>0</v>
      </c>
      <c r="EF95" s="565"/>
      <c r="EG95" s="326">
        <f t="shared" si="909"/>
        <v>11</v>
      </c>
      <c r="EH95" s="327" t="s">
        <v>90</v>
      </c>
      <c r="EI95" s="328"/>
      <c r="EJ95" s="328"/>
      <c r="EK95" s="317" t="str">
        <f>ADHK!EK95</f>
        <v/>
      </c>
      <c r="EL95" s="317"/>
      <c r="EM95" s="317">
        <f t="shared" si="841"/>
        <v>0</v>
      </c>
      <c r="EN95" s="330"/>
      <c r="EO95" s="317">
        <f t="shared" si="842"/>
        <v>0</v>
      </c>
      <c r="EP95" s="330"/>
      <c r="EQ95" s="317"/>
      <c r="ER95" s="331">
        <f t="shared" si="843"/>
        <v>0</v>
      </c>
      <c r="ES95" s="317">
        <f t="shared" si="844"/>
        <v>0</v>
      </c>
      <c r="ET95" s="330"/>
      <c r="EU95" s="332">
        <f t="shared" si="845"/>
        <v>0</v>
      </c>
      <c r="EV95" s="333">
        <f t="shared" si="846"/>
        <v>0</v>
      </c>
      <c r="EW95" s="565"/>
      <c r="EX95" s="326">
        <f t="shared" si="910"/>
        <v>11</v>
      </c>
      <c r="EY95" s="327" t="s">
        <v>90</v>
      </c>
      <c r="EZ95" s="328"/>
      <c r="FA95" s="328"/>
      <c r="FB95" s="317" t="str">
        <f>ADHK!FB95</f>
        <v/>
      </c>
      <c r="FC95" s="317"/>
      <c r="FD95" s="317">
        <f t="shared" si="847"/>
        <v>0</v>
      </c>
      <c r="FE95" s="330"/>
      <c r="FF95" s="317">
        <f t="shared" si="848"/>
        <v>0</v>
      </c>
      <c r="FG95" s="330"/>
      <c r="FH95" s="317"/>
      <c r="FI95" s="331">
        <f t="shared" si="849"/>
        <v>0</v>
      </c>
      <c r="FJ95" s="317">
        <f t="shared" si="850"/>
        <v>0</v>
      </c>
      <c r="FK95" s="330"/>
      <c r="FL95" s="332">
        <f t="shared" si="851"/>
        <v>0</v>
      </c>
      <c r="FM95" s="333">
        <f t="shared" si="852"/>
        <v>0</v>
      </c>
      <c r="FN95" s="565"/>
      <c r="FO95" s="326">
        <f t="shared" si="911"/>
        <v>11</v>
      </c>
      <c r="FP95" s="327" t="s">
        <v>90</v>
      </c>
      <c r="FQ95" s="328"/>
      <c r="FR95" s="328"/>
      <c r="FS95" s="317" t="str">
        <f>ADHK!FS95</f>
        <v/>
      </c>
      <c r="FT95" s="317"/>
      <c r="FU95" s="317">
        <f t="shared" si="853"/>
        <v>0</v>
      </c>
      <c r="FV95" s="330"/>
      <c r="FW95" s="317">
        <f t="shared" si="854"/>
        <v>0</v>
      </c>
      <c r="FX95" s="330"/>
      <c r="FY95" s="317"/>
      <c r="FZ95" s="331">
        <f t="shared" si="855"/>
        <v>0</v>
      </c>
      <c r="GA95" s="317">
        <f t="shared" si="856"/>
        <v>0</v>
      </c>
      <c r="GB95" s="330"/>
      <c r="GC95" s="332">
        <f t="shared" si="857"/>
        <v>0</v>
      </c>
      <c r="GD95" s="333">
        <f t="shared" si="858"/>
        <v>0</v>
      </c>
      <c r="GE95" s="565"/>
      <c r="GF95" s="326">
        <f t="shared" si="912"/>
        <v>11</v>
      </c>
      <c r="GG95" s="327" t="s">
        <v>90</v>
      </c>
      <c r="GH95" s="328"/>
      <c r="GI95" s="328"/>
      <c r="GJ95" s="317" t="str">
        <f>ADHK!GJ95</f>
        <v/>
      </c>
      <c r="GK95" s="317"/>
      <c r="GL95" s="317">
        <f t="shared" si="859"/>
        <v>0</v>
      </c>
      <c r="GM95" s="330"/>
      <c r="GN95" s="317">
        <f t="shared" si="860"/>
        <v>0</v>
      </c>
      <c r="GO95" s="330"/>
      <c r="GP95" s="317"/>
      <c r="GQ95" s="331">
        <f t="shared" si="861"/>
        <v>0</v>
      </c>
      <c r="GR95" s="317">
        <f t="shared" si="862"/>
        <v>0</v>
      </c>
      <c r="GS95" s="330"/>
      <c r="GT95" s="332">
        <f t="shared" si="863"/>
        <v>0</v>
      </c>
      <c r="GU95" s="333">
        <f t="shared" si="864"/>
        <v>0</v>
      </c>
      <c r="GV95" s="565"/>
      <c r="GW95" s="326">
        <f t="shared" si="913"/>
        <v>11</v>
      </c>
      <c r="GX95" s="327" t="s">
        <v>90</v>
      </c>
      <c r="GY95" s="328"/>
      <c r="GZ95" s="328"/>
      <c r="HA95" s="317" t="str">
        <f>ADHK!HA95</f>
        <v/>
      </c>
      <c r="HB95" s="317"/>
      <c r="HC95" s="317">
        <f t="shared" si="865"/>
        <v>0</v>
      </c>
      <c r="HD95" s="330"/>
      <c r="HE95" s="317">
        <f t="shared" si="866"/>
        <v>0</v>
      </c>
      <c r="HF95" s="330"/>
      <c r="HG95" s="317"/>
      <c r="HH95" s="331">
        <f t="shared" si="867"/>
        <v>0</v>
      </c>
      <c r="HI95" s="317">
        <f t="shared" si="868"/>
        <v>0</v>
      </c>
      <c r="HJ95" s="330"/>
      <c r="HK95" s="332">
        <f t="shared" si="869"/>
        <v>0</v>
      </c>
      <c r="HL95" s="333">
        <f t="shared" si="870"/>
        <v>0</v>
      </c>
      <c r="HM95" s="565"/>
      <c r="HN95" s="326">
        <f t="shared" si="914"/>
        <v>11</v>
      </c>
      <c r="HO95" s="327" t="s">
        <v>90</v>
      </c>
      <c r="HP95" s="328"/>
      <c r="HQ95" s="328"/>
      <c r="HR95" s="317" t="str">
        <f>ADHK!HR95</f>
        <v/>
      </c>
      <c r="HS95" s="317"/>
      <c r="HT95" s="317">
        <f t="shared" si="871"/>
        <v>0</v>
      </c>
      <c r="HU95" s="330"/>
      <c r="HV95" s="317">
        <f t="shared" si="872"/>
        <v>0</v>
      </c>
      <c r="HW95" s="330"/>
      <c r="HX95" s="317"/>
      <c r="HY95" s="331">
        <f t="shared" si="873"/>
        <v>0</v>
      </c>
      <c r="HZ95" s="317">
        <f t="shared" si="874"/>
        <v>0</v>
      </c>
      <c r="IA95" s="330"/>
      <c r="IB95" s="332">
        <f t="shared" si="875"/>
        <v>0</v>
      </c>
      <c r="IC95" s="333">
        <f t="shared" si="876"/>
        <v>0</v>
      </c>
      <c r="ID95" s="565"/>
      <c r="IE95" s="326">
        <f t="shared" si="915"/>
        <v>11</v>
      </c>
      <c r="IF95" s="327" t="s">
        <v>90</v>
      </c>
      <c r="IG95" s="328"/>
      <c r="IH95" s="328"/>
      <c r="II95" s="317" t="str">
        <f>ADHK!II95</f>
        <v/>
      </c>
      <c r="IJ95" s="317"/>
      <c r="IK95" s="317">
        <f t="shared" si="877"/>
        <v>0</v>
      </c>
      <c r="IL95" s="330"/>
      <c r="IM95" s="317">
        <f t="shared" si="878"/>
        <v>0</v>
      </c>
      <c r="IN95" s="330"/>
      <c r="IO95" s="317"/>
      <c r="IP95" s="331">
        <f t="shared" si="879"/>
        <v>0</v>
      </c>
      <c r="IQ95" s="317">
        <f t="shared" si="880"/>
        <v>0</v>
      </c>
      <c r="IR95" s="330"/>
      <c r="IS95" s="332">
        <f t="shared" si="881"/>
        <v>0</v>
      </c>
      <c r="IT95" s="333">
        <f t="shared" si="882"/>
        <v>0</v>
      </c>
      <c r="IU95" s="565"/>
      <c r="IV95" s="326">
        <f t="shared" si="916"/>
        <v>11</v>
      </c>
      <c r="IW95" s="327" t="s">
        <v>90</v>
      </c>
      <c r="IX95" s="328"/>
      <c r="IY95" s="328"/>
      <c r="IZ95" s="317" t="str">
        <f>ADHK!IZ95</f>
        <v/>
      </c>
      <c r="JA95" s="317"/>
      <c r="JB95" s="317">
        <f t="shared" si="883"/>
        <v>0</v>
      </c>
      <c r="JC95" s="330"/>
      <c r="JD95" s="317">
        <f t="shared" si="884"/>
        <v>0</v>
      </c>
      <c r="JE95" s="330"/>
      <c r="JF95" s="317"/>
      <c r="JG95" s="331">
        <f t="shared" si="885"/>
        <v>0</v>
      </c>
      <c r="JH95" s="317">
        <f t="shared" si="886"/>
        <v>0</v>
      </c>
      <c r="JI95" s="330"/>
      <c r="JJ95" s="332">
        <f t="shared" si="887"/>
        <v>0</v>
      </c>
      <c r="JK95" s="333">
        <f t="shared" si="888"/>
        <v>0</v>
      </c>
      <c r="JL95" s="565"/>
      <c r="JM95" s="326">
        <f t="shared" si="917"/>
        <v>11</v>
      </c>
      <c r="JN95" s="327" t="s">
        <v>90</v>
      </c>
      <c r="JO95" s="328"/>
      <c r="JP95" s="328"/>
      <c r="JQ95" s="317" t="str">
        <f>ADHK!JQ95</f>
        <v/>
      </c>
      <c r="JR95" s="317"/>
      <c r="JS95" s="317">
        <f t="shared" si="889"/>
        <v>0</v>
      </c>
      <c r="JT95" s="330"/>
      <c r="JU95" s="317">
        <f t="shared" si="890"/>
        <v>0</v>
      </c>
      <c r="JV95" s="330"/>
      <c r="JW95" s="317"/>
      <c r="JX95" s="331">
        <f t="shared" si="891"/>
        <v>0</v>
      </c>
      <c r="JY95" s="317">
        <f t="shared" si="892"/>
        <v>0</v>
      </c>
      <c r="JZ95" s="330"/>
      <c r="KA95" s="332">
        <f t="shared" si="893"/>
        <v>0</v>
      </c>
      <c r="KB95" s="333">
        <f t="shared" si="894"/>
        <v>0</v>
      </c>
      <c r="KC95" s="565"/>
      <c r="KD95" s="326">
        <f t="shared" si="918"/>
        <v>11</v>
      </c>
      <c r="KE95" s="327" t="s">
        <v>90</v>
      </c>
      <c r="KF95" s="328"/>
      <c r="KG95" s="328"/>
      <c r="KH95" s="317" t="str">
        <f>ADHK!KH95</f>
        <v/>
      </c>
      <c r="KI95" s="317"/>
      <c r="KJ95" s="317">
        <f t="shared" si="895"/>
        <v>0</v>
      </c>
      <c r="KK95" s="330"/>
      <c r="KL95" s="317">
        <f t="shared" si="896"/>
        <v>0</v>
      </c>
      <c r="KM95" s="330"/>
      <c r="KN95" s="317"/>
      <c r="KO95" s="331">
        <f t="shared" si="897"/>
        <v>0</v>
      </c>
      <c r="KP95" s="317">
        <f t="shared" si="898"/>
        <v>0</v>
      </c>
      <c r="KQ95" s="330"/>
      <c r="KR95" s="332">
        <f t="shared" si="899"/>
        <v>0</v>
      </c>
      <c r="KS95" s="333">
        <f t="shared" si="900"/>
        <v>0</v>
      </c>
    </row>
    <row r="96" ht="15.75" customHeight="1">
      <c r="A96" s="326">
        <f t="shared" si="901"/>
        <v>12</v>
      </c>
      <c r="B96" s="327" t="s">
        <v>91</v>
      </c>
      <c r="C96" s="328"/>
      <c r="D96" s="328"/>
      <c r="E96" s="317" t="str">
        <f>ADHK!E96</f>
        <v/>
      </c>
      <c r="F96" s="317" t="str">
        <f>ADHK!F96</f>
        <v/>
      </c>
      <c r="G96" s="317">
        <f t="shared" si="793"/>
        <v>0</v>
      </c>
      <c r="H96" s="330"/>
      <c r="I96" s="317">
        <f t="shared" si="794"/>
        <v>0</v>
      </c>
      <c r="J96" s="330"/>
      <c r="K96" s="317"/>
      <c r="L96" s="331">
        <f t="shared" si="795"/>
        <v>0</v>
      </c>
      <c r="M96" s="317">
        <f t="shared" si="796"/>
        <v>0</v>
      </c>
      <c r="N96" s="330"/>
      <c r="O96" s="332">
        <f t="shared" si="797"/>
        <v>0</v>
      </c>
      <c r="P96" s="333">
        <f t="shared" si="798"/>
        <v>0</v>
      </c>
      <c r="Q96" s="565"/>
      <c r="R96" s="326">
        <f t="shared" si="902"/>
        <v>12</v>
      </c>
      <c r="S96" s="327" t="s">
        <v>91</v>
      </c>
      <c r="T96" s="328"/>
      <c r="U96" s="328"/>
      <c r="V96" s="317" t="str">
        <f>ADHK!V96</f>
        <v/>
      </c>
      <c r="W96" s="317"/>
      <c r="X96" s="317">
        <f t="shared" si="799"/>
        <v>0</v>
      </c>
      <c r="Y96" s="330"/>
      <c r="Z96" s="317">
        <f t="shared" si="800"/>
        <v>0</v>
      </c>
      <c r="AA96" s="330"/>
      <c r="AB96" s="317"/>
      <c r="AC96" s="331">
        <f t="shared" si="801"/>
        <v>0</v>
      </c>
      <c r="AD96" s="317">
        <f t="shared" si="802"/>
        <v>0</v>
      </c>
      <c r="AE96" s="330"/>
      <c r="AF96" s="332">
        <f t="shared" si="803"/>
        <v>0</v>
      </c>
      <c r="AG96" s="333">
        <f t="shared" si="804"/>
        <v>0</v>
      </c>
      <c r="AH96" s="565"/>
      <c r="AI96" s="326">
        <f t="shared" si="903"/>
        <v>12</v>
      </c>
      <c r="AJ96" s="327" t="s">
        <v>91</v>
      </c>
      <c r="AK96" s="328"/>
      <c r="AL96" s="328"/>
      <c r="AM96" s="317" t="str">
        <f>ADHK!AM96</f>
        <v/>
      </c>
      <c r="AN96" s="317"/>
      <c r="AO96" s="317">
        <f t="shared" si="805"/>
        <v>0</v>
      </c>
      <c r="AP96" s="330"/>
      <c r="AQ96" s="317">
        <f t="shared" si="806"/>
        <v>0</v>
      </c>
      <c r="AR96" s="330"/>
      <c r="AS96" s="317"/>
      <c r="AT96" s="331">
        <f t="shared" si="807"/>
        <v>0</v>
      </c>
      <c r="AU96" s="317">
        <f t="shared" si="808"/>
        <v>0</v>
      </c>
      <c r="AV96" s="330"/>
      <c r="AW96" s="332">
        <f t="shared" si="809"/>
        <v>0</v>
      </c>
      <c r="AX96" s="333">
        <f t="shared" si="810"/>
        <v>0</v>
      </c>
      <c r="AY96" s="565"/>
      <c r="AZ96" s="326">
        <f t="shared" si="904"/>
        <v>12</v>
      </c>
      <c r="BA96" s="327" t="s">
        <v>91</v>
      </c>
      <c r="BB96" s="328"/>
      <c r="BC96" s="328"/>
      <c r="BD96" s="317" t="str">
        <f>ADHK!BD96</f>
        <v/>
      </c>
      <c r="BE96" s="317"/>
      <c r="BF96" s="317">
        <f t="shared" si="811"/>
        <v>0</v>
      </c>
      <c r="BG96" s="330"/>
      <c r="BH96" s="317">
        <f t="shared" si="812"/>
        <v>0</v>
      </c>
      <c r="BI96" s="330"/>
      <c r="BJ96" s="317"/>
      <c r="BK96" s="331">
        <f t="shared" si="813"/>
        <v>0</v>
      </c>
      <c r="BL96" s="317">
        <f t="shared" si="814"/>
        <v>0</v>
      </c>
      <c r="BM96" s="330"/>
      <c r="BN96" s="332">
        <f t="shared" si="815"/>
        <v>0</v>
      </c>
      <c r="BO96" s="333">
        <f t="shared" si="816"/>
        <v>0</v>
      </c>
      <c r="BP96" s="565"/>
      <c r="BQ96" s="326">
        <f t="shared" si="905"/>
        <v>12</v>
      </c>
      <c r="BR96" s="327" t="s">
        <v>91</v>
      </c>
      <c r="BS96" s="328"/>
      <c r="BT96" s="328"/>
      <c r="BU96" s="317" t="str">
        <f>ADHK!BU96</f>
        <v/>
      </c>
      <c r="BV96" s="317"/>
      <c r="BW96" s="317">
        <f t="shared" si="817"/>
        <v>0</v>
      </c>
      <c r="BX96" s="330"/>
      <c r="BY96" s="317">
        <f t="shared" si="818"/>
        <v>0</v>
      </c>
      <c r="BZ96" s="330"/>
      <c r="CA96" s="317"/>
      <c r="CB96" s="331">
        <f t="shared" si="819"/>
        <v>0</v>
      </c>
      <c r="CC96" s="317">
        <f t="shared" si="820"/>
        <v>0</v>
      </c>
      <c r="CD96" s="330"/>
      <c r="CE96" s="332">
        <f t="shared" si="821"/>
        <v>0</v>
      </c>
      <c r="CF96" s="333">
        <f t="shared" si="822"/>
        <v>0</v>
      </c>
      <c r="CG96" s="565"/>
      <c r="CH96" s="326">
        <f t="shared" si="906"/>
        <v>12</v>
      </c>
      <c r="CI96" s="327" t="s">
        <v>91</v>
      </c>
      <c r="CJ96" s="328"/>
      <c r="CK96" s="328"/>
      <c r="CL96" s="317" t="str">
        <f>ADHK!CL96</f>
        <v/>
      </c>
      <c r="CM96" s="317"/>
      <c r="CN96" s="317">
        <f t="shared" si="823"/>
        <v>0</v>
      </c>
      <c r="CO96" s="330"/>
      <c r="CP96" s="317">
        <f t="shared" si="824"/>
        <v>0</v>
      </c>
      <c r="CQ96" s="330"/>
      <c r="CR96" s="317"/>
      <c r="CS96" s="331">
        <f t="shared" si="825"/>
        <v>0</v>
      </c>
      <c r="CT96" s="317">
        <f t="shared" si="826"/>
        <v>0</v>
      </c>
      <c r="CU96" s="330"/>
      <c r="CV96" s="332">
        <f t="shared" si="827"/>
        <v>0</v>
      </c>
      <c r="CW96" s="333">
        <f t="shared" si="828"/>
        <v>0</v>
      </c>
      <c r="CX96" s="565"/>
      <c r="CY96" s="326">
        <f t="shared" si="907"/>
        <v>12</v>
      </c>
      <c r="CZ96" s="327" t="s">
        <v>91</v>
      </c>
      <c r="DA96" s="328"/>
      <c r="DB96" s="328"/>
      <c r="DC96" s="317" t="str">
        <f>ADHK!DC96</f>
        <v/>
      </c>
      <c r="DD96" s="317"/>
      <c r="DE96" s="317">
        <f t="shared" si="829"/>
        <v>0</v>
      </c>
      <c r="DF96" s="330"/>
      <c r="DG96" s="317">
        <f t="shared" si="830"/>
        <v>0</v>
      </c>
      <c r="DH96" s="330"/>
      <c r="DI96" s="317"/>
      <c r="DJ96" s="331">
        <f t="shared" si="831"/>
        <v>0</v>
      </c>
      <c r="DK96" s="317">
        <f t="shared" si="832"/>
        <v>0</v>
      </c>
      <c r="DL96" s="330"/>
      <c r="DM96" s="332">
        <f t="shared" si="833"/>
        <v>0</v>
      </c>
      <c r="DN96" s="333">
        <f t="shared" si="834"/>
        <v>0</v>
      </c>
      <c r="DO96" s="565"/>
      <c r="DP96" s="326">
        <f t="shared" si="908"/>
        <v>12</v>
      </c>
      <c r="DQ96" s="327" t="s">
        <v>91</v>
      </c>
      <c r="DR96" s="328"/>
      <c r="DS96" s="328"/>
      <c r="DT96" s="317" t="str">
        <f>ADHK!DT96</f>
        <v/>
      </c>
      <c r="DU96" s="317"/>
      <c r="DV96" s="317">
        <f t="shared" si="835"/>
        <v>0</v>
      </c>
      <c r="DW96" s="330"/>
      <c r="DX96" s="317">
        <f t="shared" si="836"/>
        <v>0</v>
      </c>
      <c r="DY96" s="330"/>
      <c r="DZ96" s="317"/>
      <c r="EA96" s="331">
        <f t="shared" si="837"/>
        <v>0</v>
      </c>
      <c r="EB96" s="317">
        <f t="shared" si="838"/>
        <v>0</v>
      </c>
      <c r="EC96" s="330"/>
      <c r="ED96" s="332">
        <f t="shared" si="839"/>
        <v>0</v>
      </c>
      <c r="EE96" s="333">
        <f t="shared" si="840"/>
        <v>0</v>
      </c>
      <c r="EF96" s="565"/>
      <c r="EG96" s="326">
        <f t="shared" si="909"/>
        <v>12</v>
      </c>
      <c r="EH96" s="327" t="s">
        <v>91</v>
      </c>
      <c r="EI96" s="328"/>
      <c r="EJ96" s="328"/>
      <c r="EK96" s="317" t="str">
        <f>ADHK!EK96</f>
        <v/>
      </c>
      <c r="EL96" s="317"/>
      <c r="EM96" s="317">
        <f t="shared" si="841"/>
        <v>0</v>
      </c>
      <c r="EN96" s="330"/>
      <c r="EO96" s="317">
        <f t="shared" si="842"/>
        <v>0</v>
      </c>
      <c r="EP96" s="330"/>
      <c r="EQ96" s="317"/>
      <c r="ER96" s="331">
        <f t="shared" si="843"/>
        <v>0</v>
      </c>
      <c r="ES96" s="317">
        <f t="shared" si="844"/>
        <v>0</v>
      </c>
      <c r="ET96" s="330"/>
      <c r="EU96" s="332">
        <f t="shared" si="845"/>
        <v>0</v>
      </c>
      <c r="EV96" s="333">
        <f t="shared" si="846"/>
        <v>0</v>
      </c>
      <c r="EW96" s="565"/>
      <c r="EX96" s="326">
        <f t="shared" si="910"/>
        <v>12</v>
      </c>
      <c r="EY96" s="327" t="s">
        <v>91</v>
      </c>
      <c r="EZ96" s="328"/>
      <c r="FA96" s="328"/>
      <c r="FB96" s="317" t="str">
        <f>ADHK!FB96</f>
        <v/>
      </c>
      <c r="FC96" s="317"/>
      <c r="FD96" s="317">
        <f t="shared" si="847"/>
        <v>0</v>
      </c>
      <c r="FE96" s="330"/>
      <c r="FF96" s="317">
        <f t="shared" si="848"/>
        <v>0</v>
      </c>
      <c r="FG96" s="330"/>
      <c r="FH96" s="317"/>
      <c r="FI96" s="331">
        <f t="shared" si="849"/>
        <v>0</v>
      </c>
      <c r="FJ96" s="317">
        <f t="shared" si="850"/>
        <v>0</v>
      </c>
      <c r="FK96" s="330"/>
      <c r="FL96" s="332">
        <f t="shared" si="851"/>
        <v>0</v>
      </c>
      <c r="FM96" s="333">
        <f t="shared" si="852"/>
        <v>0</v>
      </c>
      <c r="FN96" s="565"/>
      <c r="FO96" s="326">
        <f t="shared" si="911"/>
        <v>12</v>
      </c>
      <c r="FP96" s="327" t="s">
        <v>91</v>
      </c>
      <c r="FQ96" s="328"/>
      <c r="FR96" s="328"/>
      <c r="FS96" s="317" t="str">
        <f>ADHK!FS96</f>
        <v/>
      </c>
      <c r="FT96" s="317"/>
      <c r="FU96" s="317">
        <f t="shared" si="853"/>
        <v>0</v>
      </c>
      <c r="FV96" s="330"/>
      <c r="FW96" s="317">
        <f t="shared" si="854"/>
        <v>0</v>
      </c>
      <c r="FX96" s="330"/>
      <c r="FY96" s="317"/>
      <c r="FZ96" s="331">
        <f t="shared" si="855"/>
        <v>0</v>
      </c>
      <c r="GA96" s="317">
        <f t="shared" si="856"/>
        <v>0</v>
      </c>
      <c r="GB96" s="330"/>
      <c r="GC96" s="332">
        <f t="shared" si="857"/>
        <v>0</v>
      </c>
      <c r="GD96" s="333">
        <f t="shared" si="858"/>
        <v>0</v>
      </c>
      <c r="GE96" s="565"/>
      <c r="GF96" s="326">
        <f t="shared" si="912"/>
        <v>12</v>
      </c>
      <c r="GG96" s="327" t="s">
        <v>91</v>
      </c>
      <c r="GH96" s="328"/>
      <c r="GI96" s="328"/>
      <c r="GJ96" s="317" t="str">
        <f>ADHK!GJ96</f>
        <v/>
      </c>
      <c r="GK96" s="317"/>
      <c r="GL96" s="317">
        <f t="shared" si="859"/>
        <v>0</v>
      </c>
      <c r="GM96" s="330"/>
      <c r="GN96" s="317">
        <f t="shared" si="860"/>
        <v>0</v>
      </c>
      <c r="GO96" s="330"/>
      <c r="GP96" s="317"/>
      <c r="GQ96" s="331">
        <f t="shared" si="861"/>
        <v>0</v>
      </c>
      <c r="GR96" s="317">
        <f t="shared" si="862"/>
        <v>0</v>
      </c>
      <c r="GS96" s="330"/>
      <c r="GT96" s="332">
        <f t="shared" si="863"/>
        <v>0</v>
      </c>
      <c r="GU96" s="333">
        <f t="shared" si="864"/>
        <v>0</v>
      </c>
      <c r="GV96" s="565"/>
      <c r="GW96" s="326">
        <f t="shared" si="913"/>
        <v>12</v>
      </c>
      <c r="GX96" s="327" t="s">
        <v>91</v>
      </c>
      <c r="GY96" s="328"/>
      <c r="GZ96" s="328"/>
      <c r="HA96" s="317" t="str">
        <f>ADHK!HA96</f>
        <v/>
      </c>
      <c r="HB96" s="317"/>
      <c r="HC96" s="317">
        <f t="shared" si="865"/>
        <v>0</v>
      </c>
      <c r="HD96" s="330"/>
      <c r="HE96" s="317">
        <f t="shared" si="866"/>
        <v>0</v>
      </c>
      <c r="HF96" s="330"/>
      <c r="HG96" s="317"/>
      <c r="HH96" s="331">
        <f t="shared" si="867"/>
        <v>0</v>
      </c>
      <c r="HI96" s="317">
        <f t="shared" si="868"/>
        <v>0</v>
      </c>
      <c r="HJ96" s="330"/>
      <c r="HK96" s="332">
        <f t="shared" si="869"/>
        <v>0</v>
      </c>
      <c r="HL96" s="333">
        <f t="shared" si="870"/>
        <v>0</v>
      </c>
      <c r="HM96" s="565"/>
      <c r="HN96" s="326">
        <f t="shared" si="914"/>
        <v>12</v>
      </c>
      <c r="HO96" s="327" t="s">
        <v>91</v>
      </c>
      <c r="HP96" s="328"/>
      <c r="HQ96" s="328"/>
      <c r="HR96" s="317" t="str">
        <f>ADHK!HR96</f>
        <v/>
      </c>
      <c r="HS96" s="317"/>
      <c r="HT96" s="317">
        <f t="shared" si="871"/>
        <v>0</v>
      </c>
      <c r="HU96" s="330"/>
      <c r="HV96" s="317">
        <f t="shared" si="872"/>
        <v>0</v>
      </c>
      <c r="HW96" s="330"/>
      <c r="HX96" s="317"/>
      <c r="HY96" s="331">
        <f t="shared" si="873"/>
        <v>0</v>
      </c>
      <c r="HZ96" s="317">
        <f t="shared" si="874"/>
        <v>0</v>
      </c>
      <c r="IA96" s="330"/>
      <c r="IB96" s="332">
        <f t="shared" si="875"/>
        <v>0</v>
      </c>
      <c r="IC96" s="333">
        <f t="shared" si="876"/>
        <v>0</v>
      </c>
      <c r="ID96" s="565"/>
      <c r="IE96" s="326">
        <f t="shared" si="915"/>
        <v>12</v>
      </c>
      <c r="IF96" s="327" t="s">
        <v>91</v>
      </c>
      <c r="IG96" s="328"/>
      <c r="IH96" s="328"/>
      <c r="II96" s="317" t="str">
        <f>ADHK!II96</f>
        <v/>
      </c>
      <c r="IJ96" s="317"/>
      <c r="IK96" s="317">
        <f t="shared" si="877"/>
        <v>0</v>
      </c>
      <c r="IL96" s="330"/>
      <c r="IM96" s="317">
        <f t="shared" si="878"/>
        <v>0</v>
      </c>
      <c r="IN96" s="330"/>
      <c r="IO96" s="317"/>
      <c r="IP96" s="331">
        <f t="shared" si="879"/>
        <v>0</v>
      </c>
      <c r="IQ96" s="317">
        <f t="shared" si="880"/>
        <v>0</v>
      </c>
      <c r="IR96" s="330"/>
      <c r="IS96" s="332">
        <f t="shared" si="881"/>
        <v>0</v>
      </c>
      <c r="IT96" s="333">
        <f t="shared" si="882"/>
        <v>0</v>
      </c>
      <c r="IU96" s="565"/>
      <c r="IV96" s="326">
        <f t="shared" si="916"/>
        <v>12</v>
      </c>
      <c r="IW96" s="327" t="s">
        <v>91</v>
      </c>
      <c r="IX96" s="328"/>
      <c r="IY96" s="328"/>
      <c r="IZ96" s="317" t="str">
        <f>ADHK!IZ96</f>
        <v/>
      </c>
      <c r="JA96" s="317"/>
      <c r="JB96" s="317">
        <f t="shared" si="883"/>
        <v>0</v>
      </c>
      <c r="JC96" s="330"/>
      <c r="JD96" s="317">
        <f t="shared" si="884"/>
        <v>0</v>
      </c>
      <c r="JE96" s="330"/>
      <c r="JF96" s="317"/>
      <c r="JG96" s="331">
        <f t="shared" si="885"/>
        <v>0</v>
      </c>
      <c r="JH96" s="317">
        <f t="shared" si="886"/>
        <v>0</v>
      </c>
      <c r="JI96" s="330"/>
      <c r="JJ96" s="332">
        <f t="shared" si="887"/>
        <v>0</v>
      </c>
      <c r="JK96" s="333">
        <f t="shared" si="888"/>
        <v>0</v>
      </c>
      <c r="JL96" s="565"/>
      <c r="JM96" s="326">
        <f t="shared" si="917"/>
        <v>12</v>
      </c>
      <c r="JN96" s="327" t="s">
        <v>91</v>
      </c>
      <c r="JO96" s="328"/>
      <c r="JP96" s="328"/>
      <c r="JQ96" s="317" t="str">
        <f>ADHK!JQ96</f>
        <v/>
      </c>
      <c r="JR96" s="317"/>
      <c r="JS96" s="317">
        <f t="shared" si="889"/>
        <v>0</v>
      </c>
      <c r="JT96" s="330"/>
      <c r="JU96" s="317">
        <f t="shared" si="890"/>
        <v>0</v>
      </c>
      <c r="JV96" s="330"/>
      <c r="JW96" s="317"/>
      <c r="JX96" s="331">
        <f t="shared" si="891"/>
        <v>0</v>
      </c>
      <c r="JY96" s="317">
        <f t="shared" si="892"/>
        <v>0</v>
      </c>
      <c r="JZ96" s="330"/>
      <c r="KA96" s="332">
        <f t="shared" si="893"/>
        <v>0</v>
      </c>
      <c r="KB96" s="333">
        <f t="shared" si="894"/>
        <v>0</v>
      </c>
      <c r="KC96" s="565"/>
      <c r="KD96" s="326">
        <f t="shared" si="918"/>
        <v>12</v>
      </c>
      <c r="KE96" s="327" t="s">
        <v>91</v>
      </c>
      <c r="KF96" s="328"/>
      <c r="KG96" s="328"/>
      <c r="KH96" s="317" t="str">
        <f>ADHK!KH96</f>
        <v/>
      </c>
      <c r="KI96" s="317"/>
      <c r="KJ96" s="317">
        <f t="shared" si="895"/>
        <v>0</v>
      </c>
      <c r="KK96" s="330"/>
      <c r="KL96" s="317">
        <f t="shared" si="896"/>
        <v>0</v>
      </c>
      <c r="KM96" s="330"/>
      <c r="KN96" s="317"/>
      <c r="KO96" s="331">
        <f t="shared" si="897"/>
        <v>0</v>
      </c>
      <c r="KP96" s="317">
        <f t="shared" si="898"/>
        <v>0</v>
      </c>
      <c r="KQ96" s="330"/>
      <c r="KR96" s="332">
        <f t="shared" si="899"/>
        <v>0</v>
      </c>
      <c r="KS96" s="333">
        <f t="shared" si="900"/>
        <v>0</v>
      </c>
    </row>
    <row r="97" ht="15.75" customHeight="1">
      <c r="A97" s="326">
        <f t="shared" si="901"/>
        <v>13</v>
      </c>
      <c r="B97" s="327" t="s">
        <v>92</v>
      </c>
      <c r="C97" s="328"/>
      <c r="D97" s="328"/>
      <c r="E97" s="317" t="str">
        <f>ADHK!E97</f>
        <v/>
      </c>
      <c r="F97" s="317" t="str">
        <f>ADHK!F97</f>
        <v/>
      </c>
      <c r="G97" s="317">
        <f t="shared" si="793"/>
        <v>0</v>
      </c>
      <c r="H97" s="330"/>
      <c r="I97" s="317">
        <f t="shared" si="794"/>
        <v>0</v>
      </c>
      <c r="J97" s="330"/>
      <c r="K97" s="317"/>
      <c r="L97" s="331">
        <f t="shared" si="795"/>
        <v>0</v>
      </c>
      <c r="M97" s="317">
        <f t="shared" si="796"/>
        <v>0</v>
      </c>
      <c r="N97" s="330"/>
      <c r="O97" s="332">
        <f t="shared" si="797"/>
        <v>0</v>
      </c>
      <c r="P97" s="333">
        <f t="shared" si="798"/>
        <v>0</v>
      </c>
      <c r="Q97" s="565"/>
      <c r="R97" s="326">
        <f t="shared" si="902"/>
        <v>13</v>
      </c>
      <c r="S97" s="327" t="s">
        <v>92</v>
      </c>
      <c r="T97" s="328"/>
      <c r="U97" s="328"/>
      <c r="V97" s="317" t="str">
        <f>ADHK!V97</f>
        <v/>
      </c>
      <c r="W97" s="317"/>
      <c r="X97" s="317">
        <f t="shared" si="799"/>
        <v>0</v>
      </c>
      <c r="Y97" s="330"/>
      <c r="Z97" s="317">
        <f t="shared" si="800"/>
        <v>0</v>
      </c>
      <c r="AA97" s="330"/>
      <c r="AB97" s="317"/>
      <c r="AC97" s="331">
        <f t="shared" si="801"/>
        <v>0</v>
      </c>
      <c r="AD97" s="317">
        <f t="shared" si="802"/>
        <v>0</v>
      </c>
      <c r="AE97" s="330"/>
      <c r="AF97" s="332">
        <f t="shared" si="803"/>
        <v>0</v>
      </c>
      <c r="AG97" s="333">
        <f t="shared" si="804"/>
        <v>0</v>
      </c>
      <c r="AH97" s="565"/>
      <c r="AI97" s="326">
        <f t="shared" si="903"/>
        <v>13</v>
      </c>
      <c r="AJ97" s="327" t="s">
        <v>92</v>
      </c>
      <c r="AK97" s="328"/>
      <c r="AL97" s="328"/>
      <c r="AM97" s="317" t="str">
        <f>ADHK!AM97</f>
        <v/>
      </c>
      <c r="AN97" s="317"/>
      <c r="AO97" s="317">
        <f t="shared" si="805"/>
        <v>0</v>
      </c>
      <c r="AP97" s="330"/>
      <c r="AQ97" s="317">
        <f t="shared" si="806"/>
        <v>0</v>
      </c>
      <c r="AR97" s="330"/>
      <c r="AS97" s="317"/>
      <c r="AT97" s="331">
        <f t="shared" si="807"/>
        <v>0</v>
      </c>
      <c r="AU97" s="317">
        <f t="shared" si="808"/>
        <v>0</v>
      </c>
      <c r="AV97" s="330"/>
      <c r="AW97" s="332">
        <f t="shared" si="809"/>
        <v>0</v>
      </c>
      <c r="AX97" s="333">
        <f t="shared" si="810"/>
        <v>0</v>
      </c>
      <c r="AY97" s="565"/>
      <c r="AZ97" s="326">
        <f t="shared" si="904"/>
        <v>13</v>
      </c>
      <c r="BA97" s="327" t="s">
        <v>92</v>
      </c>
      <c r="BB97" s="328"/>
      <c r="BC97" s="328"/>
      <c r="BD97" s="317" t="str">
        <f>ADHK!BD97</f>
        <v/>
      </c>
      <c r="BE97" s="317"/>
      <c r="BF97" s="317">
        <f t="shared" si="811"/>
        <v>0</v>
      </c>
      <c r="BG97" s="330"/>
      <c r="BH97" s="317">
        <f t="shared" si="812"/>
        <v>0</v>
      </c>
      <c r="BI97" s="330"/>
      <c r="BJ97" s="317"/>
      <c r="BK97" s="331">
        <f t="shared" si="813"/>
        <v>0</v>
      </c>
      <c r="BL97" s="317">
        <f t="shared" si="814"/>
        <v>0</v>
      </c>
      <c r="BM97" s="330"/>
      <c r="BN97" s="332">
        <f t="shared" si="815"/>
        <v>0</v>
      </c>
      <c r="BO97" s="333">
        <f t="shared" si="816"/>
        <v>0</v>
      </c>
      <c r="BP97" s="565"/>
      <c r="BQ97" s="326">
        <f t="shared" si="905"/>
        <v>13</v>
      </c>
      <c r="BR97" s="327" t="s">
        <v>92</v>
      </c>
      <c r="BS97" s="328"/>
      <c r="BT97" s="328"/>
      <c r="BU97" s="317" t="str">
        <f>ADHK!BU97</f>
        <v/>
      </c>
      <c r="BV97" s="317"/>
      <c r="BW97" s="317">
        <f t="shared" si="817"/>
        <v>0</v>
      </c>
      <c r="BX97" s="330"/>
      <c r="BY97" s="317">
        <f t="shared" si="818"/>
        <v>0</v>
      </c>
      <c r="BZ97" s="330"/>
      <c r="CA97" s="317"/>
      <c r="CB97" s="331">
        <f t="shared" si="819"/>
        <v>0</v>
      </c>
      <c r="CC97" s="317">
        <f t="shared" si="820"/>
        <v>0</v>
      </c>
      <c r="CD97" s="330"/>
      <c r="CE97" s="332">
        <f t="shared" si="821"/>
        <v>0</v>
      </c>
      <c r="CF97" s="333">
        <f t="shared" si="822"/>
        <v>0</v>
      </c>
      <c r="CG97" s="565"/>
      <c r="CH97" s="326">
        <f t="shared" si="906"/>
        <v>13</v>
      </c>
      <c r="CI97" s="327" t="s">
        <v>92</v>
      </c>
      <c r="CJ97" s="328"/>
      <c r="CK97" s="328"/>
      <c r="CL97" s="317" t="str">
        <f>ADHK!CL97</f>
        <v/>
      </c>
      <c r="CM97" s="317"/>
      <c r="CN97" s="317">
        <f t="shared" si="823"/>
        <v>0</v>
      </c>
      <c r="CO97" s="330"/>
      <c r="CP97" s="317">
        <f t="shared" si="824"/>
        <v>0</v>
      </c>
      <c r="CQ97" s="330"/>
      <c r="CR97" s="317"/>
      <c r="CS97" s="331">
        <f t="shared" si="825"/>
        <v>0</v>
      </c>
      <c r="CT97" s="317">
        <f t="shared" si="826"/>
        <v>0</v>
      </c>
      <c r="CU97" s="330"/>
      <c r="CV97" s="332">
        <f t="shared" si="827"/>
        <v>0</v>
      </c>
      <c r="CW97" s="333">
        <f t="shared" si="828"/>
        <v>0</v>
      </c>
      <c r="CX97" s="565"/>
      <c r="CY97" s="326">
        <f t="shared" si="907"/>
        <v>13</v>
      </c>
      <c r="CZ97" s="327" t="s">
        <v>92</v>
      </c>
      <c r="DA97" s="328"/>
      <c r="DB97" s="328"/>
      <c r="DC97" s="317" t="str">
        <f>ADHK!DC97</f>
        <v/>
      </c>
      <c r="DD97" s="317"/>
      <c r="DE97" s="317">
        <f t="shared" si="829"/>
        <v>0</v>
      </c>
      <c r="DF97" s="330"/>
      <c r="DG97" s="317">
        <f t="shared" si="830"/>
        <v>0</v>
      </c>
      <c r="DH97" s="330"/>
      <c r="DI97" s="317"/>
      <c r="DJ97" s="331">
        <f t="shared" si="831"/>
        <v>0</v>
      </c>
      <c r="DK97" s="317">
        <f t="shared" si="832"/>
        <v>0</v>
      </c>
      <c r="DL97" s="330"/>
      <c r="DM97" s="332">
        <f t="shared" si="833"/>
        <v>0</v>
      </c>
      <c r="DN97" s="333">
        <f t="shared" si="834"/>
        <v>0</v>
      </c>
      <c r="DO97" s="565"/>
      <c r="DP97" s="326">
        <f t="shared" si="908"/>
        <v>13</v>
      </c>
      <c r="DQ97" s="327" t="s">
        <v>92</v>
      </c>
      <c r="DR97" s="328"/>
      <c r="DS97" s="328"/>
      <c r="DT97" s="317" t="str">
        <f>ADHK!DT97</f>
        <v/>
      </c>
      <c r="DU97" s="317"/>
      <c r="DV97" s="317">
        <f t="shared" si="835"/>
        <v>0</v>
      </c>
      <c r="DW97" s="330"/>
      <c r="DX97" s="317">
        <f t="shared" si="836"/>
        <v>0</v>
      </c>
      <c r="DY97" s="330"/>
      <c r="DZ97" s="317"/>
      <c r="EA97" s="331">
        <f t="shared" si="837"/>
        <v>0</v>
      </c>
      <c r="EB97" s="317">
        <f t="shared" si="838"/>
        <v>0</v>
      </c>
      <c r="EC97" s="330"/>
      <c r="ED97" s="332">
        <f t="shared" si="839"/>
        <v>0</v>
      </c>
      <c r="EE97" s="333">
        <f t="shared" si="840"/>
        <v>0</v>
      </c>
      <c r="EF97" s="565"/>
      <c r="EG97" s="326">
        <f t="shared" si="909"/>
        <v>13</v>
      </c>
      <c r="EH97" s="327" t="s">
        <v>92</v>
      </c>
      <c r="EI97" s="328"/>
      <c r="EJ97" s="328"/>
      <c r="EK97" s="317" t="str">
        <f>ADHK!EK97</f>
        <v/>
      </c>
      <c r="EL97" s="317"/>
      <c r="EM97" s="317">
        <f t="shared" si="841"/>
        <v>0</v>
      </c>
      <c r="EN97" s="330"/>
      <c r="EO97" s="317">
        <f t="shared" si="842"/>
        <v>0</v>
      </c>
      <c r="EP97" s="330"/>
      <c r="EQ97" s="317"/>
      <c r="ER97" s="331">
        <f t="shared" si="843"/>
        <v>0</v>
      </c>
      <c r="ES97" s="317">
        <f t="shared" si="844"/>
        <v>0</v>
      </c>
      <c r="ET97" s="330"/>
      <c r="EU97" s="332">
        <f t="shared" si="845"/>
        <v>0</v>
      </c>
      <c r="EV97" s="333">
        <f t="shared" si="846"/>
        <v>0</v>
      </c>
      <c r="EW97" s="565"/>
      <c r="EX97" s="326">
        <f t="shared" si="910"/>
        <v>13</v>
      </c>
      <c r="EY97" s="327" t="s">
        <v>92</v>
      </c>
      <c r="EZ97" s="328"/>
      <c r="FA97" s="328"/>
      <c r="FB97" s="317" t="str">
        <f>ADHK!FB97</f>
        <v/>
      </c>
      <c r="FC97" s="317"/>
      <c r="FD97" s="317">
        <f t="shared" si="847"/>
        <v>0</v>
      </c>
      <c r="FE97" s="330"/>
      <c r="FF97" s="317">
        <f t="shared" si="848"/>
        <v>0</v>
      </c>
      <c r="FG97" s="330"/>
      <c r="FH97" s="317"/>
      <c r="FI97" s="331">
        <f t="shared" si="849"/>
        <v>0</v>
      </c>
      <c r="FJ97" s="317">
        <f t="shared" si="850"/>
        <v>0</v>
      </c>
      <c r="FK97" s="330"/>
      <c r="FL97" s="332">
        <f t="shared" si="851"/>
        <v>0</v>
      </c>
      <c r="FM97" s="333">
        <f t="shared" si="852"/>
        <v>0</v>
      </c>
      <c r="FN97" s="565"/>
      <c r="FO97" s="326">
        <f t="shared" si="911"/>
        <v>13</v>
      </c>
      <c r="FP97" s="327" t="s">
        <v>92</v>
      </c>
      <c r="FQ97" s="328"/>
      <c r="FR97" s="328"/>
      <c r="FS97" s="317" t="str">
        <f>ADHK!FS97</f>
        <v/>
      </c>
      <c r="FT97" s="317"/>
      <c r="FU97" s="317">
        <f t="shared" si="853"/>
        <v>0</v>
      </c>
      <c r="FV97" s="330"/>
      <c r="FW97" s="317">
        <f t="shared" si="854"/>
        <v>0</v>
      </c>
      <c r="FX97" s="330"/>
      <c r="FY97" s="317"/>
      <c r="FZ97" s="331">
        <f t="shared" si="855"/>
        <v>0</v>
      </c>
      <c r="GA97" s="317">
        <f t="shared" si="856"/>
        <v>0</v>
      </c>
      <c r="GB97" s="330"/>
      <c r="GC97" s="332">
        <f t="shared" si="857"/>
        <v>0</v>
      </c>
      <c r="GD97" s="333">
        <f t="shared" si="858"/>
        <v>0</v>
      </c>
      <c r="GE97" s="565"/>
      <c r="GF97" s="326">
        <f t="shared" si="912"/>
        <v>13</v>
      </c>
      <c r="GG97" s="327" t="s">
        <v>92</v>
      </c>
      <c r="GH97" s="328"/>
      <c r="GI97" s="328"/>
      <c r="GJ97" s="317" t="str">
        <f>ADHK!GJ97</f>
        <v/>
      </c>
      <c r="GK97" s="317"/>
      <c r="GL97" s="317">
        <f t="shared" si="859"/>
        <v>0</v>
      </c>
      <c r="GM97" s="330"/>
      <c r="GN97" s="317">
        <f t="shared" si="860"/>
        <v>0</v>
      </c>
      <c r="GO97" s="330"/>
      <c r="GP97" s="317"/>
      <c r="GQ97" s="331">
        <f t="shared" si="861"/>
        <v>0</v>
      </c>
      <c r="GR97" s="317">
        <f t="shared" si="862"/>
        <v>0</v>
      </c>
      <c r="GS97" s="330"/>
      <c r="GT97" s="332">
        <f t="shared" si="863"/>
        <v>0</v>
      </c>
      <c r="GU97" s="333">
        <f t="shared" si="864"/>
        <v>0</v>
      </c>
      <c r="GV97" s="565"/>
      <c r="GW97" s="326">
        <f t="shared" si="913"/>
        <v>13</v>
      </c>
      <c r="GX97" s="327" t="s">
        <v>92</v>
      </c>
      <c r="GY97" s="328"/>
      <c r="GZ97" s="328"/>
      <c r="HA97" s="317" t="str">
        <f>ADHK!HA97</f>
        <v/>
      </c>
      <c r="HB97" s="317"/>
      <c r="HC97" s="317">
        <f t="shared" si="865"/>
        <v>0</v>
      </c>
      <c r="HD97" s="330"/>
      <c r="HE97" s="317">
        <f t="shared" si="866"/>
        <v>0</v>
      </c>
      <c r="HF97" s="330"/>
      <c r="HG97" s="317"/>
      <c r="HH97" s="331">
        <f t="shared" si="867"/>
        <v>0</v>
      </c>
      <c r="HI97" s="317">
        <f t="shared" si="868"/>
        <v>0</v>
      </c>
      <c r="HJ97" s="330"/>
      <c r="HK97" s="332">
        <f t="shared" si="869"/>
        <v>0</v>
      </c>
      <c r="HL97" s="333">
        <f t="shared" si="870"/>
        <v>0</v>
      </c>
      <c r="HM97" s="565"/>
      <c r="HN97" s="326">
        <f t="shared" si="914"/>
        <v>13</v>
      </c>
      <c r="HO97" s="327" t="s">
        <v>92</v>
      </c>
      <c r="HP97" s="328"/>
      <c r="HQ97" s="328"/>
      <c r="HR97" s="317" t="str">
        <f>ADHK!HR97</f>
        <v/>
      </c>
      <c r="HS97" s="317"/>
      <c r="HT97" s="317">
        <f t="shared" si="871"/>
        <v>0</v>
      </c>
      <c r="HU97" s="330"/>
      <c r="HV97" s="317">
        <f t="shared" si="872"/>
        <v>0</v>
      </c>
      <c r="HW97" s="330"/>
      <c r="HX97" s="317"/>
      <c r="HY97" s="331">
        <f t="shared" si="873"/>
        <v>0</v>
      </c>
      <c r="HZ97" s="317">
        <f t="shared" si="874"/>
        <v>0</v>
      </c>
      <c r="IA97" s="330"/>
      <c r="IB97" s="332">
        <f t="shared" si="875"/>
        <v>0</v>
      </c>
      <c r="IC97" s="333">
        <f t="shared" si="876"/>
        <v>0</v>
      </c>
      <c r="ID97" s="565"/>
      <c r="IE97" s="326">
        <f t="shared" si="915"/>
        <v>13</v>
      </c>
      <c r="IF97" s="327" t="s">
        <v>92</v>
      </c>
      <c r="IG97" s="328"/>
      <c r="IH97" s="328"/>
      <c r="II97" s="317" t="str">
        <f>ADHK!II97</f>
        <v/>
      </c>
      <c r="IJ97" s="317"/>
      <c r="IK97" s="317">
        <f t="shared" si="877"/>
        <v>0</v>
      </c>
      <c r="IL97" s="330"/>
      <c r="IM97" s="317">
        <f t="shared" si="878"/>
        <v>0</v>
      </c>
      <c r="IN97" s="330"/>
      <c r="IO97" s="317"/>
      <c r="IP97" s="331">
        <f t="shared" si="879"/>
        <v>0</v>
      </c>
      <c r="IQ97" s="317">
        <f t="shared" si="880"/>
        <v>0</v>
      </c>
      <c r="IR97" s="330"/>
      <c r="IS97" s="332">
        <f t="shared" si="881"/>
        <v>0</v>
      </c>
      <c r="IT97" s="333">
        <f t="shared" si="882"/>
        <v>0</v>
      </c>
      <c r="IU97" s="565"/>
      <c r="IV97" s="326">
        <f t="shared" si="916"/>
        <v>13</v>
      </c>
      <c r="IW97" s="327" t="s">
        <v>92</v>
      </c>
      <c r="IX97" s="328"/>
      <c r="IY97" s="328"/>
      <c r="IZ97" s="317" t="str">
        <f>ADHK!IZ97</f>
        <v/>
      </c>
      <c r="JA97" s="317"/>
      <c r="JB97" s="317">
        <f t="shared" si="883"/>
        <v>0</v>
      </c>
      <c r="JC97" s="330"/>
      <c r="JD97" s="317">
        <f t="shared" si="884"/>
        <v>0</v>
      </c>
      <c r="JE97" s="330"/>
      <c r="JF97" s="317"/>
      <c r="JG97" s="331">
        <f t="shared" si="885"/>
        <v>0</v>
      </c>
      <c r="JH97" s="317">
        <f t="shared" si="886"/>
        <v>0</v>
      </c>
      <c r="JI97" s="330"/>
      <c r="JJ97" s="332">
        <f t="shared" si="887"/>
        <v>0</v>
      </c>
      <c r="JK97" s="333">
        <f t="shared" si="888"/>
        <v>0</v>
      </c>
      <c r="JL97" s="565"/>
      <c r="JM97" s="326">
        <f t="shared" si="917"/>
        <v>13</v>
      </c>
      <c r="JN97" s="327" t="s">
        <v>92</v>
      </c>
      <c r="JO97" s="328"/>
      <c r="JP97" s="328"/>
      <c r="JQ97" s="317" t="str">
        <f>ADHK!JQ97</f>
        <v/>
      </c>
      <c r="JR97" s="317"/>
      <c r="JS97" s="317">
        <f t="shared" si="889"/>
        <v>0</v>
      </c>
      <c r="JT97" s="330"/>
      <c r="JU97" s="317">
        <f t="shared" si="890"/>
        <v>0</v>
      </c>
      <c r="JV97" s="330"/>
      <c r="JW97" s="317"/>
      <c r="JX97" s="331">
        <f t="shared" si="891"/>
        <v>0</v>
      </c>
      <c r="JY97" s="317">
        <f t="shared" si="892"/>
        <v>0</v>
      </c>
      <c r="JZ97" s="330"/>
      <c r="KA97" s="332">
        <f t="shared" si="893"/>
        <v>0</v>
      </c>
      <c r="KB97" s="333">
        <f t="shared" si="894"/>
        <v>0</v>
      </c>
      <c r="KC97" s="565"/>
      <c r="KD97" s="326">
        <f t="shared" si="918"/>
        <v>13</v>
      </c>
      <c r="KE97" s="327" t="s">
        <v>92</v>
      </c>
      <c r="KF97" s="328"/>
      <c r="KG97" s="328"/>
      <c r="KH97" s="317" t="str">
        <f>ADHK!KH97</f>
        <v/>
      </c>
      <c r="KI97" s="317"/>
      <c r="KJ97" s="317">
        <f t="shared" si="895"/>
        <v>0</v>
      </c>
      <c r="KK97" s="330"/>
      <c r="KL97" s="317">
        <f t="shared" si="896"/>
        <v>0</v>
      </c>
      <c r="KM97" s="330"/>
      <c r="KN97" s="317"/>
      <c r="KO97" s="331">
        <f t="shared" si="897"/>
        <v>0</v>
      </c>
      <c r="KP97" s="317">
        <f t="shared" si="898"/>
        <v>0</v>
      </c>
      <c r="KQ97" s="330"/>
      <c r="KR97" s="332">
        <f t="shared" si="899"/>
        <v>0</v>
      </c>
      <c r="KS97" s="333">
        <f t="shared" si="900"/>
        <v>0</v>
      </c>
    </row>
    <row r="98" ht="15.75" customHeight="1">
      <c r="A98" s="326">
        <f t="shared" si="901"/>
        <v>14</v>
      </c>
      <c r="B98" s="327" t="s">
        <v>93</v>
      </c>
      <c r="C98" s="328"/>
      <c r="D98" s="328"/>
      <c r="E98" s="317" t="str">
        <f>ADHK!E98</f>
        <v/>
      </c>
      <c r="F98" s="317" t="str">
        <f>ADHK!F98</f>
        <v/>
      </c>
      <c r="G98" s="317">
        <f t="shared" si="793"/>
        <v>0</v>
      </c>
      <c r="H98" s="330"/>
      <c r="I98" s="317">
        <f t="shared" si="794"/>
        <v>0</v>
      </c>
      <c r="J98" s="330"/>
      <c r="K98" s="317"/>
      <c r="L98" s="331">
        <f t="shared" si="795"/>
        <v>0</v>
      </c>
      <c r="M98" s="317">
        <f t="shared" si="796"/>
        <v>0</v>
      </c>
      <c r="N98" s="330"/>
      <c r="O98" s="332">
        <f t="shared" si="797"/>
        <v>0</v>
      </c>
      <c r="P98" s="333">
        <f t="shared" si="798"/>
        <v>0</v>
      </c>
      <c r="Q98" s="565"/>
      <c r="R98" s="326">
        <f t="shared" si="902"/>
        <v>14</v>
      </c>
      <c r="S98" s="327" t="s">
        <v>93</v>
      </c>
      <c r="T98" s="328"/>
      <c r="U98" s="328"/>
      <c r="V98" s="317" t="str">
        <f>ADHK!V98</f>
        <v/>
      </c>
      <c r="W98" s="317"/>
      <c r="X98" s="317">
        <f t="shared" si="799"/>
        <v>0</v>
      </c>
      <c r="Y98" s="330"/>
      <c r="Z98" s="317">
        <f t="shared" si="800"/>
        <v>0</v>
      </c>
      <c r="AA98" s="330"/>
      <c r="AB98" s="317"/>
      <c r="AC98" s="331">
        <f t="shared" si="801"/>
        <v>0</v>
      </c>
      <c r="AD98" s="317">
        <f t="shared" si="802"/>
        <v>0</v>
      </c>
      <c r="AE98" s="330"/>
      <c r="AF98" s="332">
        <f t="shared" si="803"/>
        <v>0</v>
      </c>
      <c r="AG98" s="333">
        <f t="shared" si="804"/>
        <v>0</v>
      </c>
      <c r="AH98" s="565"/>
      <c r="AI98" s="326">
        <f t="shared" si="903"/>
        <v>14</v>
      </c>
      <c r="AJ98" s="327" t="s">
        <v>93</v>
      </c>
      <c r="AK98" s="328"/>
      <c r="AL98" s="328"/>
      <c r="AM98" s="317" t="str">
        <f>ADHK!AM98</f>
        <v/>
      </c>
      <c r="AN98" s="317"/>
      <c r="AO98" s="317">
        <f t="shared" si="805"/>
        <v>0</v>
      </c>
      <c r="AP98" s="330"/>
      <c r="AQ98" s="317">
        <f t="shared" si="806"/>
        <v>0</v>
      </c>
      <c r="AR98" s="330"/>
      <c r="AS98" s="317"/>
      <c r="AT98" s="331">
        <f t="shared" si="807"/>
        <v>0</v>
      </c>
      <c r="AU98" s="317">
        <f t="shared" si="808"/>
        <v>0</v>
      </c>
      <c r="AV98" s="330"/>
      <c r="AW98" s="332">
        <f t="shared" si="809"/>
        <v>0</v>
      </c>
      <c r="AX98" s="333">
        <f t="shared" si="810"/>
        <v>0</v>
      </c>
      <c r="AY98" s="565"/>
      <c r="AZ98" s="326">
        <f t="shared" si="904"/>
        <v>14</v>
      </c>
      <c r="BA98" s="327" t="s">
        <v>93</v>
      </c>
      <c r="BB98" s="328"/>
      <c r="BC98" s="328"/>
      <c r="BD98" s="317" t="str">
        <f>ADHK!BD98</f>
        <v/>
      </c>
      <c r="BE98" s="317"/>
      <c r="BF98" s="317">
        <f t="shared" si="811"/>
        <v>0</v>
      </c>
      <c r="BG98" s="330"/>
      <c r="BH98" s="317">
        <f t="shared" si="812"/>
        <v>0</v>
      </c>
      <c r="BI98" s="330"/>
      <c r="BJ98" s="317"/>
      <c r="BK98" s="331">
        <f t="shared" si="813"/>
        <v>0</v>
      </c>
      <c r="BL98" s="317">
        <f t="shared" si="814"/>
        <v>0</v>
      </c>
      <c r="BM98" s="330"/>
      <c r="BN98" s="332">
        <f t="shared" si="815"/>
        <v>0</v>
      </c>
      <c r="BO98" s="333">
        <f t="shared" si="816"/>
        <v>0</v>
      </c>
      <c r="BP98" s="565"/>
      <c r="BQ98" s="326">
        <f t="shared" si="905"/>
        <v>14</v>
      </c>
      <c r="BR98" s="327" t="s">
        <v>93</v>
      </c>
      <c r="BS98" s="328"/>
      <c r="BT98" s="328"/>
      <c r="BU98" s="317" t="str">
        <f>ADHK!BU98</f>
        <v/>
      </c>
      <c r="BV98" s="317"/>
      <c r="BW98" s="317">
        <f t="shared" si="817"/>
        <v>0</v>
      </c>
      <c r="BX98" s="330"/>
      <c r="BY98" s="317">
        <f t="shared" si="818"/>
        <v>0</v>
      </c>
      <c r="BZ98" s="330"/>
      <c r="CA98" s="317"/>
      <c r="CB98" s="331">
        <f t="shared" si="819"/>
        <v>0</v>
      </c>
      <c r="CC98" s="317">
        <f t="shared" si="820"/>
        <v>0</v>
      </c>
      <c r="CD98" s="330"/>
      <c r="CE98" s="332">
        <f t="shared" si="821"/>
        <v>0</v>
      </c>
      <c r="CF98" s="333">
        <f t="shared" si="822"/>
        <v>0</v>
      </c>
      <c r="CG98" s="565"/>
      <c r="CH98" s="326">
        <f t="shared" si="906"/>
        <v>14</v>
      </c>
      <c r="CI98" s="327" t="s">
        <v>93</v>
      </c>
      <c r="CJ98" s="328"/>
      <c r="CK98" s="328"/>
      <c r="CL98" s="317" t="str">
        <f>ADHK!CL98</f>
        <v/>
      </c>
      <c r="CM98" s="317"/>
      <c r="CN98" s="317">
        <f t="shared" si="823"/>
        <v>0</v>
      </c>
      <c r="CO98" s="330"/>
      <c r="CP98" s="317">
        <f t="shared" si="824"/>
        <v>0</v>
      </c>
      <c r="CQ98" s="330"/>
      <c r="CR98" s="317"/>
      <c r="CS98" s="331">
        <f t="shared" si="825"/>
        <v>0</v>
      </c>
      <c r="CT98" s="317">
        <f t="shared" si="826"/>
        <v>0</v>
      </c>
      <c r="CU98" s="330"/>
      <c r="CV98" s="332">
        <f t="shared" si="827"/>
        <v>0</v>
      </c>
      <c r="CW98" s="333">
        <f t="shared" si="828"/>
        <v>0</v>
      </c>
      <c r="CX98" s="565"/>
      <c r="CY98" s="326">
        <f t="shared" si="907"/>
        <v>14</v>
      </c>
      <c r="CZ98" s="327" t="s">
        <v>93</v>
      </c>
      <c r="DA98" s="328"/>
      <c r="DB98" s="328"/>
      <c r="DC98" s="317" t="str">
        <f>ADHK!DC98</f>
        <v/>
      </c>
      <c r="DD98" s="317"/>
      <c r="DE98" s="317">
        <f t="shared" si="829"/>
        <v>0</v>
      </c>
      <c r="DF98" s="330"/>
      <c r="DG98" s="317">
        <f t="shared" si="830"/>
        <v>0</v>
      </c>
      <c r="DH98" s="330"/>
      <c r="DI98" s="317"/>
      <c r="DJ98" s="331">
        <f t="shared" si="831"/>
        <v>0</v>
      </c>
      <c r="DK98" s="317">
        <f t="shared" si="832"/>
        <v>0</v>
      </c>
      <c r="DL98" s="330"/>
      <c r="DM98" s="332">
        <f t="shared" si="833"/>
        <v>0</v>
      </c>
      <c r="DN98" s="333">
        <f t="shared" si="834"/>
        <v>0</v>
      </c>
      <c r="DO98" s="565"/>
      <c r="DP98" s="326">
        <f t="shared" si="908"/>
        <v>14</v>
      </c>
      <c r="DQ98" s="327" t="s">
        <v>93</v>
      </c>
      <c r="DR98" s="328"/>
      <c r="DS98" s="328"/>
      <c r="DT98" s="317" t="str">
        <f>ADHK!DT98</f>
        <v/>
      </c>
      <c r="DU98" s="317"/>
      <c r="DV98" s="317">
        <f t="shared" si="835"/>
        <v>0</v>
      </c>
      <c r="DW98" s="330"/>
      <c r="DX98" s="317">
        <f t="shared" si="836"/>
        <v>0</v>
      </c>
      <c r="DY98" s="330"/>
      <c r="DZ98" s="317"/>
      <c r="EA98" s="331">
        <f t="shared" si="837"/>
        <v>0</v>
      </c>
      <c r="EB98" s="317">
        <f t="shared" si="838"/>
        <v>0</v>
      </c>
      <c r="EC98" s="330"/>
      <c r="ED98" s="332">
        <f t="shared" si="839"/>
        <v>0</v>
      </c>
      <c r="EE98" s="333">
        <f t="shared" si="840"/>
        <v>0</v>
      </c>
      <c r="EF98" s="565"/>
      <c r="EG98" s="326">
        <f t="shared" si="909"/>
        <v>14</v>
      </c>
      <c r="EH98" s="327" t="s">
        <v>93</v>
      </c>
      <c r="EI98" s="328"/>
      <c r="EJ98" s="328"/>
      <c r="EK98" s="317" t="str">
        <f>ADHK!EK98</f>
        <v/>
      </c>
      <c r="EL98" s="317"/>
      <c r="EM98" s="317">
        <f t="shared" si="841"/>
        <v>0</v>
      </c>
      <c r="EN98" s="330"/>
      <c r="EO98" s="317">
        <f t="shared" si="842"/>
        <v>0</v>
      </c>
      <c r="EP98" s="330"/>
      <c r="EQ98" s="317"/>
      <c r="ER98" s="331">
        <f t="shared" si="843"/>
        <v>0</v>
      </c>
      <c r="ES98" s="317">
        <f t="shared" si="844"/>
        <v>0</v>
      </c>
      <c r="ET98" s="330"/>
      <c r="EU98" s="332">
        <f t="shared" si="845"/>
        <v>0</v>
      </c>
      <c r="EV98" s="333">
        <f t="shared" si="846"/>
        <v>0</v>
      </c>
      <c r="EW98" s="565"/>
      <c r="EX98" s="326">
        <f t="shared" si="910"/>
        <v>14</v>
      </c>
      <c r="EY98" s="327" t="s">
        <v>93</v>
      </c>
      <c r="EZ98" s="328"/>
      <c r="FA98" s="328"/>
      <c r="FB98" s="317" t="str">
        <f>ADHK!FB98</f>
        <v/>
      </c>
      <c r="FC98" s="317"/>
      <c r="FD98" s="317">
        <f t="shared" si="847"/>
        <v>0</v>
      </c>
      <c r="FE98" s="330"/>
      <c r="FF98" s="317">
        <f t="shared" si="848"/>
        <v>0</v>
      </c>
      <c r="FG98" s="330"/>
      <c r="FH98" s="317"/>
      <c r="FI98" s="331">
        <f t="shared" si="849"/>
        <v>0</v>
      </c>
      <c r="FJ98" s="317">
        <f t="shared" si="850"/>
        <v>0</v>
      </c>
      <c r="FK98" s="330"/>
      <c r="FL98" s="332">
        <f t="shared" si="851"/>
        <v>0</v>
      </c>
      <c r="FM98" s="333">
        <f t="shared" si="852"/>
        <v>0</v>
      </c>
      <c r="FN98" s="565"/>
      <c r="FO98" s="326">
        <f t="shared" si="911"/>
        <v>14</v>
      </c>
      <c r="FP98" s="327" t="s">
        <v>93</v>
      </c>
      <c r="FQ98" s="328"/>
      <c r="FR98" s="328"/>
      <c r="FS98" s="317" t="str">
        <f>ADHK!FS98</f>
        <v/>
      </c>
      <c r="FT98" s="317"/>
      <c r="FU98" s="317">
        <f t="shared" si="853"/>
        <v>0</v>
      </c>
      <c r="FV98" s="330"/>
      <c r="FW98" s="317">
        <f t="shared" si="854"/>
        <v>0</v>
      </c>
      <c r="FX98" s="330"/>
      <c r="FY98" s="317"/>
      <c r="FZ98" s="331">
        <f t="shared" si="855"/>
        <v>0</v>
      </c>
      <c r="GA98" s="317">
        <f t="shared" si="856"/>
        <v>0</v>
      </c>
      <c r="GB98" s="330"/>
      <c r="GC98" s="332">
        <f t="shared" si="857"/>
        <v>0</v>
      </c>
      <c r="GD98" s="333">
        <f t="shared" si="858"/>
        <v>0</v>
      </c>
      <c r="GE98" s="565"/>
      <c r="GF98" s="326">
        <f t="shared" si="912"/>
        <v>14</v>
      </c>
      <c r="GG98" s="327" t="s">
        <v>93</v>
      </c>
      <c r="GH98" s="328"/>
      <c r="GI98" s="328"/>
      <c r="GJ98" s="317" t="str">
        <f>ADHK!GJ98</f>
        <v/>
      </c>
      <c r="GK98" s="317"/>
      <c r="GL98" s="317">
        <f t="shared" si="859"/>
        <v>0</v>
      </c>
      <c r="GM98" s="330"/>
      <c r="GN98" s="317">
        <f t="shared" si="860"/>
        <v>0</v>
      </c>
      <c r="GO98" s="330"/>
      <c r="GP98" s="317"/>
      <c r="GQ98" s="331">
        <f t="shared" si="861"/>
        <v>0</v>
      </c>
      <c r="GR98" s="317">
        <f t="shared" si="862"/>
        <v>0</v>
      </c>
      <c r="GS98" s="330"/>
      <c r="GT98" s="332">
        <f t="shared" si="863"/>
        <v>0</v>
      </c>
      <c r="GU98" s="333">
        <f t="shared" si="864"/>
        <v>0</v>
      </c>
      <c r="GV98" s="565"/>
      <c r="GW98" s="326">
        <f t="shared" si="913"/>
        <v>14</v>
      </c>
      <c r="GX98" s="327" t="s">
        <v>93</v>
      </c>
      <c r="GY98" s="328"/>
      <c r="GZ98" s="328"/>
      <c r="HA98" s="317" t="str">
        <f>ADHK!HA98</f>
        <v/>
      </c>
      <c r="HB98" s="317"/>
      <c r="HC98" s="317">
        <f t="shared" si="865"/>
        <v>0</v>
      </c>
      <c r="HD98" s="330"/>
      <c r="HE98" s="317">
        <f t="shared" si="866"/>
        <v>0</v>
      </c>
      <c r="HF98" s="330"/>
      <c r="HG98" s="317"/>
      <c r="HH98" s="331">
        <f t="shared" si="867"/>
        <v>0</v>
      </c>
      <c r="HI98" s="317">
        <f t="shared" si="868"/>
        <v>0</v>
      </c>
      <c r="HJ98" s="330"/>
      <c r="HK98" s="332">
        <f t="shared" si="869"/>
        <v>0</v>
      </c>
      <c r="HL98" s="333">
        <f t="shared" si="870"/>
        <v>0</v>
      </c>
      <c r="HM98" s="565"/>
      <c r="HN98" s="326">
        <f t="shared" si="914"/>
        <v>14</v>
      </c>
      <c r="HO98" s="327" t="s">
        <v>93</v>
      </c>
      <c r="HP98" s="328"/>
      <c r="HQ98" s="328"/>
      <c r="HR98" s="317" t="str">
        <f>ADHK!HR98</f>
        <v/>
      </c>
      <c r="HS98" s="317"/>
      <c r="HT98" s="317">
        <f t="shared" si="871"/>
        <v>0</v>
      </c>
      <c r="HU98" s="330"/>
      <c r="HV98" s="317">
        <f t="shared" si="872"/>
        <v>0</v>
      </c>
      <c r="HW98" s="330"/>
      <c r="HX98" s="317"/>
      <c r="HY98" s="331">
        <f t="shared" si="873"/>
        <v>0</v>
      </c>
      <c r="HZ98" s="317">
        <f t="shared" si="874"/>
        <v>0</v>
      </c>
      <c r="IA98" s="330"/>
      <c r="IB98" s="332">
        <f t="shared" si="875"/>
        <v>0</v>
      </c>
      <c r="IC98" s="333">
        <f t="shared" si="876"/>
        <v>0</v>
      </c>
      <c r="ID98" s="565"/>
      <c r="IE98" s="326">
        <f t="shared" si="915"/>
        <v>14</v>
      </c>
      <c r="IF98" s="327" t="s">
        <v>93</v>
      </c>
      <c r="IG98" s="328"/>
      <c r="IH98" s="328"/>
      <c r="II98" s="317" t="str">
        <f>ADHK!II98</f>
        <v/>
      </c>
      <c r="IJ98" s="317"/>
      <c r="IK98" s="317">
        <f t="shared" si="877"/>
        <v>0</v>
      </c>
      <c r="IL98" s="330"/>
      <c r="IM98" s="317">
        <f t="shared" si="878"/>
        <v>0</v>
      </c>
      <c r="IN98" s="330"/>
      <c r="IO98" s="317"/>
      <c r="IP98" s="331">
        <f t="shared" si="879"/>
        <v>0</v>
      </c>
      <c r="IQ98" s="317">
        <f t="shared" si="880"/>
        <v>0</v>
      </c>
      <c r="IR98" s="330"/>
      <c r="IS98" s="332">
        <f t="shared" si="881"/>
        <v>0</v>
      </c>
      <c r="IT98" s="333">
        <f t="shared" si="882"/>
        <v>0</v>
      </c>
      <c r="IU98" s="565"/>
      <c r="IV98" s="326">
        <f t="shared" si="916"/>
        <v>14</v>
      </c>
      <c r="IW98" s="327" t="s">
        <v>93</v>
      </c>
      <c r="IX98" s="328"/>
      <c r="IY98" s="328"/>
      <c r="IZ98" s="317" t="str">
        <f>ADHK!IZ98</f>
        <v/>
      </c>
      <c r="JA98" s="317"/>
      <c r="JB98" s="317">
        <f t="shared" si="883"/>
        <v>0</v>
      </c>
      <c r="JC98" s="330"/>
      <c r="JD98" s="317">
        <f t="shared" si="884"/>
        <v>0</v>
      </c>
      <c r="JE98" s="330"/>
      <c r="JF98" s="317"/>
      <c r="JG98" s="331">
        <f t="shared" si="885"/>
        <v>0</v>
      </c>
      <c r="JH98" s="317">
        <f t="shared" si="886"/>
        <v>0</v>
      </c>
      <c r="JI98" s="330"/>
      <c r="JJ98" s="332">
        <f t="shared" si="887"/>
        <v>0</v>
      </c>
      <c r="JK98" s="333">
        <f t="shared" si="888"/>
        <v>0</v>
      </c>
      <c r="JL98" s="565"/>
      <c r="JM98" s="326">
        <f t="shared" si="917"/>
        <v>14</v>
      </c>
      <c r="JN98" s="327" t="s">
        <v>93</v>
      </c>
      <c r="JO98" s="328"/>
      <c r="JP98" s="328"/>
      <c r="JQ98" s="317" t="str">
        <f>ADHK!JQ98</f>
        <v/>
      </c>
      <c r="JR98" s="317"/>
      <c r="JS98" s="317">
        <f t="shared" si="889"/>
        <v>0</v>
      </c>
      <c r="JT98" s="330"/>
      <c r="JU98" s="317">
        <f t="shared" si="890"/>
        <v>0</v>
      </c>
      <c r="JV98" s="330"/>
      <c r="JW98" s="317"/>
      <c r="JX98" s="331">
        <f t="shared" si="891"/>
        <v>0</v>
      </c>
      <c r="JY98" s="317">
        <f t="shared" si="892"/>
        <v>0</v>
      </c>
      <c r="JZ98" s="330"/>
      <c r="KA98" s="332">
        <f t="shared" si="893"/>
        <v>0</v>
      </c>
      <c r="KB98" s="333">
        <f t="shared" si="894"/>
        <v>0</v>
      </c>
      <c r="KC98" s="565"/>
      <c r="KD98" s="326">
        <f t="shared" si="918"/>
        <v>14</v>
      </c>
      <c r="KE98" s="327" t="s">
        <v>93</v>
      </c>
      <c r="KF98" s="328"/>
      <c r="KG98" s="328"/>
      <c r="KH98" s="317" t="str">
        <f>ADHK!KH98</f>
        <v/>
      </c>
      <c r="KI98" s="317"/>
      <c r="KJ98" s="317">
        <f t="shared" si="895"/>
        <v>0</v>
      </c>
      <c r="KK98" s="330"/>
      <c r="KL98" s="317">
        <f t="shared" si="896"/>
        <v>0</v>
      </c>
      <c r="KM98" s="330"/>
      <c r="KN98" s="317"/>
      <c r="KO98" s="331">
        <f t="shared" si="897"/>
        <v>0</v>
      </c>
      <c r="KP98" s="317">
        <f t="shared" si="898"/>
        <v>0</v>
      </c>
      <c r="KQ98" s="330"/>
      <c r="KR98" s="332">
        <f t="shared" si="899"/>
        <v>0</v>
      </c>
      <c r="KS98" s="333">
        <f t="shared" si="900"/>
        <v>0</v>
      </c>
    </row>
    <row r="99" ht="15.75" customHeight="1">
      <c r="A99" s="326">
        <f t="shared" si="901"/>
        <v>15</v>
      </c>
      <c r="B99" s="327" t="s">
        <v>94</v>
      </c>
      <c r="C99" s="328"/>
      <c r="D99" s="328"/>
      <c r="E99" s="317" t="str">
        <f>ADHK!E99</f>
        <v/>
      </c>
      <c r="F99" s="317" t="str">
        <f>ADHK!F99</f>
        <v/>
      </c>
      <c r="G99" s="317">
        <f t="shared" si="793"/>
        <v>0</v>
      </c>
      <c r="H99" s="330"/>
      <c r="I99" s="317">
        <f t="shared" si="794"/>
        <v>0</v>
      </c>
      <c r="J99" s="330"/>
      <c r="K99" s="317"/>
      <c r="L99" s="331">
        <f t="shared" si="795"/>
        <v>0</v>
      </c>
      <c r="M99" s="317">
        <f t="shared" si="796"/>
        <v>0</v>
      </c>
      <c r="N99" s="330"/>
      <c r="O99" s="332">
        <f t="shared" si="797"/>
        <v>0</v>
      </c>
      <c r="P99" s="333">
        <f t="shared" si="798"/>
        <v>0</v>
      </c>
      <c r="Q99" s="565"/>
      <c r="R99" s="326">
        <f t="shared" si="902"/>
        <v>15</v>
      </c>
      <c r="S99" s="327" t="s">
        <v>94</v>
      </c>
      <c r="T99" s="328"/>
      <c r="U99" s="328"/>
      <c r="V99" s="317" t="str">
        <f>ADHK!V99</f>
        <v/>
      </c>
      <c r="W99" s="317"/>
      <c r="X99" s="317">
        <f t="shared" si="799"/>
        <v>0</v>
      </c>
      <c r="Y99" s="330"/>
      <c r="Z99" s="317">
        <f t="shared" si="800"/>
        <v>0</v>
      </c>
      <c r="AA99" s="330"/>
      <c r="AB99" s="317"/>
      <c r="AC99" s="331">
        <f t="shared" si="801"/>
        <v>0</v>
      </c>
      <c r="AD99" s="317">
        <f t="shared" si="802"/>
        <v>0</v>
      </c>
      <c r="AE99" s="330"/>
      <c r="AF99" s="332">
        <f t="shared" si="803"/>
        <v>0</v>
      </c>
      <c r="AG99" s="333">
        <f t="shared" si="804"/>
        <v>0</v>
      </c>
      <c r="AH99" s="565"/>
      <c r="AI99" s="326">
        <f t="shared" si="903"/>
        <v>15</v>
      </c>
      <c r="AJ99" s="327" t="s">
        <v>94</v>
      </c>
      <c r="AK99" s="328"/>
      <c r="AL99" s="328"/>
      <c r="AM99" s="317" t="str">
        <f>ADHK!AM99</f>
        <v/>
      </c>
      <c r="AN99" s="317"/>
      <c r="AO99" s="317">
        <f t="shared" si="805"/>
        <v>0</v>
      </c>
      <c r="AP99" s="330"/>
      <c r="AQ99" s="317">
        <f t="shared" si="806"/>
        <v>0</v>
      </c>
      <c r="AR99" s="330"/>
      <c r="AS99" s="317"/>
      <c r="AT99" s="331">
        <f t="shared" si="807"/>
        <v>0</v>
      </c>
      <c r="AU99" s="317">
        <f t="shared" si="808"/>
        <v>0</v>
      </c>
      <c r="AV99" s="330"/>
      <c r="AW99" s="332">
        <f t="shared" si="809"/>
        <v>0</v>
      </c>
      <c r="AX99" s="333">
        <f t="shared" si="810"/>
        <v>0</v>
      </c>
      <c r="AY99" s="565"/>
      <c r="AZ99" s="326">
        <f t="shared" si="904"/>
        <v>15</v>
      </c>
      <c r="BA99" s="327" t="s">
        <v>94</v>
      </c>
      <c r="BB99" s="328"/>
      <c r="BC99" s="328"/>
      <c r="BD99" s="317" t="str">
        <f>ADHK!BD99</f>
        <v/>
      </c>
      <c r="BE99" s="317"/>
      <c r="BF99" s="317">
        <f t="shared" si="811"/>
        <v>0</v>
      </c>
      <c r="BG99" s="330"/>
      <c r="BH99" s="317">
        <f t="shared" si="812"/>
        <v>0</v>
      </c>
      <c r="BI99" s="330"/>
      <c r="BJ99" s="317"/>
      <c r="BK99" s="331">
        <f t="shared" si="813"/>
        <v>0</v>
      </c>
      <c r="BL99" s="317">
        <f t="shared" si="814"/>
        <v>0</v>
      </c>
      <c r="BM99" s="330"/>
      <c r="BN99" s="332">
        <f t="shared" si="815"/>
        <v>0</v>
      </c>
      <c r="BO99" s="333">
        <f t="shared" si="816"/>
        <v>0</v>
      </c>
      <c r="BP99" s="565"/>
      <c r="BQ99" s="326">
        <f t="shared" si="905"/>
        <v>15</v>
      </c>
      <c r="BR99" s="327" t="s">
        <v>94</v>
      </c>
      <c r="BS99" s="328"/>
      <c r="BT99" s="328"/>
      <c r="BU99" s="317" t="str">
        <f>ADHK!BU99</f>
        <v/>
      </c>
      <c r="BV99" s="317"/>
      <c r="BW99" s="317">
        <f t="shared" si="817"/>
        <v>0</v>
      </c>
      <c r="BX99" s="330"/>
      <c r="BY99" s="317">
        <f t="shared" si="818"/>
        <v>0</v>
      </c>
      <c r="BZ99" s="330"/>
      <c r="CA99" s="317"/>
      <c r="CB99" s="331">
        <f t="shared" si="819"/>
        <v>0</v>
      </c>
      <c r="CC99" s="317">
        <f t="shared" si="820"/>
        <v>0</v>
      </c>
      <c r="CD99" s="330"/>
      <c r="CE99" s="332">
        <f t="shared" si="821"/>
        <v>0</v>
      </c>
      <c r="CF99" s="333">
        <f t="shared" si="822"/>
        <v>0</v>
      </c>
      <c r="CG99" s="565"/>
      <c r="CH99" s="326">
        <f t="shared" si="906"/>
        <v>15</v>
      </c>
      <c r="CI99" s="327" t="s">
        <v>94</v>
      </c>
      <c r="CJ99" s="328"/>
      <c r="CK99" s="328"/>
      <c r="CL99" s="317" t="str">
        <f>ADHK!CL99</f>
        <v/>
      </c>
      <c r="CM99" s="317"/>
      <c r="CN99" s="317">
        <f t="shared" si="823"/>
        <v>0</v>
      </c>
      <c r="CO99" s="330"/>
      <c r="CP99" s="317">
        <f t="shared" si="824"/>
        <v>0</v>
      </c>
      <c r="CQ99" s="330"/>
      <c r="CR99" s="317"/>
      <c r="CS99" s="331">
        <f t="shared" si="825"/>
        <v>0</v>
      </c>
      <c r="CT99" s="317">
        <f t="shared" si="826"/>
        <v>0</v>
      </c>
      <c r="CU99" s="330"/>
      <c r="CV99" s="332">
        <f t="shared" si="827"/>
        <v>0</v>
      </c>
      <c r="CW99" s="333">
        <f t="shared" si="828"/>
        <v>0</v>
      </c>
      <c r="CX99" s="565"/>
      <c r="CY99" s="326">
        <f t="shared" si="907"/>
        <v>15</v>
      </c>
      <c r="CZ99" s="327" t="s">
        <v>94</v>
      </c>
      <c r="DA99" s="328"/>
      <c r="DB99" s="328"/>
      <c r="DC99" s="317" t="str">
        <f>ADHK!DC99</f>
        <v/>
      </c>
      <c r="DD99" s="317"/>
      <c r="DE99" s="317">
        <f t="shared" si="829"/>
        <v>0</v>
      </c>
      <c r="DF99" s="330"/>
      <c r="DG99" s="317">
        <f t="shared" si="830"/>
        <v>0</v>
      </c>
      <c r="DH99" s="330"/>
      <c r="DI99" s="317"/>
      <c r="DJ99" s="331">
        <f t="shared" si="831"/>
        <v>0</v>
      </c>
      <c r="DK99" s="317">
        <f t="shared" si="832"/>
        <v>0</v>
      </c>
      <c r="DL99" s="330"/>
      <c r="DM99" s="332">
        <f t="shared" si="833"/>
        <v>0</v>
      </c>
      <c r="DN99" s="333">
        <f t="shared" si="834"/>
        <v>0</v>
      </c>
      <c r="DO99" s="565"/>
      <c r="DP99" s="326">
        <f t="shared" si="908"/>
        <v>15</v>
      </c>
      <c r="DQ99" s="327" t="s">
        <v>94</v>
      </c>
      <c r="DR99" s="328"/>
      <c r="DS99" s="328"/>
      <c r="DT99" s="317" t="str">
        <f>ADHK!DT99</f>
        <v/>
      </c>
      <c r="DU99" s="317"/>
      <c r="DV99" s="317">
        <f t="shared" si="835"/>
        <v>0</v>
      </c>
      <c r="DW99" s="330"/>
      <c r="DX99" s="317">
        <f t="shared" si="836"/>
        <v>0</v>
      </c>
      <c r="DY99" s="330"/>
      <c r="DZ99" s="317"/>
      <c r="EA99" s="331">
        <f t="shared" si="837"/>
        <v>0</v>
      </c>
      <c r="EB99" s="317">
        <f t="shared" si="838"/>
        <v>0</v>
      </c>
      <c r="EC99" s="330"/>
      <c r="ED99" s="332">
        <f t="shared" si="839"/>
        <v>0</v>
      </c>
      <c r="EE99" s="333">
        <f t="shared" si="840"/>
        <v>0</v>
      </c>
      <c r="EF99" s="565"/>
      <c r="EG99" s="326">
        <f t="shared" si="909"/>
        <v>15</v>
      </c>
      <c r="EH99" s="327" t="s">
        <v>94</v>
      </c>
      <c r="EI99" s="328"/>
      <c r="EJ99" s="328"/>
      <c r="EK99" s="317" t="str">
        <f>ADHK!EK99</f>
        <v/>
      </c>
      <c r="EL99" s="317"/>
      <c r="EM99" s="317">
        <f t="shared" si="841"/>
        <v>0</v>
      </c>
      <c r="EN99" s="330"/>
      <c r="EO99" s="317">
        <f t="shared" si="842"/>
        <v>0</v>
      </c>
      <c r="EP99" s="330"/>
      <c r="EQ99" s="317"/>
      <c r="ER99" s="331">
        <f t="shared" si="843"/>
        <v>0</v>
      </c>
      <c r="ES99" s="317">
        <f t="shared" si="844"/>
        <v>0</v>
      </c>
      <c r="ET99" s="330"/>
      <c r="EU99" s="332">
        <f t="shared" si="845"/>
        <v>0</v>
      </c>
      <c r="EV99" s="333">
        <f t="shared" si="846"/>
        <v>0</v>
      </c>
      <c r="EW99" s="565"/>
      <c r="EX99" s="326">
        <f t="shared" si="910"/>
        <v>15</v>
      </c>
      <c r="EY99" s="327" t="s">
        <v>94</v>
      </c>
      <c r="EZ99" s="328"/>
      <c r="FA99" s="328"/>
      <c r="FB99" s="317" t="str">
        <f>ADHK!FB99</f>
        <v/>
      </c>
      <c r="FC99" s="317"/>
      <c r="FD99" s="317">
        <f t="shared" si="847"/>
        <v>0</v>
      </c>
      <c r="FE99" s="330"/>
      <c r="FF99" s="317">
        <f t="shared" si="848"/>
        <v>0</v>
      </c>
      <c r="FG99" s="330"/>
      <c r="FH99" s="317"/>
      <c r="FI99" s="331">
        <f t="shared" si="849"/>
        <v>0</v>
      </c>
      <c r="FJ99" s="317">
        <f t="shared" si="850"/>
        <v>0</v>
      </c>
      <c r="FK99" s="330"/>
      <c r="FL99" s="332">
        <f t="shared" si="851"/>
        <v>0</v>
      </c>
      <c r="FM99" s="333">
        <f t="shared" si="852"/>
        <v>0</v>
      </c>
      <c r="FN99" s="565"/>
      <c r="FO99" s="326">
        <f t="shared" si="911"/>
        <v>15</v>
      </c>
      <c r="FP99" s="327" t="s">
        <v>94</v>
      </c>
      <c r="FQ99" s="328"/>
      <c r="FR99" s="328"/>
      <c r="FS99" s="317" t="str">
        <f>ADHK!FS99</f>
        <v/>
      </c>
      <c r="FT99" s="317"/>
      <c r="FU99" s="317">
        <f t="shared" si="853"/>
        <v>0</v>
      </c>
      <c r="FV99" s="330"/>
      <c r="FW99" s="317">
        <f t="shared" si="854"/>
        <v>0</v>
      </c>
      <c r="FX99" s="330"/>
      <c r="FY99" s="317"/>
      <c r="FZ99" s="331">
        <f t="shared" si="855"/>
        <v>0</v>
      </c>
      <c r="GA99" s="317">
        <f t="shared" si="856"/>
        <v>0</v>
      </c>
      <c r="GB99" s="330"/>
      <c r="GC99" s="332">
        <f t="shared" si="857"/>
        <v>0</v>
      </c>
      <c r="GD99" s="333">
        <f t="shared" si="858"/>
        <v>0</v>
      </c>
      <c r="GE99" s="565"/>
      <c r="GF99" s="326">
        <f t="shared" si="912"/>
        <v>15</v>
      </c>
      <c r="GG99" s="327" t="s">
        <v>94</v>
      </c>
      <c r="GH99" s="328"/>
      <c r="GI99" s="328"/>
      <c r="GJ99" s="317" t="str">
        <f>ADHK!GJ99</f>
        <v/>
      </c>
      <c r="GK99" s="317"/>
      <c r="GL99" s="317">
        <f t="shared" si="859"/>
        <v>0</v>
      </c>
      <c r="GM99" s="330"/>
      <c r="GN99" s="317">
        <f t="shared" si="860"/>
        <v>0</v>
      </c>
      <c r="GO99" s="330"/>
      <c r="GP99" s="317"/>
      <c r="GQ99" s="331">
        <f t="shared" si="861"/>
        <v>0</v>
      </c>
      <c r="GR99" s="317">
        <f t="shared" si="862"/>
        <v>0</v>
      </c>
      <c r="GS99" s="330"/>
      <c r="GT99" s="332">
        <f t="shared" si="863"/>
        <v>0</v>
      </c>
      <c r="GU99" s="333">
        <f t="shared" si="864"/>
        <v>0</v>
      </c>
      <c r="GV99" s="565"/>
      <c r="GW99" s="326">
        <f t="shared" si="913"/>
        <v>15</v>
      </c>
      <c r="GX99" s="327" t="s">
        <v>94</v>
      </c>
      <c r="GY99" s="328"/>
      <c r="GZ99" s="328"/>
      <c r="HA99" s="317" t="str">
        <f>ADHK!HA99</f>
        <v/>
      </c>
      <c r="HB99" s="317"/>
      <c r="HC99" s="317">
        <f t="shared" si="865"/>
        <v>0</v>
      </c>
      <c r="HD99" s="330"/>
      <c r="HE99" s="317">
        <f t="shared" si="866"/>
        <v>0</v>
      </c>
      <c r="HF99" s="330"/>
      <c r="HG99" s="317"/>
      <c r="HH99" s="331">
        <f t="shared" si="867"/>
        <v>0</v>
      </c>
      <c r="HI99" s="317">
        <f t="shared" si="868"/>
        <v>0</v>
      </c>
      <c r="HJ99" s="330"/>
      <c r="HK99" s="332">
        <f t="shared" si="869"/>
        <v>0</v>
      </c>
      <c r="HL99" s="333">
        <f t="shared" si="870"/>
        <v>0</v>
      </c>
      <c r="HM99" s="565"/>
      <c r="HN99" s="326">
        <f t="shared" si="914"/>
        <v>15</v>
      </c>
      <c r="HO99" s="327" t="s">
        <v>94</v>
      </c>
      <c r="HP99" s="328"/>
      <c r="HQ99" s="328"/>
      <c r="HR99" s="317" t="str">
        <f>ADHK!HR99</f>
        <v/>
      </c>
      <c r="HS99" s="317"/>
      <c r="HT99" s="317">
        <f t="shared" si="871"/>
        <v>0</v>
      </c>
      <c r="HU99" s="330"/>
      <c r="HV99" s="317">
        <f t="shared" si="872"/>
        <v>0</v>
      </c>
      <c r="HW99" s="330"/>
      <c r="HX99" s="317"/>
      <c r="HY99" s="331">
        <f t="shared" si="873"/>
        <v>0</v>
      </c>
      <c r="HZ99" s="317">
        <f t="shared" si="874"/>
        <v>0</v>
      </c>
      <c r="IA99" s="330"/>
      <c r="IB99" s="332">
        <f t="shared" si="875"/>
        <v>0</v>
      </c>
      <c r="IC99" s="333">
        <f t="shared" si="876"/>
        <v>0</v>
      </c>
      <c r="ID99" s="565"/>
      <c r="IE99" s="326">
        <f t="shared" si="915"/>
        <v>15</v>
      </c>
      <c r="IF99" s="327" t="s">
        <v>94</v>
      </c>
      <c r="IG99" s="328"/>
      <c r="IH99" s="328"/>
      <c r="II99" s="317" t="str">
        <f>ADHK!II99</f>
        <v/>
      </c>
      <c r="IJ99" s="317"/>
      <c r="IK99" s="317">
        <f t="shared" si="877"/>
        <v>0</v>
      </c>
      <c r="IL99" s="330"/>
      <c r="IM99" s="317">
        <f t="shared" si="878"/>
        <v>0</v>
      </c>
      <c r="IN99" s="330"/>
      <c r="IO99" s="317"/>
      <c r="IP99" s="331">
        <f t="shared" si="879"/>
        <v>0</v>
      </c>
      <c r="IQ99" s="317">
        <f t="shared" si="880"/>
        <v>0</v>
      </c>
      <c r="IR99" s="330"/>
      <c r="IS99" s="332">
        <f t="shared" si="881"/>
        <v>0</v>
      </c>
      <c r="IT99" s="333">
        <f t="shared" si="882"/>
        <v>0</v>
      </c>
      <c r="IU99" s="565"/>
      <c r="IV99" s="326">
        <f t="shared" si="916"/>
        <v>15</v>
      </c>
      <c r="IW99" s="327" t="s">
        <v>94</v>
      </c>
      <c r="IX99" s="328"/>
      <c r="IY99" s="328"/>
      <c r="IZ99" s="317" t="str">
        <f>ADHK!IZ99</f>
        <v/>
      </c>
      <c r="JA99" s="317"/>
      <c r="JB99" s="317">
        <f t="shared" si="883"/>
        <v>0</v>
      </c>
      <c r="JC99" s="330"/>
      <c r="JD99" s="317">
        <f t="shared" si="884"/>
        <v>0</v>
      </c>
      <c r="JE99" s="330"/>
      <c r="JF99" s="317"/>
      <c r="JG99" s="331">
        <f t="shared" si="885"/>
        <v>0</v>
      </c>
      <c r="JH99" s="317">
        <f t="shared" si="886"/>
        <v>0</v>
      </c>
      <c r="JI99" s="330"/>
      <c r="JJ99" s="332">
        <f t="shared" si="887"/>
        <v>0</v>
      </c>
      <c r="JK99" s="333">
        <f t="shared" si="888"/>
        <v>0</v>
      </c>
      <c r="JL99" s="565"/>
      <c r="JM99" s="326">
        <f t="shared" si="917"/>
        <v>15</v>
      </c>
      <c r="JN99" s="327" t="s">
        <v>94</v>
      </c>
      <c r="JO99" s="328"/>
      <c r="JP99" s="328"/>
      <c r="JQ99" s="317" t="str">
        <f>ADHK!JQ99</f>
        <v/>
      </c>
      <c r="JR99" s="317"/>
      <c r="JS99" s="317">
        <f t="shared" si="889"/>
        <v>0</v>
      </c>
      <c r="JT99" s="330"/>
      <c r="JU99" s="317">
        <f t="shared" si="890"/>
        <v>0</v>
      </c>
      <c r="JV99" s="330"/>
      <c r="JW99" s="317"/>
      <c r="JX99" s="331">
        <f t="shared" si="891"/>
        <v>0</v>
      </c>
      <c r="JY99" s="317">
        <f t="shared" si="892"/>
        <v>0</v>
      </c>
      <c r="JZ99" s="330"/>
      <c r="KA99" s="332">
        <f t="shared" si="893"/>
        <v>0</v>
      </c>
      <c r="KB99" s="333">
        <f t="shared" si="894"/>
        <v>0</v>
      </c>
      <c r="KC99" s="565"/>
      <c r="KD99" s="326">
        <f t="shared" si="918"/>
        <v>15</v>
      </c>
      <c r="KE99" s="327" t="s">
        <v>94</v>
      </c>
      <c r="KF99" s="328"/>
      <c r="KG99" s="328"/>
      <c r="KH99" s="317" t="str">
        <f>ADHK!KH99</f>
        <v/>
      </c>
      <c r="KI99" s="317"/>
      <c r="KJ99" s="317">
        <f t="shared" si="895"/>
        <v>0</v>
      </c>
      <c r="KK99" s="330"/>
      <c r="KL99" s="317">
        <f t="shared" si="896"/>
        <v>0</v>
      </c>
      <c r="KM99" s="330"/>
      <c r="KN99" s="317"/>
      <c r="KO99" s="331">
        <f t="shared" si="897"/>
        <v>0</v>
      </c>
      <c r="KP99" s="317">
        <f t="shared" si="898"/>
        <v>0</v>
      </c>
      <c r="KQ99" s="330"/>
      <c r="KR99" s="332">
        <f t="shared" si="899"/>
        <v>0</v>
      </c>
      <c r="KS99" s="333">
        <f t="shared" si="900"/>
        <v>0</v>
      </c>
    </row>
    <row r="100" ht="15.75" customHeight="1">
      <c r="A100" s="326">
        <f t="shared" si="901"/>
        <v>16</v>
      </c>
      <c r="B100" s="327" t="s">
        <v>95</v>
      </c>
      <c r="C100" s="328"/>
      <c r="D100" s="328"/>
      <c r="E100" s="317" t="str">
        <f>ADHK!E100</f>
        <v/>
      </c>
      <c r="F100" s="317" t="str">
        <f>ADHK!F100</f>
        <v/>
      </c>
      <c r="G100" s="317">
        <f t="shared" si="793"/>
        <v>0</v>
      </c>
      <c r="H100" s="330"/>
      <c r="I100" s="317">
        <f t="shared" si="794"/>
        <v>0</v>
      </c>
      <c r="J100" s="330"/>
      <c r="K100" s="317"/>
      <c r="L100" s="331">
        <f t="shared" si="795"/>
        <v>0</v>
      </c>
      <c r="M100" s="317">
        <f t="shared" si="796"/>
        <v>0</v>
      </c>
      <c r="N100" s="330"/>
      <c r="O100" s="332">
        <f t="shared" si="797"/>
        <v>0</v>
      </c>
      <c r="P100" s="333">
        <f t="shared" si="798"/>
        <v>0</v>
      </c>
      <c r="Q100" s="565"/>
      <c r="R100" s="326">
        <f t="shared" si="902"/>
        <v>16</v>
      </c>
      <c r="S100" s="327" t="s">
        <v>95</v>
      </c>
      <c r="T100" s="328"/>
      <c r="U100" s="328"/>
      <c r="V100" s="317" t="str">
        <f>ADHK!V100</f>
        <v/>
      </c>
      <c r="W100" s="317"/>
      <c r="X100" s="317">
        <f t="shared" si="799"/>
        <v>0</v>
      </c>
      <c r="Y100" s="330"/>
      <c r="Z100" s="317">
        <f t="shared" si="800"/>
        <v>0</v>
      </c>
      <c r="AA100" s="330"/>
      <c r="AB100" s="317"/>
      <c r="AC100" s="331">
        <f t="shared" si="801"/>
        <v>0</v>
      </c>
      <c r="AD100" s="317">
        <f t="shared" si="802"/>
        <v>0</v>
      </c>
      <c r="AE100" s="330"/>
      <c r="AF100" s="332">
        <f t="shared" si="803"/>
        <v>0</v>
      </c>
      <c r="AG100" s="333">
        <f t="shared" si="804"/>
        <v>0</v>
      </c>
      <c r="AH100" s="565"/>
      <c r="AI100" s="326">
        <f t="shared" si="903"/>
        <v>16</v>
      </c>
      <c r="AJ100" s="327" t="s">
        <v>95</v>
      </c>
      <c r="AK100" s="328"/>
      <c r="AL100" s="328"/>
      <c r="AM100" s="317" t="str">
        <f>ADHK!AM100</f>
        <v/>
      </c>
      <c r="AN100" s="317"/>
      <c r="AO100" s="317">
        <f t="shared" si="805"/>
        <v>0</v>
      </c>
      <c r="AP100" s="330"/>
      <c r="AQ100" s="317">
        <f t="shared" si="806"/>
        <v>0</v>
      </c>
      <c r="AR100" s="330"/>
      <c r="AS100" s="317"/>
      <c r="AT100" s="331">
        <f t="shared" si="807"/>
        <v>0</v>
      </c>
      <c r="AU100" s="317">
        <f t="shared" si="808"/>
        <v>0</v>
      </c>
      <c r="AV100" s="330"/>
      <c r="AW100" s="332">
        <f t="shared" si="809"/>
        <v>0</v>
      </c>
      <c r="AX100" s="333">
        <f t="shared" si="810"/>
        <v>0</v>
      </c>
      <c r="AY100" s="565"/>
      <c r="AZ100" s="326">
        <f t="shared" si="904"/>
        <v>16</v>
      </c>
      <c r="BA100" s="327" t="s">
        <v>95</v>
      </c>
      <c r="BB100" s="328"/>
      <c r="BC100" s="328"/>
      <c r="BD100" s="317" t="str">
        <f>ADHK!BD100</f>
        <v/>
      </c>
      <c r="BE100" s="317"/>
      <c r="BF100" s="317">
        <f t="shared" si="811"/>
        <v>0</v>
      </c>
      <c r="BG100" s="330"/>
      <c r="BH100" s="317">
        <f t="shared" si="812"/>
        <v>0</v>
      </c>
      <c r="BI100" s="330"/>
      <c r="BJ100" s="317"/>
      <c r="BK100" s="331">
        <f t="shared" si="813"/>
        <v>0</v>
      </c>
      <c r="BL100" s="317">
        <f t="shared" si="814"/>
        <v>0</v>
      </c>
      <c r="BM100" s="330"/>
      <c r="BN100" s="332">
        <f t="shared" si="815"/>
        <v>0</v>
      </c>
      <c r="BO100" s="333">
        <f t="shared" si="816"/>
        <v>0</v>
      </c>
      <c r="BP100" s="565"/>
      <c r="BQ100" s="326">
        <f t="shared" si="905"/>
        <v>16</v>
      </c>
      <c r="BR100" s="327" t="s">
        <v>95</v>
      </c>
      <c r="BS100" s="328"/>
      <c r="BT100" s="328"/>
      <c r="BU100" s="317" t="str">
        <f>ADHK!BU100</f>
        <v/>
      </c>
      <c r="BV100" s="317"/>
      <c r="BW100" s="317">
        <f t="shared" si="817"/>
        <v>0</v>
      </c>
      <c r="BX100" s="330"/>
      <c r="BY100" s="317">
        <f t="shared" si="818"/>
        <v>0</v>
      </c>
      <c r="BZ100" s="330"/>
      <c r="CA100" s="317"/>
      <c r="CB100" s="331">
        <f t="shared" si="819"/>
        <v>0</v>
      </c>
      <c r="CC100" s="317">
        <f t="shared" si="820"/>
        <v>0</v>
      </c>
      <c r="CD100" s="330"/>
      <c r="CE100" s="332">
        <f t="shared" si="821"/>
        <v>0</v>
      </c>
      <c r="CF100" s="333">
        <f t="shared" si="822"/>
        <v>0</v>
      </c>
      <c r="CG100" s="565"/>
      <c r="CH100" s="326">
        <f t="shared" si="906"/>
        <v>16</v>
      </c>
      <c r="CI100" s="327" t="s">
        <v>95</v>
      </c>
      <c r="CJ100" s="328"/>
      <c r="CK100" s="328"/>
      <c r="CL100" s="317" t="str">
        <f>ADHK!CL100</f>
        <v/>
      </c>
      <c r="CM100" s="317"/>
      <c r="CN100" s="317">
        <f t="shared" si="823"/>
        <v>0</v>
      </c>
      <c r="CO100" s="330"/>
      <c r="CP100" s="317">
        <f t="shared" si="824"/>
        <v>0</v>
      </c>
      <c r="CQ100" s="330"/>
      <c r="CR100" s="317"/>
      <c r="CS100" s="331">
        <f t="shared" si="825"/>
        <v>0</v>
      </c>
      <c r="CT100" s="317">
        <f t="shared" si="826"/>
        <v>0</v>
      </c>
      <c r="CU100" s="330"/>
      <c r="CV100" s="332">
        <f t="shared" si="827"/>
        <v>0</v>
      </c>
      <c r="CW100" s="333">
        <f t="shared" si="828"/>
        <v>0</v>
      </c>
      <c r="CX100" s="565"/>
      <c r="CY100" s="326">
        <f t="shared" si="907"/>
        <v>16</v>
      </c>
      <c r="CZ100" s="327" t="s">
        <v>95</v>
      </c>
      <c r="DA100" s="328"/>
      <c r="DB100" s="328"/>
      <c r="DC100" s="317" t="str">
        <f>ADHK!DC100</f>
        <v/>
      </c>
      <c r="DD100" s="317"/>
      <c r="DE100" s="317">
        <f t="shared" si="829"/>
        <v>0</v>
      </c>
      <c r="DF100" s="330"/>
      <c r="DG100" s="317">
        <f t="shared" si="830"/>
        <v>0</v>
      </c>
      <c r="DH100" s="330"/>
      <c r="DI100" s="317"/>
      <c r="DJ100" s="331">
        <f t="shared" si="831"/>
        <v>0</v>
      </c>
      <c r="DK100" s="317">
        <f t="shared" si="832"/>
        <v>0</v>
      </c>
      <c r="DL100" s="330"/>
      <c r="DM100" s="332">
        <f t="shared" si="833"/>
        <v>0</v>
      </c>
      <c r="DN100" s="333">
        <f t="shared" si="834"/>
        <v>0</v>
      </c>
      <c r="DO100" s="565"/>
      <c r="DP100" s="326">
        <f t="shared" si="908"/>
        <v>16</v>
      </c>
      <c r="DQ100" s="327" t="s">
        <v>95</v>
      </c>
      <c r="DR100" s="328"/>
      <c r="DS100" s="328"/>
      <c r="DT100" s="317" t="str">
        <f>ADHK!DT100</f>
        <v/>
      </c>
      <c r="DU100" s="317"/>
      <c r="DV100" s="317">
        <f t="shared" si="835"/>
        <v>0</v>
      </c>
      <c r="DW100" s="330"/>
      <c r="DX100" s="317">
        <f t="shared" si="836"/>
        <v>0</v>
      </c>
      <c r="DY100" s="330"/>
      <c r="DZ100" s="317"/>
      <c r="EA100" s="331">
        <f t="shared" si="837"/>
        <v>0</v>
      </c>
      <c r="EB100" s="317">
        <f t="shared" si="838"/>
        <v>0</v>
      </c>
      <c r="EC100" s="330"/>
      <c r="ED100" s="332">
        <f t="shared" si="839"/>
        <v>0</v>
      </c>
      <c r="EE100" s="333">
        <f t="shared" si="840"/>
        <v>0</v>
      </c>
      <c r="EF100" s="565"/>
      <c r="EG100" s="326">
        <f t="shared" si="909"/>
        <v>16</v>
      </c>
      <c r="EH100" s="327" t="s">
        <v>95</v>
      </c>
      <c r="EI100" s="328"/>
      <c r="EJ100" s="328"/>
      <c r="EK100" s="317" t="str">
        <f>ADHK!EK100</f>
        <v/>
      </c>
      <c r="EL100" s="317"/>
      <c r="EM100" s="317">
        <f t="shared" si="841"/>
        <v>0</v>
      </c>
      <c r="EN100" s="330"/>
      <c r="EO100" s="317">
        <f t="shared" si="842"/>
        <v>0</v>
      </c>
      <c r="EP100" s="330"/>
      <c r="EQ100" s="317"/>
      <c r="ER100" s="331">
        <f t="shared" si="843"/>
        <v>0</v>
      </c>
      <c r="ES100" s="317">
        <f t="shared" si="844"/>
        <v>0</v>
      </c>
      <c r="ET100" s="330"/>
      <c r="EU100" s="332">
        <f t="shared" si="845"/>
        <v>0</v>
      </c>
      <c r="EV100" s="333">
        <f t="shared" si="846"/>
        <v>0</v>
      </c>
      <c r="EW100" s="565"/>
      <c r="EX100" s="326">
        <f t="shared" si="910"/>
        <v>16</v>
      </c>
      <c r="EY100" s="327" t="s">
        <v>95</v>
      </c>
      <c r="EZ100" s="328"/>
      <c r="FA100" s="328"/>
      <c r="FB100" s="317" t="str">
        <f>ADHK!FB100</f>
        <v/>
      </c>
      <c r="FC100" s="317"/>
      <c r="FD100" s="317">
        <f t="shared" si="847"/>
        <v>0</v>
      </c>
      <c r="FE100" s="330"/>
      <c r="FF100" s="317">
        <f t="shared" si="848"/>
        <v>0</v>
      </c>
      <c r="FG100" s="330"/>
      <c r="FH100" s="317"/>
      <c r="FI100" s="331">
        <f t="shared" si="849"/>
        <v>0</v>
      </c>
      <c r="FJ100" s="317">
        <f t="shared" si="850"/>
        <v>0</v>
      </c>
      <c r="FK100" s="330"/>
      <c r="FL100" s="332">
        <f t="shared" si="851"/>
        <v>0</v>
      </c>
      <c r="FM100" s="333">
        <f t="shared" si="852"/>
        <v>0</v>
      </c>
      <c r="FN100" s="565"/>
      <c r="FO100" s="326">
        <f t="shared" si="911"/>
        <v>16</v>
      </c>
      <c r="FP100" s="327" t="s">
        <v>95</v>
      </c>
      <c r="FQ100" s="328"/>
      <c r="FR100" s="328"/>
      <c r="FS100" s="317" t="str">
        <f>ADHK!FS100</f>
        <v/>
      </c>
      <c r="FT100" s="317"/>
      <c r="FU100" s="317">
        <f t="shared" si="853"/>
        <v>0</v>
      </c>
      <c r="FV100" s="330"/>
      <c r="FW100" s="317">
        <f t="shared" si="854"/>
        <v>0</v>
      </c>
      <c r="FX100" s="330"/>
      <c r="FY100" s="317"/>
      <c r="FZ100" s="331">
        <f t="shared" si="855"/>
        <v>0</v>
      </c>
      <c r="GA100" s="317">
        <f t="shared" si="856"/>
        <v>0</v>
      </c>
      <c r="GB100" s="330"/>
      <c r="GC100" s="332">
        <f t="shared" si="857"/>
        <v>0</v>
      </c>
      <c r="GD100" s="333">
        <f t="shared" si="858"/>
        <v>0</v>
      </c>
      <c r="GE100" s="565"/>
      <c r="GF100" s="326">
        <f t="shared" si="912"/>
        <v>16</v>
      </c>
      <c r="GG100" s="327" t="s">
        <v>95</v>
      </c>
      <c r="GH100" s="328"/>
      <c r="GI100" s="328"/>
      <c r="GJ100" s="317" t="str">
        <f>ADHK!GJ100</f>
        <v/>
      </c>
      <c r="GK100" s="317"/>
      <c r="GL100" s="317">
        <f t="shared" si="859"/>
        <v>0</v>
      </c>
      <c r="GM100" s="330"/>
      <c r="GN100" s="317">
        <f t="shared" si="860"/>
        <v>0</v>
      </c>
      <c r="GO100" s="330"/>
      <c r="GP100" s="317"/>
      <c r="GQ100" s="331">
        <f t="shared" si="861"/>
        <v>0</v>
      </c>
      <c r="GR100" s="317">
        <f t="shared" si="862"/>
        <v>0</v>
      </c>
      <c r="GS100" s="330"/>
      <c r="GT100" s="332">
        <f t="shared" si="863"/>
        <v>0</v>
      </c>
      <c r="GU100" s="333">
        <f t="shared" si="864"/>
        <v>0</v>
      </c>
      <c r="GV100" s="565"/>
      <c r="GW100" s="326">
        <f t="shared" si="913"/>
        <v>16</v>
      </c>
      <c r="GX100" s="327" t="s">
        <v>95</v>
      </c>
      <c r="GY100" s="328"/>
      <c r="GZ100" s="328"/>
      <c r="HA100" s="317" t="str">
        <f>ADHK!HA100</f>
        <v/>
      </c>
      <c r="HB100" s="317"/>
      <c r="HC100" s="317">
        <f t="shared" si="865"/>
        <v>0</v>
      </c>
      <c r="HD100" s="330"/>
      <c r="HE100" s="317">
        <f t="shared" si="866"/>
        <v>0</v>
      </c>
      <c r="HF100" s="330"/>
      <c r="HG100" s="317"/>
      <c r="HH100" s="331">
        <f t="shared" si="867"/>
        <v>0</v>
      </c>
      <c r="HI100" s="317">
        <f t="shared" si="868"/>
        <v>0</v>
      </c>
      <c r="HJ100" s="330"/>
      <c r="HK100" s="332">
        <f t="shared" si="869"/>
        <v>0</v>
      </c>
      <c r="HL100" s="333">
        <f t="shared" si="870"/>
        <v>0</v>
      </c>
      <c r="HM100" s="565"/>
      <c r="HN100" s="326">
        <f t="shared" si="914"/>
        <v>16</v>
      </c>
      <c r="HO100" s="327" t="s">
        <v>95</v>
      </c>
      <c r="HP100" s="328"/>
      <c r="HQ100" s="328"/>
      <c r="HR100" s="317" t="str">
        <f>ADHK!HR100</f>
        <v/>
      </c>
      <c r="HS100" s="317"/>
      <c r="HT100" s="317">
        <f t="shared" si="871"/>
        <v>0</v>
      </c>
      <c r="HU100" s="330"/>
      <c r="HV100" s="317">
        <f t="shared" si="872"/>
        <v>0</v>
      </c>
      <c r="HW100" s="330"/>
      <c r="HX100" s="317"/>
      <c r="HY100" s="331">
        <f t="shared" si="873"/>
        <v>0</v>
      </c>
      <c r="HZ100" s="317">
        <f t="shared" si="874"/>
        <v>0</v>
      </c>
      <c r="IA100" s="330"/>
      <c r="IB100" s="332">
        <f t="shared" si="875"/>
        <v>0</v>
      </c>
      <c r="IC100" s="333">
        <f t="shared" si="876"/>
        <v>0</v>
      </c>
      <c r="ID100" s="565"/>
      <c r="IE100" s="326">
        <f t="shared" si="915"/>
        <v>16</v>
      </c>
      <c r="IF100" s="327" t="s">
        <v>95</v>
      </c>
      <c r="IG100" s="328"/>
      <c r="IH100" s="328"/>
      <c r="II100" s="317" t="str">
        <f>ADHK!II100</f>
        <v/>
      </c>
      <c r="IJ100" s="317"/>
      <c r="IK100" s="317">
        <f t="shared" si="877"/>
        <v>0</v>
      </c>
      <c r="IL100" s="330"/>
      <c r="IM100" s="317">
        <f t="shared" si="878"/>
        <v>0</v>
      </c>
      <c r="IN100" s="330"/>
      <c r="IO100" s="317"/>
      <c r="IP100" s="331">
        <f t="shared" si="879"/>
        <v>0</v>
      </c>
      <c r="IQ100" s="317">
        <f t="shared" si="880"/>
        <v>0</v>
      </c>
      <c r="IR100" s="330"/>
      <c r="IS100" s="332">
        <f t="shared" si="881"/>
        <v>0</v>
      </c>
      <c r="IT100" s="333">
        <f t="shared" si="882"/>
        <v>0</v>
      </c>
      <c r="IU100" s="565"/>
      <c r="IV100" s="326">
        <f t="shared" si="916"/>
        <v>16</v>
      </c>
      <c r="IW100" s="327" t="s">
        <v>95</v>
      </c>
      <c r="IX100" s="328"/>
      <c r="IY100" s="328"/>
      <c r="IZ100" s="317" t="str">
        <f>ADHK!IZ100</f>
        <v/>
      </c>
      <c r="JA100" s="317"/>
      <c r="JB100" s="317">
        <f t="shared" si="883"/>
        <v>0</v>
      </c>
      <c r="JC100" s="330"/>
      <c r="JD100" s="317">
        <f t="shared" si="884"/>
        <v>0</v>
      </c>
      <c r="JE100" s="330"/>
      <c r="JF100" s="317"/>
      <c r="JG100" s="331">
        <f t="shared" si="885"/>
        <v>0</v>
      </c>
      <c r="JH100" s="317">
        <f t="shared" si="886"/>
        <v>0</v>
      </c>
      <c r="JI100" s="330"/>
      <c r="JJ100" s="332">
        <f t="shared" si="887"/>
        <v>0</v>
      </c>
      <c r="JK100" s="333">
        <f t="shared" si="888"/>
        <v>0</v>
      </c>
      <c r="JL100" s="565"/>
      <c r="JM100" s="326">
        <f t="shared" si="917"/>
        <v>16</v>
      </c>
      <c r="JN100" s="327" t="s">
        <v>95</v>
      </c>
      <c r="JO100" s="328"/>
      <c r="JP100" s="328"/>
      <c r="JQ100" s="317" t="str">
        <f>ADHK!JQ100</f>
        <v/>
      </c>
      <c r="JR100" s="317"/>
      <c r="JS100" s="317">
        <f t="shared" si="889"/>
        <v>0</v>
      </c>
      <c r="JT100" s="330"/>
      <c r="JU100" s="317">
        <f t="shared" si="890"/>
        <v>0</v>
      </c>
      <c r="JV100" s="330"/>
      <c r="JW100" s="317"/>
      <c r="JX100" s="331">
        <f t="shared" si="891"/>
        <v>0</v>
      </c>
      <c r="JY100" s="317">
        <f t="shared" si="892"/>
        <v>0</v>
      </c>
      <c r="JZ100" s="330"/>
      <c r="KA100" s="332">
        <f t="shared" si="893"/>
        <v>0</v>
      </c>
      <c r="KB100" s="333">
        <f t="shared" si="894"/>
        <v>0</v>
      </c>
      <c r="KC100" s="565"/>
      <c r="KD100" s="326">
        <f t="shared" si="918"/>
        <v>16</v>
      </c>
      <c r="KE100" s="327" t="s">
        <v>95</v>
      </c>
      <c r="KF100" s="328"/>
      <c r="KG100" s="328"/>
      <c r="KH100" s="317" t="str">
        <f>ADHK!KH100</f>
        <v/>
      </c>
      <c r="KI100" s="317"/>
      <c r="KJ100" s="317">
        <f t="shared" si="895"/>
        <v>0</v>
      </c>
      <c r="KK100" s="330"/>
      <c r="KL100" s="317">
        <f t="shared" si="896"/>
        <v>0</v>
      </c>
      <c r="KM100" s="330"/>
      <c r="KN100" s="317"/>
      <c r="KO100" s="331">
        <f t="shared" si="897"/>
        <v>0</v>
      </c>
      <c r="KP100" s="317">
        <f t="shared" si="898"/>
        <v>0</v>
      </c>
      <c r="KQ100" s="330"/>
      <c r="KR100" s="332">
        <f t="shared" si="899"/>
        <v>0</v>
      </c>
      <c r="KS100" s="333">
        <f t="shared" si="900"/>
        <v>0</v>
      </c>
    </row>
    <row r="101" ht="15.75" customHeight="1">
      <c r="A101" s="326">
        <f t="shared" si="901"/>
        <v>17</v>
      </c>
      <c r="B101" s="327" t="s">
        <v>96</v>
      </c>
      <c r="C101" s="328"/>
      <c r="D101" s="328"/>
      <c r="E101" s="317" t="str">
        <f>ADHK!E101</f>
        <v/>
      </c>
      <c r="F101" s="317" t="str">
        <f>ADHK!F101</f>
        <v/>
      </c>
      <c r="G101" s="317">
        <f t="shared" si="793"/>
        <v>0</v>
      </c>
      <c r="H101" s="330"/>
      <c r="I101" s="317">
        <f t="shared" si="794"/>
        <v>0</v>
      </c>
      <c r="J101" s="330"/>
      <c r="K101" s="317"/>
      <c r="L101" s="331">
        <f t="shared" si="795"/>
        <v>0</v>
      </c>
      <c r="M101" s="317">
        <f t="shared" si="796"/>
        <v>0</v>
      </c>
      <c r="N101" s="330"/>
      <c r="O101" s="332">
        <f t="shared" si="797"/>
        <v>0</v>
      </c>
      <c r="P101" s="333">
        <f t="shared" si="798"/>
        <v>0</v>
      </c>
      <c r="Q101" s="565"/>
      <c r="R101" s="326">
        <f t="shared" si="902"/>
        <v>17</v>
      </c>
      <c r="S101" s="327" t="s">
        <v>96</v>
      </c>
      <c r="T101" s="328"/>
      <c r="U101" s="328"/>
      <c r="V101" s="317" t="str">
        <f>ADHK!V101</f>
        <v/>
      </c>
      <c r="W101" s="317"/>
      <c r="X101" s="317">
        <f t="shared" si="799"/>
        <v>0</v>
      </c>
      <c r="Y101" s="330"/>
      <c r="Z101" s="317">
        <f t="shared" si="800"/>
        <v>0</v>
      </c>
      <c r="AA101" s="330"/>
      <c r="AB101" s="317"/>
      <c r="AC101" s="331">
        <f t="shared" si="801"/>
        <v>0</v>
      </c>
      <c r="AD101" s="317">
        <f t="shared" si="802"/>
        <v>0</v>
      </c>
      <c r="AE101" s="330"/>
      <c r="AF101" s="332">
        <f t="shared" si="803"/>
        <v>0</v>
      </c>
      <c r="AG101" s="333">
        <f t="shared" si="804"/>
        <v>0</v>
      </c>
      <c r="AH101" s="565"/>
      <c r="AI101" s="326">
        <f t="shared" si="903"/>
        <v>17</v>
      </c>
      <c r="AJ101" s="327" t="s">
        <v>96</v>
      </c>
      <c r="AK101" s="328"/>
      <c r="AL101" s="328"/>
      <c r="AM101" s="317" t="str">
        <f>ADHK!AM101</f>
        <v/>
      </c>
      <c r="AN101" s="317"/>
      <c r="AO101" s="317">
        <f t="shared" si="805"/>
        <v>0</v>
      </c>
      <c r="AP101" s="330"/>
      <c r="AQ101" s="317">
        <f t="shared" si="806"/>
        <v>0</v>
      </c>
      <c r="AR101" s="330"/>
      <c r="AS101" s="317"/>
      <c r="AT101" s="331">
        <f t="shared" si="807"/>
        <v>0</v>
      </c>
      <c r="AU101" s="317">
        <f t="shared" si="808"/>
        <v>0</v>
      </c>
      <c r="AV101" s="330"/>
      <c r="AW101" s="332">
        <f t="shared" si="809"/>
        <v>0</v>
      </c>
      <c r="AX101" s="333">
        <f t="shared" si="810"/>
        <v>0</v>
      </c>
      <c r="AY101" s="565"/>
      <c r="AZ101" s="326">
        <f t="shared" si="904"/>
        <v>17</v>
      </c>
      <c r="BA101" s="327" t="s">
        <v>96</v>
      </c>
      <c r="BB101" s="328"/>
      <c r="BC101" s="328"/>
      <c r="BD101" s="317" t="str">
        <f>ADHK!BD101</f>
        <v/>
      </c>
      <c r="BE101" s="317"/>
      <c r="BF101" s="317">
        <f t="shared" si="811"/>
        <v>0</v>
      </c>
      <c r="BG101" s="330"/>
      <c r="BH101" s="317">
        <f t="shared" si="812"/>
        <v>0</v>
      </c>
      <c r="BI101" s="330"/>
      <c r="BJ101" s="317"/>
      <c r="BK101" s="331">
        <f t="shared" si="813"/>
        <v>0</v>
      </c>
      <c r="BL101" s="317">
        <f t="shared" si="814"/>
        <v>0</v>
      </c>
      <c r="BM101" s="330"/>
      <c r="BN101" s="332">
        <f t="shared" si="815"/>
        <v>0</v>
      </c>
      <c r="BO101" s="333">
        <f t="shared" si="816"/>
        <v>0</v>
      </c>
      <c r="BP101" s="565"/>
      <c r="BQ101" s="326">
        <f t="shared" si="905"/>
        <v>17</v>
      </c>
      <c r="BR101" s="327" t="s">
        <v>96</v>
      </c>
      <c r="BS101" s="328"/>
      <c r="BT101" s="328"/>
      <c r="BU101" s="317" t="str">
        <f>ADHK!BU101</f>
        <v/>
      </c>
      <c r="BV101" s="317"/>
      <c r="BW101" s="317">
        <f t="shared" si="817"/>
        <v>0</v>
      </c>
      <c r="BX101" s="330"/>
      <c r="BY101" s="317">
        <f t="shared" si="818"/>
        <v>0</v>
      </c>
      <c r="BZ101" s="330"/>
      <c r="CA101" s="317"/>
      <c r="CB101" s="331">
        <f t="shared" si="819"/>
        <v>0</v>
      </c>
      <c r="CC101" s="317">
        <f t="shared" si="820"/>
        <v>0</v>
      </c>
      <c r="CD101" s="330"/>
      <c r="CE101" s="332">
        <f t="shared" si="821"/>
        <v>0</v>
      </c>
      <c r="CF101" s="333">
        <f t="shared" si="822"/>
        <v>0</v>
      </c>
      <c r="CG101" s="565"/>
      <c r="CH101" s="326">
        <f t="shared" si="906"/>
        <v>17</v>
      </c>
      <c r="CI101" s="327" t="s">
        <v>96</v>
      </c>
      <c r="CJ101" s="328"/>
      <c r="CK101" s="328"/>
      <c r="CL101" s="317" t="str">
        <f>ADHK!CL101</f>
        <v/>
      </c>
      <c r="CM101" s="317"/>
      <c r="CN101" s="317">
        <f t="shared" si="823"/>
        <v>0</v>
      </c>
      <c r="CO101" s="330"/>
      <c r="CP101" s="317">
        <f t="shared" si="824"/>
        <v>0</v>
      </c>
      <c r="CQ101" s="330"/>
      <c r="CR101" s="317"/>
      <c r="CS101" s="331">
        <f t="shared" si="825"/>
        <v>0</v>
      </c>
      <c r="CT101" s="317">
        <f t="shared" si="826"/>
        <v>0</v>
      </c>
      <c r="CU101" s="330"/>
      <c r="CV101" s="332">
        <f t="shared" si="827"/>
        <v>0</v>
      </c>
      <c r="CW101" s="333">
        <f t="shared" si="828"/>
        <v>0</v>
      </c>
      <c r="CX101" s="565"/>
      <c r="CY101" s="326">
        <f t="shared" si="907"/>
        <v>17</v>
      </c>
      <c r="CZ101" s="327" t="s">
        <v>96</v>
      </c>
      <c r="DA101" s="328"/>
      <c r="DB101" s="328"/>
      <c r="DC101" s="317" t="str">
        <f>ADHK!DC101</f>
        <v/>
      </c>
      <c r="DD101" s="317"/>
      <c r="DE101" s="317">
        <f t="shared" si="829"/>
        <v>0</v>
      </c>
      <c r="DF101" s="330"/>
      <c r="DG101" s="317">
        <f t="shared" si="830"/>
        <v>0</v>
      </c>
      <c r="DH101" s="330"/>
      <c r="DI101" s="317"/>
      <c r="DJ101" s="331">
        <f t="shared" si="831"/>
        <v>0</v>
      </c>
      <c r="DK101" s="317">
        <f t="shared" si="832"/>
        <v>0</v>
      </c>
      <c r="DL101" s="330"/>
      <c r="DM101" s="332">
        <f t="shared" si="833"/>
        <v>0</v>
      </c>
      <c r="DN101" s="333">
        <f t="shared" si="834"/>
        <v>0</v>
      </c>
      <c r="DO101" s="565"/>
      <c r="DP101" s="326">
        <f t="shared" si="908"/>
        <v>17</v>
      </c>
      <c r="DQ101" s="327" t="s">
        <v>96</v>
      </c>
      <c r="DR101" s="328"/>
      <c r="DS101" s="328"/>
      <c r="DT101" s="317" t="str">
        <f>ADHK!DT101</f>
        <v/>
      </c>
      <c r="DU101" s="317"/>
      <c r="DV101" s="317">
        <f t="shared" si="835"/>
        <v>0</v>
      </c>
      <c r="DW101" s="330"/>
      <c r="DX101" s="317">
        <f t="shared" si="836"/>
        <v>0</v>
      </c>
      <c r="DY101" s="330"/>
      <c r="DZ101" s="317"/>
      <c r="EA101" s="331">
        <f t="shared" si="837"/>
        <v>0</v>
      </c>
      <c r="EB101" s="317">
        <f t="shared" si="838"/>
        <v>0</v>
      </c>
      <c r="EC101" s="330"/>
      <c r="ED101" s="332">
        <f t="shared" si="839"/>
        <v>0</v>
      </c>
      <c r="EE101" s="333">
        <f t="shared" si="840"/>
        <v>0</v>
      </c>
      <c r="EF101" s="565"/>
      <c r="EG101" s="326">
        <f t="shared" si="909"/>
        <v>17</v>
      </c>
      <c r="EH101" s="327" t="s">
        <v>96</v>
      </c>
      <c r="EI101" s="328"/>
      <c r="EJ101" s="328"/>
      <c r="EK101" s="317" t="str">
        <f>ADHK!EK101</f>
        <v/>
      </c>
      <c r="EL101" s="317"/>
      <c r="EM101" s="317">
        <f t="shared" si="841"/>
        <v>0</v>
      </c>
      <c r="EN101" s="330"/>
      <c r="EO101" s="317">
        <f t="shared" si="842"/>
        <v>0</v>
      </c>
      <c r="EP101" s="330"/>
      <c r="EQ101" s="317"/>
      <c r="ER101" s="331">
        <f t="shared" si="843"/>
        <v>0</v>
      </c>
      <c r="ES101" s="317">
        <f t="shared" si="844"/>
        <v>0</v>
      </c>
      <c r="ET101" s="330"/>
      <c r="EU101" s="332">
        <f t="shared" si="845"/>
        <v>0</v>
      </c>
      <c r="EV101" s="333">
        <f t="shared" si="846"/>
        <v>0</v>
      </c>
      <c r="EW101" s="565"/>
      <c r="EX101" s="326">
        <f t="shared" si="910"/>
        <v>17</v>
      </c>
      <c r="EY101" s="327" t="s">
        <v>96</v>
      </c>
      <c r="EZ101" s="328"/>
      <c r="FA101" s="328"/>
      <c r="FB101" s="317" t="str">
        <f>ADHK!FB101</f>
        <v/>
      </c>
      <c r="FC101" s="317"/>
      <c r="FD101" s="317">
        <f t="shared" si="847"/>
        <v>0</v>
      </c>
      <c r="FE101" s="330"/>
      <c r="FF101" s="317">
        <f t="shared" si="848"/>
        <v>0</v>
      </c>
      <c r="FG101" s="330"/>
      <c r="FH101" s="317"/>
      <c r="FI101" s="331">
        <f t="shared" si="849"/>
        <v>0</v>
      </c>
      <c r="FJ101" s="317">
        <f t="shared" si="850"/>
        <v>0</v>
      </c>
      <c r="FK101" s="330"/>
      <c r="FL101" s="332">
        <f t="shared" si="851"/>
        <v>0</v>
      </c>
      <c r="FM101" s="333">
        <f t="shared" si="852"/>
        <v>0</v>
      </c>
      <c r="FN101" s="565"/>
      <c r="FO101" s="326">
        <f t="shared" si="911"/>
        <v>17</v>
      </c>
      <c r="FP101" s="327" t="s">
        <v>96</v>
      </c>
      <c r="FQ101" s="328"/>
      <c r="FR101" s="328"/>
      <c r="FS101" s="317" t="str">
        <f>ADHK!FS101</f>
        <v/>
      </c>
      <c r="FT101" s="317"/>
      <c r="FU101" s="317">
        <f t="shared" si="853"/>
        <v>0</v>
      </c>
      <c r="FV101" s="330"/>
      <c r="FW101" s="317">
        <f t="shared" si="854"/>
        <v>0</v>
      </c>
      <c r="FX101" s="330"/>
      <c r="FY101" s="317"/>
      <c r="FZ101" s="331">
        <f t="shared" si="855"/>
        <v>0</v>
      </c>
      <c r="GA101" s="317">
        <f t="shared" si="856"/>
        <v>0</v>
      </c>
      <c r="GB101" s="330"/>
      <c r="GC101" s="332">
        <f t="shared" si="857"/>
        <v>0</v>
      </c>
      <c r="GD101" s="333">
        <f t="shared" si="858"/>
        <v>0</v>
      </c>
      <c r="GE101" s="565"/>
      <c r="GF101" s="326">
        <f t="shared" si="912"/>
        <v>17</v>
      </c>
      <c r="GG101" s="327" t="s">
        <v>96</v>
      </c>
      <c r="GH101" s="328"/>
      <c r="GI101" s="328"/>
      <c r="GJ101" s="317" t="str">
        <f>ADHK!GJ101</f>
        <v/>
      </c>
      <c r="GK101" s="317"/>
      <c r="GL101" s="317">
        <f t="shared" si="859"/>
        <v>0</v>
      </c>
      <c r="GM101" s="330"/>
      <c r="GN101" s="317">
        <f t="shared" si="860"/>
        <v>0</v>
      </c>
      <c r="GO101" s="330"/>
      <c r="GP101" s="317"/>
      <c r="GQ101" s="331">
        <f t="shared" si="861"/>
        <v>0</v>
      </c>
      <c r="GR101" s="317">
        <f t="shared" si="862"/>
        <v>0</v>
      </c>
      <c r="GS101" s="330"/>
      <c r="GT101" s="332">
        <f t="shared" si="863"/>
        <v>0</v>
      </c>
      <c r="GU101" s="333">
        <f t="shared" si="864"/>
        <v>0</v>
      </c>
      <c r="GV101" s="565"/>
      <c r="GW101" s="326">
        <f t="shared" si="913"/>
        <v>17</v>
      </c>
      <c r="GX101" s="327" t="s">
        <v>96</v>
      </c>
      <c r="GY101" s="328"/>
      <c r="GZ101" s="328"/>
      <c r="HA101" s="317" t="str">
        <f>ADHK!HA101</f>
        <v/>
      </c>
      <c r="HB101" s="317"/>
      <c r="HC101" s="317">
        <f t="shared" si="865"/>
        <v>0</v>
      </c>
      <c r="HD101" s="330"/>
      <c r="HE101" s="317">
        <f t="shared" si="866"/>
        <v>0</v>
      </c>
      <c r="HF101" s="330"/>
      <c r="HG101" s="317"/>
      <c r="HH101" s="331">
        <f t="shared" si="867"/>
        <v>0</v>
      </c>
      <c r="HI101" s="317">
        <f t="shared" si="868"/>
        <v>0</v>
      </c>
      <c r="HJ101" s="330"/>
      <c r="HK101" s="332">
        <f t="shared" si="869"/>
        <v>0</v>
      </c>
      <c r="HL101" s="333">
        <f t="shared" si="870"/>
        <v>0</v>
      </c>
      <c r="HM101" s="565"/>
      <c r="HN101" s="326">
        <f t="shared" si="914"/>
        <v>17</v>
      </c>
      <c r="HO101" s="327" t="s">
        <v>96</v>
      </c>
      <c r="HP101" s="328"/>
      <c r="HQ101" s="328"/>
      <c r="HR101" s="317" t="str">
        <f>ADHK!HR101</f>
        <v/>
      </c>
      <c r="HS101" s="317"/>
      <c r="HT101" s="317">
        <f t="shared" si="871"/>
        <v>0</v>
      </c>
      <c r="HU101" s="330"/>
      <c r="HV101" s="317">
        <f t="shared" si="872"/>
        <v>0</v>
      </c>
      <c r="HW101" s="330"/>
      <c r="HX101" s="317"/>
      <c r="HY101" s="331">
        <f t="shared" si="873"/>
        <v>0</v>
      </c>
      <c r="HZ101" s="317">
        <f t="shared" si="874"/>
        <v>0</v>
      </c>
      <c r="IA101" s="330"/>
      <c r="IB101" s="332">
        <f t="shared" si="875"/>
        <v>0</v>
      </c>
      <c r="IC101" s="333">
        <f t="shared" si="876"/>
        <v>0</v>
      </c>
      <c r="ID101" s="565"/>
      <c r="IE101" s="326">
        <f t="shared" si="915"/>
        <v>17</v>
      </c>
      <c r="IF101" s="327" t="s">
        <v>96</v>
      </c>
      <c r="IG101" s="328"/>
      <c r="IH101" s="328"/>
      <c r="II101" s="317" t="str">
        <f>ADHK!II101</f>
        <v/>
      </c>
      <c r="IJ101" s="317"/>
      <c r="IK101" s="317">
        <f t="shared" si="877"/>
        <v>0</v>
      </c>
      <c r="IL101" s="330"/>
      <c r="IM101" s="317">
        <f t="shared" si="878"/>
        <v>0</v>
      </c>
      <c r="IN101" s="330"/>
      <c r="IO101" s="317"/>
      <c r="IP101" s="331">
        <f t="shared" si="879"/>
        <v>0</v>
      </c>
      <c r="IQ101" s="317">
        <f t="shared" si="880"/>
        <v>0</v>
      </c>
      <c r="IR101" s="330"/>
      <c r="IS101" s="332">
        <f t="shared" si="881"/>
        <v>0</v>
      </c>
      <c r="IT101" s="333">
        <f t="shared" si="882"/>
        <v>0</v>
      </c>
      <c r="IU101" s="565"/>
      <c r="IV101" s="326">
        <f t="shared" si="916"/>
        <v>17</v>
      </c>
      <c r="IW101" s="327" t="s">
        <v>96</v>
      </c>
      <c r="IX101" s="328"/>
      <c r="IY101" s="328"/>
      <c r="IZ101" s="317" t="str">
        <f>ADHK!IZ101</f>
        <v/>
      </c>
      <c r="JA101" s="317"/>
      <c r="JB101" s="317">
        <f t="shared" si="883"/>
        <v>0</v>
      </c>
      <c r="JC101" s="330"/>
      <c r="JD101" s="317">
        <f t="shared" si="884"/>
        <v>0</v>
      </c>
      <c r="JE101" s="330"/>
      <c r="JF101" s="317"/>
      <c r="JG101" s="331">
        <f t="shared" si="885"/>
        <v>0</v>
      </c>
      <c r="JH101" s="317">
        <f t="shared" si="886"/>
        <v>0</v>
      </c>
      <c r="JI101" s="330"/>
      <c r="JJ101" s="332">
        <f t="shared" si="887"/>
        <v>0</v>
      </c>
      <c r="JK101" s="333">
        <f t="shared" si="888"/>
        <v>0</v>
      </c>
      <c r="JL101" s="565"/>
      <c r="JM101" s="326">
        <f t="shared" si="917"/>
        <v>17</v>
      </c>
      <c r="JN101" s="327" t="s">
        <v>96</v>
      </c>
      <c r="JO101" s="328"/>
      <c r="JP101" s="328"/>
      <c r="JQ101" s="317" t="str">
        <f>ADHK!JQ101</f>
        <v/>
      </c>
      <c r="JR101" s="317"/>
      <c r="JS101" s="317">
        <f t="shared" si="889"/>
        <v>0</v>
      </c>
      <c r="JT101" s="330"/>
      <c r="JU101" s="317">
        <f t="shared" si="890"/>
        <v>0</v>
      </c>
      <c r="JV101" s="330"/>
      <c r="JW101" s="317"/>
      <c r="JX101" s="331">
        <f t="shared" si="891"/>
        <v>0</v>
      </c>
      <c r="JY101" s="317">
        <f t="shared" si="892"/>
        <v>0</v>
      </c>
      <c r="JZ101" s="330"/>
      <c r="KA101" s="332">
        <f t="shared" si="893"/>
        <v>0</v>
      </c>
      <c r="KB101" s="333">
        <f t="shared" si="894"/>
        <v>0</v>
      </c>
      <c r="KC101" s="565"/>
      <c r="KD101" s="326">
        <f t="shared" si="918"/>
        <v>17</v>
      </c>
      <c r="KE101" s="327" t="s">
        <v>96</v>
      </c>
      <c r="KF101" s="328"/>
      <c r="KG101" s="328"/>
      <c r="KH101" s="317" t="str">
        <f>ADHK!KH101</f>
        <v/>
      </c>
      <c r="KI101" s="317"/>
      <c r="KJ101" s="317">
        <f t="shared" si="895"/>
        <v>0</v>
      </c>
      <c r="KK101" s="330"/>
      <c r="KL101" s="317">
        <f t="shared" si="896"/>
        <v>0</v>
      </c>
      <c r="KM101" s="330"/>
      <c r="KN101" s="317"/>
      <c r="KO101" s="331">
        <f t="shared" si="897"/>
        <v>0</v>
      </c>
      <c r="KP101" s="317">
        <f t="shared" si="898"/>
        <v>0</v>
      </c>
      <c r="KQ101" s="330"/>
      <c r="KR101" s="332">
        <f t="shared" si="899"/>
        <v>0</v>
      </c>
      <c r="KS101" s="333">
        <f t="shared" si="900"/>
        <v>0</v>
      </c>
    </row>
    <row r="102" ht="15.75" customHeight="1">
      <c r="A102" s="326"/>
      <c r="B102" s="327"/>
      <c r="C102" s="339"/>
      <c r="D102" s="339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33"/>
      <c r="Q102" s="565"/>
      <c r="R102" s="326"/>
      <c r="S102" s="327"/>
      <c r="T102" s="339"/>
      <c r="U102" s="339"/>
      <c r="V102" s="317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33"/>
      <c r="AH102" s="565"/>
      <c r="AI102" s="326"/>
      <c r="AJ102" s="327"/>
      <c r="AK102" s="339"/>
      <c r="AL102" s="339"/>
      <c r="AM102" s="317"/>
      <c r="AN102" s="317"/>
      <c r="AO102" s="317"/>
      <c r="AP102" s="317"/>
      <c r="AQ102" s="317"/>
      <c r="AR102" s="317"/>
      <c r="AS102" s="317"/>
      <c r="AT102" s="317"/>
      <c r="AU102" s="317"/>
      <c r="AV102" s="317"/>
      <c r="AW102" s="317"/>
      <c r="AX102" s="333"/>
      <c r="AY102" s="565"/>
      <c r="AZ102" s="326"/>
      <c r="BA102" s="327"/>
      <c r="BB102" s="339"/>
      <c r="BC102" s="339"/>
      <c r="BD102" s="317"/>
      <c r="BE102" s="317"/>
      <c r="BF102" s="317"/>
      <c r="BG102" s="317"/>
      <c r="BH102" s="317"/>
      <c r="BI102" s="317"/>
      <c r="BJ102" s="317"/>
      <c r="BK102" s="317"/>
      <c r="BL102" s="317"/>
      <c r="BM102" s="317"/>
      <c r="BN102" s="317"/>
      <c r="BO102" s="333"/>
      <c r="BP102" s="565"/>
      <c r="BQ102" s="326"/>
      <c r="BR102" s="327"/>
      <c r="BS102" s="339"/>
      <c r="BT102" s="339"/>
      <c r="BU102" s="317"/>
      <c r="BV102" s="317"/>
      <c r="BW102" s="317"/>
      <c r="BX102" s="317"/>
      <c r="BY102" s="317"/>
      <c r="BZ102" s="317"/>
      <c r="CA102" s="317"/>
      <c r="CB102" s="317"/>
      <c r="CC102" s="317"/>
      <c r="CD102" s="317"/>
      <c r="CE102" s="317"/>
      <c r="CF102" s="333"/>
      <c r="CG102" s="565"/>
      <c r="CH102" s="326"/>
      <c r="CI102" s="327"/>
      <c r="CJ102" s="339"/>
      <c r="CK102" s="339"/>
      <c r="CL102" s="317"/>
      <c r="CM102" s="317"/>
      <c r="CN102" s="317"/>
      <c r="CO102" s="317"/>
      <c r="CP102" s="317"/>
      <c r="CQ102" s="317"/>
      <c r="CR102" s="317"/>
      <c r="CS102" s="317"/>
      <c r="CT102" s="317"/>
      <c r="CU102" s="317"/>
      <c r="CV102" s="317"/>
      <c r="CW102" s="333"/>
      <c r="CX102" s="565"/>
      <c r="CY102" s="326"/>
      <c r="CZ102" s="327"/>
      <c r="DA102" s="339"/>
      <c r="DB102" s="339"/>
      <c r="DC102" s="317"/>
      <c r="DD102" s="317"/>
      <c r="DE102" s="317"/>
      <c r="DF102" s="317"/>
      <c r="DG102" s="317"/>
      <c r="DH102" s="317"/>
      <c r="DI102" s="317"/>
      <c r="DJ102" s="317"/>
      <c r="DK102" s="317"/>
      <c r="DL102" s="317"/>
      <c r="DM102" s="317"/>
      <c r="DN102" s="333"/>
      <c r="DO102" s="565"/>
      <c r="DP102" s="326"/>
      <c r="DQ102" s="327"/>
      <c r="DR102" s="339"/>
      <c r="DS102" s="339"/>
      <c r="DT102" s="317"/>
      <c r="DU102" s="317"/>
      <c r="DV102" s="317"/>
      <c r="DW102" s="317"/>
      <c r="DX102" s="317"/>
      <c r="DY102" s="317"/>
      <c r="DZ102" s="317"/>
      <c r="EA102" s="317"/>
      <c r="EB102" s="317"/>
      <c r="EC102" s="317"/>
      <c r="ED102" s="317"/>
      <c r="EE102" s="333"/>
      <c r="EF102" s="565"/>
      <c r="EG102" s="326"/>
      <c r="EH102" s="327"/>
      <c r="EI102" s="339"/>
      <c r="EJ102" s="339"/>
      <c r="EK102" s="317"/>
      <c r="EL102" s="317"/>
      <c r="EM102" s="317"/>
      <c r="EN102" s="317"/>
      <c r="EO102" s="317"/>
      <c r="EP102" s="317"/>
      <c r="EQ102" s="317"/>
      <c r="ER102" s="317"/>
      <c r="ES102" s="317"/>
      <c r="ET102" s="317"/>
      <c r="EU102" s="317"/>
      <c r="EV102" s="333"/>
      <c r="EW102" s="565"/>
      <c r="EX102" s="326"/>
      <c r="EY102" s="327"/>
      <c r="EZ102" s="339"/>
      <c r="FA102" s="339"/>
      <c r="FB102" s="317"/>
      <c r="FC102" s="317"/>
      <c r="FD102" s="317"/>
      <c r="FE102" s="317"/>
      <c r="FF102" s="317"/>
      <c r="FG102" s="317"/>
      <c r="FH102" s="317"/>
      <c r="FI102" s="317"/>
      <c r="FJ102" s="317"/>
      <c r="FK102" s="317"/>
      <c r="FL102" s="317"/>
      <c r="FM102" s="333"/>
      <c r="FN102" s="565"/>
      <c r="FO102" s="326"/>
      <c r="FP102" s="327"/>
      <c r="FQ102" s="339"/>
      <c r="FR102" s="339"/>
      <c r="FS102" s="317"/>
      <c r="FT102" s="317"/>
      <c r="FU102" s="317"/>
      <c r="FV102" s="317"/>
      <c r="FW102" s="317"/>
      <c r="FX102" s="317"/>
      <c r="FY102" s="317"/>
      <c r="FZ102" s="317"/>
      <c r="GA102" s="317"/>
      <c r="GB102" s="317"/>
      <c r="GC102" s="317"/>
      <c r="GD102" s="333"/>
      <c r="GE102" s="565"/>
      <c r="GF102" s="326"/>
      <c r="GG102" s="327"/>
      <c r="GH102" s="339"/>
      <c r="GI102" s="339"/>
      <c r="GJ102" s="317"/>
      <c r="GK102" s="317"/>
      <c r="GL102" s="317"/>
      <c r="GM102" s="317"/>
      <c r="GN102" s="317"/>
      <c r="GO102" s="317"/>
      <c r="GP102" s="317"/>
      <c r="GQ102" s="317"/>
      <c r="GR102" s="317"/>
      <c r="GS102" s="317"/>
      <c r="GT102" s="317"/>
      <c r="GU102" s="333"/>
      <c r="GV102" s="565"/>
      <c r="GW102" s="326"/>
      <c r="GX102" s="327"/>
      <c r="GY102" s="339"/>
      <c r="GZ102" s="339"/>
      <c r="HA102" s="317"/>
      <c r="HB102" s="317"/>
      <c r="HC102" s="317"/>
      <c r="HD102" s="317"/>
      <c r="HE102" s="317"/>
      <c r="HF102" s="317"/>
      <c r="HG102" s="317"/>
      <c r="HH102" s="317"/>
      <c r="HI102" s="317"/>
      <c r="HJ102" s="317"/>
      <c r="HK102" s="317"/>
      <c r="HL102" s="333"/>
      <c r="HM102" s="565"/>
      <c r="HN102" s="326"/>
      <c r="HO102" s="327"/>
      <c r="HP102" s="339"/>
      <c r="HQ102" s="339"/>
      <c r="HR102" s="317"/>
      <c r="HS102" s="317"/>
      <c r="HT102" s="317"/>
      <c r="HU102" s="317"/>
      <c r="HV102" s="317"/>
      <c r="HW102" s="317"/>
      <c r="HX102" s="317"/>
      <c r="HY102" s="317"/>
      <c r="HZ102" s="317"/>
      <c r="IA102" s="317"/>
      <c r="IB102" s="317"/>
      <c r="IC102" s="333"/>
      <c r="ID102" s="565"/>
      <c r="IE102" s="326"/>
      <c r="IF102" s="327"/>
      <c r="IG102" s="339"/>
      <c r="IH102" s="339"/>
      <c r="II102" s="317"/>
      <c r="IJ102" s="317"/>
      <c r="IK102" s="317"/>
      <c r="IL102" s="317"/>
      <c r="IM102" s="317"/>
      <c r="IN102" s="317"/>
      <c r="IO102" s="317"/>
      <c r="IP102" s="317"/>
      <c r="IQ102" s="317"/>
      <c r="IR102" s="317"/>
      <c r="IS102" s="317"/>
      <c r="IT102" s="333"/>
      <c r="IU102" s="565"/>
      <c r="IV102" s="326"/>
      <c r="IW102" s="327"/>
      <c r="IX102" s="339"/>
      <c r="IY102" s="339"/>
      <c r="IZ102" s="317"/>
      <c r="JA102" s="317"/>
      <c r="JB102" s="317"/>
      <c r="JC102" s="317"/>
      <c r="JD102" s="317"/>
      <c r="JE102" s="317"/>
      <c r="JF102" s="317"/>
      <c r="JG102" s="317"/>
      <c r="JH102" s="317"/>
      <c r="JI102" s="317"/>
      <c r="JJ102" s="317"/>
      <c r="JK102" s="333"/>
      <c r="JL102" s="565"/>
      <c r="JM102" s="326"/>
      <c r="JN102" s="327"/>
      <c r="JO102" s="339"/>
      <c r="JP102" s="339"/>
      <c r="JQ102" s="317"/>
      <c r="JR102" s="317"/>
      <c r="JS102" s="317"/>
      <c r="JT102" s="317"/>
      <c r="JU102" s="317"/>
      <c r="JV102" s="317"/>
      <c r="JW102" s="317"/>
      <c r="JX102" s="317"/>
      <c r="JY102" s="317"/>
      <c r="JZ102" s="317"/>
      <c r="KA102" s="317"/>
      <c r="KB102" s="333"/>
      <c r="KC102" s="565"/>
      <c r="KD102" s="326"/>
      <c r="KE102" s="327"/>
      <c r="KF102" s="339"/>
      <c r="KG102" s="339"/>
      <c r="KH102" s="317"/>
      <c r="KI102" s="317"/>
      <c r="KJ102" s="317"/>
      <c r="KK102" s="317"/>
      <c r="KL102" s="317"/>
      <c r="KM102" s="317"/>
      <c r="KN102" s="317"/>
      <c r="KO102" s="317"/>
      <c r="KP102" s="317"/>
      <c r="KQ102" s="317"/>
      <c r="KR102" s="317"/>
      <c r="KS102" s="333"/>
    </row>
    <row r="103" ht="15.75" customHeight="1">
      <c r="A103" s="340" t="s">
        <v>97</v>
      </c>
      <c r="B103" s="163"/>
      <c r="C103" s="341"/>
      <c r="D103" s="341"/>
      <c r="E103" s="342"/>
      <c r="F103" s="342"/>
      <c r="G103" s="343">
        <f>SUM(G85:G102)</f>
        <v>745440.0702</v>
      </c>
      <c r="H103" s="342"/>
      <c r="I103" s="343">
        <f>SUM(I85:I102)</f>
        <v>44686.41372</v>
      </c>
      <c r="J103" s="342"/>
      <c r="K103" s="342"/>
      <c r="L103" s="343">
        <f t="shared" ref="L103:M103" si="919">SUM(L85:L102)</f>
        <v>0</v>
      </c>
      <c r="M103" s="343">
        <f t="shared" si="919"/>
        <v>790126.4839</v>
      </c>
      <c r="N103" s="342"/>
      <c r="O103" s="343">
        <f t="shared" ref="O103:P103" si="920">SUM(O85:O102)</f>
        <v>251457.9242</v>
      </c>
      <c r="P103" s="343">
        <f t="shared" si="920"/>
        <v>538668.5597</v>
      </c>
      <c r="Q103" s="566"/>
      <c r="R103" s="340" t="s">
        <v>97</v>
      </c>
      <c r="S103" s="163"/>
      <c r="T103" s="341"/>
      <c r="U103" s="341"/>
      <c r="V103" s="342"/>
      <c r="W103" s="342"/>
      <c r="X103" s="343">
        <f>SUM(X85:X102)</f>
        <v>700126.6567</v>
      </c>
      <c r="Y103" s="342"/>
      <c r="Z103" s="343">
        <f>SUM(Z85:Z102)</f>
        <v>42418.60391</v>
      </c>
      <c r="AA103" s="342"/>
      <c r="AB103" s="342"/>
      <c r="AC103" s="343">
        <f t="shared" ref="AC103:AD103" si="921">SUM(AC85:AC102)</f>
        <v>0</v>
      </c>
      <c r="AD103" s="343">
        <f t="shared" si="921"/>
        <v>742545.2606</v>
      </c>
      <c r="AE103" s="342"/>
      <c r="AF103" s="343">
        <f t="shared" ref="AF103:AG103" si="922">SUM(AF85:AF102)</f>
        <v>234308.8697</v>
      </c>
      <c r="AG103" s="343">
        <f t="shared" si="922"/>
        <v>508236.3909</v>
      </c>
      <c r="AH103" s="566"/>
      <c r="AI103" s="340" t="s">
        <v>97</v>
      </c>
      <c r="AJ103" s="163"/>
      <c r="AK103" s="341"/>
      <c r="AL103" s="341"/>
      <c r="AM103" s="342"/>
      <c r="AN103" s="342"/>
      <c r="AO103" s="343">
        <f>SUM(AO85:AO102)</f>
        <v>872454.3858</v>
      </c>
      <c r="AP103" s="342"/>
      <c r="AQ103" s="343">
        <f>SUM(AQ85:AQ102)</f>
        <v>52231.62953</v>
      </c>
      <c r="AR103" s="342"/>
      <c r="AS103" s="342"/>
      <c r="AT103" s="343">
        <f t="shared" ref="AT103:AU103" si="923">SUM(AT85:AT102)</f>
        <v>0</v>
      </c>
      <c r="AU103" s="343">
        <f t="shared" si="923"/>
        <v>924686.0153</v>
      </c>
      <c r="AV103" s="342"/>
      <c r="AW103" s="343">
        <f t="shared" ref="AW103:AX103" si="924">SUM(AW85:AW102)</f>
        <v>294199.614</v>
      </c>
      <c r="AX103" s="343">
        <f t="shared" si="924"/>
        <v>630486.4014</v>
      </c>
      <c r="AY103" s="566"/>
      <c r="AZ103" s="340" t="s">
        <v>97</v>
      </c>
      <c r="BA103" s="163"/>
      <c r="BB103" s="341"/>
      <c r="BC103" s="341"/>
      <c r="BD103" s="342"/>
      <c r="BE103" s="342"/>
      <c r="BF103" s="343">
        <f>SUM(BF85:BF102)</f>
        <v>975525.3522</v>
      </c>
      <c r="BG103" s="342"/>
      <c r="BH103" s="343">
        <f>SUM(BH85:BH102)</f>
        <v>58461.14944</v>
      </c>
      <c r="BI103" s="342"/>
      <c r="BJ103" s="342"/>
      <c r="BK103" s="343">
        <f t="shared" ref="BK103:BL103" si="925">SUM(BK85:BK102)</f>
        <v>0</v>
      </c>
      <c r="BL103" s="343">
        <f t="shared" si="925"/>
        <v>1033986.502</v>
      </c>
      <c r="BM103" s="342"/>
      <c r="BN103" s="343">
        <f t="shared" ref="BN103:BO103" si="926">SUM(BN85:BN102)</f>
        <v>330415.4919</v>
      </c>
      <c r="BO103" s="343">
        <f t="shared" si="926"/>
        <v>703571.0098</v>
      </c>
      <c r="BP103" s="566"/>
      <c r="BQ103" s="340" t="s">
        <v>97</v>
      </c>
      <c r="BR103" s="163"/>
      <c r="BS103" s="341"/>
      <c r="BT103" s="341"/>
      <c r="BU103" s="342"/>
      <c r="BV103" s="342"/>
      <c r="BW103" s="343">
        <f>SUM(BW85:BW102)</f>
        <v>987609.9101</v>
      </c>
      <c r="BX103" s="342"/>
      <c r="BY103" s="343">
        <f>SUM(BY85:BY102)</f>
        <v>59172.32301</v>
      </c>
      <c r="BZ103" s="342"/>
      <c r="CA103" s="342"/>
      <c r="CB103" s="343">
        <f t="shared" ref="CB103:CC103" si="927">SUM(CB85:CB102)</f>
        <v>0</v>
      </c>
      <c r="CC103" s="343">
        <f t="shared" si="927"/>
        <v>1046782.233</v>
      </c>
      <c r="CD103" s="342"/>
      <c r="CE103" s="343">
        <f t="shared" ref="CE103:CF103" si="928">SUM(CE85:CE102)</f>
        <v>335346.8529</v>
      </c>
      <c r="CF103" s="343">
        <f t="shared" si="928"/>
        <v>711435.3802</v>
      </c>
      <c r="CG103" s="566"/>
      <c r="CH103" s="340" t="s">
        <v>97</v>
      </c>
      <c r="CI103" s="163"/>
      <c r="CJ103" s="341"/>
      <c r="CK103" s="341"/>
      <c r="CL103" s="342"/>
      <c r="CM103" s="342"/>
      <c r="CN103" s="343">
        <f>SUM(CN85:CN102)</f>
        <v>1303385.727</v>
      </c>
      <c r="CO103" s="342"/>
      <c r="CP103" s="343">
        <f>SUM(CP85:CP102)</f>
        <v>78342.63055</v>
      </c>
      <c r="CQ103" s="342"/>
      <c r="CR103" s="342"/>
      <c r="CS103" s="343">
        <f t="shared" ref="CS103:CT103" si="929">SUM(CS85:CS102)</f>
        <v>0</v>
      </c>
      <c r="CT103" s="343">
        <f t="shared" si="929"/>
        <v>1381728.358</v>
      </c>
      <c r="CU103" s="342"/>
      <c r="CV103" s="343">
        <f t="shared" ref="CV103:CW103" si="930">SUM(CV85:CV102)</f>
        <v>442477.4084</v>
      </c>
      <c r="CW103" s="343">
        <f t="shared" si="930"/>
        <v>939250.9494</v>
      </c>
      <c r="CX103" s="566"/>
      <c r="CY103" s="340" t="s">
        <v>97</v>
      </c>
      <c r="CZ103" s="163"/>
      <c r="DA103" s="341"/>
      <c r="DB103" s="341"/>
      <c r="DC103" s="342"/>
      <c r="DD103" s="342"/>
      <c r="DE103" s="343">
        <f>SUM(DE85:DE102)</f>
        <v>1388637.719</v>
      </c>
      <c r="DF103" s="342"/>
      <c r="DG103" s="343">
        <f>SUM(DG85:DG102)</f>
        <v>85081.19307</v>
      </c>
      <c r="DH103" s="342"/>
      <c r="DI103" s="342"/>
      <c r="DJ103" s="343">
        <f t="shared" ref="DJ103:DK103" si="931">SUM(DJ85:DJ102)</f>
        <v>0</v>
      </c>
      <c r="DK103" s="343">
        <f t="shared" si="931"/>
        <v>1473718.912</v>
      </c>
      <c r="DL103" s="342"/>
      <c r="DM103" s="343">
        <f t="shared" ref="DM103:DN103" si="932">SUM(DM85:DM102)</f>
        <v>470576.7462</v>
      </c>
      <c r="DN103" s="343">
        <f t="shared" si="932"/>
        <v>1003142.166</v>
      </c>
      <c r="DO103" s="566"/>
      <c r="DP103" s="340" t="s">
        <v>97</v>
      </c>
      <c r="DQ103" s="163"/>
      <c r="DR103" s="341"/>
      <c r="DS103" s="341"/>
      <c r="DT103" s="342"/>
      <c r="DU103" s="342"/>
      <c r="DV103" s="343">
        <f>SUM(DV85:DV102)</f>
        <v>1355217.553</v>
      </c>
      <c r="DW103" s="342"/>
      <c r="DX103" s="343">
        <f>SUM(DX85:DX102)</f>
        <v>83238.44421</v>
      </c>
      <c r="DY103" s="342"/>
      <c r="DZ103" s="342"/>
      <c r="EA103" s="343">
        <f t="shared" ref="EA103:EB103" si="933">SUM(EA85:EA102)</f>
        <v>0</v>
      </c>
      <c r="EB103" s="343">
        <f t="shared" si="933"/>
        <v>1438455.997</v>
      </c>
      <c r="EC103" s="342"/>
      <c r="ED103" s="343">
        <f t="shared" ref="ED103:EE103" si="934">SUM(ED85:ED102)</f>
        <v>456454.9467</v>
      </c>
      <c r="EE103" s="343">
        <f t="shared" si="934"/>
        <v>982001.0505</v>
      </c>
      <c r="EF103" s="566"/>
      <c r="EG103" s="340" t="s">
        <v>97</v>
      </c>
      <c r="EH103" s="163"/>
      <c r="EI103" s="341"/>
      <c r="EJ103" s="341"/>
      <c r="EK103" s="342"/>
      <c r="EL103" s="342"/>
      <c r="EM103" s="343">
        <f>SUM(EM85:EM102)</f>
        <v>1034296.364</v>
      </c>
      <c r="EN103" s="342"/>
      <c r="EO103" s="343">
        <f>SUM(EO85:EO102)</f>
        <v>64994.20346</v>
      </c>
      <c r="EP103" s="342"/>
      <c r="EQ103" s="342"/>
      <c r="ER103" s="343">
        <f t="shared" ref="ER103:ES103" si="935">SUM(ER85:ER102)</f>
        <v>0</v>
      </c>
      <c r="ES103" s="343">
        <f t="shared" si="935"/>
        <v>1099290.567</v>
      </c>
      <c r="ET103" s="342"/>
      <c r="EU103" s="343">
        <f t="shared" ref="EU103:EV103" si="936">SUM(EU85:EU102)</f>
        <v>345816.9472</v>
      </c>
      <c r="EV103" s="343">
        <f t="shared" si="936"/>
        <v>753473.62</v>
      </c>
      <c r="EW103" s="566"/>
      <c r="EX103" s="340" t="s">
        <v>97</v>
      </c>
      <c r="EY103" s="163"/>
      <c r="EZ103" s="341"/>
      <c r="FA103" s="341"/>
      <c r="FB103" s="342"/>
      <c r="FC103" s="342"/>
      <c r="FD103" s="343">
        <f>SUM(FD85:FD102)</f>
        <v>1268138.912</v>
      </c>
      <c r="FE103" s="342"/>
      <c r="FF103" s="343">
        <f>SUM(FF85:FF102)</f>
        <v>83480.69135</v>
      </c>
      <c r="FG103" s="342"/>
      <c r="FH103" s="342"/>
      <c r="FI103" s="343">
        <f t="shared" ref="FI103:FJ103" si="937">SUM(FI85:FI102)</f>
        <v>0</v>
      </c>
      <c r="FJ103" s="343">
        <f t="shared" si="937"/>
        <v>1351619.603</v>
      </c>
      <c r="FK103" s="342"/>
      <c r="FL103" s="343">
        <f t="shared" ref="FL103:FM103" si="938">SUM(FL85:FL102)</f>
        <v>420414.7581</v>
      </c>
      <c r="FM103" s="343">
        <f t="shared" si="938"/>
        <v>931204.8454</v>
      </c>
      <c r="FN103" s="566"/>
      <c r="FO103" s="340" t="s">
        <v>97</v>
      </c>
      <c r="FP103" s="163"/>
      <c r="FQ103" s="341"/>
      <c r="FR103" s="341"/>
      <c r="FS103" s="342"/>
      <c r="FT103" s="342"/>
      <c r="FU103" s="343">
        <f>SUM(FU85:FU102)</f>
        <v>1098513.377</v>
      </c>
      <c r="FV103" s="342"/>
      <c r="FW103" s="343">
        <f>SUM(FW85:FW102)</f>
        <v>68765.27725</v>
      </c>
      <c r="FX103" s="342"/>
      <c r="FY103" s="342"/>
      <c r="FZ103" s="343">
        <f t="shared" ref="FZ103:GA103" si="939">SUM(FZ85:FZ102)</f>
        <v>0</v>
      </c>
      <c r="GA103" s="343">
        <f t="shared" si="939"/>
        <v>1167278.654</v>
      </c>
      <c r="GB103" s="342"/>
      <c r="GC103" s="343">
        <f t="shared" ref="GC103:GD103" si="940">SUM(GC85:GC102)</f>
        <v>367581.8138</v>
      </c>
      <c r="GD103" s="343">
        <f t="shared" si="940"/>
        <v>799696.84</v>
      </c>
      <c r="GE103" s="566"/>
      <c r="GF103" s="340" t="s">
        <v>97</v>
      </c>
      <c r="GG103" s="163"/>
      <c r="GH103" s="341"/>
      <c r="GI103" s="341"/>
      <c r="GJ103" s="342"/>
      <c r="GK103" s="342"/>
      <c r="GL103" s="343">
        <f>SUM(GL85:GL102)</f>
        <v>1191365.37</v>
      </c>
      <c r="GM103" s="342"/>
      <c r="GN103" s="343">
        <f>SUM(GN85:GN102)</f>
        <v>73715.50864</v>
      </c>
      <c r="GO103" s="342"/>
      <c r="GP103" s="342"/>
      <c r="GQ103" s="343">
        <f t="shared" ref="GQ103:GR103" si="941">SUM(GQ85:GQ102)</f>
        <v>0</v>
      </c>
      <c r="GR103" s="343">
        <f t="shared" si="941"/>
        <v>1265080.878</v>
      </c>
      <c r="GS103" s="342"/>
      <c r="GT103" s="343">
        <f t="shared" ref="GT103:GU103" si="942">SUM(GT85:GT102)</f>
        <v>402143.6715</v>
      </c>
      <c r="GU103" s="343">
        <f t="shared" si="942"/>
        <v>862937.207</v>
      </c>
      <c r="GV103" s="566"/>
      <c r="GW103" s="340" t="s">
        <v>97</v>
      </c>
      <c r="GX103" s="163"/>
      <c r="GY103" s="341"/>
      <c r="GZ103" s="341"/>
      <c r="HA103" s="342"/>
      <c r="HB103" s="342"/>
      <c r="HC103" s="343">
        <f>SUM(HC85:HC102)</f>
        <v>1128778.632</v>
      </c>
      <c r="HD103" s="342"/>
      <c r="HE103" s="343">
        <f>SUM(HE85:HE102)</f>
        <v>70728.12332</v>
      </c>
      <c r="HF103" s="342"/>
      <c r="HG103" s="342"/>
      <c r="HH103" s="343">
        <f t="shared" ref="HH103:HI103" si="943">SUM(HH85:HH102)</f>
        <v>0</v>
      </c>
      <c r="HI103" s="343">
        <f t="shared" si="943"/>
        <v>1199506.755</v>
      </c>
      <c r="HJ103" s="342"/>
      <c r="HK103" s="343">
        <f t="shared" ref="HK103:HL103" si="944">SUM(HK85:HK102)</f>
        <v>379326.6769</v>
      </c>
      <c r="HL103" s="343">
        <f t="shared" si="944"/>
        <v>820180.0785</v>
      </c>
      <c r="HM103" s="566"/>
      <c r="HN103" s="340" t="s">
        <v>97</v>
      </c>
      <c r="HO103" s="163"/>
      <c r="HP103" s="341"/>
      <c r="HQ103" s="341"/>
      <c r="HR103" s="342"/>
      <c r="HS103" s="342"/>
      <c r="HT103" s="343">
        <f>SUM(HT85:HT102)</f>
        <v>1020933.395</v>
      </c>
      <c r="HU103" s="342"/>
      <c r="HV103" s="343">
        <f>SUM(HV85:HV102)</f>
        <v>61987.80435</v>
      </c>
      <c r="HW103" s="342"/>
      <c r="HX103" s="342"/>
      <c r="HY103" s="343">
        <f t="shared" ref="HY103:HZ103" si="945">SUM(HY85:HY102)</f>
        <v>0</v>
      </c>
      <c r="HZ103" s="343">
        <f t="shared" si="945"/>
        <v>1082921.199</v>
      </c>
      <c r="IA103" s="342"/>
      <c r="IB103" s="343">
        <f t="shared" ref="IB103:IC103" si="946">SUM(IB85:IB102)</f>
        <v>344541.8284</v>
      </c>
      <c r="IC103" s="343">
        <f t="shared" si="946"/>
        <v>738379.3707</v>
      </c>
      <c r="ID103" s="566"/>
      <c r="IE103" s="340" t="s">
        <v>97</v>
      </c>
      <c r="IF103" s="163"/>
      <c r="IG103" s="341"/>
      <c r="IH103" s="341"/>
      <c r="II103" s="342"/>
      <c r="IJ103" s="342"/>
      <c r="IK103" s="343">
        <f>SUM(IK85:IK102)</f>
        <v>1338994.446</v>
      </c>
      <c r="IL103" s="342"/>
      <c r="IM103" s="343">
        <f>SUM(IM85:IM102)</f>
        <v>83621.62225</v>
      </c>
      <c r="IN103" s="342"/>
      <c r="IO103" s="342"/>
      <c r="IP103" s="343">
        <f t="shared" ref="IP103:IQ103" si="947">SUM(IP85:IP102)</f>
        <v>0</v>
      </c>
      <c r="IQ103" s="343">
        <f t="shared" si="947"/>
        <v>1422616.068</v>
      </c>
      <c r="IR103" s="342"/>
      <c r="IS103" s="343">
        <f t="shared" ref="IS103:IT103" si="948">SUM(IS85:IS102)</f>
        <v>452292.4492</v>
      </c>
      <c r="IT103" s="343">
        <f t="shared" si="948"/>
        <v>970323.6186</v>
      </c>
      <c r="IU103" s="566"/>
      <c r="IV103" s="340" t="s">
        <v>97</v>
      </c>
      <c r="IW103" s="163"/>
      <c r="IX103" s="341"/>
      <c r="IY103" s="341"/>
      <c r="IZ103" s="342"/>
      <c r="JA103" s="342"/>
      <c r="JB103" s="343">
        <f>SUM(JB85:JB102)</f>
        <v>1564793.947</v>
      </c>
      <c r="JC103" s="342"/>
      <c r="JD103" s="343">
        <f>SUM(JD85:JD102)</f>
        <v>95749.78521</v>
      </c>
      <c r="JE103" s="342"/>
      <c r="JF103" s="342"/>
      <c r="JG103" s="343">
        <f t="shared" ref="JG103:JH103" si="949">SUM(JG85:JG102)</f>
        <v>0</v>
      </c>
      <c r="JH103" s="343">
        <f t="shared" si="949"/>
        <v>1660543.732</v>
      </c>
      <c r="JI103" s="342"/>
      <c r="JJ103" s="343">
        <f t="shared" ref="JJ103:JK103" si="950">SUM(JJ85:JJ102)</f>
        <v>534083.4859</v>
      </c>
      <c r="JK103" s="343">
        <f t="shared" si="950"/>
        <v>1126460.246</v>
      </c>
      <c r="JL103" s="566"/>
      <c r="JM103" s="340" t="s">
        <v>97</v>
      </c>
      <c r="JN103" s="163"/>
      <c r="JO103" s="341"/>
      <c r="JP103" s="341"/>
      <c r="JQ103" s="342"/>
      <c r="JR103" s="342"/>
      <c r="JS103" s="343">
        <f>SUM(JS85:JS102)</f>
        <v>0</v>
      </c>
      <c r="JT103" s="342"/>
      <c r="JU103" s="343">
        <f>SUM(JU85:JU102)</f>
        <v>0</v>
      </c>
      <c r="JV103" s="342"/>
      <c r="JW103" s="342"/>
      <c r="JX103" s="343">
        <f t="shared" ref="JX103:JY103" si="951">SUM(JX85:JX102)</f>
        <v>0</v>
      </c>
      <c r="JY103" s="343">
        <f t="shared" si="951"/>
        <v>0</v>
      </c>
      <c r="JZ103" s="342"/>
      <c r="KA103" s="343">
        <f t="shared" ref="KA103:KB103" si="952">SUM(KA85:KA102)</f>
        <v>0</v>
      </c>
      <c r="KB103" s="343">
        <f t="shared" si="952"/>
        <v>0</v>
      </c>
      <c r="KC103" s="566"/>
      <c r="KD103" s="340" t="s">
        <v>97</v>
      </c>
      <c r="KE103" s="163"/>
      <c r="KF103" s="341"/>
      <c r="KG103" s="341"/>
      <c r="KH103" s="342"/>
      <c r="KI103" s="342"/>
      <c r="KJ103" s="343">
        <f>SUM(KJ85:KJ102)</f>
        <v>0</v>
      </c>
      <c r="KK103" s="342"/>
      <c r="KL103" s="343">
        <f>SUM(KL85:KL102)</f>
        <v>0</v>
      </c>
      <c r="KM103" s="342"/>
      <c r="KN103" s="342"/>
      <c r="KO103" s="343">
        <f t="shared" ref="KO103:KP103" si="953">SUM(KO85:KO102)</f>
        <v>0</v>
      </c>
      <c r="KP103" s="343">
        <f t="shared" si="953"/>
        <v>0</v>
      </c>
      <c r="KQ103" s="342"/>
      <c r="KR103" s="343">
        <f t="shared" ref="KR103:KS103" si="954">SUM(KR85:KR102)</f>
        <v>0</v>
      </c>
      <c r="KS103" s="343">
        <f t="shared" si="954"/>
        <v>0</v>
      </c>
    </row>
    <row r="104" ht="15.75" customHeight="1">
      <c r="A104" s="326"/>
      <c r="B104" s="339"/>
      <c r="C104" s="339"/>
      <c r="D104" s="339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332"/>
      <c r="P104" s="333"/>
      <c r="Q104" s="565"/>
      <c r="R104" s="326"/>
      <c r="S104" s="339"/>
      <c r="T104" s="339"/>
      <c r="U104" s="339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32"/>
      <c r="AG104" s="333"/>
      <c r="AH104" s="565"/>
      <c r="AI104" s="326"/>
      <c r="AJ104" s="339"/>
      <c r="AK104" s="339"/>
      <c r="AL104" s="339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32"/>
      <c r="AX104" s="333"/>
      <c r="AY104" s="565"/>
      <c r="AZ104" s="326"/>
      <c r="BA104" s="339"/>
      <c r="BB104" s="339"/>
      <c r="BC104" s="339"/>
      <c r="BD104" s="317"/>
      <c r="BE104" s="317"/>
      <c r="BF104" s="317"/>
      <c r="BG104" s="317"/>
      <c r="BH104" s="317"/>
      <c r="BI104" s="317"/>
      <c r="BJ104" s="317"/>
      <c r="BK104" s="317"/>
      <c r="BL104" s="317"/>
      <c r="BM104" s="317"/>
      <c r="BN104" s="332"/>
      <c r="BO104" s="333"/>
      <c r="BP104" s="565"/>
      <c r="BQ104" s="326"/>
      <c r="BR104" s="339"/>
      <c r="BS104" s="339"/>
      <c r="BT104" s="339"/>
      <c r="BU104" s="317"/>
      <c r="BV104" s="317"/>
      <c r="BW104" s="317"/>
      <c r="BX104" s="317"/>
      <c r="BY104" s="317"/>
      <c r="BZ104" s="317"/>
      <c r="CA104" s="317"/>
      <c r="CB104" s="317"/>
      <c r="CC104" s="317"/>
      <c r="CD104" s="317"/>
      <c r="CE104" s="332"/>
      <c r="CF104" s="333"/>
      <c r="CG104" s="565"/>
      <c r="CH104" s="326"/>
      <c r="CI104" s="339"/>
      <c r="CJ104" s="339"/>
      <c r="CK104" s="339"/>
      <c r="CL104" s="317"/>
      <c r="CM104" s="317"/>
      <c r="CN104" s="317"/>
      <c r="CO104" s="317"/>
      <c r="CP104" s="317"/>
      <c r="CQ104" s="317"/>
      <c r="CR104" s="317"/>
      <c r="CS104" s="317"/>
      <c r="CT104" s="317"/>
      <c r="CU104" s="317"/>
      <c r="CV104" s="332"/>
      <c r="CW104" s="333"/>
      <c r="CX104" s="565"/>
      <c r="CY104" s="326"/>
      <c r="CZ104" s="339"/>
      <c r="DA104" s="339"/>
      <c r="DB104" s="339"/>
      <c r="DC104" s="317"/>
      <c r="DD104" s="317"/>
      <c r="DE104" s="317"/>
      <c r="DF104" s="317"/>
      <c r="DG104" s="317"/>
      <c r="DH104" s="317"/>
      <c r="DI104" s="317"/>
      <c r="DJ104" s="317"/>
      <c r="DK104" s="317"/>
      <c r="DL104" s="317"/>
      <c r="DM104" s="332"/>
      <c r="DN104" s="333"/>
      <c r="DO104" s="565"/>
      <c r="DP104" s="326"/>
      <c r="DQ104" s="339"/>
      <c r="DR104" s="339"/>
      <c r="DS104" s="339"/>
      <c r="DT104" s="317"/>
      <c r="DU104" s="317"/>
      <c r="DV104" s="317"/>
      <c r="DW104" s="317"/>
      <c r="DX104" s="317"/>
      <c r="DY104" s="317"/>
      <c r="DZ104" s="317"/>
      <c r="EA104" s="317"/>
      <c r="EB104" s="317"/>
      <c r="EC104" s="317"/>
      <c r="ED104" s="332"/>
      <c r="EE104" s="333"/>
      <c r="EF104" s="565"/>
      <c r="EG104" s="326"/>
      <c r="EH104" s="339"/>
      <c r="EI104" s="339"/>
      <c r="EJ104" s="339"/>
      <c r="EK104" s="317"/>
      <c r="EL104" s="317"/>
      <c r="EM104" s="317"/>
      <c r="EN104" s="317"/>
      <c r="EO104" s="317"/>
      <c r="EP104" s="317"/>
      <c r="EQ104" s="317"/>
      <c r="ER104" s="317"/>
      <c r="ES104" s="317"/>
      <c r="ET104" s="317"/>
      <c r="EU104" s="332"/>
      <c r="EV104" s="333"/>
      <c r="EW104" s="565"/>
      <c r="EX104" s="326"/>
      <c r="EY104" s="339"/>
      <c r="EZ104" s="339"/>
      <c r="FA104" s="339"/>
      <c r="FB104" s="317"/>
      <c r="FC104" s="317"/>
      <c r="FD104" s="317"/>
      <c r="FE104" s="317"/>
      <c r="FF104" s="317"/>
      <c r="FG104" s="317"/>
      <c r="FH104" s="317"/>
      <c r="FI104" s="317"/>
      <c r="FJ104" s="317"/>
      <c r="FK104" s="317"/>
      <c r="FL104" s="332"/>
      <c r="FM104" s="333"/>
      <c r="FN104" s="565"/>
      <c r="FO104" s="326"/>
      <c r="FP104" s="339"/>
      <c r="FQ104" s="339"/>
      <c r="FR104" s="339"/>
      <c r="FS104" s="317"/>
      <c r="FT104" s="317"/>
      <c r="FU104" s="317"/>
      <c r="FV104" s="317"/>
      <c r="FW104" s="317"/>
      <c r="FX104" s="317"/>
      <c r="FY104" s="317"/>
      <c r="FZ104" s="317"/>
      <c r="GA104" s="317"/>
      <c r="GB104" s="317"/>
      <c r="GC104" s="332"/>
      <c r="GD104" s="333"/>
      <c r="GE104" s="565"/>
      <c r="GF104" s="326"/>
      <c r="GG104" s="339"/>
      <c r="GH104" s="339"/>
      <c r="GI104" s="339"/>
      <c r="GJ104" s="317"/>
      <c r="GK104" s="317"/>
      <c r="GL104" s="317"/>
      <c r="GM104" s="317"/>
      <c r="GN104" s="317"/>
      <c r="GO104" s="317"/>
      <c r="GP104" s="317"/>
      <c r="GQ104" s="317"/>
      <c r="GR104" s="317"/>
      <c r="GS104" s="317"/>
      <c r="GT104" s="332"/>
      <c r="GU104" s="333"/>
      <c r="GV104" s="565"/>
      <c r="GW104" s="326"/>
      <c r="GX104" s="339"/>
      <c r="GY104" s="339"/>
      <c r="GZ104" s="339"/>
      <c r="HA104" s="317"/>
      <c r="HB104" s="317"/>
      <c r="HC104" s="317"/>
      <c r="HD104" s="317"/>
      <c r="HE104" s="317"/>
      <c r="HF104" s="317"/>
      <c r="HG104" s="317"/>
      <c r="HH104" s="317"/>
      <c r="HI104" s="317"/>
      <c r="HJ104" s="317"/>
      <c r="HK104" s="332"/>
      <c r="HL104" s="333"/>
      <c r="HM104" s="565"/>
      <c r="HN104" s="326"/>
      <c r="HO104" s="339"/>
      <c r="HP104" s="339"/>
      <c r="HQ104" s="339"/>
      <c r="HR104" s="317"/>
      <c r="HS104" s="317"/>
      <c r="HT104" s="317"/>
      <c r="HU104" s="317"/>
      <c r="HV104" s="317"/>
      <c r="HW104" s="317"/>
      <c r="HX104" s="317"/>
      <c r="HY104" s="317"/>
      <c r="HZ104" s="317"/>
      <c r="IA104" s="317"/>
      <c r="IB104" s="332"/>
      <c r="IC104" s="333"/>
      <c r="ID104" s="565"/>
      <c r="IE104" s="326"/>
      <c r="IF104" s="339"/>
      <c r="IG104" s="339"/>
      <c r="IH104" s="339"/>
      <c r="II104" s="317"/>
      <c r="IJ104" s="317"/>
      <c r="IK104" s="317"/>
      <c r="IL104" s="317"/>
      <c r="IM104" s="317"/>
      <c r="IN104" s="317"/>
      <c r="IO104" s="317"/>
      <c r="IP104" s="317"/>
      <c r="IQ104" s="317"/>
      <c r="IR104" s="317"/>
      <c r="IS104" s="332"/>
      <c r="IT104" s="333"/>
      <c r="IU104" s="565"/>
      <c r="IV104" s="326"/>
      <c r="IW104" s="339"/>
      <c r="IX104" s="339"/>
      <c r="IY104" s="339"/>
      <c r="IZ104" s="317"/>
      <c r="JA104" s="317"/>
      <c r="JB104" s="317"/>
      <c r="JC104" s="317"/>
      <c r="JD104" s="317"/>
      <c r="JE104" s="317"/>
      <c r="JF104" s="317"/>
      <c r="JG104" s="317"/>
      <c r="JH104" s="317"/>
      <c r="JI104" s="317"/>
      <c r="JJ104" s="332"/>
      <c r="JK104" s="333"/>
      <c r="JL104" s="565"/>
      <c r="JM104" s="326"/>
      <c r="JN104" s="339"/>
      <c r="JO104" s="339"/>
      <c r="JP104" s="339"/>
      <c r="JQ104" s="317"/>
      <c r="JR104" s="317"/>
      <c r="JS104" s="317"/>
      <c r="JT104" s="317"/>
      <c r="JU104" s="317"/>
      <c r="JV104" s="317"/>
      <c r="JW104" s="317"/>
      <c r="JX104" s="317"/>
      <c r="JY104" s="317"/>
      <c r="JZ104" s="317"/>
      <c r="KA104" s="332"/>
      <c r="KB104" s="333"/>
      <c r="KC104" s="565"/>
      <c r="KD104" s="326"/>
      <c r="KE104" s="339"/>
      <c r="KF104" s="339"/>
      <c r="KG104" s="339"/>
      <c r="KH104" s="317"/>
      <c r="KI104" s="317"/>
      <c r="KJ104" s="317"/>
      <c r="KK104" s="317"/>
      <c r="KL104" s="317"/>
      <c r="KM104" s="317"/>
      <c r="KN104" s="317"/>
      <c r="KO104" s="317"/>
      <c r="KP104" s="317"/>
      <c r="KQ104" s="317"/>
      <c r="KR104" s="332"/>
      <c r="KS104" s="333"/>
    </row>
    <row r="105" ht="15.75" customHeight="1">
      <c r="A105" s="326"/>
      <c r="B105" s="348" t="str">
        <f>"Output Sekunder "&amp;" %"</f>
        <v>Output Sekunder  %</v>
      </c>
      <c r="C105" s="349"/>
      <c r="D105" s="349"/>
      <c r="E105" s="317"/>
      <c r="F105" s="350"/>
      <c r="G105" s="350"/>
      <c r="H105" s="350"/>
      <c r="I105" s="350"/>
      <c r="J105" s="350"/>
      <c r="K105" s="350"/>
      <c r="L105" s="350"/>
      <c r="M105" s="351">
        <f>E105/100*M103</f>
        <v>0</v>
      </c>
      <c r="N105" s="350"/>
      <c r="O105" s="350"/>
      <c r="P105" s="352">
        <f t="shared" ref="P105:P106" si="955">M105</f>
        <v>0</v>
      </c>
      <c r="Q105" s="565"/>
      <c r="R105" s="326"/>
      <c r="S105" s="348" t="str">
        <f>"Output Sekunder "&amp;" %"</f>
        <v>Output Sekunder  %</v>
      </c>
      <c r="T105" s="349"/>
      <c r="U105" s="349"/>
      <c r="V105" s="317"/>
      <c r="W105" s="350"/>
      <c r="X105" s="350"/>
      <c r="Y105" s="350"/>
      <c r="Z105" s="350"/>
      <c r="AA105" s="350"/>
      <c r="AB105" s="350"/>
      <c r="AC105" s="350"/>
      <c r="AD105" s="351">
        <f>V105/100*AD103</f>
        <v>0</v>
      </c>
      <c r="AE105" s="350"/>
      <c r="AF105" s="350"/>
      <c r="AG105" s="352">
        <f t="shared" ref="AG105:AG106" si="956">AD105</f>
        <v>0</v>
      </c>
      <c r="AH105" s="565"/>
      <c r="AI105" s="326"/>
      <c r="AJ105" s="348" t="str">
        <f>"Output Sekunder "&amp;" %"</f>
        <v>Output Sekunder  %</v>
      </c>
      <c r="AK105" s="349"/>
      <c r="AL105" s="349"/>
      <c r="AM105" s="317"/>
      <c r="AN105" s="350"/>
      <c r="AO105" s="350"/>
      <c r="AP105" s="350"/>
      <c r="AQ105" s="350"/>
      <c r="AR105" s="350"/>
      <c r="AS105" s="350"/>
      <c r="AT105" s="350"/>
      <c r="AU105" s="351">
        <f>AM105/100*AU103</f>
        <v>0</v>
      </c>
      <c r="AV105" s="350"/>
      <c r="AW105" s="350"/>
      <c r="AX105" s="352">
        <f t="shared" ref="AX105:AX106" si="957">AU105</f>
        <v>0</v>
      </c>
      <c r="AY105" s="565"/>
      <c r="AZ105" s="326"/>
      <c r="BA105" s="348" t="str">
        <f>"Output Sekunder "&amp;" %"</f>
        <v>Output Sekunder  %</v>
      </c>
      <c r="BB105" s="349"/>
      <c r="BC105" s="349"/>
      <c r="BD105" s="317"/>
      <c r="BE105" s="350"/>
      <c r="BF105" s="350"/>
      <c r="BG105" s="350"/>
      <c r="BH105" s="350"/>
      <c r="BI105" s="350"/>
      <c r="BJ105" s="350"/>
      <c r="BK105" s="350"/>
      <c r="BL105" s="351">
        <f>BD105/100*BL103</f>
        <v>0</v>
      </c>
      <c r="BM105" s="350"/>
      <c r="BN105" s="350"/>
      <c r="BO105" s="352">
        <f t="shared" ref="BO105:BO106" si="958">BL105</f>
        <v>0</v>
      </c>
      <c r="BP105" s="565"/>
      <c r="BQ105" s="326"/>
      <c r="BR105" s="348" t="str">
        <f>"Output Sekunder "&amp;" %"</f>
        <v>Output Sekunder  %</v>
      </c>
      <c r="BS105" s="349"/>
      <c r="BT105" s="349"/>
      <c r="BU105" s="317"/>
      <c r="BV105" s="350"/>
      <c r="BW105" s="350"/>
      <c r="BX105" s="350"/>
      <c r="BY105" s="350"/>
      <c r="BZ105" s="350"/>
      <c r="CA105" s="350"/>
      <c r="CB105" s="350"/>
      <c r="CC105" s="351">
        <f>BU105/100*CC103</f>
        <v>0</v>
      </c>
      <c r="CD105" s="350"/>
      <c r="CE105" s="350"/>
      <c r="CF105" s="352">
        <f t="shared" ref="CF105:CF106" si="959">CC105</f>
        <v>0</v>
      </c>
      <c r="CG105" s="565"/>
      <c r="CH105" s="326"/>
      <c r="CI105" s="348" t="str">
        <f>"Output Sekunder "&amp;" %"</f>
        <v>Output Sekunder  %</v>
      </c>
      <c r="CJ105" s="349"/>
      <c r="CK105" s="349"/>
      <c r="CL105" s="317"/>
      <c r="CM105" s="350"/>
      <c r="CN105" s="350"/>
      <c r="CO105" s="350"/>
      <c r="CP105" s="350"/>
      <c r="CQ105" s="350"/>
      <c r="CR105" s="350"/>
      <c r="CS105" s="350"/>
      <c r="CT105" s="351">
        <f>CL105/100*CT103</f>
        <v>0</v>
      </c>
      <c r="CU105" s="350"/>
      <c r="CV105" s="350"/>
      <c r="CW105" s="352">
        <f t="shared" ref="CW105:CW106" si="960">CT105</f>
        <v>0</v>
      </c>
      <c r="CX105" s="565"/>
      <c r="CY105" s="326"/>
      <c r="CZ105" s="348" t="str">
        <f>"Output Sekunder "&amp;" %"</f>
        <v>Output Sekunder  %</v>
      </c>
      <c r="DA105" s="349"/>
      <c r="DB105" s="349"/>
      <c r="DC105" s="317"/>
      <c r="DD105" s="350"/>
      <c r="DE105" s="350"/>
      <c r="DF105" s="350"/>
      <c r="DG105" s="350"/>
      <c r="DH105" s="350"/>
      <c r="DI105" s="350"/>
      <c r="DJ105" s="350"/>
      <c r="DK105" s="351">
        <f>DC105/100*DK103</f>
        <v>0</v>
      </c>
      <c r="DL105" s="350"/>
      <c r="DM105" s="350"/>
      <c r="DN105" s="352">
        <f t="shared" ref="DN105:DN106" si="961">DK105</f>
        <v>0</v>
      </c>
      <c r="DO105" s="565"/>
      <c r="DP105" s="326"/>
      <c r="DQ105" s="348" t="str">
        <f>"Output Sekunder "&amp;" %"</f>
        <v>Output Sekunder  %</v>
      </c>
      <c r="DR105" s="349"/>
      <c r="DS105" s="349"/>
      <c r="DT105" s="317"/>
      <c r="DU105" s="350"/>
      <c r="DV105" s="350"/>
      <c r="DW105" s="350"/>
      <c r="DX105" s="350"/>
      <c r="DY105" s="350"/>
      <c r="DZ105" s="350"/>
      <c r="EA105" s="350"/>
      <c r="EB105" s="351">
        <f>DT105/100*EB103</f>
        <v>0</v>
      </c>
      <c r="EC105" s="350"/>
      <c r="ED105" s="350"/>
      <c r="EE105" s="352">
        <f t="shared" ref="EE105:EE106" si="962">EB105</f>
        <v>0</v>
      </c>
      <c r="EF105" s="565"/>
      <c r="EG105" s="326"/>
      <c r="EH105" s="348" t="str">
        <f>"Output Sekunder "&amp;" %"</f>
        <v>Output Sekunder  %</v>
      </c>
      <c r="EI105" s="349"/>
      <c r="EJ105" s="349"/>
      <c r="EK105" s="317"/>
      <c r="EL105" s="350"/>
      <c r="EM105" s="350"/>
      <c r="EN105" s="350"/>
      <c r="EO105" s="350"/>
      <c r="EP105" s="350"/>
      <c r="EQ105" s="350"/>
      <c r="ER105" s="350"/>
      <c r="ES105" s="351">
        <f>EK105/100*ES103</f>
        <v>0</v>
      </c>
      <c r="ET105" s="350"/>
      <c r="EU105" s="350"/>
      <c r="EV105" s="352">
        <f t="shared" ref="EV105:EV106" si="963">ES105</f>
        <v>0</v>
      </c>
      <c r="EW105" s="565"/>
      <c r="EX105" s="326"/>
      <c r="EY105" s="348" t="str">
        <f>"Output Sekunder "&amp;" %"</f>
        <v>Output Sekunder  %</v>
      </c>
      <c r="EZ105" s="349"/>
      <c r="FA105" s="349"/>
      <c r="FB105" s="317"/>
      <c r="FC105" s="350"/>
      <c r="FD105" s="350"/>
      <c r="FE105" s="350"/>
      <c r="FF105" s="350"/>
      <c r="FG105" s="350"/>
      <c r="FH105" s="350"/>
      <c r="FI105" s="350"/>
      <c r="FJ105" s="351">
        <f>FB105/100*FJ103</f>
        <v>0</v>
      </c>
      <c r="FK105" s="350"/>
      <c r="FL105" s="350"/>
      <c r="FM105" s="352">
        <f t="shared" ref="FM105:FM106" si="964">FJ105</f>
        <v>0</v>
      </c>
      <c r="FN105" s="565"/>
      <c r="FO105" s="326"/>
      <c r="FP105" s="348" t="str">
        <f>"Output Sekunder "&amp;" %"</f>
        <v>Output Sekunder  %</v>
      </c>
      <c r="FQ105" s="349"/>
      <c r="FR105" s="349"/>
      <c r="FS105" s="317"/>
      <c r="FT105" s="350"/>
      <c r="FU105" s="350"/>
      <c r="FV105" s="350"/>
      <c r="FW105" s="350"/>
      <c r="FX105" s="350"/>
      <c r="FY105" s="350"/>
      <c r="FZ105" s="350"/>
      <c r="GA105" s="351">
        <f>FS105/100*GA103</f>
        <v>0</v>
      </c>
      <c r="GB105" s="350"/>
      <c r="GC105" s="350"/>
      <c r="GD105" s="352">
        <f t="shared" ref="GD105:GD106" si="965">GA105</f>
        <v>0</v>
      </c>
      <c r="GE105" s="565"/>
      <c r="GF105" s="326"/>
      <c r="GG105" s="348" t="str">
        <f>"Output Sekunder "&amp;" %"</f>
        <v>Output Sekunder  %</v>
      </c>
      <c r="GH105" s="349"/>
      <c r="GI105" s="349"/>
      <c r="GJ105" s="317"/>
      <c r="GK105" s="350"/>
      <c r="GL105" s="350"/>
      <c r="GM105" s="350"/>
      <c r="GN105" s="350"/>
      <c r="GO105" s="350"/>
      <c r="GP105" s="350"/>
      <c r="GQ105" s="350"/>
      <c r="GR105" s="351">
        <f>GJ105/100*GR103</f>
        <v>0</v>
      </c>
      <c r="GS105" s="350"/>
      <c r="GT105" s="350"/>
      <c r="GU105" s="352">
        <f t="shared" ref="GU105:GU106" si="966">GR105</f>
        <v>0</v>
      </c>
      <c r="GV105" s="565"/>
      <c r="GW105" s="326"/>
      <c r="GX105" s="348" t="str">
        <f>"Output Sekunder "&amp;" %"</f>
        <v>Output Sekunder  %</v>
      </c>
      <c r="GY105" s="349"/>
      <c r="GZ105" s="349"/>
      <c r="HA105" s="317"/>
      <c r="HB105" s="350"/>
      <c r="HC105" s="350"/>
      <c r="HD105" s="350"/>
      <c r="HE105" s="350"/>
      <c r="HF105" s="350"/>
      <c r="HG105" s="350"/>
      <c r="HH105" s="350"/>
      <c r="HI105" s="351">
        <f>HA105/100*HI103</f>
        <v>0</v>
      </c>
      <c r="HJ105" s="350"/>
      <c r="HK105" s="350"/>
      <c r="HL105" s="352">
        <f t="shared" ref="HL105:HL106" si="967">HI105</f>
        <v>0</v>
      </c>
      <c r="HM105" s="565"/>
      <c r="HN105" s="326"/>
      <c r="HO105" s="348" t="str">
        <f>"Output Sekunder "&amp;" %"</f>
        <v>Output Sekunder  %</v>
      </c>
      <c r="HP105" s="349"/>
      <c r="HQ105" s="349"/>
      <c r="HR105" s="317"/>
      <c r="HS105" s="350"/>
      <c r="HT105" s="350"/>
      <c r="HU105" s="350"/>
      <c r="HV105" s="350"/>
      <c r="HW105" s="350"/>
      <c r="HX105" s="350"/>
      <c r="HY105" s="350"/>
      <c r="HZ105" s="351">
        <f>HR105/100*HZ103</f>
        <v>0</v>
      </c>
      <c r="IA105" s="350"/>
      <c r="IB105" s="350"/>
      <c r="IC105" s="352">
        <f t="shared" ref="IC105:IC106" si="968">HZ105</f>
        <v>0</v>
      </c>
      <c r="ID105" s="565"/>
      <c r="IE105" s="326"/>
      <c r="IF105" s="348" t="str">
        <f>"Output Sekunder "&amp;" %"</f>
        <v>Output Sekunder  %</v>
      </c>
      <c r="IG105" s="349"/>
      <c r="IH105" s="349"/>
      <c r="II105" s="317"/>
      <c r="IJ105" s="350"/>
      <c r="IK105" s="350"/>
      <c r="IL105" s="350"/>
      <c r="IM105" s="350"/>
      <c r="IN105" s="350"/>
      <c r="IO105" s="350"/>
      <c r="IP105" s="350"/>
      <c r="IQ105" s="351">
        <f>II105/100*IQ103</f>
        <v>0</v>
      </c>
      <c r="IR105" s="350"/>
      <c r="IS105" s="350"/>
      <c r="IT105" s="352">
        <f t="shared" ref="IT105:IT106" si="969">IQ105</f>
        <v>0</v>
      </c>
      <c r="IU105" s="565"/>
      <c r="IV105" s="326"/>
      <c r="IW105" s="348" t="str">
        <f>"Output Sekunder "&amp;" %"</f>
        <v>Output Sekunder  %</v>
      </c>
      <c r="IX105" s="349"/>
      <c r="IY105" s="349"/>
      <c r="IZ105" s="317"/>
      <c r="JA105" s="350"/>
      <c r="JB105" s="350"/>
      <c r="JC105" s="350"/>
      <c r="JD105" s="350"/>
      <c r="JE105" s="350"/>
      <c r="JF105" s="350"/>
      <c r="JG105" s="350"/>
      <c r="JH105" s="351">
        <f>IZ105/100*JH103</f>
        <v>0</v>
      </c>
      <c r="JI105" s="350"/>
      <c r="JJ105" s="350"/>
      <c r="JK105" s="352">
        <f t="shared" ref="JK105:JK106" si="970">JH105</f>
        <v>0</v>
      </c>
      <c r="JL105" s="565"/>
      <c r="JM105" s="326"/>
      <c r="JN105" s="348" t="str">
        <f>"Output Sekunder "&amp;" %"</f>
        <v>Output Sekunder  %</v>
      </c>
      <c r="JO105" s="349"/>
      <c r="JP105" s="349"/>
      <c r="JQ105" s="317"/>
      <c r="JR105" s="350"/>
      <c r="JS105" s="350"/>
      <c r="JT105" s="350"/>
      <c r="JU105" s="350"/>
      <c r="JV105" s="350"/>
      <c r="JW105" s="350"/>
      <c r="JX105" s="350"/>
      <c r="JY105" s="351">
        <f>JQ105/100*JY103</f>
        <v>0</v>
      </c>
      <c r="JZ105" s="350"/>
      <c r="KA105" s="350"/>
      <c r="KB105" s="352">
        <f t="shared" ref="KB105:KB106" si="971">JY105</f>
        <v>0</v>
      </c>
      <c r="KC105" s="565"/>
      <c r="KD105" s="326"/>
      <c r="KE105" s="348" t="str">
        <f>"Output Sekunder "&amp;" %"</f>
        <v>Output Sekunder  %</v>
      </c>
      <c r="KF105" s="349"/>
      <c r="KG105" s="349"/>
      <c r="KH105" s="317"/>
      <c r="KI105" s="350"/>
      <c r="KJ105" s="350"/>
      <c r="KK105" s="350"/>
      <c r="KL105" s="350"/>
      <c r="KM105" s="350"/>
      <c r="KN105" s="350"/>
      <c r="KO105" s="350"/>
      <c r="KP105" s="351">
        <f>KH105/100*KP103</f>
        <v>0</v>
      </c>
      <c r="KQ105" s="350"/>
      <c r="KR105" s="350"/>
      <c r="KS105" s="352">
        <f t="shared" ref="KS105:KS106" si="972">KP105</f>
        <v>0</v>
      </c>
    </row>
    <row r="106" ht="15.75" customHeight="1">
      <c r="A106" s="326"/>
      <c r="B106" s="354" t="str">
        <f>"Adjusment "&amp;" %"</f>
        <v>Adjusment  %</v>
      </c>
      <c r="C106" s="355"/>
      <c r="D106" s="355"/>
      <c r="E106" s="317"/>
      <c r="F106" s="350"/>
      <c r="G106" s="350"/>
      <c r="H106" s="350"/>
      <c r="I106" s="350"/>
      <c r="J106" s="350"/>
      <c r="K106" s="350"/>
      <c r="L106" s="350"/>
      <c r="M106" s="356">
        <f>E106/100*(M103+M105)</f>
        <v>0</v>
      </c>
      <c r="N106" s="350"/>
      <c r="O106" s="350"/>
      <c r="P106" s="357">
        <f t="shared" si="955"/>
        <v>0</v>
      </c>
      <c r="Q106" s="565"/>
      <c r="R106" s="326"/>
      <c r="S106" s="354" t="str">
        <f>"Adjusment "&amp;" %"</f>
        <v>Adjusment  %</v>
      </c>
      <c r="T106" s="355"/>
      <c r="U106" s="355"/>
      <c r="V106" s="317"/>
      <c r="W106" s="350"/>
      <c r="X106" s="350"/>
      <c r="Y106" s="350"/>
      <c r="Z106" s="350"/>
      <c r="AA106" s="350"/>
      <c r="AB106" s="350"/>
      <c r="AC106" s="350"/>
      <c r="AD106" s="356">
        <f>V106/100*(AD103+AD105)</f>
        <v>0</v>
      </c>
      <c r="AE106" s="350"/>
      <c r="AF106" s="350"/>
      <c r="AG106" s="357">
        <f t="shared" si="956"/>
        <v>0</v>
      </c>
      <c r="AH106" s="565"/>
      <c r="AI106" s="326"/>
      <c r="AJ106" s="354" t="str">
        <f>"Adjusment "&amp;" %"</f>
        <v>Adjusment  %</v>
      </c>
      <c r="AK106" s="355"/>
      <c r="AL106" s="355"/>
      <c r="AM106" s="317"/>
      <c r="AN106" s="350"/>
      <c r="AO106" s="350"/>
      <c r="AP106" s="350"/>
      <c r="AQ106" s="350"/>
      <c r="AR106" s="350"/>
      <c r="AS106" s="350"/>
      <c r="AT106" s="350"/>
      <c r="AU106" s="356">
        <f>AM106/100*(AU103+AU105)</f>
        <v>0</v>
      </c>
      <c r="AV106" s="350"/>
      <c r="AW106" s="350"/>
      <c r="AX106" s="357">
        <f t="shared" si="957"/>
        <v>0</v>
      </c>
      <c r="AY106" s="565"/>
      <c r="AZ106" s="326"/>
      <c r="BA106" s="354" t="str">
        <f>"Adjusment "&amp;" %"</f>
        <v>Adjusment  %</v>
      </c>
      <c r="BB106" s="355"/>
      <c r="BC106" s="355"/>
      <c r="BD106" s="317"/>
      <c r="BE106" s="350"/>
      <c r="BF106" s="350"/>
      <c r="BG106" s="350"/>
      <c r="BH106" s="350"/>
      <c r="BI106" s="350"/>
      <c r="BJ106" s="350"/>
      <c r="BK106" s="350"/>
      <c r="BL106" s="356">
        <f>BD106/100*(BL103+BL105)</f>
        <v>0</v>
      </c>
      <c r="BM106" s="350"/>
      <c r="BN106" s="350"/>
      <c r="BO106" s="357">
        <f t="shared" si="958"/>
        <v>0</v>
      </c>
      <c r="BP106" s="565"/>
      <c r="BQ106" s="326"/>
      <c r="BR106" s="354" t="str">
        <f>"Adjusment "&amp;" %"</f>
        <v>Adjusment  %</v>
      </c>
      <c r="BS106" s="355"/>
      <c r="BT106" s="355"/>
      <c r="BU106" s="317"/>
      <c r="BV106" s="350"/>
      <c r="BW106" s="350"/>
      <c r="BX106" s="350"/>
      <c r="BY106" s="350"/>
      <c r="BZ106" s="350"/>
      <c r="CA106" s="350"/>
      <c r="CB106" s="350"/>
      <c r="CC106" s="356">
        <f>BU106/100*(CC103+CC105)</f>
        <v>0</v>
      </c>
      <c r="CD106" s="350"/>
      <c r="CE106" s="350"/>
      <c r="CF106" s="357">
        <f t="shared" si="959"/>
        <v>0</v>
      </c>
      <c r="CG106" s="565"/>
      <c r="CH106" s="326"/>
      <c r="CI106" s="354" t="str">
        <f>"Adjusment "&amp;" %"</f>
        <v>Adjusment  %</v>
      </c>
      <c r="CJ106" s="355"/>
      <c r="CK106" s="355"/>
      <c r="CL106" s="317"/>
      <c r="CM106" s="350"/>
      <c r="CN106" s="350"/>
      <c r="CO106" s="350"/>
      <c r="CP106" s="350"/>
      <c r="CQ106" s="350"/>
      <c r="CR106" s="350"/>
      <c r="CS106" s="350"/>
      <c r="CT106" s="356">
        <f>CL106/100*(CT103+CT105)</f>
        <v>0</v>
      </c>
      <c r="CU106" s="350"/>
      <c r="CV106" s="350"/>
      <c r="CW106" s="357">
        <f t="shared" si="960"/>
        <v>0</v>
      </c>
      <c r="CX106" s="565"/>
      <c r="CY106" s="326"/>
      <c r="CZ106" s="354" t="str">
        <f>"Adjusment "&amp;" %"</f>
        <v>Adjusment  %</v>
      </c>
      <c r="DA106" s="355"/>
      <c r="DB106" s="355"/>
      <c r="DC106" s="317"/>
      <c r="DD106" s="350"/>
      <c r="DE106" s="350"/>
      <c r="DF106" s="350"/>
      <c r="DG106" s="350"/>
      <c r="DH106" s="350"/>
      <c r="DI106" s="350"/>
      <c r="DJ106" s="350"/>
      <c r="DK106" s="356">
        <f>DC106/100*(DK103+DK105)</f>
        <v>0</v>
      </c>
      <c r="DL106" s="350"/>
      <c r="DM106" s="350"/>
      <c r="DN106" s="357">
        <f t="shared" si="961"/>
        <v>0</v>
      </c>
      <c r="DO106" s="565"/>
      <c r="DP106" s="326"/>
      <c r="DQ106" s="354" t="str">
        <f>"Adjusment "&amp;" %"</f>
        <v>Adjusment  %</v>
      </c>
      <c r="DR106" s="355"/>
      <c r="DS106" s="355"/>
      <c r="DT106" s="317"/>
      <c r="DU106" s="350"/>
      <c r="DV106" s="350"/>
      <c r="DW106" s="350"/>
      <c r="DX106" s="350"/>
      <c r="DY106" s="350"/>
      <c r="DZ106" s="350"/>
      <c r="EA106" s="350"/>
      <c r="EB106" s="356">
        <f>DT106/100*(EB103+EB105)</f>
        <v>0</v>
      </c>
      <c r="EC106" s="350"/>
      <c r="ED106" s="350"/>
      <c r="EE106" s="357">
        <f t="shared" si="962"/>
        <v>0</v>
      </c>
      <c r="EF106" s="565"/>
      <c r="EG106" s="326"/>
      <c r="EH106" s="354" t="str">
        <f>"Adjusment "&amp;" %"</f>
        <v>Adjusment  %</v>
      </c>
      <c r="EI106" s="355"/>
      <c r="EJ106" s="355"/>
      <c r="EK106" s="317"/>
      <c r="EL106" s="350"/>
      <c r="EM106" s="350"/>
      <c r="EN106" s="350"/>
      <c r="EO106" s="350"/>
      <c r="EP106" s="350"/>
      <c r="EQ106" s="350"/>
      <c r="ER106" s="350"/>
      <c r="ES106" s="356">
        <f>EK106/100*(ES103+ES105)</f>
        <v>0</v>
      </c>
      <c r="ET106" s="350"/>
      <c r="EU106" s="350"/>
      <c r="EV106" s="357">
        <f t="shared" si="963"/>
        <v>0</v>
      </c>
      <c r="EW106" s="565"/>
      <c r="EX106" s="326"/>
      <c r="EY106" s="354" t="str">
        <f>"Adjusment "&amp;" %"</f>
        <v>Adjusment  %</v>
      </c>
      <c r="EZ106" s="355"/>
      <c r="FA106" s="355"/>
      <c r="FB106" s="317"/>
      <c r="FC106" s="350"/>
      <c r="FD106" s="350"/>
      <c r="FE106" s="350"/>
      <c r="FF106" s="350"/>
      <c r="FG106" s="350"/>
      <c r="FH106" s="350"/>
      <c r="FI106" s="350"/>
      <c r="FJ106" s="356">
        <f>FB106/100*(FJ103+FJ105)</f>
        <v>0</v>
      </c>
      <c r="FK106" s="350"/>
      <c r="FL106" s="350"/>
      <c r="FM106" s="357">
        <f t="shared" si="964"/>
        <v>0</v>
      </c>
      <c r="FN106" s="565"/>
      <c r="FO106" s="326"/>
      <c r="FP106" s="354" t="str">
        <f>"Adjusment "&amp;" %"</f>
        <v>Adjusment  %</v>
      </c>
      <c r="FQ106" s="355"/>
      <c r="FR106" s="355"/>
      <c r="FS106" s="317"/>
      <c r="FT106" s="350"/>
      <c r="FU106" s="350"/>
      <c r="FV106" s="350"/>
      <c r="FW106" s="350"/>
      <c r="FX106" s="350"/>
      <c r="FY106" s="350"/>
      <c r="FZ106" s="350"/>
      <c r="GA106" s="356">
        <f>FS106/100*(GA103+GA105)</f>
        <v>0</v>
      </c>
      <c r="GB106" s="350"/>
      <c r="GC106" s="350"/>
      <c r="GD106" s="357">
        <f t="shared" si="965"/>
        <v>0</v>
      </c>
      <c r="GE106" s="565"/>
      <c r="GF106" s="326"/>
      <c r="GG106" s="354" t="str">
        <f>"Adjusment "&amp;" %"</f>
        <v>Adjusment  %</v>
      </c>
      <c r="GH106" s="355"/>
      <c r="GI106" s="355"/>
      <c r="GJ106" s="317"/>
      <c r="GK106" s="350"/>
      <c r="GL106" s="350"/>
      <c r="GM106" s="350"/>
      <c r="GN106" s="350"/>
      <c r="GO106" s="350"/>
      <c r="GP106" s="350"/>
      <c r="GQ106" s="350"/>
      <c r="GR106" s="356">
        <f>GJ106/100*(GR103+GR105)</f>
        <v>0</v>
      </c>
      <c r="GS106" s="350"/>
      <c r="GT106" s="350"/>
      <c r="GU106" s="357">
        <f t="shared" si="966"/>
        <v>0</v>
      </c>
      <c r="GV106" s="565"/>
      <c r="GW106" s="326"/>
      <c r="GX106" s="354" t="str">
        <f>"Adjusment "&amp;" %"</f>
        <v>Adjusment  %</v>
      </c>
      <c r="GY106" s="355"/>
      <c r="GZ106" s="355"/>
      <c r="HA106" s="317"/>
      <c r="HB106" s="350"/>
      <c r="HC106" s="350"/>
      <c r="HD106" s="350"/>
      <c r="HE106" s="350"/>
      <c r="HF106" s="350"/>
      <c r="HG106" s="350"/>
      <c r="HH106" s="350"/>
      <c r="HI106" s="356">
        <f>HA106/100*(HI103+HI105)</f>
        <v>0</v>
      </c>
      <c r="HJ106" s="350"/>
      <c r="HK106" s="350"/>
      <c r="HL106" s="357">
        <f t="shared" si="967"/>
        <v>0</v>
      </c>
      <c r="HM106" s="565"/>
      <c r="HN106" s="326"/>
      <c r="HO106" s="354" t="str">
        <f>"Adjusment "&amp;" %"</f>
        <v>Adjusment  %</v>
      </c>
      <c r="HP106" s="355"/>
      <c r="HQ106" s="355"/>
      <c r="HR106" s="317"/>
      <c r="HS106" s="350"/>
      <c r="HT106" s="350"/>
      <c r="HU106" s="350"/>
      <c r="HV106" s="350"/>
      <c r="HW106" s="350"/>
      <c r="HX106" s="350"/>
      <c r="HY106" s="350"/>
      <c r="HZ106" s="356">
        <f>HR106/100*(HZ103+HZ105)</f>
        <v>0</v>
      </c>
      <c r="IA106" s="350"/>
      <c r="IB106" s="350"/>
      <c r="IC106" s="357">
        <f t="shared" si="968"/>
        <v>0</v>
      </c>
      <c r="ID106" s="565"/>
      <c r="IE106" s="326"/>
      <c r="IF106" s="354" t="str">
        <f>"Adjusment "&amp;" %"</f>
        <v>Adjusment  %</v>
      </c>
      <c r="IG106" s="355"/>
      <c r="IH106" s="355"/>
      <c r="II106" s="317"/>
      <c r="IJ106" s="350"/>
      <c r="IK106" s="350"/>
      <c r="IL106" s="350"/>
      <c r="IM106" s="350"/>
      <c r="IN106" s="350"/>
      <c r="IO106" s="350"/>
      <c r="IP106" s="350"/>
      <c r="IQ106" s="356">
        <f>II106/100*(IQ103+IQ105)</f>
        <v>0</v>
      </c>
      <c r="IR106" s="350"/>
      <c r="IS106" s="350"/>
      <c r="IT106" s="357">
        <f t="shared" si="969"/>
        <v>0</v>
      </c>
      <c r="IU106" s="565"/>
      <c r="IV106" s="326"/>
      <c r="IW106" s="354" t="str">
        <f>"Adjusment "&amp;" %"</f>
        <v>Adjusment  %</v>
      </c>
      <c r="IX106" s="355"/>
      <c r="IY106" s="355"/>
      <c r="IZ106" s="317"/>
      <c r="JA106" s="350"/>
      <c r="JB106" s="350"/>
      <c r="JC106" s="350"/>
      <c r="JD106" s="350"/>
      <c r="JE106" s="350"/>
      <c r="JF106" s="350"/>
      <c r="JG106" s="350"/>
      <c r="JH106" s="356">
        <f>IZ106/100*(JH103+JH105)</f>
        <v>0</v>
      </c>
      <c r="JI106" s="350"/>
      <c r="JJ106" s="350"/>
      <c r="JK106" s="357">
        <f t="shared" si="970"/>
        <v>0</v>
      </c>
      <c r="JL106" s="565"/>
      <c r="JM106" s="326"/>
      <c r="JN106" s="354" t="str">
        <f>"Adjusment "&amp;" %"</f>
        <v>Adjusment  %</v>
      </c>
      <c r="JO106" s="355"/>
      <c r="JP106" s="355"/>
      <c r="JQ106" s="317"/>
      <c r="JR106" s="350"/>
      <c r="JS106" s="350"/>
      <c r="JT106" s="350"/>
      <c r="JU106" s="350"/>
      <c r="JV106" s="350"/>
      <c r="JW106" s="350"/>
      <c r="JX106" s="350"/>
      <c r="JY106" s="356">
        <f>JQ106/100*(JY103+JY105)</f>
        <v>0</v>
      </c>
      <c r="JZ106" s="350"/>
      <c r="KA106" s="350"/>
      <c r="KB106" s="357">
        <f t="shared" si="971"/>
        <v>0</v>
      </c>
      <c r="KC106" s="565"/>
      <c r="KD106" s="326"/>
      <c r="KE106" s="354" t="str">
        <f>"Adjusment "&amp;" %"</f>
        <v>Adjusment  %</v>
      </c>
      <c r="KF106" s="355"/>
      <c r="KG106" s="355"/>
      <c r="KH106" s="317"/>
      <c r="KI106" s="350"/>
      <c r="KJ106" s="350"/>
      <c r="KK106" s="350"/>
      <c r="KL106" s="350"/>
      <c r="KM106" s="350"/>
      <c r="KN106" s="350"/>
      <c r="KO106" s="350"/>
      <c r="KP106" s="356">
        <f>KH106/100*(KP103+KP105)</f>
        <v>0</v>
      </c>
      <c r="KQ106" s="350"/>
      <c r="KR106" s="350"/>
      <c r="KS106" s="357">
        <f t="shared" si="972"/>
        <v>0</v>
      </c>
    </row>
    <row r="107" ht="15.75" customHeight="1">
      <c r="A107" s="326"/>
      <c r="B107" s="327"/>
      <c r="C107" s="328"/>
      <c r="D107" s="328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33"/>
      <c r="Q107" s="565"/>
      <c r="R107" s="326"/>
      <c r="S107" s="327"/>
      <c r="T107" s="328"/>
      <c r="U107" s="328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33"/>
      <c r="AH107" s="565"/>
      <c r="AI107" s="326"/>
      <c r="AJ107" s="327"/>
      <c r="AK107" s="328"/>
      <c r="AL107" s="328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33"/>
      <c r="AY107" s="565"/>
      <c r="AZ107" s="326"/>
      <c r="BA107" s="327"/>
      <c r="BB107" s="328"/>
      <c r="BC107" s="328"/>
      <c r="BD107" s="317"/>
      <c r="BE107" s="317"/>
      <c r="BF107" s="317"/>
      <c r="BG107" s="317"/>
      <c r="BH107" s="317"/>
      <c r="BI107" s="317"/>
      <c r="BJ107" s="317"/>
      <c r="BK107" s="317"/>
      <c r="BL107" s="317"/>
      <c r="BM107" s="317"/>
      <c r="BN107" s="317"/>
      <c r="BO107" s="333"/>
      <c r="BP107" s="565"/>
      <c r="BQ107" s="326"/>
      <c r="BR107" s="327"/>
      <c r="BS107" s="328"/>
      <c r="BT107" s="328"/>
      <c r="BU107" s="317"/>
      <c r="BV107" s="317"/>
      <c r="BW107" s="317"/>
      <c r="BX107" s="317"/>
      <c r="BY107" s="317"/>
      <c r="BZ107" s="317"/>
      <c r="CA107" s="317"/>
      <c r="CB107" s="317"/>
      <c r="CC107" s="317"/>
      <c r="CD107" s="317"/>
      <c r="CE107" s="317"/>
      <c r="CF107" s="333"/>
      <c r="CG107" s="565"/>
      <c r="CH107" s="326"/>
      <c r="CI107" s="327"/>
      <c r="CJ107" s="328"/>
      <c r="CK107" s="328"/>
      <c r="CL107" s="317"/>
      <c r="CM107" s="317"/>
      <c r="CN107" s="317"/>
      <c r="CO107" s="317"/>
      <c r="CP107" s="317"/>
      <c r="CQ107" s="317"/>
      <c r="CR107" s="317"/>
      <c r="CS107" s="317"/>
      <c r="CT107" s="317"/>
      <c r="CU107" s="317"/>
      <c r="CV107" s="317"/>
      <c r="CW107" s="333"/>
      <c r="CX107" s="565"/>
      <c r="CY107" s="326"/>
      <c r="CZ107" s="327"/>
      <c r="DA107" s="328"/>
      <c r="DB107" s="328"/>
      <c r="DC107" s="317"/>
      <c r="DD107" s="317"/>
      <c r="DE107" s="317"/>
      <c r="DF107" s="317"/>
      <c r="DG107" s="317"/>
      <c r="DH107" s="317"/>
      <c r="DI107" s="317"/>
      <c r="DJ107" s="317"/>
      <c r="DK107" s="317"/>
      <c r="DL107" s="317"/>
      <c r="DM107" s="317"/>
      <c r="DN107" s="333"/>
      <c r="DO107" s="565"/>
      <c r="DP107" s="326"/>
      <c r="DQ107" s="327"/>
      <c r="DR107" s="328"/>
      <c r="DS107" s="328"/>
      <c r="DT107" s="317"/>
      <c r="DU107" s="317"/>
      <c r="DV107" s="317"/>
      <c r="DW107" s="317"/>
      <c r="DX107" s="317"/>
      <c r="DY107" s="317"/>
      <c r="DZ107" s="317"/>
      <c r="EA107" s="317"/>
      <c r="EB107" s="317"/>
      <c r="EC107" s="317"/>
      <c r="ED107" s="317"/>
      <c r="EE107" s="333"/>
      <c r="EF107" s="565"/>
      <c r="EG107" s="326"/>
      <c r="EH107" s="327"/>
      <c r="EI107" s="328"/>
      <c r="EJ107" s="328"/>
      <c r="EK107" s="317"/>
      <c r="EL107" s="317"/>
      <c r="EM107" s="317"/>
      <c r="EN107" s="317"/>
      <c r="EO107" s="317"/>
      <c r="EP107" s="317"/>
      <c r="EQ107" s="317"/>
      <c r="ER107" s="317"/>
      <c r="ES107" s="317"/>
      <c r="ET107" s="317"/>
      <c r="EU107" s="317"/>
      <c r="EV107" s="333"/>
      <c r="EW107" s="565"/>
      <c r="EX107" s="326"/>
      <c r="EY107" s="327"/>
      <c r="EZ107" s="328"/>
      <c r="FA107" s="328"/>
      <c r="FB107" s="317"/>
      <c r="FC107" s="317"/>
      <c r="FD107" s="317"/>
      <c r="FE107" s="317"/>
      <c r="FF107" s="317"/>
      <c r="FG107" s="317"/>
      <c r="FH107" s="317"/>
      <c r="FI107" s="317"/>
      <c r="FJ107" s="317"/>
      <c r="FK107" s="317"/>
      <c r="FL107" s="317"/>
      <c r="FM107" s="333"/>
      <c r="FN107" s="565"/>
      <c r="FO107" s="326"/>
      <c r="FP107" s="327"/>
      <c r="FQ107" s="328"/>
      <c r="FR107" s="328"/>
      <c r="FS107" s="317"/>
      <c r="FT107" s="317"/>
      <c r="FU107" s="317"/>
      <c r="FV107" s="317"/>
      <c r="FW107" s="317"/>
      <c r="FX107" s="317"/>
      <c r="FY107" s="317"/>
      <c r="FZ107" s="317"/>
      <c r="GA107" s="317"/>
      <c r="GB107" s="317"/>
      <c r="GC107" s="317"/>
      <c r="GD107" s="333"/>
      <c r="GE107" s="565"/>
      <c r="GF107" s="326"/>
      <c r="GG107" s="327"/>
      <c r="GH107" s="328"/>
      <c r="GI107" s="328"/>
      <c r="GJ107" s="317"/>
      <c r="GK107" s="317"/>
      <c r="GL107" s="317"/>
      <c r="GM107" s="317"/>
      <c r="GN107" s="317"/>
      <c r="GO107" s="317"/>
      <c r="GP107" s="317"/>
      <c r="GQ107" s="317"/>
      <c r="GR107" s="317"/>
      <c r="GS107" s="317"/>
      <c r="GT107" s="317"/>
      <c r="GU107" s="333"/>
      <c r="GV107" s="565"/>
      <c r="GW107" s="326"/>
      <c r="GX107" s="327"/>
      <c r="GY107" s="328"/>
      <c r="GZ107" s="328"/>
      <c r="HA107" s="317"/>
      <c r="HB107" s="317"/>
      <c r="HC107" s="317"/>
      <c r="HD107" s="317"/>
      <c r="HE107" s="317"/>
      <c r="HF107" s="317"/>
      <c r="HG107" s="317"/>
      <c r="HH107" s="317"/>
      <c r="HI107" s="317"/>
      <c r="HJ107" s="317"/>
      <c r="HK107" s="317"/>
      <c r="HL107" s="333"/>
      <c r="HM107" s="565"/>
      <c r="HN107" s="326"/>
      <c r="HO107" s="327"/>
      <c r="HP107" s="328"/>
      <c r="HQ107" s="328"/>
      <c r="HR107" s="317"/>
      <c r="HS107" s="317"/>
      <c r="HT107" s="317"/>
      <c r="HU107" s="317"/>
      <c r="HV107" s="317"/>
      <c r="HW107" s="317"/>
      <c r="HX107" s="317"/>
      <c r="HY107" s="317"/>
      <c r="HZ107" s="317"/>
      <c r="IA107" s="317"/>
      <c r="IB107" s="317"/>
      <c r="IC107" s="333"/>
      <c r="ID107" s="565"/>
      <c r="IE107" s="326"/>
      <c r="IF107" s="327"/>
      <c r="IG107" s="328"/>
      <c r="IH107" s="328"/>
      <c r="II107" s="317"/>
      <c r="IJ107" s="317"/>
      <c r="IK107" s="317"/>
      <c r="IL107" s="317"/>
      <c r="IM107" s="317"/>
      <c r="IN107" s="317"/>
      <c r="IO107" s="317"/>
      <c r="IP107" s="317"/>
      <c r="IQ107" s="317"/>
      <c r="IR107" s="317"/>
      <c r="IS107" s="317"/>
      <c r="IT107" s="333"/>
      <c r="IU107" s="565"/>
      <c r="IV107" s="326"/>
      <c r="IW107" s="327"/>
      <c r="IX107" s="328"/>
      <c r="IY107" s="328"/>
      <c r="IZ107" s="317"/>
      <c r="JA107" s="317"/>
      <c r="JB107" s="317"/>
      <c r="JC107" s="317"/>
      <c r="JD107" s="317"/>
      <c r="JE107" s="317"/>
      <c r="JF107" s="317"/>
      <c r="JG107" s="317"/>
      <c r="JH107" s="317"/>
      <c r="JI107" s="317"/>
      <c r="JJ107" s="317"/>
      <c r="JK107" s="333"/>
      <c r="JL107" s="565"/>
      <c r="JM107" s="326"/>
      <c r="JN107" s="327"/>
      <c r="JO107" s="328"/>
      <c r="JP107" s="328"/>
      <c r="JQ107" s="317"/>
      <c r="JR107" s="317"/>
      <c r="JS107" s="317"/>
      <c r="JT107" s="317"/>
      <c r="JU107" s="317"/>
      <c r="JV107" s="317"/>
      <c r="JW107" s="317"/>
      <c r="JX107" s="317"/>
      <c r="JY107" s="317"/>
      <c r="JZ107" s="317"/>
      <c r="KA107" s="317"/>
      <c r="KB107" s="333"/>
      <c r="KC107" s="565"/>
      <c r="KD107" s="326"/>
      <c r="KE107" s="327"/>
      <c r="KF107" s="328"/>
      <c r="KG107" s="328"/>
      <c r="KH107" s="317"/>
      <c r="KI107" s="317"/>
      <c r="KJ107" s="317"/>
      <c r="KK107" s="317"/>
      <c r="KL107" s="317"/>
      <c r="KM107" s="317"/>
      <c r="KN107" s="317"/>
      <c r="KO107" s="317"/>
      <c r="KP107" s="317"/>
      <c r="KQ107" s="317"/>
      <c r="KR107" s="317"/>
      <c r="KS107" s="333"/>
    </row>
    <row r="108" ht="24.0" customHeight="1">
      <c r="A108" s="359" t="s">
        <v>98</v>
      </c>
      <c r="B108" s="183"/>
      <c r="C108" s="360"/>
      <c r="D108" s="360"/>
      <c r="E108" s="361"/>
      <c r="F108" s="361"/>
      <c r="G108" s="362">
        <f>SUM(G103:G107)</f>
        <v>745440.0702</v>
      </c>
      <c r="H108" s="361"/>
      <c r="I108" s="362">
        <f>SUM(I103:I107)</f>
        <v>44686.41372</v>
      </c>
      <c r="J108" s="361"/>
      <c r="K108" s="361"/>
      <c r="L108" s="362">
        <f t="shared" ref="L108:M108" si="973">SUM(L103:L107)</f>
        <v>0</v>
      </c>
      <c r="M108" s="362">
        <f t="shared" si="973"/>
        <v>790126.4839</v>
      </c>
      <c r="N108" s="361"/>
      <c r="O108" s="362">
        <f t="shared" ref="O108:P108" si="974">SUM(O103:O107)</f>
        <v>251457.9242</v>
      </c>
      <c r="P108" s="362">
        <f t="shared" si="974"/>
        <v>538668.5597</v>
      </c>
      <c r="Q108" s="566"/>
      <c r="R108" s="359" t="s">
        <v>98</v>
      </c>
      <c r="S108" s="183"/>
      <c r="T108" s="360"/>
      <c r="U108" s="360"/>
      <c r="V108" s="361"/>
      <c r="W108" s="361"/>
      <c r="X108" s="362">
        <f>SUM(X103:X107)</f>
        <v>700126.6567</v>
      </c>
      <c r="Y108" s="361"/>
      <c r="Z108" s="362">
        <f>SUM(Z103:Z107)</f>
        <v>42418.60391</v>
      </c>
      <c r="AA108" s="361"/>
      <c r="AB108" s="361"/>
      <c r="AC108" s="362">
        <f t="shared" ref="AC108:AD108" si="975">SUM(AC103:AC107)</f>
        <v>0</v>
      </c>
      <c r="AD108" s="362">
        <f t="shared" si="975"/>
        <v>742545.2606</v>
      </c>
      <c r="AE108" s="361"/>
      <c r="AF108" s="362">
        <f t="shared" ref="AF108:AG108" si="976">SUM(AF103:AF107)</f>
        <v>234308.8697</v>
      </c>
      <c r="AG108" s="362">
        <f t="shared" si="976"/>
        <v>508236.3909</v>
      </c>
      <c r="AH108" s="566"/>
      <c r="AI108" s="359" t="s">
        <v>98</v>
      </c>
      <c r="AJ108" s="183"/>
      <c r="AK108" s="360"/>
      <c r="AL108" s="360"/>
      <c r="AM108" s="361"/>
      <c r="AN108" s="361"/>
      <c r="AO108" s="362">
        <f>SUM(AO103:AO107)</f>
        <v>872454.3858</v>
      </c>
      <c r="AP108" s="361"/>
      <c r="AQ108" s="362">
        <f>SUM(AQ103:AQ107)</f>
        <v>52231.62953</v>
      </c>
      <c r="AR108" s="361"/>
      <c r="AS108" s="361"/>
      <c r="AT108" s="362">
        <f t="shared" ref="AT108:AU108" si="977">SUM(AT103:AT107)</f>
        <v>0</v>
      </c>
      <c r="AU108" s="362">
        <f t="shared" si="977"/>
        <v>924686.0153</v>
      </c>
      <c r="AV108" s="361"/>
      <c r="AW108" s="362">
        <f t="shared" ref="AW108:AX108" si="978">SUM(AW103:AW107)</f>
        <v>294199.614</v>
      </c>
      <c r="AX108" s="362">
        <f t="shared" si="978"/>
        <v>630486.4014</v>
      </c>
      <c r="AY108" s="566"/>
      <c r="AZ108" s="359" t="s">
        <v>98</v>
      </c>
      <c r="BA108" s="183"/>
      <c r="BB108" s="360"/>
      <c r="BC108" s="360"/>
      <c r="BD108" s="361"/>
      <c r="BE108" s="361"/>
      <c r="BF108" s="362">
        <f>SUM(BF103:BF107)</f>
        <v>975525.3522</v>
      </c>
      <c r="BG108" s="361"/>
      <c r="BH108" s="362">
        <f>SUM(BH103:BH107)</f>
        <v>58461.14944</v>
      </c>
      <c r="BI108" s="361"/>
      <c r="BJ108" s="361"/>
      <c r="BK108" s="362">
        <f t="shared" ref="BK108:BL108" si="979">SUM(BK103:BK107)</f>
        <v>0</v>
      </c>
      <c r="BL108" s="362">
        <f t="shared" si="979"/>
        <v>1033986.502</v>
      </c>
      <c r="BM108" s="361"/>
      <c r="BN108" s="362">
        <f t="shared" ref="BN108:BO108" si="980">SUM(BN103:BN107)</f>
        <v>330415.4919</v>
      </c>
      <c r="BO108" s="362">
        <f t="shared" si="980"/>
        <v>703571.0098</v>
      </c>
      <c r="BP108" s="566"/>
      <c r="BQ108" s="359" t="s">
        <v>98</v>
      </c>
      <c r="BR108" s="183"/>
      <c r="BS108" s="360"/>
      <c r="BT108" s="360"/>
      <c r="BU108" s="361"/>
      <c r="BV108" s="361"/>
      <c r="BW108" s="362">
        <f>SUM(BW103:BW107)</f>
        <v>987609.9101</v>
      </c>
      <c r="BX108" s="361"/>
      <c r="BY108" s="362">
        <f>SUM(BY103:BY107)</f>
        <v>59172.32301</v>
      </c>
      <c r="BZ108" s="361"/>
      <c r="CA108" s="361"/>
      <c r="CB108" s="362">
        <f t="shared" ref="CB108:CC108" si="981">SUM(CB103:CB107)</f>
        <v>0</v>
      </c>
      <c r="CC108" s="362">
        <f t="shared" si="981"/>
        <v>1046782.233</v>
      </c>
      <c r="CD108" s="361"/>
      <c r="CE108" s="362">
        <f t="shared" ref="CE108:CF108" si="982">SUM(CE103:CE107)</f>
        <v>335346.8529</v>
      </c>
      <c r="CF108" s="362">
        <f t="shared" si="982"/>
        <v>711435.3802</v>
      </c>
      <c r="CG108" s="566"/>
      <c r="CH108" s="359" t="s">
        <v>98</v>
      </c>
      <c r="CI108" s="183"/>
      <c r="CJ108" s="360"/>
      <c r="CK108" s="360"/>
      <c r="CL108" s="361"/>
      <c r="CM108" s="361"/>
      <c r="CN108" s="362">
        <f>SUM(CN103:CN107)</f>
        <v>1303385.727</v>
      </c>
      <c r="CO108" s="361"/>
      <c r="CP108" s="362">
        <f>SUM(CP103:CP107)</f>
        <v>78342.63055</v>
      </c>
      <c r="CQ108" s="361"/>
      <c r="CR108" s="361"/>
      <c r="CS108" s="362">
        <f t="shared" ref="CS108:CT108" si="983">SUM(CS103:CS107)</f>
        <v>0</v>
      </c>
      <c r="CT108" s="362">
        <f t="shared" si="983"/>
        <v>1381728.358</v>
      </c>
      <c r="CU108" s="361"/>
      <c r="CV108" s="362">
        <f t="shared" ref="CV108:CW108" si="984">SUM(CV103:CV107)</f>
        <v>442477.4084</v>
      </c>
      <c r="CW108" s="362">
        <f t="shared" si="984"/>
        <v>939250.9494</v>
      </c>
      <c r="CX108" s="566"/>
      <c r="CY108" s="359" t="s">
        <v>98</v>
      </c>
      <c r="CZ108" s="183"/>
      <c r="DA108" s="360"/>
      <c r="DB108" s="360"/>
      <c r="DC108" s="361"/>
      <c r="DD108" s="361"/>
      <c r="DE108" s="362">
        <f>SUM(DE103:DE107)</f>
        <v>1388637.719</v>
      </c>
      <c r="DF108" s="361"/>
      <c r="DG108" s="362">
        <f>SUM(DG103:DG107)</f>
        <v>85081.19307</v>
      </c>
      <c r="DH108" s="361"/>
      <c r="DI108" s="361"/>
      <c r="DJ108" s="362">
        <f t="shared" ref="DJ108:DK108" si="985">SUM(DJ103:DJ107)</f>
        <v>0</v>
      </c>
      <c r="DK108" s="362">
        <f t="shared" si="985"/>
        <v>1473718.912</v>
      </c>
      <c r="DL108" s="361"/>
      <c r="DM108" s="362">
        <f t="shared" ref="DM108:DN108" si="986">SUM(DM103:DM107)</f>
        <v>470576.7462</v>
      </c>
      <c r="DN108" s="362">
        <f t="shared" si="986"/>
        <v>1003142.166</v>
      </c>
      <c r="DO108" s="566"/>
      <c r="DP108" s="359" t="s">
        <v>98</v>
      </c>
      <c r="DQ108" s="183"/>
      <c r="DR108" s="360"/>
      <c r="DS108" s="360"/>
      <c r="DT108" s="361"/>
      <c r="DU108" s="361"/>
      <c r="DV108" s="362">
        <f>SUM(DV103:DV107)</f>
        <v>1355217.553</v>
      </c>
      <c r="DW108" s="361"/>
      <c r="DX108" s="362">
        <f>SUM(DX103:DX107)</f>
        <v>83238.44421</v>
      </c>
      <c r="DY108" s="361"/>
      <c r="DZ108" s="361"/>
      <c r="EA108" s="362">
        <f t="shared" ref="EA108:EB108" si="987">SUM(EA103:EA107)</f>
        <v>0</v>
      </c>
      <c r="EB108" s="362">
        <f t="shared" si="987"/>
        <v>1438455.997</v>
      </c>
      <c r="EC108" s="361"/>
      <c r="ED108" s="362">
        <f t="shared" ref="ED108:EE108" si="988">SUM(ED103:ED107)</f>
        <v>456454.9467</v>
      </c>
      <c r="EE108" s="362">
        <f t="shared" si="988"/>
        <v>982001.0505</v>
      </c>
      <c r="EF108" s="566"/>
      <c r="EG108" s="359" t="s">
        <v>98</v>
      </c>
      <c r="EH108" s="183"/>
      <c r="EI108" s="360"/>
      <c r="EJ108" s="360"/>
      <c r="EK108" s="361"/>
      <c r="EL108" s="361"/>
      <c r="EM108" s="362">
        <f>SUM(EM103:EM107)</f>
        <v>1034296.364</v>
      </c>
      <c r="EN108" s="361"/>
      <c r="EO108" s="362">
        <f>SUM(EO103:EO107)</f>
        <v>64994.20346</v>
      </c>
      <c r="EP108" s="361"/>
      <c r="EQ108" s="361"/>
      <c r="ER108" s="362">
        <f t="shared" ref="ER108:ES108" si="989">SUM(ER103:ER107)</f>
        <v>0</v>
      </c>
      <c r="ES108" s="362">
        <f t="shared" si="989"/>
        <v>1099290.567</v>
      </c>
      <c r="ET108" s="361"/>
      <c r="EU108" s="362">
        <f t="shared" ref="EU108:EV108" si="990">SUM(EU103:EU107)</f>
        <v>345816.9472</v>
      </c>
      <c r="EV108" s="362">
        <f t="shared" si="990"/>
        <v>753473.62</v>
      </c>
      <c r="EW108" s="566"/>
      <c r="EX108" s="359" t="s">
        <v>98</v>
      </c>
      <c r="EY108" s="183"/>
      <c r="EZ108" s="360"/>
      <c r="FA108" s="360"/>
      <c r="FB108" s="361"/>
      <c r="FC108" s="361"/>
      <c r="FD108" s="362">
        <f>SUM(FD103:FD107)</f>
        <v>1268138.912</v>
      </c>
      <c r="FE108" s="361"/>
      <c r="FF108" s="362">
        <f>SUM(FF103:FF107)</f>
        <v>83480.69135</v>
      </c>
      <c r="FG108" s="361"/>
      <c r="FH108" s="361"/>
      <c r="FI108" s="362">
        <f t="shared" ref="FI108:FJ108" si="991">SUM(FI103:FI107)</f>
        <v>0</v>
      </c>
      <c r="FJ108" s="362">
        <f t="shared" si="991"/>
        <v>1351619.603</v>
      </c>
      <c r="FK108" s="361"/>
      <c r="FL108" s="362">
        <f t="shared" ref="FL108:FM108" si="992">SUM(FL103:FL107)</f>
        <v>420414.7581</v>
      </c>
      <c r="FM108" s="362">
        <f t="shared" si="992"/>
        <v>931204.8454</v>
      </c>
      <c r="FN108" s="566"/>
      <c r="FO108" s="359" t="s">
        <v>98</v>
      </c>
      <c r="FP108" s="183"/>
      <c r="FQ108" s="360"/>
      <c r="FR108" s="360"/>
      <c r="FS108" s="361"/>
      <c r="FT108" s="361"/>
      <c r="FU108" s="362">
        <f>SUM(FU103:FU107)</f>
        <v>1098513.377</v>
      </c>
      <c r="FV108" s="361"/>
      <c r="FW108" s="362">
        <f>SUM(FW103:FW107)</f>
        <v>68765.27725</v>
      </c>
      <c r="FX108" s="361"/>
      <c r="FY108" s="361"/>
      <c r="FZ108" s="362">
        <f t="shared" ref="FZ108:GA108" si="993">SUM(FZ103:FZ107)</f>
        <v>0</v>
      </c>
      <c r="GA108" s="362">
        <f t="shared" si="993"/>
        <v>1167278.654</v>
      </c>
      <c r="GB108" s="361"/>
      <c r="GC108" s="362">
        <f t="shared" ref="GC108:GD108" si="994">SUM(GC103:GC107)</f>
        <v>367581.8138</v>
      </c>
      <c r="GD108" s="362">
        <f t="shared" si="994"/>
        <v>799696.84</v>
      </c>
      <c r="GE108" s="566"/>
      <c r="GF108" s="359" t="s">
        <v>98</v>
      </c>
      <c r="GG108" s="183"/>
      <c r="GH108" s="360"/>
      <c r="GI108" s="360"/>
      <c r="GJ108" s="361"/>
      <c r="GK108" s="361"/>
      <c r="GL108" s="362">
        <f>SUM(GL103:GL107)</f>
        <v>1191365.37</v>
      </c>
      <c r="GM108" s="361"/>
      <c r="GN108" s="362">
        <f>SUM(GN103:GN107)</f>
        <v>73715.50864</v>
      </c>
      <c r="GO108" s="361"/>
      <c r="GP108" s="361"/>
      <c r="GQ108" s="362">
        <f t="shared" ref="GQ108:GR108" si="995">SUM(GQ103:GQ107)</f>
        <v>0</v>
      </c>
      <c r="GR108" s="362">
        <f t="shared" si="995"/>
        <v>1265080.878</v>
      </c>
      <c r="GS108" s="361"/>
      <c r="GT108" s="362">
        <f t="shared" ref="GT108:GU108" si="996">SUM(GT103:GT107)</f>
        <v>402143.6715</v>
      </c>
      <c r="GU108" s="362">
        <f t="shared" si="996"/>
        <v>862937.207</v>
      </c>
      <c r="GV108" s="566"/>
      <c r="GW108" s="359" t="s">
        <v>98</v>
      </c>
      <c r="GX108" s="183"/>
      <c r="GY108" s="360"/>
      <c r="GZ108" s="360"/>
      <c r="HA108" s="361"/>
      <c r="HB108" s="361"/>
      <c r="HC108" s="362">
        <f>SUM(HC103:HC107)</f>
        <v>1128778.632</v>
      </c>
      <c r="HD108" s="361"/>
      <c r="HE108" s="362">
        <f>SUM(HE103:HE107)</f>
        <v>70728.12332</v>
      </c>
      <c r="HF108" s="361"/>
      <c r="HG108" s="361"/>
      <c r="HH108" s="362">
        <f t="shared" ref="HH108:HI108" si="997">SUM(HH103:HH107)</f>
        <v>0</v>
      </c>
      <c r="HI108" s="362">
        <f t="shared" si="997"/>
        <v>1199506.755</v>
      </c>
      <c r="HJ108" s="361"/>
      <c r="HK108" s="362">
        <f t="shared" ref="HK108:HL108" si="998">SUM(HK103:HK107)</f>
        <v>379326.6769</v>
      </c>
      <c r="HL108" s="362">
        <f t="shared" si="998"/>
        <v>820180.0785</v>
      </c>
      <c r="HM108" s="566"/>
      <c r="HN108" s="359" t="s">
        <v>98</v>
      </c>
      <c r="HO108" s="183"/>
      <c r="HP108" s="360"/>
      <c r="HQ108" s="360"/>
      <c r="HR108" s="361"/>
      <c r="HS108" s="361"/>
      <c r="HT108" s="362">
        <f>SUM(HT103:HT107)</f>
        <v>1020933.395</v>
      </c>
      <c r="HU108" s="361"/>
      <c r="HV108" s="362">
        <f>SUM(HV103:HV107)</f>
        <v>61987.80435</v>
      </c>
      <c r="HW108" s="361"/>
      <c r="HX108" s="361"/>
      <c r="HY108" s="362">
        <f t="shared" ref="HY108:HZ108" si="999">SUM(HY103:HY107)</f>
        <v>0</v>
      </c>
      <c r="HZ108" s="362">
        <f t="shared" si="999"/>
        <v>1082921.199</v>
      </c>
      <c r="IA108" s="361"/>
      <c r="IB108" s="362">
        <f t="shared" ref="IB108:IC108" si="1000">SUM(IB103:IB107)</f>
        <v>344541.8284</v>
      </c>
      <c r="IC108" s="362">
        <f t="shared" si="1000"/>
        <v>738379.3707</v>
      </c>
      <c r="ID108" s="566"/>
      <c r="IE108" s="359" t="s">
        <v>98</v>
      </c>
      <c r="IF108" s="183"/>
      <c r="IG108" s="360"/>
      <c r="IH108" s="360"/>
      <c r="II108" s="361"/>
      <c r="IJ108" s="361"/>
      <c r="IK108" s="362">
        <f>SUM(IK103:IK107)</f>
        <v>1338994.446</v>
      </c>
      <c r="IL108" s="361"/>
      <c r="IM108" s="362">
        <f>SUM(IM103:IM107)</f>
        <v>83621.62225</v>
      </c>
      <c r="IN108" s="361"/>
      <c r="IO108" s="361"/>
      <c r="IP108" s="362">
        <f t="shared" ref="IP108:IQ108" si="1001">SUM(IP103:IP107)</f>
        <v>0</v>
      </c>
      <c r="IQ108" s="362">
        <f t="shared" si="1001"/>
        <v>1422616.068</v>
      </c>
      <c r="IR108" s="361"/>
      <c r="IS108" s="362">
        <f t="shared" ref="IS108:IT108" si="1002">SUM(IS103:IS107)</f>
        <v>452292.4492</v>
      </c>
      <c r="IT108" s="362">
        <f t="shared" si="1002"/>
        <v>970323.6186</v>
      </c>
      <c r="IU108" s="566"/>
      <c r="IV108" s="359" t="s">
        <v>98</v>
      </c>
      <c r="IW108" s="183"/>
      <c r="IX108" s="360"/>
      <c r="IY108" s="360"/>
      <c r="IZ108" s="361"/>
      <c r="JA108" s="361"/>
      <c r="JB108" s="362">
        <f>SUM(JB103:JB107)</f>
        <v>1564793.947</v>
      </c>
      <c r="JC108" s="361"/>
      <c r="JD108" s="362">
        <f>SUM(JD103:JD107)</f>
        <v>95749.78521</v>
      </c>
      <c r="JE108" s="361"/>
      <c r="JF108" s="361"/>
      <c r="JG108" s="362">
        <f t="shared" ref="JG108:JH108" si="1003">SUM(JG103:JG107)</f>
        <v>0</v>
      </c>
      <c r="JH108" s="362">
        <f t="shared" si="1003"/>
        <v>1660543.732</v>
      </c>
      <c r="JI108" s="361"/>
      <c r="JJ108" s="362">
        <f t="shared" ref="JJ108:JK108" si="1004">SUM(JJ103:JJ107)</f>
        <v>534083.4859</v>
      </c>
      <c r="JK108" s="362">
        <f t="shared" si="1004"/>
        <v>1126460.246</v>
      </c>
      <c r="JL108" s="566"/>
      <c r="JM108" s="359" t="s">
        <v>98</v>
      </c>
      <c r="JN108" s="183"/>
      <c r="JO108" s="360"/>
      <c r="JP108" s="360"/>
      <c r="JQ108" s="361"/>
      <c r="JR108" s="361"/>
      <c r="JS108" s="362">
        <f>SUM(JS103:JS107)</f>
        <v>0</v>
      </c>
      <c r="JT108" s="361"/>
      <c r="JU108" s="362">
        <f>SUM(JU103:JU107)</f>
        <v>0</v>
      </c>
      <c r="JV108" s="361"/>
      <c r="JW108" s="361"/>
      <c r="JX108" s="362">
        <f t="shared" ref="JX108:JY108" si="1005">SUM(JX103:JX107)</f>
        <v>0</v>
      </c>
      <c r="JY108" s="362">
        <f t="shared" si="1005"/>
        <v>0</v>
      </c>
      <c r="JZ108" s="361"/>
      <c r="KA108" s="362">
        <f t="shared" ref="KA108:KB108" si="1006">SUM(KA103:KA107)</f>
        <v>0</v>
      </c>
      <c r="KB108" s="362">
        <f t="shared" si="1006"/>
        <v>0</v>
      </c>
      <c r="KC108" s="566"/>
      <c r="KD108" s="359" t="s">
        <v>98</v>
      </c>
      <c r="KE108" s="183"/>
      <c r="KF108" s="360"/>
      <c r="KG108" s="360"/>
      <c r="KH108" s="361"/>
      <c r="KI108" s="361"/>
      <c r="KJ108" s="362">
        <f>SUM(KJ103:KJ107)</f>
        <v>0</v>
      </c>
      <c r="KK108" s="361"/>
      <c r="KL108" s="362">
        <f>SUM(KL103:KL107)</f>
        <v>0</v>
      </c>
      <c r="KM108" s="361"/>
      <c r="KN108" s="361"/>
      <c r="KO108" s="362">
        <f t="shared" ref="KO108:KP108" si="1007">SUM(KO103:KO107)</f>
        <v>0</v>
      </c>
      <c r="KP108" s="362">
        <f t="shared" si="1007"/>
        <v>0</v>
      </c>
      <c r="KQ108" s="361"/>
      <c r="KR108" s="362">
        <f t="shared" ref="KR108:KS108" si="1008">SUM(KR103:KR107)</f>
        <v>0</v>
      </c>
      <c r="KS108" s="362">
        <f t="shared" si="1008"/>
        <v>0</v>
      </c>
    </row>
    <row r="109" ht="15.0" customHeight="1">
      <c r="A109" s="104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8"/>
      <c r="R109" s="104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8"/>
      <c r="AI109" s="104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8"/>
      <c r="AZ109" s="104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8"/>
      <c r="BQ109" s="104"/>
      <c r="BR109" s="97"/>
      <c r="BS109" s="97"/>
      <c r="BT109" s="97"/>
      <c r="BU109" s="97"/>
      <c r="BV109" s="97"/>
      <c r="BW109" s="97"/>
      <c r="BX109" s="97"/>
      <c r="BY109" s="97"/>
      <c r="BZ109" s="97"/>
      <c r="CA109" s="97"/>
      <c r="CB109" s="97"/>
      <c r="CC109" s="97"/>
      <c r="CD109" s="97"/>
      <c r="CE109" s="97"/>
      <c r="CF109" s="97"/>
      <c r="CG109" s="98"/>
      <c r="CH109" s="104"/>
      <c r="CI109" s="97"/>
      <c r="CJ109" s="97"/>
      <c r="CK109" s="97"/>
      <c r="CL109" s="97"/>
      <c r="CM109" s="97"/>
      <c r="CN109" s="97"/>
      <c r="CO109" s="97"/>
      <c r="CP109" s="97"/>
      <c r="CQ109" s="97"/>
      <c r="CR109" s="97"/>
      <c r="CS109" s="97"/>
      <c r="CT109" s="97"/>
      <c r="CU109" s="97"/>
      <c r="CV109" s="97"/>
      <c r="CW109" s="97"/>
      <c r="CX109" s="98"/>
      <c r="CY109" s="104"/>
      <c r="CZ109" s="97"/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  <c r="DL109" s="97"/>
      <c r="DM109" s="97"/>
      <c r="DN109" s="97"/>
      <c r="DO109" s="98"/>
      <c r="DP109" s="104"/>
      <c r="DQ109" s="97"/>
      <c r="DR109" s="97"/>
      <c r="DS109" s="97"/>
      <c r="DT109" s="97"/>
      <c r="DU109" s="97"/>
      <c r="DV109" s="97"/>
      <c r="DW109" s="97"/>
      <c r="DX109" s="97"/>
      <c r="DY109" s="97"/>
      <c r="DZ109" s="97"/>
      <c r="EA109" s="97"/>
      <c r="EB109" s="97"/>
      <c r="EC109" s="97"/>
      <c r="ED109" s="97"/>
      <c r="EE109" s="97"/>
      <c r="EF109" s="98"/>
      <c r="EG109" s="104"/>
      <c r="EH109" s="97"/>
      <c r="EI109" s="97"/>
      <c r="EJ109" s="97"/>
      <c r="EK109" s="97"/>
      <c r="EL109" s="97"/>
      <c r="EM109" s="97"/>
      <c r="EN109" s="97"/>
      <c r="EO109" s="97"/>
      <c r="EP109" s="97"/>
      <c r="EQ109" s="97"/>
      <c r="ER109" s="97"/>
      <c r="ES109" s="97"/>
      <c r="ET109" s="97"/>
      <c r="EU109" s="97"/>
      <c r="EV109" s="97"/>
      <c r="EW109" s="98"/>
      <c r="EX109" s="104"/>
      <c r="EY109" s="97"/>
      <c r="EZ109" s="97"/>
      <c r="FA109" s="97"/>
      <c r="FB109" s="97"/>
      <c r="FC109" s="97"/>
      <c r="FD109" s="97"/>
      <c r="FE109" s="97"/>
      <c r="FF109" s="97"/>
      <c r="FG109" s="97"/>
      <c r="FH109" s="97"/>
      <c r="FI109" s="97"/>
      <c r="FJ109" s="97"/>
      <c r="FK109" s="97"/>
      <c r="FL109" s="97"/>
      <c r="FM109" s="97"/>
      <c r="FN109" s="98"/>
      <c r="FO109" s="104"/>
      <c r="FP109" s="97"/>
      <c r="FQ109" s="97"/>
      <c r="FR109" s="97"/>
      <c r="FS109" s="97"/>
      <c r="FT109" s="97"/>
      <c r="FU109" s="97"/>
      <c r="FV109" s="97"/>
      <c r="FW109" s="97"/>
      <c r="FX109" s="97"/>
      <c r="FY109" s="97"/>
      <c r="FZ109" s="97"/>
      <c r="GA109" s="97"/>
      <c r="GB109" s="97"/>
      <c r="GC109" s="97"/>
      <c r="GD109" s="97"/>
      <c r="GE109" s="98"/>
      <c r="GF109" s="104"/>
      <c r="GG109" s="97"/>
      <c r="GH109" s="97"/>
      <c r="GI109" s="97"/>
      <c r="GJ109" s="97"/>
      <c r="GK109" s="97"/>
      <c r="GL109" s="97"/>
      <c r="GM109" s="97"/>
      <c r="GN109" s="97"/>
      <c r="GO109" s="97"/>
      <c r="GP109" s="97"/>
      <c r="GQ109" s="97"/>
      <c r="GR109" s="97"/>
      <c r="GS109" s="97"/>
      <c r="GT109" s="97"/>
      <c r="GU109" s="97"/>
      <c r="GV109" s="98"/>
      <c r="GW109" s="104"/>
      <c r="GX109" s="97"/>
      <c r="GY109" s="97"/>
      <c r="GZ109" s="97"/>
      <c r="HA109" s="97"/>
      <c r="HB109" s="97"/>
      <c r="HC109" s="97"/>
      <c r="HD109" s="97"/>
      <c r="HE109" s="97"/>
      <c r="HF109" s="97"/>
      <c r="HG109" s="97"/>
      <c r="HH109" s="97"/>
      <c r="HI109" s="97"/>
      <c r="HJ109" s="97"/>
      <c r="HK109" s="97"/>
      <c r="HL109" s="97"/>
      <c r="HM109" s="98"/>
      <c r="HN109" s="104"/>
      <c r="HO109" s="97"/>
      <c r="HP109" s="97"/>
      <c r="HQ109" s="97"/>
      <c r="HR109" s="97"/>
      <c r="HS109" s="97"/>
      <c r="HT109" s="97"/>
      <c r="HU109" s="97"/>
      <c r="HV109" s="97"/>
      <c r="HW109" s="97"/>
      <c r="HX109" s="97"/>
      <c r="HY109" s="97"/>
      <c r="HZ109" s="97"/>
      <c r="IA109" s="97"/>
      <c r="IB109" s="97"/>
      <c r="IC109" s="97"/>
      <c r="ID109" s="98"/>
      <c r="IE109" s="104"/>
      <c r="IF109" s="97"/>
      <c r="IG109" s="97"/>
      <c r="IH109" s="97"/>
      <c r="II109" s="97"/>
      <c r="IJ109" s="97"/>
      <c r="IK109" s="97"/>
      <c r="IL109" s="97"/>
      <c r="IM109" s="97"/>
      <c r="IN109" s="97"/>
      <c r="IO109" s="97"/>
      <c r="IP109" s="97"/>
      <c r="IQ109" s="97"/>
      <c r="IR109" s="97"/>
      <c r="IS109" s="97"/>
      <c r="IT109" s="97"/>
      <c r="IU109" s="98"/>
      <c r="IV109" s="104"/>
      <c r="IW109" s="97"/>
      <c r="IX109" s="97"/>
      <c r="IY109" s="97"/>
      <c r="IZ109" s="97"/>
      <c r="JA109" s="97"/>
      <c r="JB109" s="97"/>
      <c r="JC109" s="97"/>
      <c r="JD109" s="97"/>
      <c r="JE109" s="97"/>
      <c r="JF109" s="97"/>
      <c r="JG109" s="97"/>
      <c r="JH109" s="97"/>
      <c r="JI109" s="97"/>
      <c r="JJ109" s="97"/>
      <c r="JK109" s="97"/>
      <c r="JL109" s="98"/>
      <c r="JM109" s="104"/>
      <c r="JN109" s="97"/>
      <c r="JO109" s="97"/>
      <c r="JP109" s="97"/>
      <c r="JQ109" s="97"/>
      <c r="JR109" s="97"/>
      <c r="JS109" s="97"/>
      <c r="JT109" s="97"/>
      <c r="JU109" s="97"/>
      <c r="JV109" s="97"/>
      <c r="JW109" s="97"/>
      <c r="JX109" s="97"/>
      <c r="JY109" s="97"/>
      <c r="JZ109" s="97"/>
      <c r="KA109" s="97"/>
      <c r="KB109" s="97"/>
      <c r="KC109" s="98"/>
      <c r="KD109" s="104"/>
      <c r="KE109" s="97"/>
      <c r="KF109" s="97"/>
      <c r="KG109" s="97"/>
      <c r="KH109" s="97"/>
      <c r="KI109" s="97"/>
      <c r="KJ109" s="97"/>
      <c r="KK109" s="97"/>
      <c r="KL109" s="97"/>
      <c r="KM109" s="97"/>
      <c r="KN109" s="97"/>
      <c r="KO109" s="97"/>
      <c r="KP109" s="97"/>
      <c r="KQ109" s="97"/>
      <c r="KR109" s="97"/>
      <c r="KS109" s="97"/>
    </row>
    <row r="110" ht="15.0" customHeight="1">
      <c r="A110" s="104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8"/>
      <c r="R110" s="104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8"/>
      <c r="AI110" s="104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8"/>
      <c r="AZ110" s="104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8"/>
      <c r="BQ110" s="104"/>
      <c r="BR110" s="97"/>
      <c r="BS110" s="97"/>
      <c r="BT110" s="97"/>
      <c r="BU110" s="97"/>
      <c r="BV110" s="97"/>
      <c r="BW110" s="97"/>
      <c r="BX110" s="97"/>
      <c r="BY110" s="97"/>
      <c r="BZ110" s="97"/>
      <c r="CA110" s="97"/>
      <c r="CB110" s="97"/>
      <c r="CC110" s="97"/>
      <c r="CD110" s="97"/>
      <c r="CE110" s="97"/>
      <c r="CF110" s="97"/>
      <c r="CG110" s="98"/>
      <c r="CH110" s="104"/>
      <c r="CI110" s="97"/>
      <c r="CJ110" s="97"/>
      <c r="CK110" s="97"/>
      <c r="CL110" s="97"/>
      <c r="CM110" s="97"/>
      <c r="CN110" s="97"/>
      <c r="CO110" s="97"/>
      <c r="CP110" s="97"/>
      <c r="CQ110" s="97"/>
      <c r="CR110" s="97"/>
      <c r="CS110" s="97"/>
      <c r="CT110" s="97"/>
      <c r="CU110" s="97"/>
      <c r="CV110" s="97"/>
      <c r="CW110" s="97"/>
      <c r="CX110" s="98"/>
      <c r="CY110" s="104"/>
      <c r="CZ110" s="97"/>
      <c r="DA110" s="97"/>
      <c r="DB110" s="97"/>
      <c r="DC110" s="97"/>
      <c r="DD110" s="97"/>
      <c r="DE110" s="97"/>
      <c r="DF110" s="97"/>
      <c r="DG110" s="97"/>
      <c r="DH110" s="97"/>
      <c r="DI110" s="97"/>
      <c r="DJ110" s="97"/>
      <c r="DK110" s="97"/>
      <c r="DL110" s="97"/>
      <c r="DM110" s="97"/>
      <c r="DN110" s="97"/>
      <c r="DO110" s="98"/>
      <c r="DP110" s="104"/>
      <c r="DQ110" s="97"/>
      <c r="DR110" s="97"/>
      <c r="DS110" s="97"/>
      <c r="DT110" s="97"/>
      <c r="DU110" s="97"/>
      <c r="DV110" s="97"/>
      <c r="DW110" s="97"/>
      <c r="DX110" s="97"/>
      <c r="DY110" s="97"/>
      <c r="DZ110" s="97"/>
      <c r="EA110" s="97"/>
      <c r="EB110" s="97"/>
      <c r="EC110" s="97"/>
      <c r="ED110" s="97"/>
      <c r="EE110" s="97"/>
      <c r="EF110" s="98"/>
      <c r="EG110" s="104"/>
      <c r="EH110" s="97"/>
      <c r="EI110" s="97"/>
      <c r="EJ110" s="97"/>
      <c r="EK110" s="97"/>
      <c r="EL110" s="97"/>
      <c r="EM110" s="97"/>
      <c r="EN110" s="97"/>
      <c r="EO110" s="97"/>
      <c r="EP110" s="97"/>
      <c r="EQ110" s="97"/>
      <c r="ER110" s="97"/>
      <c r="ES110" s="97"/>
      <c r="ET110" s="97"/>
      <c r="EU110" s="97"/>
      <c r="EV110" s="97"/>
      <c r="EW110" s="98"/>
      <c r="EX110" s="104"/>
      <c r="EY110" s="97"/>
      <c r="EZ110" s="97"/>
      <c r="FA110" s="97"/>
      <c r="FB110" s="97"/>
      <c r="FC110" s="97"/>
      <c r="FD110" s="97"/>
      <c r="FE110" s="97"/>
      <c r="FF110" s="97"/>
      <c r="FG110" s="97"/>
      <c r="FH110" s="97"/>
      <c r="FI110" s="97"/>
      <c r="FJ110" s="97"/>
      <c r="FK110" s="97"/>
      <c r="FL110" s="97"/>
      <c r="FM110" s="97"/>
      <c r="FN110" s="98"/>
      <c r="FO110" s="104"/>
      <c r="FP110" s="97"/>
      <c r="FQ110" s="97"/>
      <c r="FR110" s="97"/>
      <c r="FS110" s="97"/>
      <c r="FT110" s="97"/>
      <c r="FU110" s="97"/>
      <c r="FV110" s="97"/>
      <c r="FW110" s="97"/>
      <c r="FX110" s="97"/>
      <c r="FY110" s="97"/>
      <c r="FZ110" s="97"/>
      <c r="GA110" s="97"/>
      <c r="GB110" s="97"/>
      <c r="GC110" s="97"/>
      <c r="GD110" s="97"/>
      <c r="GE110" s="98"/>
      <c r="GF110" s="104"/>
      <c r="GG110" s="97"/>
      <c r="GH110" s="97"/>
      <c r="GI110" s="97"/>
      <c r="GJ110" s="97"/>
      <c r="GK110" s="97"/>
      <c r="GL110" s="97"/>
      <c r="GM110" s="97"/>
      <c r="GN110" s="97"/>
      <c r="GO110" s="97"/>
      <c r="GP110" s="97"/>
      <c r="GQ110" s="97"/>
      <c r="GR110" s="97"/>
      <c r="GS110" s="97"/>
      <c r="GT110" s="97"/>
      <c r="GU110" s="97"/>
      <c r="GV110" s="98"/>
      <c r="GW110" s="104"/>
      <c r="GX110" s="97"/>
      <c r="GY110" s="97"/>
      <c r="GZ110" s="97"/>
      <c r="HA110" s="97"/>
      <c r="HB110" s="97"/>
      <c r="HC110" s="97"/>
      <c r="HD110" s="97"/>
      <c r="HE110" s="97"/>
      <c r="HF110" s="97"/>
      <c r="HG110" s="97"/>
      <c r="HH110" s="97"/>
      <c r="HI110" s="97"/>
      <c r="HJ110" s="97"/>
      <c r="HK110" s="97"/>
      <c r="HL110" s="97"/>
      <c r="HM110" s="98"/>
      <c r="HN110" s="104"/>
      <c r="HO110" s="97"/>
      <c r="HP110" s="97"/>
      <c r="HQ110" s="97"/>
      <c r="HR110" s="97"/>
      <c r="HS110" s="97"/>
      <c r="HT110" s="97"/>
      <c r="HU110" s="97"/>
      <c r="HV110" s="97"/>
      <c r="HW110" s="97"/>
      <c r="HX110" s="97"/>
      <c r="HY110" s="97"/>
      <c r="HZ110" s="97"/>
      <c r="IA110" s="97"/>
      <c r="IB110" s="97"/>
      <c r="IC110" s="97"/>
      <c r="ID110" s="98"/>
      <c r="IE110" s="104"/>
      <c r="IF110" s="97"/>
      <c r="IG110" s="97"/>
      <c r="IH110" s="97"/>
      <c r="II110" s="97"/>
      <c r="IJ110" s="97"/>
      <c r="IK110" s="97"/>
      <c r="IL110" s="97"/>
      <c r="IM110" s="97"/>
      <c r="IN110" s="97"/>
      <c r="IO110" s="97"/>
      <c r="IP110" s="97"/>
      <c r="IQ110" s="97"/>
      <c r="IR110" s="97"/>
      <c r="IS110" s="97"/>
      <c r="IT110" s="97"/>
      <c r="IU110" s="98"/>
      <c r="IV110" s="104"/>
      <c r="IW110" s="97"/>
      <c r="IX110" s="97"/>
      <c r="IY110" s="97"/>
      <c r="IZ110" s="97"/>
      <c r="JA110" s="97"/>
      <c r="JB110" s="97"/>
      <c r="JC110" s="97"/>
      <c r="JD110" s="97"/>
      <c r="JE110" s="97"/>
      <c r="JF110" s="97"/>
      <c r="JG110" s="97"/>
      <c r="JH110" s="97"/>
      <c r="JI110" s="97"/>
      <c r="JJ110" s="97"/>
      <c r="JK110" s="97"/>
      <c r="JL110" s="98"/>
      <c r="JM110" s="104"/>
      <c r="JN110" s="97"/>
      <c r="JO110" s="97"/>
      <c r="JP110" s="97"/>
      <c r="JQ110" s="97"/>
      <c r="JR110" s="97"/>
      <c r="JS110" s="97"/>
      <c r="JT110" s="97"/>
      <c r="JU110" s="97"/>
      <c r="JV110" s="97"/>
      <c r="JW110" s="97"/>
      <c r="JX110" s="97"/>
      <c r="JY110" s="97"/>
      <c r="JZ110" s="97"/>
      <c r="KA110" s="97"/>
      <c r="KB110" s="97"/>
      <c r="KC110" s="98"/>
      <c r="KD110" s="104"/>
      <c r="KE110" s="97"/>
      <c r="KF110" s="97"/>
      <c r="KG110" s="97"/>
      <c r="KH110" s="97"/>
      <c r="KI110" s="97"/>
      <c r="KJ110" s="97"/>
      <c r="KK110" s="97"/>
      <c r="KL110" s="97"/>
      <c r="KM110" s="97"/>
      <c r="KN110" s="97"/>
      <c r="KO110" s="97"/>
      <c r="KP110" s="97"/>
      <c r="KQ110" s="97"/>
      <c r="KR110" s="97"/>
      <c r="KS110" s="97"/>
    </row>
    <row r="111" ht="15.0" customHeight="1">
      <c r="A111" s="104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8"/>
      <c r="R111" s="104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8"/>
      <c r="AI111" s="104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8"/>
      <c r="AZ111" s="104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8"/>
      <c r="BQ111" s="104"/>
      <c r="BR111" s="97"/>
      <c r="BS111" s="97"/>
      <c r="BT111" s="97"/>
      <c r="BU111" s="97"/>
      <c r="BV111" s="97"/>
      <c r="BW111" s="97"/>
      <c r="BX111" s="97"/>
      <c r="BY111" s="97"/>
      <c r="BZ111" s="97"/>
      <c r="CA111" s="97"/>
      <c r="CB111" s="97"/>
      <c r="CC111" s="97"/>
      <c r="CD111" s="97"/>
      <c r="CE111" s="97"/>
      <c r="CF111" s="97"/>
      <c r="CG111" s="98"/>
      <c r="CH111" s="104"/>
      <c r="CI111" s="97"/>
      <c r="CJ111" s="97"/>
      <c r="CK111" s="97"/>
      <c r="CL111" s="97"/>
      <c r="CM111" s="97"/>
      <c r="CN111" s="97"/>
      <c r="CO111" s="97"/>
      <c r="CP111" s="97"/>
      <c r="CQ111" s="97"/>
      <c r="CR111" s="97"/>
      <c r="CS111" s="97"/>
      <c r="CT111" s="97"/>
      <c r="CU111" s="97"/>
      <c r="CV111" s="97"/>
      <c r="CW111" s="97"/>
      <c r="CX111" s="98"/>
      <c r="CY111" s="104"/>
      <c r="CZ111" s="97"/>
      <c r="DA111" s="97"/>
      <c r="DB111" s="97"/>
      <c r="DC111" s="97"/>
      <c r="DD111" s="97"/>
      <c r="DE111" s="97"/>
      <c r="DF111" s="97"/>
      <c r="DG111" s="97"/>
      <c r="DH111" s="97"/>
      <c r="DI111" s="97"/>
      <c r="DJ111" s="97"/>
      <c r="DK111" s="97"/>
      <c r="DL111" s="97"/>
      <c r="DM111" s="97"/>
      <c r="DN111" s="97"/>
      <c r="DO111" s="98"/>
      <c r="DP111" s="104"/>
      <c r="DQ111" s="97"/>
      <c r="DR111" s="97"/>
      <c r="DS111" s="97"/>
      <c r="DT111" s="97"/>
      <c r="DU111" s="97"/>
      <c r="DV111" s="97"/>
      <c r="DW111" s="97"/>
      <c r="DX111" s="97"/>
      <c r="DY111" s="97"/>
      <c r="DZ111" s="97"/>
      <c r="EA111" s="97"/>
      <c r="EB111" s="97"/>
      <c r="EC111" s="97"/>
      <c r="ED111" s="97"/>
      <c r="EE111" s="97"/>
      <c r="EF111" s="98"/>
      <c r="EG111" s="104"/>
      <c r="EH111" s="97"/>
      <c r="EI111" s="97"/>
      <c r="EJ111" s="97"/>
      <c r="EK111" s="97"/>
      <c r="EL111" s="97"/>
      <c r="EM111" s="97"/>
      <c r="EN111" s="97"/>
      <c r="EO111" s="97"/>
      <c r="EP111" s="97"/>
      <c r="EQ111" s="97"/>
      <c r="ER111" s="97"/>
      <c r="ES111" s="97"/>
      <c r="ET111" s="97"/>
      <c r="EU111" s="97"/>
      <c r="EV111" s="97"/>
      <c r="EW111" s="98"/>
      <c r="EX111" s="104"/>
      <c r="EY111" s="97"/>
      <c r="EZ111" s="97"/>
      <c r="FA111" s="97"/>
      <c r="FB111" s="97"/>
      <c r="FC111" s="97"/>
      <c r="FD111" s="97"/>
      <c r="FE111" s="97"/>
      <c r="FF111" s="97"/>
      <c r="FG111" s="97"/>
      <c r="FH111" s="97"/>
      <c r="FI111" s="97"/>
      <c r="FJ111" s="97"/>
      <c r="FK111" s="97"/>
      <c r="FL111" s="97"/>
      <c r="FM111" s="97"/>
      <c r="FN111" s="98"/>
      <c r="FO111" s="104"/>
      <c r="FP111" s="97"/>
      <c r="FQ111" s="97"/>
      <c r="FR111" s="97"/>
      <c r="FS111" s="97"/>
      <c r="FT111" s="97"/>
      <c r="FU111" s="97"/>
      <c r="FV111" s="97"/>
      <c r="FW111" s="97"/>
      <c r="FX111" s="97"/>
      <c r="FY111" s="97"/>
      <c r="FZ111" s="97"/>
      <c r="GA111" s="97"/>
      <c r="GB111" s="97"/>
      <c r="GC111" s="97"/>
      <c r="GD111" s="97"/>
      <c r="GE111" s="98"/>
      <c r="GF111" s="104"/>
      <c r="GG111" s="97"/>
      <c r="GH111" s="97"/>
      <c r="GI111" s="97"/>
      <c r="GJ111" s="97"/>
      <c r="GK111" s="97"/>
      <c r="GL111" s="97"/>
      <c r="GM111" s="97"/>
      <c r="GN111" s="97"/>
      <c r="GO111" s="97"/>
      <c r="GP111" s="97"/>
      <c r="GQ111" s="97"/>
      <c r="GR111" s="97"/>
      <c r="GS111" s="97"/>
      <c r="GT111" s="97"/>
      <c r="GU111" s="97"/>
      <c r="GV111" s="98"/>
      <c r="GW111" s="104"/>
      <c r="GX111" s="97"/>
      <c r="GY111" s="97"/>
      <c r="GZ111" s="97"/>
      <c r="HA111" s="97"/>
      <c r="HB111" s="97"/>
      <c r="HC111" s="97"/>
      <c r="HD111" s="97"/>
      <c r="HE111" s="97"/>
      <c r="HF111" s="97"/>
      <c r="HG111" s="97"/>
      <c r="HH111" s="97"/>
      <c r="HI111" s="97"/>
      <c r="HJ111" s="97"/>
      <c r="HK111" s="97"/>
      <c r="HL111" s="97"/>
      <c r="HM111" s="98"/>
      <c r="HN111" s="104"/>
      <c r="HO111" s="97"/>
      <c r="HP111" s="97"/>
      <c r="HQ111" s="97"/>
      <c r="HR111" s="97"/>
      <c r="HS111" s="97"/>
      <c r="HT111" s="97"/>
      <c r="HU111" s="97"/>
      <c r="HV111" s="97"/>
      <c r="HW111" s="97"/>
      <c r="HX111" s="97"/>
      <c r="HY111" s="97"/>
      <c r="HZ111" s="97"/>
      <c r="IA111" s="97"/>
      <c r="IB111" s="97"/>
      <c r="IC111" s="97"/>
      <c r="ID111" s="98"/>
      <c r="IE111" s="104"/>
      <c r="IF111" s="97"/>
      <c r="IG111" s="97"/>
      <c r="IH111" s="97"/>
      <c r="II111" s="97"/>
      <c r="IJ111" s="97"/>
      <c r="IK111" s="97"/>
      <c r="IL111" s="97"/>
      <c r="IM111" s="97"/>
      <c r="IN111" s="97"/>
      <c r="IO111" s="97"/>
      <c r="IP111" s="97"/>
      <c r="IQ111" s="97"/>
      <c r="IR111" s="97"/>
      <c r="IS111" s="97"/>
      <c r="IT111" s="97"/>
      <c r="IU111" s="98"/>
      <c r="IV111" s="104"/>
      <c r="IW111" s="97"/>
      <c r="IX111" s="97"/>
      <c r="IY111" s="97"/>
      <c r="IZ111" s="97"/>
      <c r="JA111" s="97"/>
      <c r="JB111" s="97"/>
      <c r="JC111" s="97"/>
      <c r="JD111" s="97"/>
      <c r="JE111" s="97"/>
      <c r="JF111" s="97"/>
      <c r="JG111" s="97"/>
      <c r="JH111" s="97"/>
      <c r="JI111" s="97"/>
      <c r="JJ111" s="97"/>
      <c r="JK111" s="97"/>
      <c r="JL111" s="98"/>
      <c r="JM111" s="104"/>
      <c r="JN111" s="97"/>
      <c r="JO111" s="97"/>
      <c r="JP111" s="97"/>
      <c r="JQ111" s="97"/>
      <c r="JR111" s="97"/>
      <c r="JS111" s="97"/>
      <c r="JT111" s="97"/>
      <c r="JU111" s="97"/>
      <c r="JV111" s="97"/>
      <c r="JW111" s="97"/>
      <c r="JX111" s="97"/>
      <c r="JY111" s="97"/>
      <c r="JZ111" s="97"/>
      <c r="KA111" s="97"/>
      <c r="KB111" s="97"/>
      <c r="KC111" s="98"/>
      <c r="KD111" s="104"/>
      <c r="KE111" s="97"/>
      <c r="KF111" s="97"/>
      <c r="KG111" s="97"/>
      <c r="KH111" s="97"/>
      <c r="KI111" s="97"/>
      <c r="KJ111" s="97"/>
      <c r="KK111" s="97"/>
      <c r="KL111" s="97"/>
      <c r="KM111" s="97"/>
      <c r="KN111" s="97"/>
      <c r="KO111" s="97"/>
      <c r="KP111" s="97"/>
      <c r="KQ111" s="97"/>
      <c r="KR111" s="97"/>
      <c r="KS111" s="97"/>
    </row>
    <row r="112" ht="15.0" customHeight="1">
      <c r="A112" s="366"/>
      <c r="B112" s="367" t="s">
        <v>50</v>
      </c>
      <c r="C112" s="368" t="s">
        <v>51</v>
      </c>
      <c r="D112" s="367"/>
      <c r="E112" s="367"/>
      <c r="F112" s="367"/>
      <c r="G112" s="367" t="s">
        <v>52</v>
      </c>
      <c r="H112" s="367"/>
      <c r="I112" s="369"/>
      <c r="J112" s="370"/>
      <c r="K112" s="370"/>
      <c r="L112" s="370"/>
      <c r="M112" s="370"/>
      <c r="N112" s="370"/>
      <c r="O112" s="370"/>
      <c r="P112" s="110" t="s">
        <v>103</v>
      </c>
      <c r="Q112" s="371"/>
      <c r="R112" s="366"/>
      <c r="S112" s="367" t="s">
        <v>50</v>
      </c>
      <c r="T112" s="368" t="s">
        <v>51</v>
      </c>
      <c r="U112" s="367"/>
      <c r="V112" s="367"/>
      <c r="W112" s="367"/>
      <c r="X112" s="367" t="s">
        <v>52</v>
      </c>
      <c r="Y112" s="367"/>
      <c r="Z112" s="369"/>
      <c r="AA112" s="370"/>
      <c r="AB112" s="370"/>
      <c r="AC112" s="370"/>
      <c r="AD112" s="370"/>
      <c r="AE112" s="370"/>
      <c r="AF112" s="370"/>
      <c r="AG112" s="110" t="s">
        <v>103</v>
      </c>
      <c r="AH112" s="371"/>
      <c r="AI112" s="366"/>
      <c r="AJ112" s="367" t="s">
        <v>50</v>
      </c>
      <c r="AK112" s="368" t="s">
        <v>51</v>
      </c>
      <c r="AL112" s="367"/>
      <c r="AM112" s="367"/>
      <c r="AN112" s="367"/>
      <c r="AO112" s="367" t="s">
        <v>52</v>
      </c>
      <c r="AP112" s="367"/>
      <c r="AQ112" s="369"/>
      <c r="AR112" s="370"/>
      <c r="AS112" s="370"/>
      <c r="AT112" s="370"/>
      <c r="AU112" s="370"/>
      <c r="AV112" s="370"/>
      <c r="AW112" s="370"/>
      <c r="AX112" s="110" t="s">
        <v>103</v>
      </c>
      <c r="AY112" s="371"/>
      <c r="AZ112" s="366"/>
      <c r="BA112" s="367" t="s">
        <v>50</v>
      </c>
      <c r="BB112" s="368" t="s">
        <v>51</v>
      </c>
      <c r="BC112" s="367"/>
      <c r="BD112" s="367"/>
      <c r="BE112" s="367"/>
      <c r="BF112" s="367" t="s">
        <v>52</v>
      </c>
      <c r="BG112" s="367"/>
      <c r="BH112" s="369"/>
      <c r="BI112" s="370"/>
      <c r="BJ112" s="370"/>
      <c r="BK112" s="370"/>
      <c r="BL112" s="370"/>
      <c r="BM112" s="370"/>
      <c r="BN112" s="370"/>
      <c r="BO112" s="110" t="s">
        <v>103</v>
      </c>
      <c r="BP112" s="371"/>
      <c r="BQ112" s="366"/>
      <c r="BR112" s="367" t="s">
        <v>50</v>
      </c>
      <c r="BS112" s="368" t="s">
        <v>51</v>
      </c>
      <c r="BT112" s="367"/>
      <c r="BU112" s="367"/>
      <c r="BV112" s="367"/>
      <c r="BW112" s="367" t="s">
        <v>52</v>
      </c>
      <c r="BX112" s="367"/>
      <c r="BY112" s="369"/>
      <c r="BZ112" s="370"/>
      <c r="CA112" s="370"/>
      <c r="CB112" s="370"/>
      <c r="CC112" s="370"/>
      <c r="CD112" s="370"/>
      <c r="CE112" s="370"/>
      <c r="CF112" s="110" t="s">
        <v>103</v>
      </c>
      <c r="CG112" s="371"/>
      <c r="CH112" s="366"/>
      <c r="CI112" s="367" t="s">
        <v>50</v>
      </c>
      <c r="CJ112" s="368" t="s">
        <v>51</v>
      </c>
      <c r="CK112" s="367"/>
      <c r="CL112" s="367"/>
      <c r="CM112" s="367"/>
      <c r="CN112" s="367" t="s">
        <v>52</v>
      </c>
      <c r="CO112" s="367"/>
      <c r="CP112" s="369"/>
      <c r="CQ112" s="370"/>
      <c r="CR112" s="370"/>
      <c r="CS112" s="370"/>
      <c r="CT112" s="370"/>
      <c r="CU112" s="370"/>
      <c r="CV112" s="370"/>
      <c r="CW112" s="110" t="s">
        <v>103</v>
      </c>
      <c r="CX112" s="371"/>
      <c r="CY112" s="366"/>
      <c r="CZ112" s="367" t="s">
        <v>50</v>
      </c>
      <c r="DA112" s="368" t="s">
        <v>51</v>
      </c>
      <c r="DB112" s="367"/>
      <c r="DC112" s="367"/>
      <c r="DD112" s="367"/>
      <c r="DE112" s="367" t="s">
        <v>52</v>
      </c>
      <c r="DF112" s="367"/>
      <c r="DG112" s="369"/>
      <c r="DH112" s="370"/>
      <c r="DI112" s="370"/>
      <c r="DJ112" s="370"/>
      <c r="DK112" s="370"/>
      <c r="DL112" s="370"/>
      <c r="DM112" s="370"/>
      <c r="DN112" s="110" t="s">
        <v>103</v>
      </c>
      <c r="DO112" s="371"/>
      <c r="DP112" s="366"/>
      <c r="DQ112" s="367" t="s">
        <v>50</v>
      </c>
      <c r="DR112" s="368" t="s">
        <v>51</v>
      </c>
      <c r="DS112" s="367"/>
      <c r="DT112" s="367"/>
      <c r="DU112" s="367"/>
      <c r="DV112" s="367" t="s">
        <v>52</v>
      </c>
      <c r="DW112" s="367"/>
      <c r="DX112" s="369"/>
      <c r="DY112" s="370"/>
      <c r="DZ112" s="370"/>
      <c r="EA112" s="370"/>
      <c r="EB112" s="370"/>
      <c r="EC112" s="370"/>
      <c r="ED112" s="370"/>
      <c r="EE112" s="110" t="s">
        <v>103</v>
      </c>
      <c r="EF112" s="371"/>
      <c r="EG112" s="366"/>
      <c r="EH112" s="367" t="s">
        <v>50</v>
      </c>
      <c r="EI112" s="368" t="s">
        <v>51</v>
      </c>
      <c r="EJ112" s="367"/>
      <c r="EK112" s="367"/>
      <c r="EL112" s="367"/>
      <c r="EM112" s="367" t="s">
        <v>52</v>
      </c>
      <c r="EN112" s="367"/>
      <c r="EO112" s="369"/>
      <c r="EP112" s="370"/>
      <c r="EQ112" s="370"/>
      <c r="ER112" s="370"/>
      <c r="ES112" s="370"/>
      <c r="ET112" s="370"/>
      <c r="EU112" s="370"/>
      <c r="EV112" s="110" t="s">
        <v>103</v>
      </c>
      <c r="EW112" s="371"/>
      <c r="EX112" s="366"/>
      <c r="EY112" s="367" t="s">
        <v>50</v>
      </c>
      <c r="EZ112" s="368" t="s">
        <v>51</v>
      </c>
      <c r="FA112" s="367"/>
      <c r="FB112" s="367"/>
      <c r="FC112" s="367"/>
      <c r="FD112" s="367" t="s">
        <v>52</v>
      </c>
      <c r="FE112" s="367"/>
      <c r="FF112" s="369"/>
      <c r="FG112" s="370"/>
      <c r="FH112" s="370"/>
      <c r="FI112" s="370"/>
      <c r="FJ112" s="370"/>
      <c r="FK112" s="370"/>
      <c r="FL112" s="370"/>
      <c r="FM112" s="110" t="s">
        <v>103</v>
      </c>
      <c r="FN112" s="371"/>
      <c r="FO112" s="366"/>
      <c r="FP112" s="367" t="s">
        <v>50</v>
      </c>
      <c r="FQ112" s="368" t="s">
        <v>51</v>
      </c>
      <c r="FR112" s="367"/>
      <c r="FS112" s="367"/>
      <c r="FT112" s="367"/>
      <c r="FU112" s="367" t="s">
        <v>52</v>
      </c>
      <c r="FV112" s="367"/>
      <c r="FW112" s="369"/>
      <c r="FX112" s="370"/>
      <c r="FY112" s="370"/>
      <c r="FZ112" s="370"/>
      <c r="GA112" s="370"/>
      <c r="GB112" s="370"/>
      <c r="GC112" s="370"/>
      <c r="GD112" s="110" t="s">
        <v>103</v>
      </c>
      <c r="GE112" s="371"/>
      <c r="GF112" s="366"/>
      <c r="GG112" s="367" t="s">
        <v>50</v>
      </c>
      <c r="GH112" s="368" t="s">
        <v>51</v>
      </c>
      <c r="GI112" s="367"/>
      <c r="GJ112" s="367"/>
      <c r="GK112" s="367"/>
      <c r="GL112" s="367" t="s">
        <v>52</v>
      </c>
      <c r="GM112" s="367"/>
      <c r="GN112" s="369"/>
      <c r="GO112" s="370"/>
      <c r="GP112" s="370"/>
      <c r="GQ112" s="370"/>
      <c r="GR112" s="370"/>
      <c r="GS112" s="370"/>
      <c r="GT112" s="370"/>
      <c r="GU112" s="110" t="s">
        <v>103</v>
      </c>
      <c r="GV112" s="371"/>
      <c r="GW112" s="366"/>
      <c r="GX112" s="367" t="s">
        <v>50</v>
      </c>
      <c r="GY112" s="368" t="s">
        <v>51</v>
      </c>
      <c r="GZ112" s="367"/>
      <c r="HA112" s="367"/>
      <c r="HB112" s="367"/>
      <c r="HC112" s="367" t="s">
        <v>52</v>
      </c>
      <c r="HD112" s="367"/>
      <c r="HE112" s="369"/>
      <c r="HF112" s="370"/>
      <c r="HG112" s="370"/>
      <c r="HH112" s="370"/>
      <c r="HI112" s="370"/>
      <c r="HJ112" s="370"/>
      <c r="HK112" s="370"/>
      <c r="HL112" s="110" t="s">
        <v>103</v>
      </c>
      <c r="HM112" s="371"/>
      <c r="HN112" s="366"/>
      <c r="HO112" s="367" t="s">
        <v>50</v>
      </c>
      <c r="HP112" s="368" t="s">
        <v>51</v>
      </c>
      <c r="HQ112" s="367"/>
      <c r="HR112" s="367"/>
      <c r="HS112" s="367"/>
      <c r="HT112" s="367" t="s">
        <v>52</v>
      </c>
      <c r="HU112" s="367"/>
      <c r="HV112" s="369"/>
      <c r="HW112" s="370"/>
      <c r="HX112" s="370"/>
      <c r="HY112" s="370"/>
      <c r="HZ112" s="370"/>
      <c r="IA112" s="370"/>
      <c r="IB112" s="370"/>
      <c r="IC112" s="110" t="s">
        <v>103</v>
      </c>
      <c r="ID112" s="371"/>
      <c r="IE112" s="366"/>
      <c r="IF112" s="367" t="s">
        <v>50</v>
      </c>
      <c r="IG112" s="368" t="s">
        <v>51</v>
      </c>
      <c r="IH112" s="367"/>
      <c r="II112" s="367"/>
      <c r="IJ112" s="367"/>
      <c r="IK112" s="367" t="s">
        <v>52</v>
      </c>
      <c r="IL112" s="367"/>
      <c r="IM112" s="369"/>
      <c r="IN112" s="370"/>
      <c r="IO112" s="370"/>
      <c r="IP112" s="370"/>
      <c r="IQ112" s="370"/>
      <c r="IR112" s="370"/>
      <c r="IS112" s="370"/>
      <c r="IT112" s="110" t="s">
        <v>103</v>
      </c>
      <c r="IU112" s="371"/>
      <c r="IV112" s="366"/>
      <c r="IW112" s="367" t="s">
        <v>50</v>
      </c>
      <c r="IX112" s="368" t="s">
        <v>51</v>
      </c>
      <c r="IY112" s="367"/>
      <c r="IZ112" s="367"/>
      <c r="JA112" s="367"/>
      <c r="JB112" s="367" t="s">
        <v>52</v>
      </c>
      <c r="JC112" s="367"/>
      <c r="JD112" s="369"/>
      <c r="JE112" s="370"/>
      <c r="JF112" s="370"/>
      <c r="JG112" s="370"/>
      <c r="JH112" s="370"/>
      <c r="JI112" s="370"/>
      <c r="JJ112" s="370"/>
      <c r="JK112" s="110" t="s">
        <v>103</v>
      </c>
      <c r="JL112" s="371"/>
      <c r="JM112" s="366"/>
      <c r="JN112" s="367" t="s">
        <v>50</v>
      </c>
      <c r="JO112" s="368" t="s">
        <v>51</v>
      </c>
      <c r="JP112" s="367"/>
      <c r="JQ112" s="367"/>
      <c r="JR112" s="367"/>
      <c r="JS112" s="367" t="s">
        <v>52</v>
      </c>
      <c r="JT112" s="367"/>
      <c r="JU112" s="369"/>
      <c r="JV112" s="370"/>
      <c r="JW112" s="370"/>
      <c r="JX112" s="370"/>
      <c r="JY112" s="370"/>
      <c r="JZ112" s="370"/>
      <c r="KA112" s="370"/>
      <c r="KB112" s="110" t="s">
        <v>103</v>
      </c>
      <c r="KC112" s="371"/>
      <c r="KD112" s="366"/>
      <c r="KE112" s="367" t="s">
        <v>50</v>
      </c>
      <c r="KF112" s="368" t="s">
        <v>51</v>
      </c>
      <c r="KG112" s="367"/>
      <c r="KH112" s="367"/>
      <c r="KI112" s="367"/>
      <c r="KJ112" s="367" t="s">
        <v>52</v>
      </c>
      <c r="KK112" s="367"/>
      <c r="KL112" s="369"/>
      <c r="KM112" s="370"/>
      <c r="KN112" s="370"/>
      <c r="KO112" s="370"/>
      <c r="KP112" s="370"/>
      <c r="KQ112" s="370"/>
      <c r="KR112" s="370"/>
      <c r="KS112" s="110" t="s">
        <v>103</v>
      </c>
    </row>
    <row r="113" ht="15.0" customHeight="1">
      <c r="A113" s="372"/>
      <c r="B113" s="373" t="s">
        <v>54</v>
      </c>
      <c r="C113" s="373" t="s">
        <v>55</v>
      </c>
      <c r="D113" s="373"/>
      <c r="E113" s="373"/>
      <c r="F113" s="373"/>
      <c r="G113" s="373" t="s">
        <v>56</v>
      </c>
      <c r="H113" s="373"/>
      <c r="I113" s="374"/>
      <c r="J113" s="370"/>
      <c r="K113" s="370"/>
      <c r="L113" s="370"/>
      <c r="M113" s="370"/>
      <c r="N113" s="370"/>
      <c r="O113" s="370"/>
      <c r="P113" s="42"/>
      <c r="Q113" s="371"/>
      <c r="R113" s="372"/>
      <c r="S113" s="373" t="s">
        <v>54</v>
      </c>
      <c r="T113" s="373" t="s">
        <v>55</v>
      </c>
      <c r="U113" s="373"/>
      <c r="V113" s="373"/>
      <c r="W113" s="373"/>
      <c r="X113" s="373" t="s">
        <v>56</v>
      </c>
      <c r="Y113" s="373"/>
      <c r="Z113" s="374"/>
      <c r="AA113" s="370"/>
      <c r="AB113" s="370"/>
      <c r="AC113" s="370"/>
      <c r="AD113" s="370"/>
      <c r="AE113" s="370"/>
      <c r="AF113" s="370"/>
      <c r="AG113" s="42"/>
      <c r="AH113" s="371"/>
      <c r="AI113" s="372"/>
      <c r="AJ113" s="373" t="s">
        <v>54</v>
      </c>
      <c r="AK113" s="373" t="s">
        <v>55</v>
      </c>
      <c r="AL113" s="373"/>
      <c r="AM113" s="373"/>
      <c r="AN113" s="373"/>
      <c r="AO113" s="373" t="s">
        <v>56</v>
      </c>
      <c r="AP113" s="373"/>
      <c r="AQ113" s="374"/>
      <c r="AR113" s="370"/>
      <c r="AS113" s="370"/>
      <c r="AT113" s="370"/>
      <c r="AU113" s="370"/>
      <c r="AV113" s="370"/>
      <c r="AW113" s="370"/>
      <c r="AX113" s="42"/>
      <c r="AY113" s="371"/>
      <c r="AZ113" s="372"/>
      <c r="BA113" s="373" t="s">
        <v>54</v>
      </c>
      <c r="BB113" s="373" t="s">
        <v>55</v>
      </c>
      <c r="BC113" s="373"/>
      <c r="BD113" s="373"/>
      <c r="BE113" s="373"/>
      <c r="BF113" s="373" t="s">
        <v>56</v>
      </c>
      <c r="BG113" s="373"/>
      <c r="BH113" s="374"/>
      <c r="BI113" s="370"/>
      <c r="BJ113" s="370"/>
      <c r="BK113" s="370"/>
      <c r="BL113" s="370"/>
      <c r="BM113" s="370"/>
      <c r="BN113" s="370"/>
      <c r="BO113" s="42"/>
      <c r="BP113" s="371"/>
      <c r="BQ113" s="372"/>
      <c r="BR113" s="373" t="s">
        <v>54</v>
      </c>
      <c r="BS113" s="373" t="s">
        <v>55</v>
      </c>
      <c r="BT113" s="373"/>
      <c r="BU113" s="373"/>
      <c r="BV113" s="373"/>
      <c r="BW113" s="373" t="s">
        <v>56</v>
      </c>
      <c r="BX113" s="373"/>
      <c r="BY113" s="374"/>
      <c r="BZ113" s="370"/>
      <c r="CA113" s="370"/>
      <c r="CB113" s="370"/>
      <c r="CC113" s="370"/>
      <c r="CD113" s="370"/>
      <c r="CE113" s="370"/>
      <c r="CF113" s="42"/>
      <c r="CG113" s="371"/>
      <c r="CH113" s="372"/>
      <c r="CI113" s="373" t="s">
        <v>54</v>
      </c>
      <c r="CJ113" s="373" t="s">
        <v>55</v>
      </c>
      <c r="CK113" s="373"/>
      <c r="CL113" s="373"/>
      <c r="CM113" s="373"/>
      <c r="CN113" s="373" t="s">
        <v>56</v>
      </c>
      <c r="CO113" s="373"/>
      <c r="CP113" s="374"/>
      <c r="CQ113" s="370"/>
      <c r="CR113" s="370"/>
      <c r="CS113" s="370"/>
      <c r="CT113" s="370"/>
      <c r="CU113" s="370"/>
      <c r="CV113" s="370"/>
      <c r="CW113" s="42"/>
      <c r="CX113" s="371"/>
      <c r="CY113" s="372"/>
      <c r="CZ113" s="373" t="s">
        <v>54</v>
      </c>
      <c r="DA113" s="373" t="s">
        <v>55</v>
      </c>
      <c r="DB113" s="373"/>
      <c r="DC113" s="373"/>
      <c r="DD113" s="373"/>
      <c r="DE113" s="373" t="s">
        <v>56</v>
      </c>
      <c r="DF113" s="373"/>
      <c r="DG113" s="374"/>
      <c r="DH113" s="370"/>
      <c r="DI113" s="370"/>
      <c r="DJ113" s="370"/>
      <c r="DK113" s="370"/>
      <c r="DL113" s="370"/>
      <c r="DM113" s="370"/>
      <c r="DN113" s="42"/>
      <c r="DO113" s="371"/>
      <c r="DP113" s="372"/>
      <c r="DQ113" s="373" t="s">
        <v>54</v>
      </c>
      <c r="DR113" s="373" t="s">
        <v>55</v>
      </c>
      <c r="DS113" s="373"/>
      <c r="DT113" s="373"/>
      <c r="DU113" s="373"/>
      <c r="DV113" s="373" t="s">
        <v>56</v>
      </c>
      <c r="DW113" s="373"/>
      <c r="DX113" s="374"/>
      <c r="DY113" s="370"/>
      <c r="DZ113" s="370"/>
      <c r="EA113" s="370"/>
      <c r="EB113" s="370"/>
      <c r="EC113" s="370"/>
      <c r="ED113" s="370"/>
      <c r="EE113" s="42"/>
      <c r="EF113" s="371"/>
      <c r="EG113" s="372"/>
      <c r="EH113" s="373" t="s">
        <v>54</v>
      </c>
      <c r="EI113" s="373" t="s">
        <v>55</v>
      </c>
      <c r="EJ113" s="373"/>
      <c r="EK113" s="373"/>
      <c r="EL113" s="373"/>
      <c r="EM113" s="373" t="s">
        <v>56</v>
      </c>
      <c r="EN113" s="373"/>
      <c r="EO113" s="374"/>
      <c r="EP113" s="370"/>
      <c r="EQ113" s="370"/>
      <c r="ER113" s="370"/>
      <c r="ES113" s="370"/>
      <c r="ET113" s="370"/>
      <c r="EU113" s="370"/>
      <c r="EV113" s="42"/>
      <c r="EW113" s="371"/>
      <c r="EX113" s="372"/>
      <c r="EY113" s="373" t="s">
        <v>54</v>
      </c>
      <c r="EZ113" s="373" t="s">
        <v>55</v>
      </c>
      <c r="FA113" s="373"/>
      <c r="FB113" s="373"/>
      <c r="FC113" s="373"/>
      <c r="FD113" s="373" t="s">
        <v>56</v>
      </c>
      <c r="FE113" s="373"/>
      <c r="FF113" s="374"/>
      <c r="FG113" s="370"/>
      <c r="FH113" s="370"/>
      <c r="FI113" s="370"/>
      <c r="FJ113" s="370"/>
      <c r="FK113" s="370"/>
      <c r="FL113" s="370"/>
      <c r="FM113" s="42"/>
      <c r="FN113" s="371"/>
      <c r="FO113" s="372"/>
      <c r="FP113" s="373" t="s">
        <v>54</v>
      </c>
      <c r="FQ113" s="373" t="s">
        <v>55</v>
      </c>
      <c r="FR113" s="373"/>
      <c r="FS113" s="373"/>
      <c r="FT113" s="373"/>
      <c r="FU113" s="373" t="s">
        <v>56</v>
      </c>
      <c r="FV113" s="373"/>
      <c r="FW113" s="374"/>
      <c r="FX113" s="370"/>
      <c r="FY113" s="370"/>
      <c r="FZ113" s="370"/>
      <c r="GA113" s="370"/>
      <c r="GB113" s="370"/>
      <c r="GC113" s="370"/>
      <c r="GD113" s="42"/>
      <c r="GE113" s="371"/>
      <c r="GF113" s="372"/>
      <c r="GG113" s="373" t="s">
        <v>54</v>
      </c>
      <c r="GH113" s="373" t="s">
        <v>55</v>
      </c>
      <c r="GI113" s="373"/>
      <c r="GJ113" s="373"/>
      <c r="GK113" s="373"/>
      <c r="GL113" s="373" t="s">
        <v>56</v>
      </c>
      <c r="GM113" s="373"/>
      <c r="GN113" s="374"/>
      <c r="GO113" s="370"/>
      <c r="GP113" s="370"/>
      <c r="GQ113" s="370"/>
      <c r="GR113" s="370"/>
      <c r="GS113" s="370"/>
      <c r="GT113" s="370"/>
      <c r="GU113" s="42"/>
      <c r="GV113" s="371"/>
      <c r="GW113" s="372"/>
      <c r="GX113" s="373" t="s">
        <v>54</v>
      </c>
      <c r="GY113" s="373" t="s">
        <v>55</v>
      </c>
      <c r="GZ113" s="373"/>
      <c r="HA113" s="373"/>
      <c r="HB113" s="373"/>
      <c r="HC113" s="373" t="s">
        <v>56</v>
      </c>
      <c r="HD113" s="373"/>
      <c r="HE113" s="374"/>
      <c r="HF113" s="370"/>
      <c r="HG113" s="370"/>
      <c r="HH113" s="370"/>
      <c r="HI113" s="370"/>
      <c r="HJ113" s="370"/>
      <c r="HK113" s="370"/>
      <c r="HL113" s="42"/>
      <c r="HM113" s="371"/>
      <c r="HN113" s="372"/>
      <c r="HO113" s="373" t="s">
        <v>54</v>
      </c>
      <c r="HP113" s="373" t="s">
        <v>55</v>
      </c>
      <c r="HQ113" s="373"/>
      <c r="HR113" s="373"/>
      <c r="HS113" s="373"/>
      <c r="HT113" s="373" t="s">
        <v>56</v>
      </c>
      <c r="HU113" s="373"/>
      <c r="HV113" s="374"/>
      <c r="HW113" s="370"/>
      <c r="HX113" s="370"/>
      <c r="HY113" s="370"/>
      <c r="HZ113" s="370"/>
      <c r="IA113" s="370"/>
      <c r="IB113" s="370"/>
      <c r="IC113" s="42"/>
      <c r="ID113" s="371"/>
      <c r="IE113" s="372"/>
      <c r="IF113" s="373" t="s">
        <v>54</v>
      </c>
      <c r="IG113" s="373" t="s">
        <v>55</v>
      </c>
      <c r="IH113" s="373"/>
      <c r="II113" s="373"/>
      <c r="IJ113" s="373"/>
      <c r="IK113" s="373" t="s">
        <v>56</v>
      </c>
      <c r="IL113" s="373"/>
      <c r="IM113" s="374"/>
      <c r="IN113" s="370"/>
      <c r="IO113" s="370"/>
      <c r="IP113" s="370"/>
      <c r="IQ113" s="370"/>
      <c r="IR113" s="370"/>
      <c r="IS113" s="370"/>
      <c r="IT113" s="42"/>
      <c r="IU113" s="371"/>
      <c r="IV113" s="372"/>
      <c r="IW113" s="373" t="s">
        <v>54</v>
      </c>
      <c r="IX113" s="373" t="s">
        <v>55</v>
      </c>
      <c r="IY113" s="373"/>
      <c r="IZ113" s="373"/>
      <c r="JA113" s="373"/>
      <c r="JB113" s="373" t="s">
        <v>56</v>
      </c>
      <c r="JC113" s="373"/>
      <c r="JD113" s="374"/>
      <c r="JE113" s="370"/>
      <c r="JF113" s="370"/>
      <c r="JG113" s="370"/>
      <c r="JH113" s="370"/>
      <c r="JI113" s="370"/>
      <c r="JJ113" s="370"/>
      <c r="JK113" s="42"/>
      <c r="JL113" s="371"/>
      <c r="JM113" s="372"/>
      <c r="JN113" s="373" t="s">
        <v>54</v>
      </c>
      <c r="JO113" s="373" t="s">
        <v>55</v>
      </c>
      <c r="JP113" s="373"/>
      <c r="JQ113" s="373"/>
      <c r="JR113" s="373"/>
      <c r="JS113" s="373" t="s">
        <v>56</v>
      </c>
      <c r="JT113" s="373"/>
      <c r="JU113" s="374"/>
      <c r="JV113" s="370"/>
      <c r="JW113" s="370"/>
      <c r="JX113" s="370"/>
      <c r="JY113" s="370"/>
      <c r="JZ113" s="370"/>
      <c r="KA113" s="370"/>
      <c r="KB113" s="42"/>
      <c r="KC113" s="371"/>
      <c r="KD113" s="372"/>
      <c r="KE113" s="373" t="s">
        <v>54</v>
      </c>
      <c r="KF113" s="373" t="s">
        <v>55</v>
      </c>
      <c r="KG113" s="373"/>
      <c r="KH113" s="373"/>
      <c r="KI113" s="373"/>
      <c r="KJ113" s="373" t="s">
        <v>56</v>
      </c>
      <c r="KK113" s="373"/>
      <c r="KL113" s="374"/>
      <c r="KM113" s="370"/>
      <c r="KN113" s="370"/>
      <c r="KO113" s="370"/>
      <c r="KP113" s="370"/>
      <c r="KQ113" s="370"/>
      <c r="KR113" s="370"/>
      <c r="KS113" s="42"/>
    </row>
    <row r="114" ht="15.0" customHeight="1">
      <c r="A114" s="372"/>
      <c r="B114" s="373" t="s">
        <v>57</v>
      </c>
      <c r="C114" s="373" t="s">
        <v>58</v>
      </c>
      <c r="D114" s="373"/>
      <c r="E114" s="373"/>
      <c r="F114" s="373"/>
      <c r="G114" s="375" t="s">
        <v>104</v>
      </c>
      <c r="H114" s="373"/>
      <c r="I114" s="374"/>
      <c r="J114" s="370"/>
      <c r="K114" s="370"/>
      <c r="L114" s="370"/>
      <c r="M114" s="370"/>
      <c r="N114" s="370"/>
      <c r="O114" s="370"/>
      <c r="P114" s="116" t="str">
        <f>"III/"&amp;P$6</f>
        <v>III/2010</v>
      </c>
      <c r="Q114" s="371"/>
      <c r="R114" s="372"/>
      <c r="S114" s="373" t="s">
        <v>57</v>
      </c>
      <c r="T114" s="373" t="s">
        <v>58</v>
      </c>
      <c r="U114" s="373"/>
      <c r="V114" s="373"/>
      <c r="W114" s="373"/>
      <c r="X114" s="375" t="s">
        <v>104</v>
      </c>
      <c r="Y114" s="373"/>
      <c r="Z114" s="374"/>
      <c r="AA114" s="370"/>
      <c r="AB114" s="370"/>
      <c r="AC114" s="370"/>
      <c r="AD114" s="370"/>
      <c r="AE114" s="370"/>
      <c r="AF114" s="370"/>
      <c r="AG114" s="116" t="str">
        <f>"III/"&amp;AG$6</f>
        <v>III/2011</v>
      </c>
      <c r="AH114" s="371"/>
      <c r="AI114" s="372"/>
      <c r="AJ114" s="373" t="s">
        <v>57</v>
      </c>
      <c r="AK114" s="373" t="s">
        <v>58</v>
      </c>
      <c r="AL114" s="373"/>
      <c r="AM114" s="373"/>
      <c r="AN114" s="373"/>
      <c r="AO114" s="375" t="s">
        <v>104</v>
      </c>
      <c r="AP114" s="373"/>
      <c r="AQ114" s="374"/>
      <c r="AR114" s="370"/>
      <c r="AS114" s="370"/>
      <c r="AT114" s="370"/>
      <c r="AU114" s="370"/>
      <c r="AV114" s="370"/>
      <c r="AW114" s="370"/>
      <c r="AX114" s="116" t="str">
        <f>"III/"&amp;AX$6</f>
        <v>III/2012</v>
      </c>
      <c r="AY114" s="371"/>
      <c r="AZ114" s="372"/>
      <c r="BA114" s="373" t="s">
        <v>57</v>
      </c>
      <c r="BB114" s="373" t="s">
        <v>58</v>
      </c>
      <c r="BC114" s="373"/>
      <c r="BD114" s="373"/>
      <c r="BE114" s="373"/>
      <c r="BF114" s="375" t="s">
        <v>104</v>
      </c>
      <c r="BG114" s="373"/>
      <c r="BH114" s="374"/>
      <c r="BI114" s="370"/>
      <c r="BJ114" s="370"/>
      <c r="BK114" s="370"/>
      <c r="BL114" s="370"/>
      <c r="BM114" s="370"/>
      <c r="BN114" s="370"/>
      <c r="BO114" s="116" t="str">
        <f>"III/"&amp;BO$6</f>
        <v>III/2013</v>
      </c>
      <c r="BP114" s="371"/>
      <c r="BQ114" s="372"/>
      <c r="BR114" s="373" t="s">
        <v>57</v>
      </c>
      <c r="BS114" s="373" t="s">
        <v>58</v>
      </c>
      <c r="BT114" s="373"/>
      <c r="BU114" s="373"/>
      <c r="BV114" s="373"/>
      <c r="BW114" s="375" t="s">
        <v>104</v>
      </c>
      <c r="BX114" s="373"/>
      <c r="BY114" s="374"/>
      <c r="BZ114" s="370"/>
      <c r="CA114" s="370"/>
      <c r="CB114" s="370"/>
      <c r="CC114" s="370"/>
      <c r="CD114" s="370"/>
      <c r="CE114" s="370"/>
      <c r="CF114" s="116" t="str">
        <f>"III/"&amp;CF$6</f>
        <v>III/2014</v>
      </c>
      <c r="CG114" s="371"/>
      <c r="CH114" s="372"/>
      <c r="CI114" s="373" t="s">
        <v>57</v>
      </c>
      <c r="CJ114" s="373" t="s">
        <v>58</v>
      </c>
      <c r="CK114" s="373"/>
      <c r="CL114" s="373"/>
      <c r="CM114" s="373"/>
      <c r="CN114" s="375" t="s">
        <v>104</v>
      </c>
      <c r="CO114" s="373"/>
      <c r="CP114" s="374"/>
      <c r="CQ114" s="370"/>
      <c r="CR114" s="370"/>
      <c r="CS114" s="370"/>
      <c r="CT114" s="370"/>
      <c r="CU114" s="370"/>
      <c r="CV114" s="370"/>
      <c r="CW114" s="116" t="str">
        <f>"III/"&amp;CW$6</f>
        <v>III/2015</v>
      </c>
      <c r="CX114" s="371"/>
      <c r="CY114" s="372"/>
      <c r="CZ114" s="373" t="s">
        <v>57</v>
      </c>
      <c r="DA114" s="373" t="s">
        <v>58</v>
      </c>
      <c r="DB114" s="373"/>
      <c r="DC114" s="373"/>
      <c r="DD114" s="373"/>
      <c r="DE114" s="375" t="s">
        <v>104</v>
      </c>
      <c r="DF114" s="373"/>
      <c r="DG114" s="374"/>
      <c r="DH114" s="370"/>
      <c r="DI114" s="370"/>
      <c r="DJ114" s="370"/>
      <c r="DK114" s="370"/>
      <c r="DL114" s="370"/>
      <c r="DM114" s="370"/>
      <c r="DN114" s="116" t="str">
        <f>"III/"&amp;DN$6</f>
        <v>III/2016</v>
      </c>
      <c r="DO114" s="371"/>
      <c r="DP114" s="372"/>
      <c r="DQ114" s="373" t="s">
        <v>57</v>
      </c>
      <c r="DR114" s="373" t="s">
        <v>58</v>
      </c>
      <c r="DS114" s="373"/>
      <c r="DT114" s="373"/>
      <c r="DU114" s="373"/>
      <c r="DV114" s="375" t="s">
        <v>104</v>
      </c>
      <c r="DW114" s="373"/>
      <c r="DX114" s="374"/>
      <c r="DY114" s="370"/>
      <c r="DZ114" s="370"/>
      <c r="EA114" s="370"/>
      <c r="EB114" s="370"/>
      <c r="EC114" s="370"/>
      <c r="ED114" s="370"/>
      <c r="EE114" s="116" t="str">
        <f>"III/"&amp;EE$6</f>
        <v>III/2017</v>
      </c>
      <c r="EF114" s="371"/>
      <c r="EG114" s="372"/>
      <c r="EH114" s="373" t="s">
        <v>57</v>
      </c>
      <c r="EI114" s="373" t="s">
        <v>58</v>
      </c>
      <c r="EJ114" s="373"/>
      <c r="EK114" s="373"/>
      <c r="EL114" s="373"/>
      <c r="EM114" s="375" t="s">
        <v>104</v>
      </c>
      <c r="EN114" s="373"/>
      <c r="EO114" s="374"/>
      <c r="EP114" s="370"/>
      <c r="EQ114" s="370"/>
      <c r="ER114" s="370"/>
      <c r="ES114" s="370"/>
      <c r="ET114" s="370"/>
      <c r="EU114" s="370"/>
      <c r="EV114" s="116" t="str">
        <f>"III/"&amp;EV$6</f>
        <v>III/2018</v>
      </c>
      <c r="EW114" s="371"/>
      <c r="EX114" s="372"/>
      <c r="EY114" s="373" t="s">
        <v>57</v>
      </c>
      <c r="EZ114" s="373" t="s">
        <v>58</v>
      </c>
      <c r="FA114" s="373"/>
      <c r="FB114" s="373"/>
      <c r="FC114" s="373"/>
      <c r="FD114" s="375" t="s">
        <v>104</v>
      </c>
      <c r="FE114" s="373"/>
      <c r="FF114" s="374"/>
      <c r="FG114" s="370"/>
      <c r="FH114" s="370"/>
      <c r="FI114" s="370"/>
      <c r="FJ114" s="370"/>
      <c r="FK114" s="370"/>
      <c r="FL114" s="370"/>
      <c r="FM114" s="116" t="str">
        <f>"III/"&amp;FM$6</f>
        <v>III/2019</v>
      </c>
      <c r="FN114" s="371"/>
      <c r="FO114" s="372"/>
      <c r="FP114" s="373" t="s">
        <v>57</v>
      </c>
      <c r="FQ114" s="373" t="s">
        <v>58</v>
      </c>
      <c r="FR114" s="373"/>
      <c r="FS114" s="373"/>
      <c r="FT114" s="373"/>
      <c r="FU114" s="375" t="s">
        <v>104</v>
      </c>
      <c r="FV114" s="373"/>
      <c r="FW114" s="374"/>
      <c r="FX114" s="370"/>
      <c r="FY114" s="370"/>
      <c r="FZ114" s="370"/>
      <c r="GA114" s="370"/>
      <c r="GB114" s="370"/>
      <c r="GC114" s="370"/>
      <c r="GD114" s="116" t="str">
        <f>"III/"&amp;GD$6</f>
        <v>III/2020</v>
      </c>
      <c r="GE114" s="371"/>
      <c r="GF114" s="372"/>
      <c r="GG114" s="373" t="s">
        <v>57</v>
      </c>
      <c r="GH114" s="373" t="s">
        <v>58</v>
      </c>
      <c r="GI114" s="373"/>
      <c r="GJ114" s="373"/>
      <c r="GK114" s="373"/>
      <c r="GL114" s="375" t="s">
        <v>104</v>
      </c>
      <c r="GM114" s="373"/>
      <c r="GN114" s="374"/>
      <c r="GO114" s="370"/>
      <c r="GP114" s="370"/>
      <c r="GQ114" s="370"/>
      <c r="GR114" s="370"/>
      <c r="GS114" s="370"/>
      <c r="GT114" s="370"/>
      <c r="GU114" s="116" t="str">
        <f>"III/"&amp;GU$6</f>
        <v>III/2021</v>
      </c>
      <c r="GV114" s="371"/>
      <c r="GW114" s="372"/>
      <c r="GX114" s="373" t="s">
        <v>57</v>
      </c>
      <c r="GY114" s="373" t="s">
        <v>58</v>
      </c>
      <c r="GZ114" s="373"/>
      <c r="HA114" s="373"/>
      <c r="HB114" s="373"/>
      <c r="HC114" s="375" t="s">
        <v>104</v>
      </c>
      <c r="HD114" s="373"/>
      <c r="HE114" s="374"/>
      <c r="HF114" s="370"/>
      <c r="HG114" s="370"/>
      <c r="HH114" s="370"/>
      <c r="HI114" s="370"/>
      <c r="HJ114" s="370"/>
      <c r="HK114" s="370"/>
      <c r="HL114" s="116" t="str">
        <f>"III/"&amp;HL$6</f>
        <v>III/2022</v>
      </c>
      <c r="HM114" s="371"/>
      <c r="HN114" s="372"/>
      <c r="HO114" s="373" t="s">
        <v>57</v>
      </c>
      <c r="HP114" s="373" t="s">
        <v>58</v>
      </c>
      <c r="HQ114" s="373"/>
      <c r="HR114" s="373"/>
      <c r="HS114" s="373"/>
      <c r="HT114" s="375" t="s">
        <v>104</v>
      </c>
      <c r="HU114" s="373"/>
      <c r="HV114" s="374"/>
      <c r="HW114" s="370"/>
      <c r="HX114" s="370"/>
      <c r="HY114" s="370"/>
      <c r="HZ114" s="370"/>
      <c r="IA114" s="370"/>
      <c r="IB114" s="370"/>
      <c r="IC114" s="116" t="str">
        <f>"III/"&amp;IC$6</f>
        <v>III/2023</v>
      </c>
      <c r="ID114" s="371"/>
      <c r="IE114" s="372"/>
      <c r="IF114" s="373" t="s">
        <v>57</v>
      </c>
      <c r="IG114" s="373" t="s">
        <v>58</v>
      </c>
      <c r="IH114" s="373"/>
      <c r="II114" s="373"/>
      <c r="IJ114" s="373"/>
      <c r="IK114" s="375" t="s">
        <v>104</v>
      </c>
      <c r="IL114" s="373"/>
      <c r="IM114" s="374"/>
      <c r="IN114" s="370"/>
      <c r="IO114" s="370"/>
      <c r="IP114" s="370"/>
      <c r="IQ114" s="370"/>
      <c r="IR114" s="370"/>
      <c r="IS114" s="370"/>
      <c r="IT114" s="116" t="str">
        <f>"III/"&amp;IT$6</f>
        <v>III/2024</v>
      </c>
      <c r="IU114" s="371"/>
      <c r="IV114" s="372"/>
      <c r="IW114" s="373" t="s">
        <v>57</v>
      </c>
      <c r="IX114" s="373" t="s">
        <v>58</v>
      </c>
      <c r="IY114" s="373"/>
      <c r="IZ114" s="373"/>
      <c r="JA114" s="373"/>
      <c r="JB114" s="375" t="s">
        <v>104</v>
      </c>
      <c r="JC114" s="373"/>
      <c r="JD114" s="374"/>
      <c r="JE114" s="370"/>
      <c r="JF114" s="370"/>
      <c r="JG114" s="370"/>
      <c r="JH114" s="370"/>
      <c r="JI114" s="370"/>
      <c r="JJ114" s="370"/>
      <c r="JK114" s="116" t="str">
        <f>"III/"&amp;JK$6</f>
        <v>III/2025</v>
      </c>
      <c r="JL114" s="371"/>
      <c r="JM114" s="372"/>
      <c r="JN114" s="373" t="s">
        <v>57</v>
      </c>
      <c r="JO114" s="373" t="s">
        <v>58</v>
      </c>
      <c r="JP114" s="373"/>
      <c r="JQ114" s="373"/>
      <c r="JR114" s="373"/>
      <c r="JS114" s="375" t="s">
        <v>104</v>
      </c>
      <c r="JT114" s="373"/>
      <c r="JU114" s="374"/>
      <c r="JV114" s="370"/>
      <c r="JW114" s="370"/>
      <c r="JX114" s="370"/>
      <c r="JY114" s="370"/>
      <c r="JZ114" s="370"/>
      <c r="KA114" s="370"/>
      <c r="KB114" s="116" t="str">
        <f>"III/"&amp;KB$6</f>
        <v>III/2026</v>
      </c>
      <c r="KC114" s="371"/>
      <c r="KD114" s="372"/>
      <c r="KE114" s="373" t="s">
        <v>57</v>
      </c>
      <c r="KF114" s="373" t="s">
        <v>58</v>
      </c>
      <c r="KG114" s="373"/>
      <c r="KH114" s="373"/>
      <c r="KI114" s="373"/>
      <c r="KJ114" s="375" t="s">
        <v>104</v>
      </c>
      <c r="KK114" s="373"/>
      <c r="KL114" s="374"/>
      <c r="KM114" s="370"/>
      <c r="KN114" s="370"/>
      <c r="KO114" s="370"/>
      <c r="KP114" s="370"/>
      <c r="KQ114" s="370"/>
      <c r="KR114" s="370"/>
      <c r="KS114" s="116" t="str">
        <f>"III/"&amp;KS$6</f>
        <v>III/2027</v>
      </c>
    </row>
    <row r="115" ht="15.0" customHeight="1">
      <c r="A115" s="372"/>
      <c r="B115" s="373" t="s">
        <v>60</v>
      </c>
      <c r="C115" s="373" t="s">
        <v>61</v>
      </c>
      <c r="D115" s="373"/>
      <c r="E115" s="373"/>
      <c r="F115" s="373"/>
      <c r="G115" s="376" t="s">
        <v>101</v>
      </c>
      <c r="H115" s="373"/>
      <c r="I115" s="374"/>
      <c r="J115" s="370"/>
      <c r="K115" s="370"/>
      <c r="L115" s="370"/>
      <c r="M115" s="370"/>
      <c r="N115" s="370"/>
      <c r="O115" s="370"/>
      <c r="P115" s="42"/>
      <c r="Q115" s="371"/>
      <c r="R115" s="372"/>
      <c r="S115" s="373" t="s">
        <v>60</v>
      </c>
      <c r="T115" s="373" t="s">
        <v>61</v>
      </c>
      <c r="U115" s="373"/>
      <c r="V115" s="373"/>
      <c r="W115" s="373"/>
      <c r="X115" s="376" t="s">
        <v>101</v>
      </c>
      <c r="Y115" s="373"/>
      <c r="Z115" s="374"/>
      <c r="AA115" s="370"/>
      <c r="AB115" s="370"/>
      <c r="AC115" s="370"/>
      <c r="AD115" s="370"/>
      <c r="AE115" s="370"/>
      <c r="AF115" s="370"/>
      <c r="AG115" s="42"/>
      <c r="AH115" s="371"/>
      <c r="AI115" s="372"/>
      <c r="AJ115" s="373" t="s">
        <v>60</v>
      </c>
      <c r="AK115" s="373" t="s">
        <v>61</v>
      </c>
      <c r="AL115" s="373"/>
      <c r="AM115" s="373"/>
      <c r="AN115" s="373"/>
      <c r="AO115" s="376" t="s">
        <v>101</v>
      </c>
      <c r="AP115" s="373"/>
      <c r="AQ115" s="374"/>
      <c r="AR115" s="370"/>
      <c r="AS115" s="370"/>
      <c r="AT115" s="370"/>
      <c r="AU115" s="370"/>
      <c r="AV115" s="370"/>
      <c r="AW115" s="370"/>
      <c r="AX115" s="42"/>
      <c r="AY115" s="371"/>
      <c r="AZ115" s="372"/>
      <c r="BA115" s="373" t="s">
        <v>60</v>
      </c>
      <c r="BB115" s="373" t="s">
        <v>61</v>
      </c>
      <c r="BC115" s="373"/>
      <c r="BD115" s="373"/>
      <c r="BE115" s="373"/>
      <c r="BF115" s="376" t="s">
        <v>101</v>
      </c>
      <c r="BG115" s="373"/>
      <c r="BH115" s="374"/>
      <c r="BI115" s="370"/>
      <c r="BJ115" s="370"/>
      <c r="BK115" s="370"/>
      <c r="BL115" s="370"/>
      <c r="BM115" s="370"/>
      <c r="BN115" s="370"/>
      <c r="BO115" s="42"/>
      <c r="BP115" s="371"/>
      <c r="BQ115" s="372"/>
      <c r="BR115" s="373" t="s">
        <v>60</v>
      </c>
      <c r="BS115" s="373" t="s">
        <v>61</v>
      </c>
      <c r="BT115" s="373"/>
      <c r="BU115" s="373"/>
      <c r="BV115" s="373"/>
      <c r="BW115" s="376" t="s">
        <v>101</v>
      </c>
      <c r="BX115" s="373"/>
      <c r="BY115" s="374"/>
      <c r="BZ115" s="370"/>
      <c r="CA115" s="370"/>
      <c r="CB115" s="370"/>
      <c r="CC115" s="370"/>
      <c r="CD115" s="370"/>
      <c r="CE115" s="370"/>
      <c r="CF115" s="42"/>
      <c r="CG115" s="371"/>
      <c r="CH115" s="372"/>
      <c r="CI115" s="373" t="s">
        <v>60</v>
      </c>
      <c r="CJ115" s="373" t="s">
        <v>61</v>
      </c>
      <c r="CK115" s="373"/>
      <c r="CL115" s="373"/>
      <c r="CM115" s="373"/>
      <c r="CN115" s="376" t="s">
        <v>101</v>
      </c>
      <c r="CO115" s="373"/>
      <c r="CP115" s="374"/>
      <c r="CQ115" s="370"/>
      <c r="CR115" s="370"/>
      <c r="CS115" s="370"/>
      <c r="CT115" s="370"/>
      <c r="CU115" s="370"/>
      <c r="CV115" s="370"/>
      <c r="CW115" s="42"/>
      <c r="CX115" s="371"/>
      <c r="CY115" s="372"/>
      <c r="CZ115" s="373" t="s">
        <v>60</v>
      </c>
      <c r="DA115" s="373" t="s">
        <v>61</v>
      </c>
      <c r="DB115" s="373"/>
      <c r="DC115" s="373"/>
      <c r="DD115" s="373"/>
      <c r="DE115" s="376" t="s">
        <v>101</v>
      </c>
      <c r="DF115" s="373"/>
      <c r="DG115" s="374"/>
      <c r="DH115" s="370"/>
      <c r="DI115" s="370"/>
      <c r="DJ115" s="370"/>
      <c r="DK115" s="370"/>
      <c r="DL115" s="370"/>
      <c r="DM115" s="370"/>
      <c r="DN115" s="42"/>
      <c r="DO115" s="371"/>
      <c r="DP115" s="372"/>
      <c r="DQ115" s="373" t="s">
        <v>60</v>
      </c>
      <c r="DR115" s="373" t="s">
        <v>61</v>
      </c>
      <c r="DS115" s="373"/>
      <c r="DT115" s="373"/>
      <c r="DU115" s="373"/>
      <c r="DV115" s="376" t="s">
        <v>101</v>
      </c>
      <c r="DW115" s="373"/>
      <c r="DX115" s="374"/>
      <c r="DY115" s="370"/>
      <c r="DZ115" s="370"/>
      <c r="EA115" s="370"/>
      <c r="EB115" s="370"/>
      <c r="EC115" s="370"/>
      <c r="ED115" s="370"/>
      <c r="EE115" s="42"/>
      <c r="EF115" s="371"/>
      <c r="EG115" s="372"/>
      <c r="EH115" s="373" t="s">
        <v>60</v>
      </c>
      <c r="EI115" s="373" t="s">
        <v>61</v>
      </c>
      <c r="EJ115" s="373"/>
      <c r="EK115" s="373"/>
      <c r="EL115" s="373"/>
      <c r="EM115" s="376" t="s">
        <v>101</v>
      </c>
      <c r="EN115" s="373"/>
      <c r="EO115" s="374"/>
      <c r="EP115" s="370"/>
      <c r="EQ115" s="370"/>
      <c r="ER115" s="370"/>
      <c r="ES115" s="370"/>
      <c r="ET115" s="370"/>
      <c r="EU115" s="370"/>
      <c r="EV115" s="42"/>
      <c r="EW115" s="371"/>
      <c r="EX115" s="372"/>
      <c r="EY115" s="373" t="s">
        <v>60</v>
      </c>
      <c r="EZ115" s="373" t="s">
        <v>61</v>
      </c>
      <c r="FA115" s="373"/>
      <c r="FB115" s="373"/>
      <c r="FC115" s="373"/>
      <c r="FD115" s="376" t="s">
        <v>101</v>
      </c>
      <c r="FE115" s="373"/>
      <c r="FF115" s="374"/>
      <c r="FG115" s="370"/>
      <c r="FH115" s="370"/>
      <c r="FI115" s="370"/>
      <c r="FJ115" s="370"/>
      <c r="FK115" s="370"/>
      <c r="FL115" s="370"/>
      <c r="FM115" s="42"/>
      <c r="FN115" s="371"/>
      <c r="FO115" s="372"/>
      <c r="FP115" s="373" t="s">
        <v>60</v>
      </c>
      <c r="FQ115" s="373" t="s">
        <v>61</v>
      </c>
      <c r="FR115" s="373"/>
      <c r="FS115" s="373"/>
      <c r="FT115" s="373"/>
      <c r="FU115" s="376" t="s">
        <v>101</v>
      </c>
      <c r="FV115" s="373"/>
      <c r="FW115" s="374"/>
      <c r="FX115" s="370"/>
      <c r="FY115" s="370"/>
      <c r="FZ115" s="370"/>
      <c r="GA115" s="370"/>
      <c r="GB115" s="370"/>
      <c r="GC115" s="370"/>
      <c r="GD115" s="42"/>
      <c r="GE115" s="371"/>
      <c r="GF115" s="372"/>
      <c r="GG115" s="373" t="s">
        <v>60</v>
      </c>
      <c r="GH115" s="373" t="s">
        <v>61</v>
      </c>
      <c r="GI115" s="373"/>
      <c r="GJ115" s="373"/>
      <c r="GK115" s="373"/>
      <c r="GL115" s="376" t="s">
        <v>101</v>
      </c>
      <c r="GM115" s="373"/>
      <c r="GN115" s="374"/>
      <c r="GO115" s="370"/>
      <c r="GP115" s="370"/>
      <c r="GQ115" s="370"/>
      <c r="GR115" s="370"/>
      <c r="GS115" s="370"/>
      <c r="GT115" s="370"/>
      <c r="GU115" s="42"/>
      <c r="GV115" s="371"/>
      <c r="GW115" s="372"/>
      <c r="GX115" s="373" t="s">
        <v>60</v>
      </c>
      <c r="GY115" s="373" t="s">
        <v>61</v>
      </c>
      <c r="GZ115" s="373"/>
      <c r="HA115" s="373"/>
      <c r="HB115" s="373"/>
      <c r="HC115" s="376" t="s">
        <v>101</v>
      </c>
      <c r="HD115" s="373"/>
      <c r="HE115" s="374"/>
      <c r="HF115" s="370"/>
      <c r="HG115" s="370"/>
      <c r="HH115" s="370"/>
      <c r="HI115" s="370"/>
      <c r="HJ115" s="370"/>
      <c r="HK115" s="370"/>
      <c r="HL115" s="42"/>
      <c r="HM115" s="371"/>
      <c r="HN115" s="372"/>
      <c r="HO115" s="373" t="s">
        <v>60</v>
      </c>
      <c r="HP115" s="373" t="s">
        <v>61</v>
      </c>
      <c r="HQ115" s="373"/>
      <c r="HR115" s="373"/>
      <c r="HS115" s="373"/>
      <c r="HT115" s="376" t="s">
        <v>101</v>
      </c>
      <c r="HU115" s="373"/>
      <c r="HV115" s="374"/>
      <c r="HW115" s="370"/>
      <c r="HX115" s="370"/>
      <c r="HY115" s="370"/>
      <c r="HZ115" s="370"/>
      <c r="IA115" s="370"/>
      <c r="IB115" s="370"/>
      <c r="IC115" s="42"/>
      <c r="ID115" s="371"/>
      <c r="IE115" s="372"/>
      <c r="IF115" s="373" t="s">
        <v>60</v>
      </c>
      <c r="IG115" s="373" t="s">
        <v>61</v>
      </c>
      <c r="IH115" s="373"/>
      <c r="II115" s="373"/>
      <c r="IJ115" s="373"/>
      <c r="IK115" s="376" t="s">
        <v>101</v>
      </c>
      <c r="IL115" s="373"/>
      <c r="IM115" s="374"/>
      <c r="IN115" s="370"/>
      <c r="IO115" s="370"/>
      <c r="IP115" s="370"/>
      <c r="IQ115" s="370"/>
      <c r="IR115" s="370"/>
      <c r="IS115" s="370"/>
      <c r="IT115" s="42"/>
      <c r="IU115" s="371"/>
      <c r="IV115" s="372"/>
      <c r="IW115" s="373" t="s">
        <v>60</v>
      </c>
      <c r="IX115" s="373" t="s">
        <v>61</v>
      </c>
      <c r="IY115" s="373"/>
      <c r="IZ115" s="373"/>
      <c r="JA115" s="373"/>
      <c r="JB115" s="376" t="s">
        <v>101</v>
      </c>
      <c r="JC115" s="373"/>
      <c r="JD115" s="374"/>
      <c r="JE115" s="370"/>
      <c r="JF115" s="370"/>
      <c r="JG115" s="370"/>
      <c r="JH115" s="370"/>
      <c r="JI115" s="370"/>
      <c r="JJ115" s="370"/>
      <c r="JK115" s="42"/>
      <c r="JL115" s="371"/>
      <c r="JM115" s="372"/>
      <c r="JN115" s="373" t="s">
        <v>60</v>
      </c>
      <c r="JO115" s="373" t="s">
        <v>61</v>
      </c>
      <c r="JP115" s="373"/>
      <c r="JQ115" s="373"/>
      <c r="JR115" s="373"/>
      <c r="JS115" s="376" t="s">
        <v>101</v>
      </c>
      <c r="JT115" s="373"/>
      <c r="JU115" s="374"/>
      <c r="JV115" s="370"/>
      <c r="JW115" s="370"/>
      <c r="JX115" s="370"/>
      <c r="JY115" s="370"/>
      <c r="JZ115" s="370"/>
      <c r="KA115" s="370"/>
      <c r="KB115" s="42"/>
      <c r="KC115" s="371"/>
      <c r="KD115" s="372"/>
      <c r="KE115" s="373" t="s">
        <v>60</v>
      </c>
      <c r="KF115" s="373" t="s">
        <v>61</v>
      </c>
      <c r="KG115" s="373"/>
      <c r="KH115" s="373"/>
      <c r="KI115" s="373"/>
      <c r="KJ115" s="376" t="s">
        <v>101</v>
      </c>
      <c r="KK115" s="373"/>
      <c r="KL115" s="374"/>
      <c r="KM115" s="370"/>
      <c r="KN115" s="370"/>
      <c r="KO115" s="370"/>
      <c r="KP115" s="370"/>
      <c r="KQ115" s="370"/>
      <c r="KR115" s="370"/>
      <c r="KS115" s="42"/>
    </row>
    <row r="116" ht="15.75" customHeight="1">
      <c r="A116" s="377"/>
      <c r="B116" s="378" t="s">
        <v>62</v>
      </c>
      <c r="C116" s="378" t="s">
        <v>105</v>
      </c>
      <c r="D116" s="378"/>
      <c r="E116" s="378"/>
      <c r="F116" s="378"/>
      <c r="G116" s="378" t="str">
        <f>"Tahun "&amp;P$6</f>
        <v>Tahun 2010</v>
      </c>
      <c r="H116" s="378"/>
      <c r="I116" s="379"/>
      <c r="J116" s="370"/>
      <c r="K116" s="370"/>
      <c r="L116" s="370"/>
      <c r="M116" s="370"/>
      <c r="N116" s="370"/>
      <c r="O116" s="370"/>
      <c r="P116" s="370"/>
      <c r="Q116" s="371"/>
      <c r="R116" s="377"/>
      <c r="S116" s="378" t="s">
        <v>62</v>
      </c>
      <c r="T116" s="378" t="s">
        <v>105</v>
      </c>
      <c r="U116" s="378"/>
      <c r="V116" s="378"/>
      <c r="W116" s="378"/>
      <c r="X116" s="378" t="str">
        <f>"Tahun "&amp;AG$6</f>
        <v>Tahun 2011</v>
      </c>
      <c r="Y116" s="378"/>
      <c r="Z116" s="379"/>
      <c r="AA116" s="370"/>
      <c r="AB116" s="370"/>
      <c r="AC116" s="370"/>
      <c r="AD116" s="370"/>
      <c r="AE116" s="370"/>
      <c r="AF116" s="370"/>
      <c r="AG116" s="370"/>
      <c r="AH116" s="371"/>
      <c r="AI116" s="377"/>
      <c r="AJ116" s="378" t="s">
        <v>62</v>
      </c>
      <c r="AK116" s="378" t="s">
        <v>105</v>
      </c>
      <c r="AL116" s="378"/>
      <c r="AM116" s="378"/>
      <c r="AN116" s="378"/>
      <c r="AO116" s="378" t="str">
        <f>"Tahun "&amp;AX$6</f>
        <v>Tahun 2012</v>
      </c>
      <c r="AP116" s="378"/>
      <c r="AQ116" s="379"/>
      <c r="AR116" s="370"/>
      <c r="AS116" s="370"/>
      <c r="AT116" s="370"/>
      <c r="AU116" s="370"/>
      <c r="AV116" s="370"/>
      <c r="AW116" s="370"/>
      <c r="AX116" s="370"/>
      <c r="AY116" s="371"/>
      <c r="AZ116" s="377"/>
      <c r="BA116" s="378" t="s">
        <v>62</v>
      </c>
      <c r="BB116" s="378" t="s">
        <v>105</v>
      </c>
      <c r="BC116" s="378"/>
      <c r="BD116" s="378"/>
      <c r="BE116" s="378"/>
      <c r="BF116" s="378" t="str">
        <f>"Tahun "&amp;BO$6</f>
        <v>Tahun 2013</v>
      </c>
      <c r="BG116" s="378"/>
      <c r="BH116" s="379"/>
      <c r="BI116" s="370"/>
      <c r="BJ116" s="370"/>
      <c r="BK116" s="370"/>
      <c r="BL116" s="370"/>
      <c r="BM116" s="370"/>
      <c r="BN116" s="370"/>
      <c r="BO116" s="370"/>
      <c r="BP116" s="371"/>
      <c r="BQ116" s="377"/>
      <c r="BR116" s="378" t="s">
        <v>62</v>
      </c>
      <c r="BS116" s="378" t="s">
        <v>105</v>
      </c>
      <c r="BT116" s="378"/>
      <c r="BU116" s="378"/>
      <c r="BV116" s="378"/>
      <c r="BW116" s="378" t="str">
        <f>"Tahun "&amp;CF$6</f>
        <v>Tahun 2014</v>
      </c>
      <c r="BX116" s="378"/>
      <c r="BY116" s="379"/>
      <c r="BZ116" s="370"/>
      <c r="CA116" s="370"/>
      <c r="CB116" s="370"/>
      <c r="CC116" s="370"/>
      <c r="CD116" s="370"/>
      <c r="CE116" s="370"/>
      <c r="CF116" s="370"/>
      <c r="CG116" s="371"/>
      <c r="CH116" s="377"/>
      <c r="CI116" s="378" t="s">
        <v>62</v>
      </c>
      <c r="CJ116" s="378" t="s">
        <v>105</v>
      </c>
      <c r="CK116" s="378"/>
      <c r="CL116" s="378"/>
      <c r="CM116" s="378"/>
      <c r="CN116" s="378" t="str">
        <f>"Tahun "&amp;CW$6</f>
        <v>Tahun 2015</v>
      </c>
      <c r="CO116" s="378"/>
      <c r="CP116" s="379"/>
      <c r="CQ116" s="370"/>
      <c r="CR116" s="370"/>
      <c r="CS116" s="370"/>
      <c r="CT116" s="370"/>
      <c r="CU116" s="370"/>
      <c r="CV116" s="370"/>
      <c r="CW116" s="370"/>
      <c r="CX116" s="371"/>
      <c r="CY116" s="377"/>
      <c r="CZ116" s="378" t="s">
        <v>62</v>
      </c>
      <c r="DA116" s="378" t="s">
        <v>105</v>
      </c>
      <c r="DB116" s="378"/>
      <c r="DC116" s="378"/>
      <c r="DD116" s="378"/>
      <c r="DE116" s="378" t="str">
        <f>"Tahun "&amp;DN$6</f>
        <v>Tahun 2016</v>
      </c>
      <c r="DF116" s="378"/>
      <c r="DG116" s="379"/>
      <c r="DH116" s="370"/>
      <c r="DI116" s="370"/>
      <c r="DJ116" s="370"/>
      <c r="DK116" s="370"/>
      <c r="DL116" s="370"/>
      <c r="DM116" s="370"/>
      <c r="DN116" s="370"/>
      <c r="DO116" s="371"/>
      <c r="DP116" s="377"/>
      <c r="DQ116" s="378" t="s">
        <v>62</v>
      </c>
      <c r="DR116" s="378" t="s">
        <v>105</v>
      </c>
      <c r="DS116" s="378"/>
      <c r="DT116" s="378"/>
      <c r="DU116" s="378"/>
      <c r="DV116" s="378" t="str">
        <f>"Tahun "&amp;EE$6</f>
        <v>Tahun 2017</v>
      </c>
      <c r="DW116" s="378"/>
      <c r="DX116" s="379"/>
      <c r="DY116" s="370"/>
      <c r="DZ116" s="370"/>
      <c r="EA116" s="370"/>
      <c r="EB116" s="370"/>
      <c r="EC116" s="370"/>
      <c r="ED116" s="370"/>
      <c r="EE116" s="370"/>
      <c r="EF116" s="371"/>
      <c r="EG116" s="377"/>
      <c r="EH116" s="378" t="s">
        <v>62</v>
      </c>
      <c r="EI116" s="378" t="s">
        <v>105</v>
      </c>
      <c r="EJ116" s="378"/>
      <c r="EK116" s="378"/>
      <c r="EL116" s="378"/>
      <c r="EM116" s="378" t="str">
        <f>"Tahun "&amp;EV$6</f>
        <v>Tahun 2018</v>
      </c>
      <c r="EN116" s="378"/>
      <c r="EO116" s="379"/>
      <c r="EP116" s="370"/>
      <c r="EQ116" s="370"/>
      <c r="ER116" s="370"/>
      <c r="ES116" s="370"/>
      <c r="ET116" s="370"/>
      <c r="EU116" s="370"/>
      <c r="EV116" s="370"/>
      <c r="EW116" s="371"/>
      <c r="EX116" s="377"/>
      <c r="EY116" s="378" t="s">
        <v>62</v>
      </c>
      <c r="EZ116" s="378" t="s">
        <v>105</v>
      </c>
      <c r="FA116" s="378"/>
      <c r="FB116" s="378"/>
      <c r="FC116" s="378"/>
      <c r="FD116" s="378" t="str">
        <f>"Tahun "&amp;FM$6</f>
        <v>Tahun 2019</v>
      </c>
      <c r="FE116" s="378"/>
      <c r="FF116" s="379"/>
      <c r="FG116" s="370"/>
      <c r="FH116" s="370"/>
      <c r="FI116" s="370"/>
      <c r="FJ116" s="370"/>
      <c r="FK116" s="370"/>
      <c r="FL116" s="370"/>
      <c r="FM116" s="370"/>
      <c r="FN116" s="371"/>
      <c r="FO116" s="377"/>
      <c r="FP116" s="378" t="s">
        <v>62</v>
      </c>
      <c r="FQ116" s="378" t="s">
        <v>105</v>
      </c>
      <c r="FR116" s="378"/>
      <c r="FS116" s="378"/>
      <c r="FT116" s="378"/>
      <c r="FU116" s="378" t="str">
        <f>"Tahun "&amp;GD$6</f>
        <v>Tahun 2020</v>
      </c>
      <c r="FV116" s="378"/>
      <c r="FW116" s="379"/>
      <c r="FX116" s="370"/>
      <c r="FY116" s="370"/>
      <c r="FZ116" s="370"/>
      <c r="GA116" s="370"/>
      <c r="GB116" s="370"/>
      <c r="GC116" s="370"/>
      <c r="GD116" s="370"/>
      <c r="GE116" s="371"/>
      <c r="GF116" s="377"/>
      <c r="GG116" s="378" t="s">
        <v>62</v>
      </c>
      <c r="GH116" s="378" t="s">
        <v>105</v>
      </c>
      <c r="GI116" s="378"/>
      <c r="GJ116" s="378"/>
      <c r="GK116" s="378"/>
      <c r="GL116" s="378" t="str">
        <f>"Tahun "&amp;GU$6</f>
        <v>Tahun 2021</v>
      </c>
      <c r="GM116" s="378"/>
      <c r="GN116" s="379"/>
      <c r="GO116" s="370"/>
      <c r="GP116" s="370"/>
      <c r="GQ116" s="370"/>
      <c r="GR116" s="370"/>
      <c r="GS116" s="370"/>
      <c r="GT116" s="370"/>
      <c r="GU116" s="370"/>
      <c r="GV116" s="371"/>
      <c r="GW116" s="377"/>
      <c r="GX116" s="378" t="s">
        <v>62</v>
      </c>
      <c r="GY116" s="378" t="s">
        <v>105</v>
      </c>
      <c r="GZ116" s="378"/>
      <c r="HA116" s="378"/>
      <c r="HB116" s="378"/>
      <c r="HC116" s="378" t="str">
        <f>"Tahun "&amp;HL$6</f>
        <v>Tahun 2022</v>
      </c>
      <c r="HD116" s="378"/>
      <c r="HE116" s="379"/>
      <c r="HF116" s="370"/>
      <c r="HG116" s="370"/>
      <c r="HH116" s="370"/>
      <c r="HI116" s="370"/>
      <c r="HJ116" s="370"/>
      <c r="HK116" s="370"/>
      <c r="HL116" s="370"/>
      <c r="HM116" s="371"/>
      <c r="HN116" s="377"/>
      <c r="HO116" s="378" t="s">
        <v>62</v>
      </c>
      <c r="HP116" s="378" t="s">
        <v>105</v>
      </c>
      <c r="HQ116" s="378"/>
      <c r="HR116" s="378"/>
      <c r="HS116" s="378"/>
      <c r="HT116" s="378" t="str">
        <f>"Tahun "&amp;IC$6</f>
        <v>Tahun 2023</v>
      </c>
      <c r="HU116" s="378"/>
      <c r="HV116" s="379"/>
      <c r="HW116" s="370"/>
      <c r="HX116" s="370"/>
      <c r="HY116" s="370"/>
      <c r="HZ116" s="370"/>
      <c r="IA116" s="370"/>
      <c r="IB116" s="370"/>
      <c r="IC116" s="370"/>
      <c r="ID116" s="371"/>
      <c r="IE116" s="377"/>
      <c r="IF116" s="378" t="s">
        <v>62</v>
      </c>
      <c r="IG116" s="378" t="s">
        <v>105</v>
      </c>
      <c r="IH116" s="378"/>
      <c r="II116" s="378"/>
      <c r="IJ116" s="378"/>
      <c r="IK116" s="378" t="str">
        <f>"Tahun "&amp;IT$6</f>
        <v>Tahun 2024</v>
      </c>
      <c r="IL116" s="378"/>
      <c r="IM116" s="379"/>
      <c r="IN116" s="370"/>
      <c r="IO116" s="370"/>
      <c r="IP116" s="370"/>
      <c r="IQ116" s="370"/>
      <c r="IR116" s="370"/>
      <c r="IS116" s="370"/>
      <c r="IT116" s="370"/>
      <c r="IU116" s="371"/>
      <c r="IV116" s="377"/>
      <c r="IW116" s="378" t="s">
        <v>62</v>
      </c>
      <c r="IX116" s="378" t="s">
        <v>105</v>
      </c>
      <c r="IY116" s="378"/>
      <c r="IZ116" s="378"/>
      <c r="JA116" s="378"/>
      <c r="JB116" s="378" t="str">
        <f>"Tahun "&amp;JK$6</f>
        <v>Tahun 2025</v>
      </c>
      <c r="JC116" s="378"/>
      <c r="JD116" s="379"/>
      <c r="JE116" s="370"/>
      <c r="JF116" s="370"/>
      <c r="JG116" s="370"/>
      <c r="JH116" s="370"/>
      <c r="JI116" s="370"/>
      <c r="JJ116" s="370"/>
      <c r="JK116" s="370"/>
      <c r="JL116" s="371"/>
      <c r="JM116" s="377"/>
      <c r="JN116" s="378" t="s">
        <v>62</v>
      </c>
      <c r="JO116" s="378" t="s">
        <v>105</v>
      </c>
      <c r="JP116" s="378"/>
      <c r="JQ116" s="378"/>
      <c r="JR116" s="378"/>
      <c r="JS116" s="378" t="str">
        <f>"Tahun "&amp;KB$6</f>
        <v>Tahun 2026</v>
      </c>
      <c r="JT116" s="378"/>
      <c r="JU116" s="379"/>
      <c r="JV116" s="370"/>
      <c r="JW116" s="370"/>
      <c r="JX116" s="370"/>
      <c r="JY116" s="370"/>
      <c r="JZ116" s="370"/>
      <c r="KA116" s="370"/>
      <c r="KB116" s="370"/>
      <c r="KC116" s="371"/>
      <c r="KD116" s="377"/>
      <c r="KE116" s="378" t="s">
        <v>62</v>
      </c>
      <c r="KF116" s="378" t="s">
        <v>105</v>
      </c>
      <c r="KG116" s="378"/>
      <c r="KH116" s="378"/>
      <c r="KI116" s="378"/>
      <c r="KJ116" s="378" t="str">
        <f>"Tahun "&amp;KS$6</f>
        <v>Tahun 2027</v>
      </c>
      <c r="KK116" s="378"/>
      <c r="KL116" s="379"/>
      <c r="KM116" s="370"/>
      <c r="KN116" s="370"/>
      <c r="KO116" s="370"/>
      <c r="KP116" s="370"/>
      <c r="KQ116" s="370"/>
      <c r="KR116" s="370"/>
      <c r="KS116" s="370"/>
    </row>
    <row r="117" ht="15.75" customHeight="1">
      <c r="A117" s="380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2"/>
      <c r="R117" s="380"/>
      <c r="S117" s="381"/>
      <c r="T117" s="381"/>
      <c r="U117" s="381"/>
      <c r="V117" s="381"/>
      <c r="W117" s="381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2"/>
      <c r="AI117" s="380"/>
      <c r="AJ117" s="381"/>
      <c r="AK117" s="381"/>
      <c r="AL117" s="381"/>
      <c r="AM117" s="381"/>
      <c r="AN117" s="381"/>
      <c r="AO117" s="381"/>
      <c r="AP117" s="381"/>
      <c r="AQ117" s="381"/>
      <c r="AR117" s="381"/>
      <c r="AS117" s="381"/>
      <c r="AT117" s="381"/>
      <c r="AU117" s="381"/>
      <c r="AV117" s="381"/>
      <c r="AW117" s="381"/>
      <c r="AX117" s="381"/>
      <c r="AY117" s="382"/>
      <c r="AZ117" s="380"/>
      <c r="BA117" s="381"/>
      <c r="BB117" s="381"/>
      <c r="BC117" s="381"/>
      <c r="BD117" s="381"/>
      <c r="BE117" s="381"/>
      <c r="BF117" s="381"/>
      <c r="BG117" s="381"/>
      <c r="BH117" s="381"/>
      <c r="BI117" s="381"/>
      <c r="BJ117" s="381"/>
      <c r="BK117" s="381"/>
      <c r="BL117" s="381"/>
      <c r="BM117" s="381"/>
      <c r="BN117" s="381"/>
      <c r="BO117" s="381"/>
      <c r="BP117" s="382"/>
      <c r="BQ117" s="380"/>
      <c r="BR117" s="381"/>
      <c r="BS117" s="381"/>
      <c r="BT117" s="381"/>
      <c r="BU117" s="381"/>
      <c r="BV117" s="381"/>
      <c r="BW117" s="381"/>
      <c r="BX117" s="381"/>
      <c r="BY117" s="381"/>
      <c r="BZ117" s="381"/>
      <c r="CA117" s="381"/>
      <c r="CB117" s="381"/>
      <c r="CC117" s="381"/>
      <c r="CD117" s="381"/>
      <c r="CE117" s="381"/>
      <c r="CF117" s="381"/>
      <c r="CG117" s="382"/>
      <c r="CH117" s="380"/>
      <c r="CI117" s="381"/>
      <c r="CJ117" s="381"/>
      <c r="CK117" s="381"/>
      <c r="CL117" s="381"/>
      <c r="CM117" s="381"/>
      <c r="CN117" s="381"/>
      <c r="CO117" s="381"/>
      <c r="CP117" s="381"/>
      <c r="CQ117" s="381"/>
      <c r="CR117" s="381"/>
      <c r="CS117" s="381"/>
      <c r="CT117" s="381"/>
      <c r="CU117" s="381"/>
      <c r="CV117" s="381"/>
      <c r="CW117" s="381"/>
      <c r="CX117" s="382"/>
      <c r="CY117" s="380"/>
      <c r="CZ117" s="381"/>
      <c r="DA117" s="381"/>
      <c r="DB117" s="381"/>
      <c r="DC117" s="381"/>
      <c r="DD117" s="381"/>
      <c r="DE117" s="381"/>
      <c r="DF117" s="381"/>
      <c r="DG117" s="381"/>
      <c r="DH117" s="381"/>
      <c r="DI117" s="381"/>
      <c r="DJ117" s="381"/>
      <c r="DK117" s="381"/>
      <c r="DL117" s="381"/>
      <c r="DM117" s="381"/>
      <c r="DN117" s="381"/>
      <c r="DO117" s="382"/>
      <c r="DP117" s="380"/>
      <c r="DQ117" s="381"/>
      <c r="DR117" s="381"/>
      <c r="DS117" s="381"/>
      <c r="DT117" s="381"/>
      <c r="DU117" s="381"/>
      <c r="DV117" s="381"/>
      <c r="DW117" s="381"/>
      <c r="DX117" s="381"/>
      <c r="DY117" s="381"/>
      <c r="DZ117" s="381"/>
      <c r="EA117" s="381"/>
      <c r="EB117" s="381"/>
      <c r="EC117" s="381"/>
      <c r="ED117" s="381"/>
      <c r="EE117" s="381"/>
      <c r="EF117" s="382"/>
      <c r="EG117" s="380"/>
      <c r="EH117" s="381"/>
      <c r="EI117" s="381"/>
      <c r="EJ117" s="381"/>
      <c r="EK117" s="381"/>
      <c r="EL117" s="381"/>
      <c r="EM117" s="381"/>
      <c r="EN117" s="381"/>
      <c r="EO117" s="381"/>
      <c r="EP117" s="381"/>
      <c r="EQ117" s="381"/>
      <c r="ER117" s="381"/>
      <c r="ES117" s="381"/>
      <c r="ET117" s="381"/>
      <c r="EU117" s="381"/>
      <c r="EV117" s="381"/>
      <c r="EW117" s="382"/>
      <c r="EX117" s="380"/>
      <c r="EY117" s="381"/>
      <c r="EZ117" s="381"/>
      <c r="FA117" s="381"/>
      <c r="FB117" s="381"/>
      <c r="FC117" s="381"/>
      <c r="FD117" s="381"/>
      <c r="FE117" s="381"/>
      <c r="FF117" s="381"/>
      <c r="FG117" s="381"/>
      <c r="FH117" s="381"/>
      <c r="FI117" s="381"/>
      <c r="FJ117" s="381"/>
      <c r="FK117" s="381"/>
      <c r="FL117" s="381"/>
      <c r="FM117" s="381"/>
      <c r="FN117" s="382"/>
      <c r="FO117" s="380"/>
      <c r="FP117" s="381"/>
      <c r="FQ117" s="381"/>
      <c r="FR117" s="381"/>
      <c r="FS117" s="381"/>
      <c r="FT117" s="381"/>
      <c r="FU117" s="381"/>
      <c r="FV117" s="381"/>
      <c r="FW117" s="381"/>
      <c r="FX117" s="381"/>
      <c r="FY117" s="381"/>
      <c r="FZ117" s="381"/>
      <c r="GA117" s="381"/>
      <c r="GB117" s="381"/>
      <c r="GC117" s="381"/>
      <c r="GD117" s="381"/>
      <c r="GE117" s="382"/>
      <c r="GF117" s="380"/>
      <c r="GG117" s="381"/>
      <c r="GH117" s="381"/>
      <c r="GI117" s="381"/>
      <c r="GJ117" s="381"/>
      <c r="GK117" s="381"/>
      <c r="GL117" s="381"/>
      <c r="GM117" s="381"/>
      <c r="GN117" s="381"/>
      <c r="GO117" s="381"/>
      <c r="GP117" s="381"/>
      <c r="GQ117" s="381"/>
      <c r="GR117" s="381"/>
      <c r="GS117" s="381"/>
      <c r="GT117" s="381"/>
      <c r="GU117" s="381"/>
      <c r="GV117" s="382"/>
      <c r="GW117" s="380"/>
      <c r="GX117" s="381"/>
      <c r="GY117" s="381"/>
      <c r="GZ117" s="381"/>
      <c r="HA117" s="381"/>
      <c r="HB117" s="381"/>
      <c r="HC117" s="381"/>
      <c r="HD117" s="381"/>
      <c r="HE117" s="381"/>
      <c r="HF117" s="381"/>
      <c r="HG117" s="381"/>
      <c r="HH117" s="381"/>
      <c r="HI117" s="381"/>
      <c r="HJ117" s="381"/>
      <c r="HK117" s="381"/>
      <c r="HL117" s="381"/>
      <c r="HM117" s="382"/>
      <c r="HN117" s="380"/>
      <c r="HO117" s="381"/>
      <c r="HP117" s="381"/>
      <c r="HQ117" s="381"/>
      <c r="HR117" s="381"/>
      <c r="HS117" s="381"/>
      <c r="HT117" s="381"/>
      <c r="HU117" s="381"/>
      <c r="HV117" s="381"/>
      <c r="HW117" s="381"/>
      <c r="HX117" s="381"/>
      <c r="HY117" s="381"/>
      <c r="HZ117" s="381"/>
      <c r="IA117" s="381"/>
      <c r="IB117" s="381"/>
      <c r="IC117" s="381"/>
      <c r="ID117" s="382"/>
      <c r="IE117" s="380"/>
      <c r="IF117" s="381"/>
      <c r="IG117" s="381"/>
      <c r="IH117" s="381"/>
      <c r="II117" s="381"/>
      <c r="IJ117" s="381"/>
      <c r="IK117" s="381"/>
      <c r="IL117" s="381"/>
      <c r="IM117" s="381"/>
      <c r="IN117" s="381"/>
      <c r="IO117" s="381"/>
      <c r="IP117" s="381"/>
      <c r="IQ117" s="381"/>
      <c r="IR117" s="381"/>
      <c r="IS117" s="381"/>
      <c r="IT117" s="381"/>
      <c r="IU117" s="382"/>
      <c r="IV117" s="380"/>
      <c r="IW117" s="381"/>
      <c r="IX117" s="381"/>
      <c r="IY117" s="381"/>
      <c r="IZ117" s="381"/>
      <c r="JA117" s="381"/>
      <c r="JB117" s="381"/>
      <c r="JC117" s="381"/>
      <c r="JD117" s="381"/>
      <c r="JE117" s="381"/>
      <c r="JF117" s="381"/>
      <c r="JG117" s="381"/>
      <c r="JH117" s="381"/>
      <c r="JI117" s="381"/>
      <c r="JJ117" s="381"/>
      <c r="JK117" s="381"/>
      <c r="JL117" s="382"/>
      <c r="JM117" s="380"/>
      <c r="JN117" s="381"/>
      <c r="JO117" s="381"/>
      <c r="JP117" s="381"/>
      <c r="JQ117" s="381"/>
      <c r="JR117" s="381"/>
      <c r="JS117" s="381"/>
      <c r="JT117" s="381"/>
      <c r="JU117" s="381"/>
      <c r="JV117" s="381"/>
      <c r="JW117" s="381"/>
      <c r="JX117" s="381"/>
      <c r="JY117" s="381"/>
      <c r="JZ117" s="381"/>
      <c r="KA117" s="381"/>
      <c r="KB117" s="381"/>
      <c r="KC117" s="382"/>
      <c r="KD117" s="380"/>
      <c r="KE117" s="381"/>
      <c r="KF117" s="381"/>
      <c r="KG117" s="381"/>
      <c r="KH117" s="381"/>
      <c r="KI117" s="381"/>
      <c r="KJ117" s="381"/>
      <c r="KK117" s="381"/>
      <c r="KL117" s="381"/>
      <c r="KM117" s="381"/>
      <c r="KN117" s="381"/>
      <c r="KO117" s="381"/>
      <c r="KP117" s="381"/>
      <c r="KQ117" s="381"/>
      <c r="KR117" s="381"/>
      <c r="KS117" s="381"/>
    </row>
    <row r="118" ht="33.75" customHeight="1">
      <c r="A118" s="383" t="s">
        <v>64</v>
      </c>
      <c r="B118" s="384" t="s">
        <v>65</v>
      </c>
      <c r="C118" s="385" t="s">
        <v>66</v>
      </c>
      <c r="D118" s="124"/>
      <c r="E118" s="124"/>
      <c r="F118" s="124"/>
      <c r="G118" s="125"/>
      <c r="H118" s="385" t="s">
        <v>67</v>
      </c>
      <c r="I118" s="125"/>
      <c r="J118" s="385" t="s">
        <v>68</v>
      </c>
      <c r="K118" s="124"/>
      <c r="L118" s="125"/>
      <c r="M118" s="384" t="s">
        <v>69</v>
      </c>
      <c r="N118" s="386" t="s">
        <v>70</v>
      </c>
      <c r="O118" s="125"/>
      <c r="P118" s="387" t="s">
        <v>71</v>
      </c>
      <c r="Q118" s="567"/>
      <c r="R118" s="383" t="s">
        <v>64</v>
      </c>
      <c r="S118" s="384" t="s">
        <v>65</v>
      </c>
      <c r="T118" s="385" t="s">
        <v>66</v>
      </c>
      <c r="U118" s="124"/>
      <c r="V118" s="124"/>
      <c r="W118" s="124"/>
      <c r="X118" s="125"/>
      <c r="Y118" s="385" t="s">
        <v>67</v>
      </c>
      <c r="Z118" s="125"/>
      <c r="AA118" s="385" t="s">
        <v>68</v>
      </c>
      <c r="AB118" s="124"/>
      <c r="AC118" s="125"/>
      <c r="AD118" s="384" t="s">
        <v>69</v>
      </c>
      <c r="AE118" s="386" t="s">
        <v>70</v>
      </c>
      <c r="AF118" s="125"/>
      <c r="AG118" s="387" t="s">
        <v>71</v>
      </c>
      <c r="AH118" s="567"/>
      <c r="AI118" s="383" t="s">
        <v>64</v>
      </c>
      <c r="AJ118" s="384" t="s">
        <v>65</v>
      </c>
      <c r="AK118" s="385" t="s">
        <v>66</v>
      </c>
      <c r="AL118" s="124"/>
      <c r="AM118" s="124"/>
      <c r="AN118" s="124"/>
      <c r="AO118" s="125"/>
      <c r="AP118" s="385" t="s">
        <v>67</v>
      </c>
      <c r="AQ118" s="125"/>
      <c r="AR118" s="385" t="s">
        <v>68</v>
      </c>
      <c r="AS118" s="124"/>
      <c r="AT118" s="125"/>
      <c r="AU118" s="384" t="s">
        <v>69</v>
      </c>
      <c r="AV118" s="386" t="s">
        <v>70</v>
      </c>
      <c r="AW118" s="125"/>
      <c r="AX118" s="387" t="s">
        <v>71</v>
      </c>
      <c r="AY118" s="567"/>
      <c r="AZ118" s="383" t="s">
        <v>64</v>
      </c>
      <c r="BA118" s="384" t="s">
        <v>65</v>
      </c>
      <c r="BB118" s="385" t="s">
        <v>66</v>
      </c>
      <c r="BC118" s="124"/>
      <c r="BD118" s="124"/>
      <c r="BE118" s="124"/>
      <c r="BF118" s="125"/>
      <c r="BG118" s="385" t="s">
        <v>67</v>
      </c>
      <c r="BH118" s="125"/>
      <c r="BI118" s="385" t="s">
        <v>68</v>
      </c>
      <c r="BJ118" s="124"/>
      <c r="BK118" s="125"/>
      <c r="BL118" s="384" t="s">
        <v>69</v>
      </c>
      <c r="BM118" s="386" t="s">
        <v>70</v>
      </c>
      <c r="BN118" s="125"/>
      <c r="BO118" s="387" t="s">
        <v>71</v>
      </c>
      <c r="BP118" s="567"/>
      <c r="BQ118" s="383" t="s">
        <v>64</v>
      </c>
      <c r="BR118" s="384" t="s">
        <v>65</v>
      </c>
      <c r="BS118" s="385" t="s">
        <v>66</v>
      </c>
      <c r="BT118" s="124"/>
      <c r="BU118" s="124"/>
      <c r="BV118" s="124"/>
      <c r="BW118" s="125"/>
      <c r="BX118" s="385" t="s">
        <v>67</v>
      </c>
      <c r="BY118" s="125"/>
      <c r="BZ118" s="385" t="s">
        <v>68</v>
      </c>
      <c r="CA118" s="124"/>
      <c r="CB118" s="125"/>
      <c r="CC118" s="384" t="s">
        <v>69</v>
      </c>
      <c r="CD118" s="386" t="s">
        <v>70</v>
      </c>
      <c r="CE118" s="125"/>
      <c r="CF118" s="387" t="s">
        <v>71</v>
      </c>
      <c r="CG118" s="567"/>
      <c r="CH118" s="383" t="s">
        <v>64</v>
      </c>
      <c r="CI118" s="384" t="s">
        <v>65</v>
      </c>
      <c r="CJ118" s="385" t="s">
        <v>66</v>
      </c>
      <c r="CK118" s="124"/>
      <c r="CL118" s="124"/>
      <c r="CM118" s="124"/>
      <c r="CN118" s="125"/>
      <c r="CO118" s="385" t="s">
        <v>67</v>
      </c>
      <c r="CP118" s="125"/>
      <c r="CQ118" s="385" t="s">
        <v>68</v>
      </c>
      <c r="CR118" s="124"/>
      <c r="CS118" s="125"/>
      <c r="CT118" s="384" t="s">
        <v>69</v>
      </c>
      <c r="CU118" s="386" t="s">
        <v>70</v>
      </c>
      <c r="CV118" s="125"/>
      <c r="CW118" s="387" t="s">
        <v>71</v>
      </c>
      <c r="CX118" s="567"/>
      <c r="CY118" s="383" t="s">
        <v>64</v>
      </c>
      <c r="CZ118" s="384" t="s">
        <v>65</v>
      </c>
      <c r="DA118" s="385" t="s">
        <v>66</v>
      </c>
      <c r="DB118" s="124"/>
      <c r="DC118" s="124"/>
      <c r="DD118" s="124"/>
      <c r="DE118" s="125"/>
      <c r="DF118" s="385" t="s">
        <v>67</v>
      </c>
      <c r="DG118" s="125"/>
      <c r="DH118" s="385" t="s">
        <v>68</v>
      </c>
      <c r="DI118" s="124"/>
      <c r="DJ118" s="125"/>
      <c r="DK118" s="384" t="s">
        <v>69</v>
      </c>
      <c r="DL118" s="386" t="s">
        <v>70</v>
      </c>
      <c r="DM118" s="125"/>
      <c r="DN118" s="387" t="s">
        <v>71</v>
      </c>
      <c r="DO118" s="567"/>
      <c r="DP118" s="383" t="s">
        <v>64</v>
      </c>
      <c r="DQ118" s="384" t="s">
        <v>65</v>
      </c>
      <c r="DR118" s="385" t="s">
        <v>66</v>
      </c>
      <c r="DS118" s="124"/>
      <c r="DT118" s="124"/>
      <c r="DU118" s="124"/>
      <c r="DV118" s="125"/>
      <c r="DW118" s="385" t="s">
        <v>67</v>
      </c>
      <c r="DX118" s="125"/>
      <c r="DY118" s="385" t="s">
        <v>68</v>
      </c>
      <c r="DZ118" s="124"/>
      <c r="EA118" s="125"/>
      <c r="EB118" s="384" t="s">
        <v>69</v>
      </c>
      <c r="EC118" s="386" t="s">
        <v>70</v>
      </c>
      <c r="ED118" s="125"/>
      <c r="EE118" s="387" t="s">
        <v>71</v>
      </c>
      <c r="EF118" s="567"/>
      <c r="EG118" s="383" t="s">
        <v>64</v>
      </c>
      <c r="EH118" s="384" t="s">
        <v>65</v>
      </c>
      <c r="EI118" s="385" t="s">
        <v>66</v>
      </c>
      <c r="EJ118" s="124"/>
      <c r="EK118" s="124"/>
      <c r="EL118" s="124"/>
      <c r="EM118" s="125"/>
      <c r="EN118" s="385" t="s">
        <v>67</v>
      </c>
      <c r="EO118" s="125"/>
      <c r="EP118" s="385" t="s">
        <v>68</v>
      </c>
      <c r="EQ118" s="124"/>
      <c r="ER118" s="125"/>
      <c r="ES118" s="384" t="s">
        <v>69</v>
      </c>
      <c r="ET118" s="386" t="s">
        <v>70</v>
      </c>
      <c r="EU118" s="125"/>
      <c r="EV118" s="387" t="s">
        <v>71</v>
      </c>
      <c r="EW118" s="567"/>
      <c r="EX118" s="383" t="s">
        <v>64</v>
      </c>
      <c r="EY118" s="384" t="s">
        <v>65</v>
      </c>
      <c r="EZ118" s="385" t="s">
        <v>66</v>
      </c>
      <c r="FA118" s="124"/>
      <c r="FB118" s="124"/>
      <c r="FC118" s="124"/>
      <c r="FD118" s="125"/>
      <c r="FE118" s="385" t="s">
        <v>67</v>
      </c>
      <c r="FF118" s="125"/>
      <c r="FG118" s="385" t="s">
        <v>68</v>
      </c>
      <c r="FH118" s="124"/>
      <c r="FI118" s="125"/>
      <c r="FJ118" s="384" t="s">
        <v>69</v>
      </c>
      <c r="FK118" s="386" t="s">
        <v>70</v>
      </c>
      <c r="FL118" s="125"/>
      <c r="FM118" s="387" t="s">
        <v>71</v>
      </c>
      <c r="FN118" s="567"/>
      <c r="FO118" s="383" t="s">
        <v>64</v>
      </c>
      <c r="FP118" s="384" t="s">
        <v>65</v>
      </c>
      <c r="FQ118" s="385" t="s">
        <v>66</v>
      </c>
      <c r="FR118" s="124"/>
      <c r="FS118" s="124"/>
      <c r="FT118" s="124"/>
      <c r="FU118" s="125"/>
      <c r="FV118" s="385" t="s">
        <v>67</v>
      </c>
      <c r="FW118" s="125"/>
      <c r="FX118" s="385" t="s">
        <v>68</v>
      </c>
      <c r="FY118" s="124"/>
      <c r="FZ118" s="125"/>
      <c r="GA118" s="384" t="s">
        <v>69</v>
      </c>
      <c r="GB118" s="386" t="s">
        <v>70</v>
      </c>
      <c r="GC118" s="125"/>
      <c r="GD118" s="387" t="s">
        <v>71</v>
      </c>
      <c r="GE118" s="567"/>
      <c r="GF118" s="383" t="s">
        <v>64</v>
      </c>
      <c r="GG118" s="384" t="s">
        <v>65</v>
      </c>
      <c r="GH118" s="385" t="s">
        <v>66</v>
      </c>
      <c r="GI118" s="124"/>
      <c r="GJ118" s="124"/>
      <c r="GK118" s="124"/>
      <c r="GL118" s="125"/>
      <c r="GM118" s="385" t="s">
        <v>67</v>
      </c>
      <c r="GN118" s="125"/>
      <c r="GO118" s="385" t="s">
        <v>68</v>
      </c>
      <c r="GP118" s="124"/>
      <c r="GQ118" s="125"/>
      <c r="GR118" s="384" t="s">
        <v>69</v>
      </c>
      <c r="GS118" s="386" t="s">
        <v>70</v>
      </c>
      <c r="GT118" s="125"/>
      <c r="GU118" s="387" t="s">
        <v>71</v>
      </c>
      <c r="GV118" s="567"/>
      <c r="GW118" s="383" t="s">
        <v>64</v>
      </c>
      <c r="GX118" s="384" t="s">
        <v>65</v>
      </c>
      <c r="GY118" s="385" t="s">
        <v>66</v>
      </c>
      <c r="GZ118" s="124"/>
      <c r="HA118" s="124"/>
      <c r="HB118" s="124"/>
      <c r="HC118" s="125"/>
      <c r="HD118" s="385" t="s">
        <v>67</v>
      </c>
      <c r="HE118" s="125"/>
      <c r="HF118" s="385" t="s">
        <v>68</v>
      </c>
      <c r="HG118" s="124"/>
      <c r="HH118" s="125"/>
      <c r="HI118" s="384" t="s">
        <v>69</v>
      </c>
      <c r="HJ118" s="386" t="s">
        <v>70</v>
      </c>
      <c r="HK118" s="125"/>
      <c r="HL118" s="387" t="s">
        <v>71</v>
      </c>
      <c r="HM118" s="567"/>
      <c r="HN118" s="383" t="s">
        <v>64</v>
      </c>
      <c r="HO118" s="384" t="s">
        <v>65</v>
      </c>
      <c r="HP118" s="385" t="s">
        <v>66</v>
      </c>
      <c r="HQ118" s="124"/>
      <c r="HR118" s="124"/>
      <c r="HS118" s="124"/>
      <c r="HT118" s="125"/>
      <c r="HU118" s="385" t="s">
        <v>67</v>
      </c>
      <c r="HV118" s="125"/>
      <c r="HW118" s="385" t="s">
        <v>68</v>
      </c>
      <c r="HX118" s="124"/>
      <c r="HY118" s="125"/>
      <c r="HZ118" s="384" t="s">
        <v>69</v>
      </c>
      <c r="IA118" s="386" t="s">
        <v>70</v>
      </c>
      <c r="IB118" s="125"/>
      <c r="IC118" s="387" t="s">
        <v>71</v>
      </c>
      <c r="ID118" s="567"/>
      <c r="IE118" s="383" t="s">
        <v>64</v>
      </c>
      <c r="IF118" s="384" t="s">
        <v>65</v>
      </c>
      <c r="IG118" s="385" t="s">
        <v>66</v>
      </c>
      <c r="IH118" s="124"/>
      <c r="II118" s="124"/>
      <c r="IJ118" s="124"/>
      <c r="IK118" s="125"/>
      <c r="IL118" s="385" t="s">
        <v>67</v>
      </c>
      <c r="IM118" s="125"/>
      <c r="IN118" s="385" t="s">
        <v>68</v>
      </c>
      <c r="IO118" s="124"/>
      <c r="IP118" s="125"/>
      <c r="IQ118" s="384" t="s">
        <v>69</v>
      </c>
      <c r="IR118" s="386" t="s">
        <v>70</v>
      </c>
      <c r="IS118" s="125"/>
      <c r="IT118" s="387" t="s">
        <v>71</v>
      </c>
      <c r="IU118" s="567"/>
      <c r="IV118" s="383" t="s">
        <v>64</v>
      </c>
      <c r="IW118" s="384" t="s">
        <v>65</v>
      </c>
      <c r="IX118" s="385" t="s">
        <v>66</v>
      </c>
      <c r="IY118" s="124"/>
      <c r="IZ118" s="124"/>
      <c r="JA118" s="124"/>
      <c r="JB118" s="125"/>
      <c r="JC118" s="385" t="s">
        <v>67</v>
      </c>
      <c r="JD118" s="125"/>
      <c r="JE118" s="385" t="s">
        <v>68</v>
      </c>
      <c r="JF118" s="124"/>
      <c r="JG118" s="125"/>
      <c r="JH118" s="384" t="s">
        <v>69</v>
      </c>
      <c r="JI118" s="386" t="s">
        <v>70</v>
      </c>
      <c r="JJ118" s="125"/>
      <c r="JK118" s="387" t="s">
        <v>71</v>
      </c>
      <c r="JL118" s="567"/>
      <c r="JM118" s="383" t="s">
        <v>64</v>
      </c>
      <c r="JN118" s="384" t="s">
        <v>65</v>
      </c>
      <c r="JO118" s="385" t="s">
        <v>66</v>
      </c>
      <c r="JP118" s="124"/>
      <c r="JQ118" s="124"/>
      <c r="JR118" s="124"/>
      <c r="JS118" s="125"/>
      <c r="JT118" s="385" t="s">
        <v>67</v>
      </c>
      <c r="JU118" s="125"/>
      <c r="JV118" s="385" t="s">
        <v>68</v>
      </c>
      <c r="JW118" s="124"/>
      <c r="JX118" s="125"/>
      <c r="JY118" s="384" t="s">
        <v>69</v>
      </c>
      <c r="JZ118" s="386" t="s">
        <v>70</v>
      </c>
      <c r="KA118" s="125"/>
      <c r="KB118" s="387" t="s">
        <v>71</v>
      </c>
      <c r="KC118" s="567"/>
      <c r="KD118" s="383" t="s">
        <v>64</v>
      </c>
      <c r="KE118" s="384" t="s">
        <v>65</v>
      </c>
      <c r="KF118" s="385" t="s">
        <v>66</v>
      </c>
      <c r="KG118" s="124"/>
      <c r="KH118" s="124"/>
      <c r="KI118" s="124"/>
      <c r="KJ118" s="125"/>
      <c r="KK118" s="385" t="s">
        <v>67</v>
      </c>
      <c r="KL118" s="125"/>
      <c r="KM118" s="385" t="s">
        <v>68</v>
      </c>
      <c r="KN118" s="124"/>
      <c r="KO118" s="125"/>
      <c r="KP118" s="384" t="s">
        <v>69</v>
      </c>
      <c r="KQ118" s="386" t="s">
        <v>70</v>
      </c>
      <c r="KR118" s="125"/>
      <c r="KS118" s="387" t="s">
        <v>71</v>
      </c>
    </row>
    <row r="119" ht="66.0" customHeight="1">
      <c r="A119" s="131"/>
      <c r="B119" s="42"/>
      <c r="C119" s="391" t="s">
        <v>72</v>
      </c>
      <c r="D119" s="391" t="s">
        <v>73</v>
      </c>
      <c r="E119" s="392" t="s">
        <v>74</v>
      </c>
      <c r="F119" s="391" t="s">
        <v>106</v>
      </c>
      <c r="G119" s="391" t="s">
        <v>76</v>
      </c>
      <c r="H119" s="393" t="s">
        <v>77</v>
      </c>
      <c r="I119" s="391" t="s">
        <v>78</v>
      </c>
      <c r="J119" s="393" t="str">
        <f>"Total Biaya Perawatan "&amp;G115&amp;" (Juta Rp)"</f>
        <v>Total Biaya Perawatan Triwulan III (Juta Rp)</v>
      </c>
      <c r="K119" s="391" t="str">
        <f>"Total Biaya Perawatan "&amp;G79&amp;" (Juta Rp)"</f>
        <v>Total Biaya Perawatan Triwulan II (Juta Rp)</v>
      </c>
      <c r="L119" s="391" t="s">
        <v>108</v>
      </c>
      <c r="M119" s="42"/>
      <c r="N119" s="393" t="s">
        <v>107</v>
      </c>
      <c r="O119" s="393" t="s">
        <v>82</v>
      </c>
      <c r="P119" s="135"/>
      <c r="Q119" s="567"/>
      <c r="R119" s="131"/>
      <c r="S119" s="42"/>
      <c r="T119" s="391" t="s">
        <v>72</v>
      </c>
      <c r="U119" s="391" t="s">
        <v>73</v>
      </c>
      <c r="V119" s="392" t="s">
        <v>74</v>
      </c>
      <c r="W119" s="391" t="s">
        <v>106</v>
      </c>
      <c r="X119" s="391" t="s">
        <v>76</v>
      </c>
      <c r="Y119" s="393" t="s">
        <v>77</v>
      </c>
      <c r="Z119" s="391" t="s">
        <v>78</v>
      </c>
      <c r="AA119" s="393" t="str">
        <f>"Total Biaya Perawatan "&amp;X115&amp;" (Juta Rp)"</f>
        <v>Total Biaya Perawatan Triwulan III (Juta Rp)</v>
      </c>
      <c r="AB119" s="391" t="str">
        <f>"Total Biaya Perawatan "&amp;X79&amp;" (Juta Rp)"</f>
        <v>Total Biaya Perawatan Triwulan II (Juta Rp)</v>
      </c>
      <c r="AC119" s="391" t="s">
        <v>108</v>
      </c>
      <c r="AD119" s="42"/>
      <c r="AE119" s="393" t="s">
        <v>107</v>
      </c>
      <c r="AF119" s="393" t="s">
        <v>82</v>
      </c>
      <c r="AG119" s="135"/>
      <c r="AH119" s="567"/>
      <c r="AI119" s="131"/>
      <c r="AJ119" s="42"/>
      <c r="AK119" s="391" t="s">
        <v>72</v>
      </c>
      <c r="AL119" s="391" t="s">
        <v>73</v>
      </c>
      <c r="AM119" s="392" t="s">
        <v>74</v>
      </c>
      <c r="AN119" s="391" t="s">
        <v>106</v>
      </c>
      <c r="AO119" s="391" t="s">
        <v>76</v>
      </c>
      <c r="AP119" s="393" t="s">
        <v>77</v>
      </c>
      <c r="AQ119" s="391" t="s">
        <v>78</v>
      </c>
      <c r="AR119" s="393" t="str">
        <f>"Total Biaya Perawatan "&amp;AO115&amp;" (Juta Rp)"</f>
        <v>Total Biaya Perawatan Triwulan III (Juta Rp)</v>
      </c>
      <c r="AS119" s="391" t="str">
        <f>"Total Biaya Perawatan "&amp;AO79&amp;" (Juta Rp)"</f>
        <v>Total Biaya Perawatan Triwulan II (Juta Rp)</v>
      </c>
      <c r="AT119" s="391" t="s">
        <v>108</v>
      </c>
      <c r="AU119" s="42"/>
      <c r="AV119" s="393" t="s">
        <v>107</v>
      </c>
      <c r="AW119" s="393" t="s">
        <v>82</v>
      </c>
      <c r="AX119" s="135"/>
      <c r="AY119" s="567"/>
      <c r="AZ119" s="131"/>
      <c r="BA119" s="42"/>
      <c r="BB119" s="391" t="s">
        <v>72</v>
      </c>
      <c r="BC119" s="391" t="s">
        <v>73</v>
      </c>
      <c r="BD119" s="392" t="s">
        <v>74</v>
      </c>
      <c r="BE119" s="391" t="s">
        <v>106</v>
      </c>
      <c r="BF119" s="391" t="s">
        <v>76</v>
      </c>
      <c r="BG119" s="393" t="s">
        <v>77</v>
      </c>
      <c r="BH119" s="391" t="s">
        <v>78</v>
      </c>
      <c r="BI119" s="393" t="str">
        <f>"Total Biaya Perawatan "&amp;BF115&amp;" (Juta Rp)"</f>
        <v>Total Biaya Perawatan Triwulan III (Juta Rp)</v>
      </c>
      <c r="BJ119" s="391" t="str">
        <f>"Total Biaya Perawatan "&amp;BF79&amp;" (Juta Rp)"</f>
        <v>Total Biaya Perawatan Triwulan II (Juta Rp)</v>
      </c>
      <c r="BK119" s="391" t="s">
        <v>108</v>
      </c>
      <c r="BL119" s="42"/>
      <c r="BM119" s="393" t="s">
        <v>107</v>
      </c>
      <c r="BN119" s="393" t="s">
        <v>82</v>
      </c>
      <c r="BO119" s="135"/>
      <c r="BP119" s="567"/>
      <c r="BQ119" s="131"/>
      <c r="BR119" s="42"/>
      <c r="BS119" s="391" t="s">
        <v>72</v>
      </c>
      <c r="BT119" s="391" t="s">
        <v>73</v>
      </c>
      <c r="BU119" s="392" t="s">
        <v>74</v>
      </c>
      <c r="BV119" s="391" t="s">
        <v>106</v>
      </c>
      <c r="BW119" s="391" t="s">
        <v>76</v>
      </c>
      <c r="BX119" s="393" t="s">
        <v>77</v>
      </c>
      <c r="BY119" s="391" t="s">
        <v>78</v>
      </c>
      <c r="BZ119" s="393" t="str">
        <f>"Total Biaya Perawatan "&amp;BW115&amp;" (Juta Rp)"</f>
        <v>Total Biaya Perawatan Triwulan III (Juta Rp)</v>
      </c>
      <c r="CA119" s="391" t="str">
        <f>"Total Biaya Perawatan "&amp;BW79&amp;" (Juta Rp)"</f>
        <v>Total Biaya Perawatan Triwulan II (Juta Rp)</v>
      </c>
      <c r="CB119" s="391" t="s">
        <v>108</v>
      </c>
      <c r="CC119" s="42"/>
      <c r="CD119" s="393" t="s">
        <v>107</v>
      </c>
      <c r="CE119" s="393" t="s">
        <v>82</v>
      </c>
      <c r="CF119" s="135"/>
      <c r="CG119" s="567"/>
      <c r="CH119" s="131"/>
      <c r="CI119" s="42"/>
      <c r="CJ119" s="391" t="s">
        <v>72</v>
      </c>
      <c r="CK119" s="391" t="s">
        <v>73</v>
      </c>
      <c r="CL119" s="392" t="s">
        <v>74</v>
      </c>
      <c r="CM119" s="391" t="s">
        <v>106</v>
      </c>
      <c r="CN119" s="391" t="s">
        <v>76</v>
      </c>
      <c r="CO119" s="393" t="s">
        <v>77</v>
      </c>
      <c r="CP119" s="391" t="s">
        <v>78</v>
      </c>
      <c r="CQ119" s="393" t="str">
        <f>"Total Biaya Perawatan "&amp;CN115&amp;" (Juta Rp)"</f>
        <v>Total Biaya Perawatan Triwulan III (Juta Rp)</v>
      </c>
      <c r="CR119" s="391" t="str">
        <f>"Total Biaya Perawatan "&amp;CN79&amp;" (Juta Rp)"</f>
        <v>Total Biaya Perawatan Triwulan II (Juta Rp)</v>
      </c>
      <c r="CS119" s="391" t="s">
        <v>108</v>
      </c>
      <c r="CT119" s="42"/>
      <c r="CU119" s="393" t="s">
        <v>107</v>
      </c>
      <c r="CV119" s="393" t="s">
        <v>82</v>
      </c>
      <c r="CW119" s="135"/>
      <c r="CX119" s="567"/>
      <c r="CY119" s="131"/>
      <c r="CZ119" s="42"/>
      <c r="DA119" s="391" t="s">
        <v>72</v>
      </c>
      <c r="DB119" s="391" t="s">
        <v>73</v>
      </c>
      <c r="DC119" s="392" t="s">
        <v>74</v>
      </c>
      <c r="DD119" s="391" t="s">
        <v>106</v>
      </c>
      <c r="DE119" s="391" t="s">
        <v>76</v>
      </c>
      <c r="DF119" s="393" t="s">
        <v>77</v>
      </c>
      <c r="DG119" s="391" t="s">
        <v>78</v>
      </c>
      <c r="DH119" s="393" t="str">
        <f>"Total Biaya Perawatan "&amp;DE115&amp;" (Juta Rp)"</f>
        <v>Total Biaya Perawatan Triwulan III (Juta Rp)</v>
      </c>
      <c r="DI119" s="391" t="str">
        <f>"Total Biaya Perawatan "&amp;DE79&amp;" (Juta Rp)"</f>
        <v>Total Biaya Perawatan Triwulan II (Juta Rp)</v>
      </c>
      <c r="DJ119" s="391" t="s">
        <v>108</v>
      </c>
      <c r="DK119" s="42"/>
      <c r="DL119" s="393" t="s">
        <v>107</v>
      </c>
      <c r="DM119" s="393" t="s">
        <v>82</v>
      </c>
      <c r="DN119" s="135"/>
      <c r="DO119" s="567"/>
      <c r="DP119" s="131"/>
      <c r="DQ119" s="42"/>
      <c r="DR119" s="391" t="s">
        <v>72</v>
      </c>
      <c r="DS119" s="391" t="s">
        <v>73</v>
      </c>
      <c r="DT119" s="392" t="s">
        <v>74</v>
      </c>
      <c r="DU119" s="391" t="s">
        <v>106</v>
      </c>
      <c r="DV119" s="391" t="s">
        <v>76</v>
      </c>
      <c r="DW119" s="393" t="s">
        <v>77</v>
      </c>
      <c r="DX119" s="391" t="s">
        <v>78</v>
      </c>
      <c r="DY119" s="393" t="str">
        <f>"Total Biaya Perawatan "&amp;DV115&amp;" (Juta Rp)"</f>
        <v>Total Biaya Perawatan Triwulan III (Juta Rp)</v>
      </c>
      <c r="DZ119" s="391" t="str">
        <f>"Total Biaya Perawatan "&amp;DV79&amp;" (Juta Rp)"</f>
        <v>Total Biaya Perawatan Triwulan II (Juta Rp)</v>
      </c>
      <c r="EA119" s="391" t="s">
        <v>108</v>
      </c>
      <c r="EB119" s="42"/>
      <c r="EC119" s="393" t="s">
        <v>107</v>
      </c>
      <c r="ED119" s="393" t="s">
        <v>82</v>
      </c>
      <c r="EE119" s="135"/>
      <c r="EF119" s="567"/>
      <c r="EG119" s="131"/>
      <c r="EH119" s="42"/>
      <c r="EI119" s="391" t="s">
        <v>72</v>
      </c>
      <c r="EJ119" s="391" t="s">
        <v>73</v>
      </c>
      <c r="EK119" s="392" t="s">
        <v>74</v>
      </c>
      <c r="EL119" s="391" t="s">
        <v>106</v>
      </c>
      <c r="EM119" s="391" t="s">
        <v>76</v>
      </c>
      <c r="EN119" s="393" t="s">
        <v>77</v>
      </c>
      <c r="EO119" s="391" t="s">
        <v>78</v>
      </c>
      <c r="EP119" s="393" t="str">
        <f>"Total Biaya Perawatan "&amp;EM115&amp;" (Juta Rp)"</f>
        <v>Total Biaya Perawatan Triwulan III (Juta Rp)</v>
      </c>
      <c r="EQ119" s="391" t="str">
        <f>"Total Biaya Perawatan "&amp;EM79&amp;" (Juta Rp)"</f>
        <v>Total Biaya Perawatan Triwulan II (Juta Rp)</v>
      </c>
      <c r="ER119" s="391" t="s">
        <v>108</v>
      </c>
      <c r="ES119" s="42"/>
      <c r="ET119" s="393" t="s">
        <v>107</v>
      </c>
      <c r="EU119" s="393" t="s">
        <v>82</v>
      </c>
      <c r="EV119" s="135"/>
      <c r="EW119" s="567"/>
      <c r="EX119" s="131"/>
      <c r="EY119" s="42"/>
      <c r="EZ119" s="391" t="s">
        <v>72</v>
      </c>
      <c r="FA119" s="391" t="s">
        <v>73</v>
      </c>
      <c r="FB119" s="392" t="s">
        <v>74</v>
      </c>
      <c r="FC119" s="391" t="s">
        <v>106</v>
      </c>
      <c r="FD119" s="391" t="s">
        <v>76</v>
      </c>
      <c r="FE119" s="393" t="s">
        <v>77</v>
      </c>
      <c r="FF119" s="391" t="s">
        <v>78</v>
      </c>
      <c r="FG119" s="393" t="str">
        <f>"Total Biaya Perawatan "&amp;FD115&amp;" (Juta Rp)"</f>
        <v>Total Biaya Perawatan Triwulan III (Juta Rp)</v>
      </c>
      <c r="FH119" s="391" t="str">
        <f>"Total Biaya Perawatan "&amp;FD79&amp;" (Juta Rp)"</f>
        <v>Total Biaya Perawatan Triwulan II (Juta Rp)</v>
      </c>
      <c r="FI119" s="391" t="s">
        <v>108</v>
      </c>
      <c r="FJ119" s="42"/>
      <c r="FK119" s="393" t="s">
        <v>107</v>
      </c>
      <c r="FL119" s="393" t="s">
        <v>82</v>
      </c>
      <c r="FM119" s="135"/>
      <c r="FN119" s="567"/>
      <c r="FO119" s="131"/>
      <c r="FP119" s="42"/>
      <c r="FQ119" s="391" t="s">
        <v>72</v>
      </c>
      <c r="FR119" s="391" t="s">
        <v>73</v>
      </c>
      <c r="FS119" s="392" t="s">
        <v>74</v>
      </c>
      <c r="FT119" s="391" t="s">
        <v>106</v>
      </c>
      <c r="FU119" s="391" t="s">
        <v>76</v>
      </c>
      <c r="FV119" s="393" t="s">
        <v>77</v>
      </c>
      <c r="FW119" s="391" t="s">
        <v>78</v>
      </c>
      <c r="FX119" s="393" t="str">
        <f>"Total Biaya Perawatan "&amp;FU115&amp;" (Juta Rp)"</f>
        <v>Total Biaya Perawatan Triwulan III (Juta Rp)</v>
      </c>
      <c r="FY119" s="391" t="str">
        <f>"Total Biaya Perawatan "&amp;FU79&amp;" (Juta Rp)"</f>
        <v>Total Biaya Perawatan Triwulan II (Juta Rp)</v>
      </c>
      <c r="FZ119" s="391" t="s">
        <v>108</v>
      </c>
      <c r="GA119" s="42"/>
      <c r="GB119" s="393" t="s">
        <v>107</v>
      </c>
      <c r="GC119" s="393" t="s">
        <v>82</v>
      </c>
      <c r="GD119" s="135"/>
      <c r="GE119" s="567"/>
      <c r="GF119" s="131"/>
      <c r="GG119" s="42"/>
      <c r="GH119" s="391" t="s">
        <v>72</v>
      </c>
      <c r="GI119" s="391" t="s">
        <v>73</v>
      </c>
      <c r="GJ119" s="392" t="s">
        <v>74</v>
      </c>
      <c r="GK119" s="391" t="s">
        <v>106</v>
      </c>
      <c r="GL119" s="391" t="s">
        <v>76</v>
      </c>
      <c r="GM119" s="393" t="s">
        <v>77</v>
      </c>
      <c r="GN119" s="391" t="s">
        <v>78</v>
      </c>
      <c r="GO119" s="393" t="str">
        <f>"Total Biaya Perawatan "&amp;GL115&amp;" (Juta Rp)"</f>
        <v>Total Biaya Perawatan Triwulan III (Juta Rp)</v>
      </c>
      <c r="GP119" s="391" t="str">
        <f>"Total Biaya Perawatan "&amp;GL79&amp;" (Juta Rp)"</f>
        <v>Total Biaya Perawatan Triwulan II (Juta Rp)</v>
      </c>
      <c r="GQ119" s="391" t="s">
        <v>108</v>
      </c>
      <c r="GR119" s="42"/>
      <c r="GS119" s="393" t="s">
        <v>107</v>
      </c>
      <c r="GT119" s="393" t="s">
        <v>82</v>
      </c>
      <c r="GU119" s="135"/>
      <c r="GV119" s="567"/>
      <c r="GW119" s="131"/>
      <c r="GX119" s="42"/>
      <c r="GY119" s="391" t="s">
        <v>72</v>
      </c>
      <c r="GZ119" s="391" t="s">
        <v>73</v>
      </c>
      <c r="HA119" s="392" t="s">
        <v>74</v>
      </c>
      <c r="HB119" s="391" t="s">
        <v>106</v>
      </c>
      <c r="HC119" s="391" t="s">
        <v>76</v>
      </c>
      <c r="HD119" s="393" t="s">
        <v>77</v>
      </c>
      <c r="HE119" s="391" t="s">
        <v>78</v>
      </c>
      <c r="HF119" s="393" t="str">
        <f>"Total Biaya Perawatan "&amp;HC115&amp;" (Juta Rp)"</f>
        <v>Total Biaya Perawatan Triwulan III (Juta Rp)</v>
      </c>
      <c r="HG119" s="391" t="str">
        <f>"Total Biaya Perawatan "&amp;HC79&amp;" (Juta Rp)"</f>
        <v>Total Biaya Perawatan Triwulan II (Juta Rp)</v>
      </c>
      <c r="HH119" s="391" t="s">
        <v>108</v>
      </c>
      <c r="HI119" s="42"/>
      <c r="HJ119" s="393" t="s">
        <v>107</v>
      </c>
      <c r="HK119" s="393" t="s">
        <v>82</v>
      </c>
      <c r="HL119" s="135"/>
      <c r="HM119" s="567"/>
      <c r="HN119" s="131"/>
      <c r="HO119" s="42"/>
      <c r="HP119" s="391" t="s">
        <v>72</v>
      </c>
      <c r="HQ119" s="391" t="s">
        <v>73</v>
      </c>
      <c r="HR119" s="392" t="s">
        <v>74</v>
      </c>
      <c r="HS119" s="391" t="s">
        <v>106</v>
      </c>
      <c r="HT119" s="391" t="s">
        <v>76</v>
      </c>
      <c r="HU119" s="393" t="s">
        <v>77</v>
      </c>
      <c r="HV119" s="391" t="s">
        <v>78</v>
      </c>
      <c r="HW119" s="393" t="str">
        <f>"Total Biaya Perawatan "&amp;HT115&amp;" (Juta Rp)"</f>
        <v>Total Biaya Perawatan Triwulan III (Juta Rp)</v>
      </c>
      <c r="HX119" s="391" t="str">
        <f>"Total Biaya Perawatan "&amp;HT79&amp;" (Juta Rp)"</f>
        <v>Total Biaya Perawatan Triwulan II (Juta Rp)</v>
      </c>
      <c r="HY119" s="391" t="s">
        <v>108</v>
      </c>
      <c r="HZ119" s="42"/>
      <c r="IA119" s="393" t="s">
        <v>107</v>
      </c>
      <c r="IB119" s="393" t="s">
        <v>82</v>
      </c>
      <c r="IC119" s="135"/>
      <c r="ID119" s="567"/>
      <c r="IE119" s="131"/>
      <c r="IF119" s="42"/>
      <c r="IG119" s="391" t="s">
        <v>72</v>
      </c>
      <c r="IH119" s="391" t="s">
        <v>73</v>
      </c>
      <c r="II119" s="392" t="s">
        <v>74</v>
      </c>
      <c r="IJ119" s="391" t="s">
        <v>106</v>
      </c>
      <c r="IK119" s="391" t="s">
        <v>76</v>
      </c>
      <c r="IL119" s="393" t="s">
        <v>77</v>
      </c>
      <c r="IM119" s="391" t="s">
        <v>78</v>
      </c>
      <c r="IN119" s="393" t="str">
        <f>"Total Biaya Perawatan "&amp;IK115&amp;" (Juta Rp)"</f>
        <v>Total Biaya Perawatan Triwulan III (Juta Rp)</v>
      </c>
      <c r="IO119" s="391" t="str">
        <f>"Total Biaya Perawatan "&amp;IK79&amp;" (Juta Rp)"</f>
        <v>Total Biaya Perawatan Triwulan II (Juta Rp)</v>
      </c>
      <c r="IP119" s="391" t="s">
        <v>108</v>
      </c>
      <c r="IQ119" s="42"/>
      <c r="IR119" s="393" t="s">
        <v>107</v>
      </c>
      <c r="IS119" s="393" t="s">
        <v>82</v>
      </c>
      <c r="IT119" s="135"/>
      <c r="IU119" s="567"/>
      <c r="IV119" s="131"/>
      <c r="IW119" s="42"/>
      <c r="IX119" s="391" t="s">
        <v>72</v>
      </c>
      <c r="IY119" s="391" t="s">
        <v>73</v>
      </c>
      <c r="IZ119" s="392" t="s">
        <v>74</v>
      </c>
      <c r="JA119" s="391" t="s">
        <v>106</v>
      </c>
      <c r="JB119" s="391" t="s">
        <v>76</v>
      </c>
      <c r="JC119" s="393" t="s">
        <v>77</v>
      </c>
      <c r="JD119" s="391" t="s">
        <v>78</v>
      </c>
      <c r="JE119" s="393" t="str">
        <f>"Total Biaya Perawatan "&amp;JB115&amp;" (Juta Rp)"</f>
        <v>Total Biaya Perawatan Triwulan III (Juta Rp)</v>
      </c>
      <c r="JF119" s="391" t="str">
        <f>"Total Biaya Perawatan "&amp;JB79&amp;" (Juta Rp)"</f>
        <v>Total Biaya Perawatan Triwulan II (Juta Rp)</v>
      </c>
      <c r="JG119" s="391" t="s">
        <v>108</v>
      </c>
      <c r="JH119" s="42"/>
      <c r="JI119" s="393" t="s">
        <v>107</v>
      </c>
      <c r="JJ119" s="393" t="s">
        <v>82</v>
      </c>
      <c r="JK119" s="135"/>
      <c r="JL119" s="567"/>
      <c r="JM119" s="131"/>
      <c r="JN119" s="42"/>
      <c r="JO119" s="391" t="s">
        <v>72</v>
      </c>
      <c r="JP119" s="391" t="s">
        <v>73</v>
      </c>
      <c r="JQ119" s="392" t="s">
        <v>74</v>
      </c>
      <c r="JR119" s="391" t="s">
        <v>106</v>
      </c>
      <c r="JS119" s="391" t="s">
        <v>76</v>
      </c>
      <c r="JT119" s="393" t="s">
        <v>77</v>
      </c>
      <c r="JU119" s="391" t="s">
        <v>78</v>
      </c>
      <c r="JV119" s="393" t="str">
        <f>"Total Biaya Perawatan "&amp;JS115&amp;" (Juta Rp)"</f>
        <v>Total Biaya Perawatan Triwulan III (Juta Rp)</v>
      </c>
      <c r="JW119" s="391" t="str">
        <f>"Total Biaya Perawatan "&amp;JS79&amp;" (Juta Rp)"</f>
        <v>Total Biaya Perawatan Triwulan II (Juta Rp)</v>
      </c>
      <c r="JX119" s="391" t="s">
        <v>108</v>
      </c>
      <c r="JY119" s="42"/>
      <c r="JZ119" s="393" t="s">
        <v>107</v>
      </c>
      <c r="KA119" s="393" t="s">
        <v>82</v>
      </c>
      <c r="KB119" s="135"/>
      <c r="KC119" s="567"/>
      <c r="KD119" s="131"/>
      <c r="KE119" s="42"/>
      <c r="KF119" s="391" t="s">
        <v>72</v>
      </c>
      <c r="KG119" s="391" t="s">
        <v>73</v>
      </c>
      <c r="KH119" s="392" t="s">
        <v>74</v>
      </c>
      <c r="KI119" s="391" t="s">
        <v>106</v>
      </c>
      <c r="KJ119" s="391" t="s">
        <v>76</v>
      </c>
      <c r="KK119" s="393" t="s">
        <v>77</v>
      </c>
      <c r="KL119" s="391" t="s">
        <v>78</v>
      </c>
      <c r="KM119" s="393" t="str">
        <f>"Total Biaya Perawatan "&amp;KJ115&amp;" (Juta Rp)"</f>
        <v>Total Biaya Perawatan Triwulan III (Juta Rp)</v>
      </c>
      <c r="KN119" s="391" t="str">
        <f>"Total Biaya Perawatan "&amp;KJ79&amp;" (Juta Rp)"</f>
        <v>Total Biaya Perawatan Triwulan II (Juta Rp)</v>
      </c>
      <c r="KO119" s="391" t="s">
        <v>108</v>
      </c>
      <c r="KP119" s="42"/>
      <c r="KQ119" s="393" t="s">
        <v>107</v>
      </c>
      <c r="KR119" s="393" t="s">
        <v>82</v>
      </c>
      <c r="KS119" s="135"/>
    </row>
    <row r="120" ht="15.75" customHeight="1">
      <c r="A120" s="394">
        <v>-1.0</v>
      </c>
      <c r="B120" s="395">
        <v>-2.0</v>
      </c>
      <c r="C120" s="395">
        <v>-3.0</v>
      </c>
      <c r="D120" s="395">
        <v>-4.0</v>
      </c>
      <c r="E120" s="395">
        <v>-5.0</v>
      </c>
      <c r="F120" s="395">
        <v>-6.0</v>
      </c>
      <c r="G120" s="395">
        <v>-7.0</v>
      </c>
      <c r="H120" s="395">
        <v>-8.0</v>
      </c>
      <c r="I120" s="395">
        <v>-9.0</v>
      </c>
      <c r="J120" s="395">
        <v>-10.0</v>
      </c>
      <c r="K120" s="395">
        <v>-11.0</v>
      </c>
      <c r="L120" s="395">
        <v>-12.0</v>
      </c>
      <c r="M120" s="395">
        <v>-13.0</v>
      </c>
      <c r="N120" s="395">
        <v>-14.0</v>
      </c>
      <c r="O120" s="395">
        <v>-15.0</v>
      </c>
      <c r="P120" s="395">
        <v>-16.0</v>
      </c>
      <c r="Q120" s="568"/>
      <c r="R120" s="394">
        <v>-1.0</v>
      </c>
      <c r="S120" s="395">
        <v>-2.0</v>
      </c>
      <c r="T120" s="395">
        <v>-3.0</v>
      </c>
      <c r="U120" s="395">
        <v>-4.0</v>
      </c>
      <c r="V120" s="395">
        <v>-5.0</v>
      </c>
      <c r="W120" s="395">
        <v>-6.0</v>
      </c>
      <c r="X120" s="395">
        <v>-7.0</v>
      </c>
      <c r="Y120" s="395">
        <v>-8.0</v>
      </c>
      <c r="Z120" s="395">
        <v>-9.0</v>
      </c>
      <c r="AA120" s="395">
        <v>-10.0</v>
      </c>
      <c r="AB120" s="395">
        <v>-11.0</v>
      </c>
      <c r="AC120" s="395">
        <v>-12.0</v>
      </c>
      <c r="AD120" s="395">
        <v>-13.0</v>
      </c>
      <c r="AE120" s="395">
        <v>-14.0</v>
      </c>
      <c r="AF120" s="395">
        <v>-15.0</v>
      </c>
      <c r="AG120" s="395">
        <v>-16.0</v>
      </c>
      <c r="AH120" s="568"/>
      <c r="AI120" s="394">
        <v>-1.0</v>
      </c>
      <c r="AJ120" s="395">
        <v>-2.0</v>
      </c>
      <c r="AK120" s="395">
        <v>-3.0</v>
      </c>
      <c r="AL120" s="395">
        <v>-4.0</v>
      </c>
      <c r="AM120" s="395">
        <v>-5.0</v>
      </c>
      <c r="AN120" s="395">
        <v>-6.0</v>
      </c>
      <c r="AO120" s="395">
        <v>-7.0</v>
      </c>
      <c r="AP120" s="395">
        <v>-8.0</v>
      </c>
      <c r="AQ120" s="395">
        <v>-9.0</v>
      </c>
      <c r="AR120" s="395">
        <v>-10.0</v>
      </c>
      <c r="AS120" s="395">
        <v>-11.0</v>
      </c>
      <c r="AT120" s="395">
        <v>-12.0</v>
      </c>
      <c r="AU120" s="395">
        <v>-13.0</v>
      </c>
      <c r="AV120" s="395">
        <v>-14.0</v>
      </c>
      <c r="AW120" s="395">
        <v>-15.0</v>
      </c>
      <c r="AX120" s="395">
        <v>-16.0</v>
      </c>
      <c r="AY120" s="568"/>
      <c r="AZ120" s="394">
        <v>-1.0</v>
      </c>
      <c r="BA120" s="395">
        <v>-2.0</v>
      </c>
      <c r="BB120" s="395">
        <v>-3.0</v>
      </c>
      <c r="BC120" s="395">
        <v>-4.0</v>
      </c>
      <c r="BD120" s="395">
        <v>-5.0</v>
      </c>
      <c r="BE120" s="395">
        <v>-6.0</v>
      </c>
      <c r="BF120" s="395">
        <v>-7.0</v>
      </c>
      <c r="BG120" s="395">
        <v>-8.0</v>
      </c>
      <c r="BH120" s="395">
        <v>-9.0</v>
      </c>
      <c r="BI120" s="395">
        <v>-10.0</v>
      </c>
      <c r="BJ120" s="395">
        <v>-11.0</v>
      </c>
      <c r="BK120" s="395">
        <v>-12.0</v>
      </c>
      <c r="BL120" s="395">
        <v>-13.0</v>
      </c>
      <c r="BM120" s="395">
        <v>-14.0</v>
      </c>
      <c r="BN120" s="395">
        <v>-15.0</v>
      </c>
      <c r="BO120" s="395">
        <v>-16.0</v>
      </c>
      <c r="BP120" s="568"/>
      <c r="BQ120" s="394">
        <v>-1.0</v>
      </c>
      <c r="BR120" s="395">
        <v>-2.0</v>
      </c>
      <c r="BS120" s="395">
        <v>-3.0</v>
      </c>
      <c r="BT120" s="395">
        <v>-4.0</v>
      </c>
      <c r="BU120" s="395">
        <v>-5.0</v>
      </c>
      <c r="BV120" s="395">
        <v>-6.0</v>
      </c>
      <c r="BW120" s="395">
        <v>-7.0</v>
      </c>
      <c r="BX120" s="395">
        <v>-8.0</v>
      </c>
      <c r="BY120" s="395">
        <v>-9.0</v>
      </c>
      <c r="BZ120" s="395">
        <v>-10.0</v>
      </c>
      <c r="CA120" s="395">
        <v>-11.0</v>
      </c>
      <c r="CB120" s="395">
        <v>-12.0</v>
      </c>
      <c r="CC120" s="395">
        <v>-13.0</v>
      </c>
      <c r="CD120" s="395">
        <v>-14.0</v>
      </c>
      <c r="CE120" s="395">
        <v>-15.0</v>
      </c>
      <c r="CF120" s="395">
        <v>-16.0</v>
      </c>
      <c r="CG120" s="568"/>
      <c r="CH120" s="394">
        <v>-1.0</v>
      </c>
      <c r="CI120" s="395">
        <v>-2.0</v>
      </c>
      <c r="CJ120" s="395">
        <v>-3.0</v>
      </c>
      <c r="CK120" s="395">
        <v>-4.0</v>
      </c>
      <c r="CL120" s="395">
        <v>-5.0</v>
      </c>
      <c r="CM120" s="395">
        <v>-6.0</v>
      </c>
      <c r="CN120" s="395">
        <v>-7.0</v>
      </c>
      <c r="CO120" s="395">
        <v>-8.0</v>
      </c>
      <c r="CP120" s="395">
        <v>-9.0</v>
      </c>
      <c r="CQ120" s="395">
        <v>-10.0</v>
      </c>
      <c r="CR120" s="395">
        <v>-11.0</v>
      </c>
      <c r="CS120" s="395">
        <v>-12.0</v>
      </c>
      <c r="CT120" s="395">
        <v>-13.0</v>
      </c>
      <c r="CU120" s="395">
        <v>-14.0</v>
      </c>
      <c r="CV120" s="395">
        <v>-15.0</v>
      </c>
      <c r="CW120" s="395">
        <v>-16.0</v>
      </c>
      <c r="CX120" s="568"/>
      <c r="CY120" s="394">
        <v>-1.0</v>
      </c>
      <c r="CZ120" s="395">
        <v>-2.0</v>
      </c>
      <c r="DA120" s="395">
        <v>-3.0</v>
      </c>
      <c r="DB120" s="395">
        <v>-4.0</v>
      </c>
      <c r="DC120" s="395">
        <v>-5.0</v>
      </c>
      <c r="DD120" s="395">
        <v>-6.0</v>
      </c>
      <c r="DE120" s="395">
        <v>-7.0</v>
      </c>
      <c r="DF120" s="395">
        <v>-8.0</v>
      </c>
      <c r="DG120" s="395">
        <v>-9.0</v>
      </c>
      <c r="DH120" s="395">
        <v>-10.0</v>
      </c>
      <c r="DI120" s="395">
        <v>-11.0</v>
      </c>
      <c r="DJ120" s="395">
        <v>-12.0</v>
      </c>
      <c r="DK120" s="395">
        <v>-13.0</v>
      </c>
      <c r="DL120" s="395">
        <v>-14.0</v>
      </c>
      <c r="DM120" s="395">
        <v>-15.0</v>
      </c>
      <c r="DN120" s="395">
        <v>-16.0</v>
      </c>
      <c r="DO120" s="568"/>
      <c r="DP120" s="394">
        <v>-1.0</v>
      </c>
      <c r="DQ120" s="395">
        <v>-2.0</v>
      </c>
      <c r="DR120" s="395">
        <v>-3.0</v>
      </c>
      <c r="DS120" s="395">
        <v>-4.0</v>
      </c>
      <c r="DT120" s="395">
        <v>-5.0</v>
      </c>
      <c r="DU120" s="395">
        <v>-6.0</v>
      </c>
      <c r="DV120" s="395">
        <v>-7.0</v>
      </c>
      <c r="DW120" s="395">
        <v>-8.0</v>
      </c>
      <c r="DX120" s="395">
        <v>-9.0</v>
      </c>
      <c r="DY120" s="395">
        <v>-10.0</v>
      </c>
      <c r="DZ120" s="395">
        <v>-11.0</v>
      </c>
      <c r="EA120" s="395">
        <v>-12.0</v>
      </c>
      <c r="EB120" s="395">
        <v>-13.0</v>
      </c>
      <c r="EC120" s="395">
        <v>-14.0</v>
      </c>
      <c r="ED120" s="395">
        <v>-15.0</v>
      </c>
      <c r="EE120" s="395">
        <v>-16.0</v>
      </c>
      <c r="EF120" s="568"/>
      <c r="EG120" s="394">
        <v>-1.0</v>
      </c>
      <c r="EH120" s="395">
        <v>-2.0</v>
      </c>
      <c r="EI120" s="395">
        <v>-3.0</v>
      </c>
      <c r="EJ120" s="395">
        <v>-4.0</v>
      </c>
      <c r="EK120" s="395">
        <v>-5.0</v>
      </c>
      <c r="EL120" s="395">
        <v>-6.0</v>
      </c>
      <c r="EM120" s="395">
        <v>-7.0</v>
      </c>
      <c r="EN120" s="395">
        <v>-8.0</v>
      </c>
      <c r="EO120" s="395">
        <v>-9.0</v>
      </c>
      <c r="EP120" s="395">
        <v>-10.0</v>
      </c>
      <c r="EQ120" s="395">
        <v>-11.0</v>
      </c>
      <c r="ER120" s="395">
        <v>-12.0</v>
      </c>
      <c r="ES120" s="395">
        <v>-13.0</v>
      </c>
      <c r="ET120" s="395">
        <v>-14.0</v>
      </c>
      <c r="EU120" s="395">
        <v>-15.0</v>
      </c>
      <c r="EV120" s="395">
        <v>-16.0</v>
      </c>
      <c r="EW120" s="568"/>
      <c r="EX120" s="394">
        <v>-1.0</v>
      </c>
      <c r="EY120" s="395">
        <v>-2.0</v>
      </c>
      <c r="EZ120" s="395">
        <v>-3.0</v>
      </c>
      <c r="FA120" s="395">
        <v>-4.0</v>
      </c>
      <c r="FB120" s="395">
        <v>-5.0</v>
      </c>
      <c r="FC120" s="395">
        <v>-6.0</v>
      </c>
      <c r="FD120" s="395">
        <v>-7.0</v>
      </c>
      <c r="FE120" s="395">
        <v>-8.0</v>
      </c>
      <c r="FF120" s="395">
        <v>-9.0</v>
      </c>
      <c r="FG120" s="395">
        <v>-10.0</v>
      </c>
      <c r="FH120" s="395">
        <v>-11.0</v>
      </c>
      <c r="FI120" s="395">
        <v>-12.0</v>
      </c>
      <c r="FJ120" s="395">
        <v>-13.0</v>
      </c>
      <c r="FK120" s="395">
        <v>-14.0</v>
      </c>
      <c r="FL120" s="395">
        <v>-15.0</v>
      </c>
      <c r="FM120" s="395">
        <v>-16.0</v>
      </c>
      <c r="FN120" s="568"/>
      <c r="FO120" s="394">
        <v>-1.0</v>
      </c>
      <c r="FP120" s="395">
        <v>-2.0</v>
      </c>
      <c r="FQ120" s="395">
        <v>-3.0</v>
      </c>
      <c r="FR120" s="395">
        <v>-4.0</v>
      </c>
      <c r="FS120" s="395">
        <v>-5.0</v>
      </c>
      <c r="FT120" s="395">
        <v>-6.0</v>
      </c>
      <c r="FU120" s="395">
        <v>-7.0</v>
      </c>
      <c r="FV120" s="395">
        <v>-8.0</v>
      </c>
      <c r="FW120" s="395">
        <v>-9.0</v>
      </c>
      <c r="FX120" s="395">
        <v>-10.0</v>
      </c>
      <c r="FY120" s="395">
        <v>-11.0</v>
      </c>
      <c r="FZ120" s="395">
        <v>-12.0</v>
      </c>
      <c r="GA120" s="395">
        <v>-13.0</v>
      </c>
      <c r="GB120" s="395">
        <v>-14.0</v>
      </c>
      <c r="GC120" s="395">
        <v>-15.0</v>
      </c>
      <c r="GD120" s="395">
        <v>-16.0</v>
      </c>
      <c r="GE120" s="568"/>
      <c r="GF120" s="394">
        <v>-1.0</v>
      </c>
      <c r="GG120" s="395">
        <v>-2.0</v>
      </c>
      <c r="GH120" s="395">
        <v>-3.0</v>
      </c>
      <c r="GI120" s="395">
        <v>-4.0</v>
      </c>
      <c r="GJ120" s="395">
        <v>-5.0</v>
      </c>
      <c r="GK120" s="395">
        <v>-6.0</v>
      </c>
      <c r="GL120" s="395">
        <v>-7.0</v>
      </c>
      <c r="GM120" s="395">
        <v>-8.0</v>
      </c>
      <c r="GN120" s="395">
        <v>-9.0</v>
      </c>
      <c r="GO120" s="395">
        <v>-10.0</v>
      </c>
      <c r="GP120" s="395">
        <v>-11.0</v>
      </c>
      <c r="GQ120" s="395">
        <v>-12.0</v>
      </c>
      <c r="GR120" s="395">
        <v>-13.0</v>
      </c>
      <c r="GS120" s="395">
        <v>-14.0</v>
      </c>
      <c r="GT120" s="395">
        <v>-15.0</v>
      </c>
      <c r="GU120" s="395">
        <v>-16.0</v>
      </c>
      <c r="GV120" s="568"/>
      <c r="GW120" s="394">
        <v>-1.0</v>
      </c>
      <c r="GX120" s="395">
        <v>-2.0</v>
      </c>
      <c r="GY120" s="395">
        <v>-3.0</v>
      </c>
      <c r="GZ120" s="395">
        <v>-4.0</v>
      </c>
      <c r="HA120" s="395">
        <v>-5.0</v>
      </c>
      <c r="HB120" s="400">
        <v>-6.0</v>
      </c>
      <c r="HC120" s="395">
        <v>-7.0</v>
      </c>
      <c r="HD120" s="395">
        <v>-8.0</v>
      </c>
      <c r="HE120" s="395">
        <v>-9.0</v>
      </c>
      <c r="HF120" s="395">
        <v>-10.0</v>
      </c>
      <c r="HG120" s="395">
        <v>-11.0</v>
      </c>
      <c r="HH120" s="395">
        <v>-12.0</v>
      </c>
      <c r="HI120" s="395">
        <v>-13.0</v>
      </c>
      <c r="HJ120" s="395">
        <v>-14.0</v>
      </c>
      <c r="HK120" s="395">
        <v>-15.0</v>
      </c>
      <c r="HL120" s="395">
        <v>-16.0</v>
      </c>
      <c r="HM120" s="568"/>
      <c r="HN120" s="394">
        <v>-1.0</v>
      </c>
      <c r="HO120" s="395">
        <v>-2.0</v>
      </c>
      <c r="HP120" s="395">
        <v>-3.0</v>
      </c>
      <c r="HQ120" s="395">
        <v>-4.0</v>
      </c>
      <c r="HR120" s="395">
        <v>-5.0</v>
      </c>
      <c r="HS120" s="395">
        <v>-6.0</v>
      </c>
      <c r="HT120" s="395">
        <v>-7.0</v>
      </c>
      <c r="HU120" s="395">
        <v>-8.0</v>
      </c>
      <c r="HV120" s="395">
        <v>-9.0</v>
      </c>
      <c r="HW120" s="395">
        <v>-10.0</v>
      </c>
      <c r="HX120" s="395">
        <v>-11.0</v>
      </c>
      <c r="HY120" s="395">
        <v>-12.0</v>
      </c>
      <c r="HZ120" s="395">
        <v>-13.0</v>
      </c>
      <c r="IA120" s="395">
        <v>-14.0</v>
      </c>
      <c r="IB120" s="395">
        <v>-15.0</v>
      </c>
      <c r="IC120" s="395">
        <v>-16.0</v>
      </c>
      <c r="ID120" s="568"/>
      <c r="IE120" s="394">
        <v>-1.0</v>
      </c>
      <c r="IF120" s="395">
        <v>-2.0</v>
      </c>
      <c r="IG120" s="395">
        <v>-3.0</v>
      </c>
      <c r="IH120" s="395">
        <v>-4.0</v>
      </c>
      <c r="II120" s="395">
        <v>-5.0</v>
      </c>
      <c r="IJ120" s="395">
        <v>-6.0</v>
      </c>
      <c r="IK120" s="395">
        <v>-7.0</v>
      </c>
      <c r="IL120" s="395">
        <v>-8.0</v>
      </c>
      <c r="IM120" s="395">
        <v>-9.0</v>
      </c>
      <c r="IN120" s="395">
        <v>-10.0</v>
      </c>
      <c r="IO120" s="395">
        <v>-11.0</v>
      </c>
      <c r="IP120" s="395">
        <v>-12.0</v>
      </c>
      <c r="IQ120" s="395">
        <v>-13.0</v>
      </c>
      <c r="IR120" s="395">
        <v>-14.0</v>
      </c>
      <c r="IS120" s="395">
        <v>-15.0</v>
      </c>
      <c r="IT120" s="395">
        <v>-16.0</v>
      </c>
      <c r="IU120" s="568"/>
      <c r="IV120" s="394">
        <v>-1.0</v>
      </c>
      <c r="IW120" s="395">
        <v>-2.0</v>
      </c>
      <c r="IX120" s="395">
        <v>-3.0</v>
      </c>
      <c r="IY120" s="395">
        <v>-4.0</v>
      </c>
      <c r="IZ120" s="395">
        <v>-5.0</v>
      </c>
      <c r="JA120" s="395">
        <v>-6.0</v>
      </c>
      <c r="JB120" s="395">
        <v>-7.0</v>
      </c>
      <c r="JC120" s="395">
        <v>-8.0</v>
      </c>
      <c r="JD120" s="395">
        <v>-9.0</v>
      </c>
      <c r="JE120" s="395">
        <v>-10.0</v>
      </c>
      <c r="JF120" s="395">
        <v>-11.0</v>
      </c>
      <c r="JG120" s="395">
        <v>-12.0</v>
      </c>
      <c r="JH120" s="395">
        <v>-13.0</v>
      </c>
      <c r="JI120" s="395">
        <v>-14.0</v>
      </c>
      <c r="JJ120" s="395">
        <v>-15.0</v>
      </c>
      <c r="JK120" s="395">
        <v>-16.0</v>
      </c>
      <c r="JL120" s="568"/>
      <c r="JM120" s="394">
        <v>-1.0</v>
      </c>
      <c r="JN120" s="395">
        <v>-2.0</v>
      </c>
      <c r="JO120" s="395">
        <v>-3.0</v>
      </c>
      <c r="JP120" s="395">
        <v>-4.0</v>
      </c>
      <c r="JQ120" s="395">
        <v>-5.0</v>
      </c>
      <c r="JR120" s="395">
        <v>-6.0</v>
      </c>
      <c r="JS120" s="395">
        <v>-7.0</v>
      </c>
      <c r="JT120" s="395">
        <v>-8.0</v>
      </c>
      <c r="JU120" s="395">
        <v>-9.0</v>
      </c>
      <c r="JV120" s="395">
        <v>-10.0</v>
      </c>
      <c r="JW120" s="395">
        <v>-11.0</v>
      </c>
      <c r="JX120" s="395">
        <v>-12.0</v>
      </c>
      <c r="JY120" s="395">
        <v>-13.0</v>
      </c>
      <c r="JZ120" s="395">
        <v>-14.0</v>
      </c>
      <c r="KA120" s="395">
        <v>-15.0</v>
      </c>
      <c r="KB120" s="395">
        <v>-16.0</v>
      </c>
      <c r="KC120" s="568"/>
      <c r="KD120" s="394">
        <v>-1.0</v>
      </c>
      <c r="KE120" s="395">
        <v>-2.0</v>
      </c>
      <c r="KF120" s="395">
        <v>-3.0</v>
      </c>
      <c r="KG120" s="395">
        <v>-4.0</v>
      </c>
      <c r="KH120" s="395">
        <v>-5.0</v>
      </c>
      <c r="KI120" s="395">
        <v>-6.0</v>
      </c>
      <c r="KJ120" s="395">
        <v>-7.0</v>
      </c>
      <c r="KK120" s="395">
        <v>-8.0</v>
      </c>
      <c r="KL120" s="395">
        <v>-9.0</v>
      </c>
      <c r="KM120" s="395">
        <v>-10.0</v>
      </c>
      <c r="KN120" s="395">
        <v>-11.0</v>
      </c>
      <c r="KO120" s="395">
        <v>-12.0</v>
      </c>
      <c r="KP120" s="395">
        <v>-13.0</v>
      </c>
      <c r="KQ120" s="395">
        <v>-14.0</v>
      </c>
      <c r="KR120" s="395">
        <v>-15.0</v>
      </c>
      <c r="KS120" s="395">
        <v>-16.0</v>
      </c>
    </row>
    <row r="121" ht="15.75" customHeight="1">
      <c r="A121" s="401">
        <v>1.0</v>
      </c>
      <c r="B121" s="402" t="s">
        <v>37</v>
      </c>
      <c r="C121" s="403" t="s">
        <v>83</v>
      </c>
      <c r="D121" s="403" t="s">
        <v>84</v>
      </c>
      <c r="E121" s="405">
        <f>ADHK!E121</f>
        <v>125255</v>
      </c>
      <c r="F121" s="405">
        <f>ADHK!F121</f>
        <v>3645300</v>
      </c>
      <c r="G121" s="405">
        <f t="shared" ref="G121:G137" si="1009">IFERROR(+E121*F121/1000000,"")</f>
        <v>456592.0515</v>
      </c>
      <c r="H121" s="406">
        <v>0.06128205128205129</v>
      </c>
      <c r="I121" s="405">
        <f t="shared" ref="I121:I137" si="1010">IFERROR(+G121*H121,"")</f>
        <v>27980.89752</v>
      </c>
      <c r="J121" s="406"/>
      <c r="K121" s="405"/>
      <c r="L121" s="407">
        <f t="shared" ref="L121:L137" si="1011">J121-K121</f>
        <v>0</v>
      </c>
      <c r="M121" s="408">
        <f t="shared" ref="M121:M137" si="1012">IFERROR(+(IF(G121="","0",G121))+(IF(I121="","0",I121))+(IF(L121="","0",L121)),"")</f>
        <v>484572.949</v>
      </c>
      <c r="N121" s="406">
        <v>0.324744884908884</v>
      </c>
      <c r="O121" s="409">
        <f t="shared" ref="O121:O137" si="1013">IFERROR(+N121*(M121-L121),"")</f>
        <v>157362.5866</v>
      </c>
      <c r="P121" s="410">
        <f t="shared" ref="P121:P137" si="1014">IFERROR(+(IF(M121="","0",M121))-(IF(O121="","0",O121)),"")</f>
        <v>327210.3625</v>
      </c>
      <c r="Q121" s="569"/>
      <c r="R121" s="401">
        <v>1.0</v>
      </c>
      <c r="S121" s="402" t="s">
        <v>37</v>
      </c>
      <c r="T121" s="403" t="s">
        <v>83</v>
      </c>
      <c r="U121" s="403" t="s">
        <v>84</v>
      </c>
      <c r="V121" s="405">
        <f>ADHK!V121</f>
        <v>121411</v>
      </c>
      <c r="W121" s="404">
        <f>'Produksi dan Harga'!J19</f>
        <v>3927326.746</v>
      </c>
      <c r="X121" s="405">
        <f t="shared" ref="X121:X137" si="1015">IFERROR(+V121*W121/1000000,"")</f>
        <v>476820.6675</v>
      </c>
      <c r="Y121" s="406">
        <v>0.06128205128205129</v>
      </c>
      <c r="Z121" s="405">
        <f t="shared" ref="Z121:Z137" si="1016">IFERROR(+X121*Y121,"")</f>
        <v>29220.5486</v>
      </c>
      <c r="AA121" s="406"/>
      <c r="AB121" s="405"/>
      <c r="AC121" s="407">
        <f t="shared" ref="AC121:AC137" si="1017">AA121-AB121</f>
        <v>0</v>
      </c>
      <c r="AD121" s="408">
        <f t="shared" ref="AD121:AD137" si="1018">IFERROR(+(IF(X121="","0",X121))+(IF(Z121="","0",Z121))+(IF(AC121="","0",AC121)),"")</f>
        <v>506041.2161</v>
      </c>
      <c r="AE121" s="406">
        <v>0.324744884908884</v>
      </c>
      <c r="AF121" s="409">
        <f t="shared" ref="AF121:AF137" si="1019">IFERROR(+AE121*(AD121-AC121),"")</f>
        <v>164334.2965</v>
      </c>
      <c r="AG121" s="410">
        <f t="shared" ref="AG121:AG137" si="1020">IFERROR(+(IF(AD121="","0",AD121))-(IF(AF121="","0",AF121)),"")</f>
        <v>341706.9196</v>
      </c>
      <c r="AH121" s="569"/>
      <c r="AI121" s="401">
        <v>1.0</v>
      </c>
      <c r="AJ121" s="402" t="s">
        <v>37</v>
      </c>
      <c r="AK121" s="403" t="s">
        <v>83</v>
      </c>
      <c r="AL121" s="403" t="s">
        <v>84</v>
      </c>
      <c r="AM121" s="405">
        <f>ADHK!AM121</f>
        <v>132843</v>
      </c>
      <c r="AN121" s="404">
        <f>'Produksi dan Harga'!O19</f>
        <v>4109133.135</v>
      </c>
      <c r="AO121" s="405">
        <f t="shared" ref="AO121:AO137" si="1021">IFERROR(+AM121*AN121/1000000,"")</f>
        <v>545869.573</v>
      </c>
      <c r="AP121" s="406">
        <v>0.06128205128205129</v>
      </c>
      <c r="AQ121" s="405">
        <f t="shared" ref="AQ121:AQ137" si="1022">IFERROR(+AO121*AP121,"")</f>
        <v>33452.00717</v>
      </c>
      <c r="AR121" s="406"/>
      <c r="AS121" s="405"/>
      <c r="AT121" s="407">
        <f t="shared" ref="AT121:AT137" si="1023">AR121-AS121</f>
        <v>0</v>
      </c>
      <c r="AU121" s="408">
        <f t="shared" ref="AU121:AU137" si="1024">IFERROR(+(IF(AO121="","0",AO121))+(IF(AQ121="","0",AQ121))+(IF(AT121="","0",AT121)),"")</f>
        <v>579321.5802</v>
      </c>
      <c r="AV121" s="406">
        <v>0.324744884908884</v>
      </c>
      <c r="AW121" s="409">
        <f t="shared" ref="AW121:AW137" si="1025">IFERROR(+AV121*(AU121-AT121),"")</f>
        <v>188131.7199</v>
      </c>
      <c r="AX121" s="410">
        <f t="shared" ref="AX121:AX137" si="1026">IFERROR(+(IF(AU121="","0",AU121))-(IF(AW121="","0",AW121)),"")</f>
        <v>391189.8603</v>
      </c>
      <c r="AY121" s="569"/>
      <c r="AZ121" s="401">
        <v>1.0</v>
      </c>
      <c r="BA121" s="402" t="s">
        <v>37</v>
      </c>
      <c r="BB121" s="403" t="s">
        <v>83</v>
      </c>
      <c r="BC121" s="403" t="s">
        <v>84</v>
      </c>
      <c r="BD121" s="405">
        <f>ADHK!BD121</f>
        <v>98738</v>
      </c>
      <c r="BE121" s="404">
        <f>'Produksi dan Harga'!T19</f>
        <v>4192582.889</v>
      </c>
      <c r="BF121" s="405">
        <f t="shared" ref="BF121:BF137" si="1027">IFERROR(+BD121*BE121/1000000,"")</f>
        <v>413967.2493</v>
      </c>
      <c r="BG121" s="406">
        <v>0.06128205128205129</v>
      </c>
      <c r="BH121" s="405">
        <f t="shared" ref="BH121:BH137" si="1028">IFERROR(+BF121*BG121,"")</f>
        <v>25368.7622</v>
      </c>
      <c r="BI121" s="406"/>
      <c r="BJ121" s="405"/>
      <c r="BK121" s="407">
        <f t="shared" ref="BK121:BK137" si="1029">BI121-BJ121</f>
        <v>0</v>
      </c>
      <c r="BL121" s="408">
        <f t="shared" ref="BL121:BL137" si="1030">IFERROR(+(IF(BF121="","0",BF121))+(IF(BH121="","0",BH121))+(IF(BK121="","0",BK121)),"")</f>
        <v>439336.0115</v>
      </c>
      <c r="BM121" s="406">
        <v>0.324744884908884</v>
      </c>
      <c r="BN121" s="409">
        <f t="shared" ref="BN121:BN137" si="1031">IFERROR(+BM121*(BL121-BK121),"")</f>
        <v>142672.1225</v>
      </c>
      <c r="BO121" s="410">
        <f t="shared" ref="BO121:BO137" si="1032">IFERROR(+(IF(BL121="","0",BL121))-(IF(BN121="","0",BN121)),"")</f>
        <v>296663.889</v>
      </c>
      <c r="BP121" s="569"/>
      <c r="BQ121" s="401">
        <v>1.0</v>
      </c>
      <c r="BR121" s="402" t="s">
        <v>37</v>
      </c>
      <c r="BS121" s="403" t="s">
        <v>83</v>
      </c>
      <c r="BT121" s="403" t="s">
        <v>84</v>
      </c>
      <c r="BU121" s="405">
        <f>ADHK!BU121</f>
        <v>183311</v>
      </c>
      <c r="BV121" s="404">
        <f>'Produksi dan Harga'!Y19</f>
        <v>4447830.482</v>
      </c>
      <c r="BW121" s="405">
        <f t="shared" ref="BW121:BW137" si="1033">IFERROR(+BU121*BV121/1000000,"")</f>
        <v>815336.2536</v>
      </c>
      <c r="BX121" s="406">
        <v>0.06128205128205129</v>
      </c>
      <c r="BY121" s="405">
        <f t="shared" ref="BY121:BY137" si="1034">IFERROR(+BW121*BX121,"")</f>
        <v>49965.4781</v>
      </c>
      <c r="BZ121" s="406"/>
      <c r="CA121" s="405"/>
      <c r="CB121" s="407">
        <f t="shared" ref="CB121:CB137" si="1035">BZ121-CA121</f>
        <v>0</v>
      </c>
      <c r="CC121" s="408">
        <f t="shared" ref="CC121:CC137" si="1036">IFERROR(+(IF(BW121="","0",BW121))+(IF(BY121="","0",BY121))+(IF(CB121="","0",CB121)),"")</f>
        <v>865301.7317</v>
      </c>
      <c r="CD121" s="406">
        <v>0.324744884908884</v>
      </c>
      <c r="CE121" s="409">
        <f t="shared" ref="CE121:CE137" si="1037">IFERROR(+CD121*(CC121-CB121),"")</f>
        <v>281002.3113</v>
      </c>
      <c r="CF121" s="410">
        <f t="shared" ref="CF121:CF137" si="1038">IFERROR(+(IF(CC121="","0",CC121))-(IF(CE121="","0",CE121)),"")</f>
        <v>584299.4204</v>
      </c>
      <c r="CG121" s="569"/>
      <c r="CH121" s="401">
        <v>1.0</v>
      </c>
      <c r="CI121" s="402" t="s">
        <v>37</v>
      </c>
      <c r="CJ121" s="403" t="s">
        <v>83</v>
      </c>
      <c r="CK121" s="403" t="s">
        <v>84</v>
      </c>
      <c r="CL121" s="405">
        <f>ADHK!CL121</f>
        <v>178940</v>
      </c>
      <c r="CM121" s="404">
        <f>'Produksi dan Harga'!AD19</f>
        <v>4891642.858</v>
      </c>
      <c r="CN121" s="405">
        <f t="shared" ref="CN121:CN137" si="1039">IFERROR(+CL121*CM121/1000000,"")</f>
        <v>875310.5729</v>
      </c>
      <c r="CO121" s="406">
        <v>0.06128205128205129</v>
      </c>
      <c r="CP121" s="405">
        <f t="shared" ref="CP121:CP137" si="1040">IFERROR(+CN121*CO121,"")</f>
        <v>53640.82742</v>
      </c>
      <c r="CQ121" s="406"/>
      <c r="CR121" s="405"/>
      <c r="CS121" s="407">
        <f t="shared" ref="CS121:CS137" si="1041">CQ121-CR121</f>
        <v>0</v>
      </c>
      <c r="CT121" s="408">
        <f t="shared" ref="CT121:CT137" si="1042">IFERROR(+(IF(CN121="","0",CN121))+(IF(CP121="","0",CP121))+(IF(CS121="","0",CS121)),"")</f>
        <v>928951.4003</v>
      </c>
      <c r="CU121" s="406">
        <v>0.324744884908884</v>
      </c>
      <c r="CV121" s="409">
        <f t="shared" ref="CV121:CV137" si="1043">IFERROR(+CU121*(CT121-CS121),"")</f>
        <v>301672.2156</v>
      </c>
      <c r="CW121" s="410">
        <f t="shared" ref="CW121:CW137" si="1044">IFERROR(+(IF(CT121="","0",CT121))-(IF(CV121="","0",CV121)),"")</f>
        <v>627279.1848</v>
      </c>
      <c r="CX121" s="569"/>
      <c r="CY121" s="401">
        <v>1.0</v>
      </c>
      <c r="CZ121" s="402" t="s">
        <v>37</v>
      </c>
      <c r="DA121" s="403" t="s">
        <v>83</v>
      </c>
      <c r="DB121" s="403" t="s">
        <v>84</v>
      </c>
      <c r="DC121" s="405">
        <f>ADHK!DC121</f>
        <v>138448</v>
      </c>
      <c r="DD121" s="404">
        <f>'Produksi dan Harga'!AI19</f>
        <v>4745986.721</v>
      </c>
      <c r="DE121" s="405">
        <f t="shared" ref="DE121:DE137" si="1045">IFERROR(+DC121*DD121/1000000,"")</f>
        <v>657072.3696</v>
      </c>
      <c r="DF121" s="406">
        <v>0.06128205128205129</v>
      </c>
      <c r="DG121" s="405">
        <f t="shared" ref="DG121:DG137" si="1046">IFERROR(+DE121*DF121,"")</f>
        <v>40266.74265</v>
      </c>
      <c r="DH121" s="406"/>
      <c r="DI121" s="405"/>
      <c r="DJ121" s="407">
        <f t="shared" ref="DJ121:DJ137" si="1047">DH121-DI121</f>
        <v>0</v>
      </c>
      <c r="DK121" s="408">
        <f t="shared" ref="DK121:DK137" si="1048">IFERROR(+(IF(DE121="","0",DE121))+(IF(DG121="","0",DG121))+(IF(DJ121="","0",DJ121)),"")</f>
        <v>697339.1122</v>
      </c>
      <c r="DL121" s="406">
        <v>0.324744884908884</v>
      </c>
      <c r="DM121" s="409">
        <f t="shared" ref="DM121:DM137" si="1049">IFERROR(+DL121*(DK121-DJ121),"")</f>
        <v>226457.3097</v>
      </c>
      <c r="DN121" s="410">
        <f t="shared" ref="DN121:DN137" si="1050">IFERROR(+(IF(DK121="","0",DK121))-(IF(DM121="","0",DM121)),"")</f>
        <v>470881.8025</v>
      </c>
      <c r="DO121" s="569"/>
      <c r="DP121" s="401">
        <v>1.0</v>
      </c>
      <c r="DQ121" s="402" t="s">
        <v>37</v>
      </c>
      <c r="DR121" s="403" t="s">
        <v>83</v>
      </c>
      <c r="DS121" s="403" t="s">
        <v>84</v>
      </c>
      <c r="DT121" s="405">
        <f>ADHK!DT121</f>
        <v>141362</v>
      </c>
      <c r="DU121" s="404">
        <f>'Produksi dan Harga'!AN19</f>
        <v>4836338.386</v>
      </c>
      <c r="DV121" s="405">
        <f t="shared" ref="DV121:DV137" si="1051">IFERROR(+DT121*DU121/1000000,"")</f>
        <v>683674.4669</v>
      </c>
      <c r="DW121" s="406">
        <v>0.06128205128205129</v>
      </c>
      <c r="DX121" s="405">
        <f t="shared" ref="DX121:DX137" si="1052">IFERROR(+DV121*DW121,"")</f>
        <v>41896.97374</v>
      </c>
      <c r="DY121" s="406"/>
      <c r="DZ121" s="405"/>
      <c r="EA121" s="407">
        <f t="shared" ref="EA121:EA137" si="1053">DY121-DZ121</f>
        <v>0</v>
      </c>
      <c r="EB121" s="408">
        <f t="shared" ref="EB121:EB137" si="1054">IFERROR(+(IF(DV121="","0",DV121))+(IF(DX121="","0",DX121))+(IF(EA121="","0",EA121)),"")</f>
        <v>725571.4407</v>
      </c>
      <c r="EC121" s="406">
        <v>0.324744884908884</v>
      </c>
      <c r="ED121" s="409">
        <f t="shared" ref="ED121:ED137" si="1055">IFERROR(+EC121*(EB121-EA121),"")</f>
        <v>235625.614</v>
      </c>
      <c r="EE121" s="410">
        <f t="shared" ref="EE121:EE137" si="1056">IFERROR(+(IF(EB121="","0",EB121))-(IF(ED121="","0",ED121)),"")</f>
        <v>489945.8267</v>
      </c>
      <c r="EF121" s="569"/>
      <c r="EG121" s="401">
        <v>1.0</v>
      </c>
      <c r="EH121" s="402" t="s">
        <v>37</v>
      </c>
      <c r="EI121" s="403" t="s">
        <v>83</v>
      </c>
      <c r="EJ121" s="403" t="s">
        <v>84</v>
      </c>
      <c r="EK121" s="405">
        <f>ADHK!EK121</f>
        <v>116509.5</v>
      </c>
      <c r="EL121" s="404">
        <f>'Produksi dan Harga'!AS19</f>
        <v>5066160.283</v>
      </c>
      <c r="EM121" s="405">
        <f t="shared" ref="EM121:EM137" si="1057">IFERROR(+EK121*EL121/1000000,"")</f>
        <v>590255.8015</v>
      </c>
      <c r="EN121" s="406">
        <v>0.06128205128205129</v>
      </c>
      <c r="EO121" s="405">
        <f t="shared" ref="EO121:EO137" si="1058">IFERROR(+EM121*EN121,"")</f>
        <v>36172.0863</v>
      </c>
      <c r="EP121" s="406"/>
      <c r="EQ121" s="405"/>
      <c r="ER121" s="407">
        <f t="shared" ref="ER121:ER137" si="1059">EP121-EQ121</f>
        <v>0</v>
      </c>
      <c r="ES121" s="408">
        <f t="shared" ref="ES121:ES137" si="1060">IFERROR(+(IF(EM121="","0",EM121))+(IF(EO121="","0",EO121))+(IF(ER121="","0",ER121)),"")</f>
        <v>626427.8878</v>
      </c>
      <c r="ET121" s="406">
        <v>0.324744884908884</v>
      </c>
      <c r="EU121" s="409">
        <f t="shared" ref="EU121:EU137" si="1061">IFERROR(+ET121*(ES121-ER121),"")</f>
        <v>203429.2523</v>
      </c>
      <c r="EV121" s="410">
        <f t="shared" ref="EV121:EV137" si="1062">IFERROR(+(IF(ES121="","0",ES121))-(IF(EU121="","0",EU121)),"")</f>
        <v>422998.6355</v>
      </c>
      <c r="EW121" s="569"/>
      <c r="EX121" s="401">
        <v>1.0</v>
      </c>
      <c r="EY121" s="402" t="s">
        <v>37</v>
      </c>
      <c r="EZ121" s="403" t="s">
        <v>83</v>
      </c>
      <c r="FA121" s="403" t="s">
        <v>84</v>
      </c>
      <c r="FB121" s="405">
        <f>ADHK!FB121</f>
        <v>96714.1</v>
      </c>
      <c r="FC121" s="404">
        <f>'Produksi dan Harga'!AX19</f>
        <v>4991943.452</v>
      </c>
      <c r="FD121" s="405">
        <f t="shared" ref="FD121:FD137" si="1063">IFERROR(+FB121*FC121/1000000,"")</f>
        <v>482791.3182</v>
      </c>
      <c r="FE121" s="406">
        <v>0.06128205128205129</v>
      </c>
      <c r="FF121" s="405">
        <f t="shared" ref="FF121:FF137" si="1064">IFERROR(+FD121*FE121,"")</f>
        <v>29586.44232</v>
      </c>
      <c r="FG121" s="406"/>
      <c r="FH121" s="405"/>
      <c r="FI121" s="407">
        <f t="shared" ref="FI121:FI137" si="1065">FG121-FH121</f>
        <v>0</v>
      </c>
      <c r="FJ121" s="408">
        <f t="shared" ref="FJ121:FJ137" si="1066">IFERROR(+(IF(FD121="","0",FD121))+(IF(FF121="","0",FF121))+(IF(FI121="","0",FI121)),"")</f>
        <v>512377.7605</v>
      </c>
      <c r="FK121" s="406">
        <v>0.324744884908884</v>
      </c>
      <c r="FL121" s="409">
        <f t="shared" ref="FL121:FL137" si="1067">IFERROR(+FK121*(FJ121-FI121),"")</f>
        <v>166392.0569</v>
      </c>
      <c r="FM121" s="410">
        <f t="shared" ref="FM121:FM137" si="1068">IFERROR(+(IF(FJ121="","0",FJ121))-(IF(FL121="","0",FL121)),"")</f>
        <v>345985.7036</v>
      </c>
      <c r="FN121" s="569"/>
      <c r="FO121" s="401">
        <v>1.0</v>
      </c>
      <c r="FP121" s="402" t="s">
        <v>37</v>
      </c>
      <c r="FQ121" s="403" t="s">
        <v>83</v>
      </c>
      <c r="FR121" s="403" t="s">
        <v>84</v>
      </c>
      <c r="FS121" s="405">
        <f>ADHK!FS121</f>
        <v>103885.19</v>
      </c>
      <c r="FT121" s="404">
        <f>'Produksi dan Harga'!BC19</f>
        <v>5102735.801</v>
      </c>
      <c r="FU121" s="405">
        <f t="shared" ref="FU121:FU137" si="1069">IFERROR(+FS121*FT121/1000000,"")</f>
        <v>530098.6782</v>
      </c>
      <c r="FV121" s="406">
        <v>0.06128205128205129</v>
      </c>
      <c r="FW121" s="405">
        <f t="shared" ref="FW121:FW137" si="1070">IFERROR(+FU121*FV121,"")</f>
        <v>32485.53438</v>
      </c>
      <c r="FX121" s="406"/>
      <c r="FY121" s="405"/>
      <c r="FZ121" s="407">
        <f t="shared" ref="FZ121:FZ137" si="1071">FX121-FY121</f>
        <v>0</v>
      </c>
      <c r="GA121" s="408">
        <f t="shared" ref="GA121:GA137" si="1072">IFERROR(+(IF(FU121="","0",FU121))+(IF(FW121="","0",FW121))+(IF(FZ121="","0",FZ121)),"")</f>
        <v>562584.2126</v>
      </c>
      <c r="GB121" s="406">
        <v>0.324744884908884</v>
      </c>
      <c r="GC121" s="409">
        <f t="shared" ref="GC121:GC137" si="1073">IFERROR(+GB121*(GA121-FZ121),"")</f>
        <v>182696.3454</v>
      </c>
      <c r="GD121" s="410">
        <f t="shared" ref="GD121:GD137" si="1074">IFERROR(+(IF(GA121="","0",GA121))-(IF(GC121="","0",GC121)),"")</f>
        <v>379887.8673</v>
      </c>
      <c r="GE121" s="569"/>
      <c r="GF121" s="401">
        <v>1.0</v>
      </c>
      <c r="GG121" s="402" t="s">
        <v>37</v>
      </c>
      <c r="GH121" s="403" t="s">
        <v>83</v>
      </c>
      <c r="GI121" s="403" t="s">
        <v>84</v>
      </c>
      <c r="GJ121" s="405">
        <f>ADHK!GJ121</f>
        <v>79675</v>
      </c>
      <c r="GK121" s="405">
        <f>'Produksi dan Harga'!BH19</f>
        <v>4930896.007</v>
      </c>
      <c r="GL121" s="405">
        <f t="shared" ref="GL121:GL137" si="1075">IFERROR(+GJ121*GK121/1000000,"")</f>
        <v>392869.1394</v>
      </c>
      <c r="GM121" s="406">
        <v>0.06128205128205129</v>
      </c>
      <c r="GN121" s="405">
        <f t="shared" ref="GN121:GN137" si="1076">IFERROR(+GL121*GM121,"")</f>
        <v>24075.82675</v>
      </c>
      <c r="GO121" s="406"/>
      <c r="GP121" s="405"/>
      <c r="GQ121" s="407">
        <f t="shared" ref="GQ121:GQ137" si="1077">GO121-GP121</f>
        <v>0</v>
      </c>
      <c r="GR121" s="408">
        <f t="shared" ref="GR121:GR137" si="1078">IFERROR(+(IF(GL121="","0",GL121))+(IF(GN121="","0",GN121))+(IF(GQ121="","0",GQ121)),"")</f>
        <v>416944.9661</v>
      </c>
      <c r="GS121" s="406">
        <v>0.324744884908884</v>
      </c>
      <c r="GT121" s="409">
        <f t="shared" ref="GT121:GT137" si="1079">IFERROR(+GS121*(GR121-GQ121),"")</f>
        <v>135400.745</v>
      </c>
      <c r="GU121" s="410">
        <f t="shared" ref="GU121:GU137" si="1080">IFERROR(+(IF(GR121="","0",GR121))-(IF(GT121="","0",GT121)),"")</f>
        <v>281544.2211</v>
      </c>
      <c r="GV121" s="569"/>
      <c r="GW121" s="401">
        <v>1.0</v>
      </c>
      <c r="GX121" s="402" t="s">
        <v>37</v>
      </c>
      <c r="GY121" s="403" t="s">
        <v>83</v>
      </c>
      <c r="GZ121" s="403" t="s">
        <v>84</v>
      </c>
      <c r="HA121" s="409">
        <f>ADHK!HA121</f>
        <v>83404.77</v>
      </c>
      <c r="HB121" s="405">
        <f>'Produksi dan Harga'!BM19</f>
        <v>5242566.198</v>
      </c>
      <c r="HC121" s="414">
        <f t="shared" ref="HC121:HC137" si="1081">IFERROR(+HA121*HB121/1000000,"")</f>
        <v>437255.0279</v>
      </c>
      <c r="HD121" s="406">
        <v>0.06128205128205129</v>
      </c>
      <c r="HE121" s="405">
        <f t="shared" ref="HE121:HE137" si="1082">IFERROR(+HC121*HD121,"")</f>
        <v>26795.88505</v>
      </c>
      <c r="HF121" s="406"/>
      <c r="HG121" s="405"/>
      <c r="HH121" s="407">
        <f t="shared" ref="HH121:HH137" si="1083">HF121-HG121</f>
        <v>0</v>
      </c>
      <c r="HI121" s="408">
        <f t="shared" ref="HI121:HI137" si="1084">IFERROR(+(IF(HC121="","0",HC121))+(IF(HE121="","0",HE121))+(IF(HH121="","0",HH121)),"")</f>
        <v>464050.913</v>
      </c>
      <c r="HJ121" s="406">
        <v>0.324744884908884</v>
      </c>
      <c r="HK121" s="409">
        <f t="shared" ref="HK121:HK137" si="1085">IFERROR(+HJ121*(HI121-HH121),"")</f>
        <v>150698.1603</v>
      </c>
      <c r="HL121" s="410">
        <f t="shared" ref="HL121:HL137" si="1086">IFERROR(+(IF(HI121="","0",HI121))-(IF(HK121="","0",HK121)),"")</f>
        <v>313352.7527</v>
      </c>
      <c r="HM121" s="569"/>
      <c r="HN121" s="401">
        <v>1.0</v>
      </c>
      <c r="HO121" s="402" t="s">
        <v>37</v>
      </c>
      <c r="HP121" s="403" t="s">
        <v>83</v>
      </c>
      <c r="HQ121" s="403" t="s">
        <v>84</v>
      </c>
      <c r="HR121" s="405">
        <f>ADHK!HR121</f>
        <v>114579</v>
      </c>
      <c r="HS121" s="405">
        <f>'Produksi dan Harga'!BR19</f>
        <v>5763153.914</v>
      </c>
      <c r="HT121" s="405">
        <f t="shared" ref="HT121:HT137" si="1087">IFERROR(+HR121*HS121/1000000,"")</f>
        <v>660336.4123</v>
      </c>
      <c r="HU121" s="406">
        <v>0.06128205128205129</v>
      </c>
      <c r="HV121" s="405">
        <f t="shared" ref="HV121:HV137" si="1088">IFERROR(+HT121*HU121,"")</f>
        <v>40466.76988</v>
      </c>
      <c r="HW121" s="406"/>
      <c r="HX121" s="405"/>
      <c r="HY121" s="407">
        <f t="shared" ref="HY121:HY137" si="1089">HW121-HX121</f>
        <v>0</v>
      </c>
      <c r="HZ121" s="408">
        <f t="shared" ref="HZ121:HZ137" si="1090">IFERROR(+(IF(HT121="","0",HT121))+(IF(HV121="","0",HV121))+(IF(HY121="","0",HY121)),"")</f>
        <v>700803.1822</v>
      </c>
      <c r="IA121" s="406">
        <v>0.324744884908884</v>
      </c>
      <c r="IB121" s="409">
        <f t="shared" ref="IB121:IB137" si="1091">IFERROR(+IA121*(HZ121-HY121),"")</f>
        <v>227582.2487</v>
      </c>
      <c r="IC121" s="410">
        <f t="shared" ref="IC121:IC137" si="1092">IFERROR(+(IF(HZ121="","0",HZ121))-(IF(IB121="","0",IB121)),"")</f>
        <v>473220.9334</v>
      </c>
      <c r="ID121" s="569"/>
      <c r="IE121" s="401">
        <v>1.0</v>
      </c>
      <c r="IF121" s="402" t="s">
        <v>37</v>
      </c>
      <c r="IG121" s="403" t="s">
        <v>83</v>
      </c>
      <c r="IH121" s="403" t="s">
        <v>84</v>
      </c>
      <c r="II121" s="405">
        <f>ADHK!II121</f>
        <v>125113.65</v>
      </c>
      <c r="IJ121" s="405">
        <f>'Produksi dan Harga'!BW19</f>
        <v>5981267.868</v>
      </c>
      <c r="IK121" s="405">
        <f t="shared" ref="IK121:IK137" si="1093">IFERROR(+II121*IJ121/1000000,"")</f>
        <v>748338.2547</v>
      </c>
      <c r="IL121" s="406">
        <v>0.06128205128205129</v>
      </c>
      <c r="IM121" s="405">
        <f t="shared" ref="IM121:IM137" si="1094">IFERROR(+IK121*IL121,"")</f>
        <v>45859.7033</v>
      </c>
      <c r="IN121" s="406"/>
      <c r="IO121" s="405"/>
      <c r="IP121" s="407">
        <f t="shared" ref="IP121:IP137" si="1095">IN121-IO121</f>
        <v>0</v>
      </c>
      <c r="IQ121" s="408">
        <f t="shared" ref="IQ121:IQ137" si="1096">IFERROR(+(IF(IK121="","0",IK121))+(IF(IM121="","0",IM121))+(IF(IP121="","0",IP121)),"")</f>
        <v>794197.9579</v>
      </c>
      <c r="IR121" s="406">
        <v>0.324744884908884</v>
      </c>
      <c r="IS121" s="409">
        <f t="shared" ref="IS121:IS137" si="1097">IFERROR(+IR121*(IQ121-IP121),"")</f>
        <v>257911.7244</v>
      </c>
      <c r="IT121" s="410">
        <f t="shared" ref="IT121:IT137" si="1098">IFERROR(+(IF(IQ121="","0",IQ121))-(IF(IS121="","0",IS121)),"")</f>
        <v>536286.2335</v>
      </c>
      <c r="IU121" s="569"/>
      <c r="IV121" s="401">
        <v>1.0</v>
      </c>
      <c r="IW121" s="402" t="s">
        <v>37</v>
      </c>
      <c r="IX121" s="403" t="s">
        <v>83</v>
      </c>
      <c r="IY121" s="403" t="s">
        <v>84</v>
      </c>
      <c r="IZ121" s="405">
        <f>ADHK!IZ121</f>
        <v>140977.19</v>
      </c>
      <c r="JA121" s="405">
        <f>'Produksi dan Harga'!CB19</f>
        <v>6351769.29</v>
      </c>
      <c r="JB121" s="405">
        <f t="shared" ref="JB121:JB137" si="1099">IFERROR(+IZ121*JA121/1000000,"")</f>
        <v>895454.586</v>
      </c>
      <c r="JC121" s="406">
        <v>0.06128205128205129</v>
      </c>
      <c r="JD121" s="405">
        <f t="shared" ref="JD121:JD137" si="1100">IFERROR(+JB121*JC121,"")</f>
        <v>54875.29386</v>
      </c>
      <c r="JE121" s="406"/>
      <c r="JF121" s="405"/>
      <c r="JG121" s="407">
        <f t="shared" ref="JG121:JG137" si="1101">JE121-JF121</f>
        <v>0</v>
      </c>
      <c r="JH121" s="408">
        <f t="shared" ref="JH121:JH137" si="1102">IFERROR(+(IF(JB121="","0",JB121))+(IF(JD121="","0",JD121))+(IF(JG121="","0",JG121)),"")</f>
        <v>950329.8799</v>
      </c>
      <c r="JI121" s="406">
        <v>0.324744884908884</v>
      </c>
      <c r="JJ121" s="409">
        <f t="shared" ref="JJ121:JJ137" si="1103">IFERROR(+JI121*(JH121-JG121),"")</f>
        <v>308614.7675</v>
      </c>
      <c r="JK121" s="410">
        <f t="shared" ref="JK121:JK137" si="1104">IFERROR(+(IF(JH121="","0",JH121))-(IF(JJ121="","0",JJ121)),"")</f>
        <v>641715.1124</v>
      </c>
      <c r="JL121" s="569"/>
      <c r="JM121" s="401">
        <v>1.0</v>
      </c>
      <c r="JN121" s="402" t="s">
        <v>37</v>
      </c>
      <c r="JO121" s="403" t="s">
        <v>83</v>
      </c>
      <c r="JP121" s="403" t="s">
        <v>84</v>
      </c>
      <c r="JQ121" s="405" t="str">
        <f>ADHK!JQ121</f>
        <v/>
      </c>
      <c r="JR121" s="408"/>
      <c r="JS121" s="405">
        <f t="shared" ref="JS121:JS137" si="1105">IFERROR(+JQ121*JR121/1000000,"")</f>
        <v>0</v>
      </c>
      <c r="JT121" s="406">
        <v>0.06128205128205129</v>
      </c>
      <c r="JU121" s="405">
        <f t="shared" ref="JU121:JU137" si="1106">IFERROR(+JS121*JT121,"")</f>
        <v>0</v>
      </c>
      <c r="JV121" s="406"/>
      <c r="JW121" s="405"/>
      <c r="JX121" s="407">
        <f t="shared" ref="JX121:JX137" si="1107">JV121-JW121</f>
        <v>0</v>
      </c>
      <c r="JY121" s="408">
        <f t="shared" ref="JY121:JY137" si="1108">IFERROR(+(IF(JS121="","0",JS121))+(IF(JU121="","0",JU121))+(IF(JX121="","0",JX121)),"")</f>
        <v>0</v>
      </c>
      <c r="JZ121" s="406">
        <v>0.324744884908884</v>
      </c>
      <c r="KA121" s="409">
        <f t="shared" ref="KA121:KA137" si="1109">IFERROR(+JZ121*(JY121-JX121),"")</f>
        <v>0</v>
      </c>
      <c r="KB121" s="410">
        <f t="shared" ref="KB121:KB137" si="1110">IFERROR(+(IF(JY121="","0",JY121))-(IF(KA121="","0",KA121)),"")</f>
        <v>0</v>
      </c>
      <c r="KC121" s="569"/>
      <c r="KD121" s="401">
        <v>1.0</v>
      </c>
      <c r="KE121" s="402" t="s">
        <v>37</v>
      </c>
      <c r="KF121" s="403" t="s">
        <v>83</v>
      </c>
      <c r="KG121" s="403" t="s">
        <v>84</v>
      </c>
      <c r="KH121" s="405" t="str">
        <f>ADHK!KH121</f>
        <v/>
      </c>
      <c r="KI121" s="408"/>
      <c r="KJ121" s="405">
        <f t="shared" ref="KJ121:KJ137" si="1111">IFERROR(+KH121*KI121/1000000,"")</f>
        <v>0</v>
      </c>
      <c r="KK121" s="406">
        <v>0.06128205128205129</v>
      </c>
      <c r="KL121" s="405">
        <f t="shared" ref="KL121:KL137" si="1112">IFERROR(+KJ121*KK121,"")</f>
        <v>0</v>
      </c>
      <c r="KM121" s="406"/>
      <c r="KN121" s="405"/>
      <c r="KO121" s="407">
        <f t="shared" ref="KO121:KO137" si="1113">KM121-KN121</f>
        <v>0</v>
      </c>
      <c r="KP121" s="408">
        <f t="shared" ref="KP121:KP137" si="1114">IFERROR(+(IF(KJ121="","0",KJ121))+(IF(KL121="","0",KL121))+(IF(KO121="","0",KO121)),"")</f>
        <v>0</v>
      </c>
      <c r="KQ121" s="406">
        <v>0.324744884908884</v>
      </c>
      <c r="KR121" s="409">
        <f t="shared" ref="KR121:KR137" si="1115">IFERROR(+KQ121*(KP121-KO121),"")</f>
        <v>0</v>
      </c>
      <c r="KS121" s="410">
        <f t="shared" ref="KS121:KS137" si="1116">IFERROR(+(IF(KP121="","0",KP121))-(IF(KR121="","0",KR121)),"")</f>
        <v>0</v>
      </c>
    </row>
    <row r="122" ht="15.75" customHeight="1">
      <c r="A122" s="415">
        <f t="shared" ref="A122:A137" si="1117">A121+1</f>
        <v>2</v>
      </c>
      <c r="B122" s="416" t="s">
        <v>38</v>
      </c>
      <c r="C122" s="417" t="s">
        <v>85</v>
      </c>
      <c r="D122" s="417" t="s">
        <v>84</v>
      </c>
      <c r="E122" s="408">
        <f>ADHK!E122</f>
        <v>12821</v>
      </c>
      <c r="F122" s="408">
        <f>ADHK!F122</f>
        <v>2135342.224</v>
      </c>
      <c r="G122" s="408">
        <f t="shared" si="1009"/>
        <v>27377.22265</v>
      </c>
      <c r="H122" s="419">
        <v>0.08730825414146284</v>
      </c>
      <c r="I122" s="408">
        <f t="shared" si="1010"/>
        <v>2390.257513</v>
      </c>
      <c r="J122" s="419"/>
      <c r="K122" s="408"/>
      <c r="L122" s="420">
        <f t="shared" si="1011"/>
        <v>0</v>
      </c>
      <c r="M122" s="408">
        <f t="shared" si="1012"/>
        <v>29767.48016</v>
      </c>
      <c r="N122" s="419">
        <v>0.28165806261811</v>
      </c>
      <c r="O122" s="421">
        <f t="shared" si="1013"/>
        <v>8384.250792</v>
      </c>
      <c r="P122" s="422">
        <f t="shared" si="1014"/>
        <v>21383.22937</v>
      </c>
      <c r="Q122" s="569"/>
      <c r="R122" s="415">
        <f t="shared" ref="R122:R137" si="1118">R121+1</f>
        <v>2</v>
      </c>
      <c r="S122" s="416" t="s">
        <v>38</v>
      </c>
      <c r="T122" s="417" t="s">
        <v>85</v>
      </c>
      <c r="U122" s="417" t="s">
        <v>84</v>
      </c>
      <c r="V122" s="408">
        <f>ADHK!V122</f>
        <v>13916</v>
      </c>
      <c r="W122" s="418">
        <f>'Produksi dan Harga'!J20</f>
        <v>2235318.894</v>
      </c>
      <c r="X122" s="408">
        <f t="shared" si="1015"/>
        <v>31106.69773</v>
      </c>
      <c r="Y122" s="419">
        <v>0.08730825414146284</v>
      </c>
      <c r="Z122" s="408">
        <f t="shared" si="1016"/>
        <v>2715.871471</v>
      </c>
      <c r="AA122" s="419"/>
      <c r="AB122" s="408"/>
      <c r="AC122" s="420">
        <f t="shared" si="1017"/>
        <v>0</v>
      </c>
      <c r="AD122" s="408">
        <f t="shared" si="1018"/>
        <v>33822.5692</v>
      </c>
      <c r="AE122" s="419">
        <v>0.28165806261811</v>
      </c>
      <c r="AF122" s="421">
        <f t="shared" si="1019"/>
        <v>9526.399315</v>
      </c>
      <c r="AG122" s="422">
        <f t="shared" si="1020"/>
        <v>24296.16989</v>
      </c>
      <c r="AH122" s="569"/>
      <c r="AI122" s="415">
        <f t="shared" ref="AI122:AI137" si="1119">AI121+1</f>
        <v>2</v>
      </c>
      <c r="AJ122" s="416" t="s">
        <v>38</v>
      </c>
      <c r="AK122" s="417" t="s">
        <v>85</v>
      </c>
      <c r="AL122" s="417" t="s">
        <v>84</v>
      </c>
      <c r="AM122" s="408">
        <f>ADHK!AM122</f>
        <v>14357</v>
      </c>
      <c r="AN122" s="418">
        <f>'Produksi dan Harga'!O20</f>
        <v>2296260.561</v>
      </c>
      <c r="AO122" s="408">
        <f t="shared" si="1021"/>
        <v>32967.41288</v>
      </c>
      <c r="AP122" s="419">
        <v>0.08730825414146284</v>
      </c>
      <c r="AQ122" s="408">
        <f t="shared" si="1022"/>
        <v>2878.327262</v>
      </c>
      <c r="AR122" s="419"/>
      <c r="AS122" s="408"/>
      <c r="AT122" s="420">
        <f t="shared" si="1023"/>
        <v>0</v>
      </c>
      <c r="AU122" s="408">
        <f t="shared" si="1024"/>
        <v>35845.74014</v>
      </c>
      <c r="AV122" s="419">
        <v>0.28165806261811</v>
      </c>
      <c r="AW122" s="421">
        <f t="shared" si="1025"/>
        <v>10096.24172</v>
      </c>
      <c r="AX122" s="422">
        <f t="shared" si="1026"/>
        <v>25749.49842</v>
      </c>
      <c r="AY122" s="569"/>
      <c r="AZ122" s="415">
        <f t="shared" ref="AZ122:AZ137" si="1120">AZ121+1</f>
        <v>2</v>
      </c>
      <c r="BA122" s="416" t="s">
        <v>38</v>
      </c>
      <c r="BB122" s="417" t="s">
        <v>85</v>
      </c>
      <c r="BC122" s="417" t="s">
        <v>84</v>
      </c>
      <c r="BD122" s="408">
        <f>ADHK!BD122</f>
        <v>13240</v>
      </c>
      <c r="BE122" s="418">
        <f>'Produksi dan Harga'!T20</f>
        <v>2454755.096</v>
      </c>
      <c r="BF122" s="408">
        <f t="shared" si="1027"/>
        <v>32500.95747</v>
      </c>
      <c r="BG122" s="419">
        <v>0.08730825414146284</v>
      </c>
      <c r="BH122" s="408">
        <f t="shared" si="1028"/>
        <v>2837.601855</v>
      </c>
      <c r="BI122" s="419"/>
      <c r="BJ122" s="408"/>
      <c r="BK122" s="420">
        <f t="shared" si="1029"/>
        <v>0</v>
      </c>
      <c r="BL122" s="408">
        <f t="shared" si="1030"/>
        <v>35338.55932</v>
      </c>
      <c r="BM122" s="419">
        <v>0.28165806261811</v>
      </c>
      <c r="BN122" s="421">
        <f t="shared" si="1031"/>
        <v>9953.390155</v>
      </c>
      <c r="BO122" s="422">
        <f t="shared" si="1032"/>
        <v>25385.16917</v>
      </c>
      <c r="BP122" s="569"/>
      <c r="BQ122" s="415">
        <f t="shared" ref="BQ122:BQ137" si="1121">BQ121+1</f>
        <v>2</v>
      </c>
      <c r="BR122" s="416" t="s">
        <v>38</v>
      </c>
      <c r="BS122" s="417" t="s">
        <v>85</v>
      </c>
      <c r="BT122" s="417" t="s">
        <v>84</v>
      </c>
      <c r="BU122" s="408">
        <f>ADHK!BU122</f>
        <v>11746</v>
      </c>
      <c r="BV122" s="418">
        <f>'Produksi dan Harga'!Y20</f>
        <v>2523962.21</v>
      </c>
      <c r="BW122" s="408">
        <f t="shared" si="1033"/>
        <v>29646.46012</v>
      </c>
      <c r="BX122" s="419">
        <v>0.08730825414146284</v>
      </c>
      <c r="BY122" s="408">
        <f t="shared" si="1034"/>
        <v>2588.380675</v>
      </c>
      <c r="BZ122" s="419"/>
      <c r="CA122" s="408"/>
      <c r="CB122" s="420">
        <f t="shared" si="1035"/>
        <v>0</v>
      </c>
      <c r="CC122" s="408">
        <f t="shared" si="1036"/>
        <v>32234.84079</v>
      </c>
      <c r="CD122" s="419">
        <v>0.28165806261811</v>
      </c>
      <c r="CE122" s="421">
        <f t="shared" si="1037"/>
        <v>9079.202807</v>
      </c>
      <c r="CF122" s="422">
        <f t="shared" si="1038"/>
        <v>23155.63799</v>
      </c>
      <c r="CG122" s="569"/>
      <c r="CH122" s="415">
        <f t="shared" ref="CH122:CH137" si="1122">CH121+1</f>
        <v>2</v>
      </c>
      <c r="CI122" s="416" t="s">
        <v>38</v>
      </c>
      <c r="CJ122" s="417" t="s">
        <v>85</v>
      </c>
      <c r="CK122" s="417" t="s">
        <v>84</v>
      </c>
      <c r="CL122" s="408">
        <f>ADHK!CL122</f>
        <v>16923</v>
      </c>
      <c r="CM122" s="418">
        <f>'Produksi dan Harga'!AD20</f>
        <v>2589196.504</v>
      </c>
      <c r="CN122" s="408">
        <f t="shared" si="1039"/>
        <v>43816.97243</v>
      </c>
      <c r="CO122" s="419">
        <v>0.08730825414146284</v>
      </c>
      <c r="CP122" s="408">
        <f t="shared" si="1040"/>
        <v>3825.583365</v>
      </c>
      <c r="CQ122" s="419"/>
      <c r="CR122" s="408"/>
      <c r="CS122" s="420">
        <f t="shared" si="1041"/>
        <v>0</v>
      </c>
      <c r="CT122" s="408">
        <f t="shared" si="1042"/>
        <v>47642.5558</v>
      </c>
      <c r="CU122" s="419">
        <v>0.28165806261811</v>
      </c>
      <c r="CV122" s="421">
        <f t="shared" si="1043"/>
        <v>13418.90996</v>
      </c>
      <c r="CW122" s="422">
        <f t="shared" si="1044"/>
        <v>34223.64584</v>
      </c>
      <c r="CX122" s="569"/>
      <c r="CY122" s="415">
        <f t="shared" ref="CY122:CY137" si="1123">CY121+1</f>
        <v>2</v>
      </c>
      <c r="CZ122" s="416" t="s">
        <v>38</v>
      </c>
      <c r="DA122" s="417" t="s">
        <v>85</v>
      </c>
      <c r="DB122" s="417" t="s">
        <v>84</v>
      </c>
      <c r="DC122" s="408">
        <f>ADHK!DC122</f>
        <v>14888</v>
      </c>
      <c r="DD122" s="418">
        <f>'Produksi dan Harga'!AI20</f>
        <v>2795722.682</v>
      </c>
      <c r="DE122" s="408">
        <f t="shared" si="1045"/>
        <v>41622.71928</v>
      </c>
      <c r="DF122" s="419">
        <v>0.08730825414146284</v>
      </c>
      <c r="DG122" s="408">
        <f t="shared" si="1046"/>
        <v>3634.006953</v>
      </c>
      <c r="DH122" s="419"/>
      <c r="DI122" s="408"/>
      <c r="DJ122" s="420">
        <f t="shared" si="1047"/>
        <v>0</v>
      </c>
      <c r="DK122" s="408">
        <f t="shared" si="1048"/>
        <v>45256.72624</v>
      </c>
      <c r="DL122" s="419">
        <v>0.28165806261811</v>
      </c>
      <c r="DM122" s="421">
        <f t="shared" si="1049"/>
        <v>12746.92183</v>
      </c>
      <c r="DN122" s="422">
        <f t="shared" si="1050"/>
        <v>32509.8044</v>
      </c>
      <c r="DO122" s="569"/>
      <c r="DP122" s="415">
        <f t="shared" ref="DP122:DP137" si="1124">DP121+1</f>
        <v>2</v>
      </c>
      <c r="DQ122" s="416" t="s">
        <v>38</v>
      </c>
      <c r="DR122" s="417" t="s">
        <v>85</v>
      </c>
      <c r="DS122" s="417" t="s">
        <v>84</v>
      </c>
      <c r="DT122" s="408">
        <f>ADHK!DT122</f>
        <v>21562</v>
      </c>
      <c r="DU122" s="418">
        <f>'Produksi dan Harga'!AN20</f>
        <v>2916248.653</v>
      </c>
      <c r="DV122" s="408">
        <f t="shared" si="1051"/>
        <v>62880.15345</v>
      </c>
      <c r="DW122" s="419">
        <v>0.08730825414146284</v>
      </c>
      <c r="DX122" s="408">
        <f t="shared" si="1052"/>
        <v>5489.956418</v>
      </c>
      <c r="DY122" s="419"/>
      <c r="DZ122" s="408"/>
      <c r="EA122" s="420">
        <f t="shared" si="1053"/>
        <v>0</v>
      </c>
      <c r="EB122" s="408">
        <f t="shared" si="1054"/>
        <v>68370.10987</v>
      </c>
      <c r="EC122" s="419">
        <v>0.28165806261811</v>
      </c>
      <c r="ED122" s="421">
        <f t="shared" si="1055"/>
        <v>19256.99269</v>
      </c>
      <c r="EE122" s="422">
        <f t="shared" si="1056"/>
        <v>49113.11718</v>
      </c>
      <c r="EF122" s="569"/>
      <c r="EG122" s="415">
        <f t="shared" ref="EG122:EG137" si="1125">EG121+1</f>
        <v>2</v>
      </c>
      <c r="EH122" s="416" t="s">
        <v>38</v>
      </c>
      <c r="EI122" s="417" t="s">
        <v>85</v>
      </c>
      <c r="EJ122" s="417" t="s">
        <v>84</v>
      </c>
      <c r="EK122" s="408">
        <f>ADHK!EK122</f>
        <v>46541</v>
      </c>
      <c r="EL122" s="418">
        <f>'Produksi dan Harga'!AS20</f>
        <v>2972101.526</v>
      </c>
      <c r="EM122" s="408">
        <f t="shared" si="1057"/>
        <v>138324.5771</v>
      </c>
      <c r="EN122" s="419">
        <v>0.08730825414146284</v>
      </c>
      <c r="EO122" s="408">
        <f t="shared" si="1058"/>
        <v>12076.87733</v>
      </c>
      <c r="EP122" s="419"/>
      <c r="EQ122" s="408"/>
      <c r="ER122" s="420">
        <f t="shared" si="1059"/>
        <v>0</v>
      </c>
      <c r="ES122" s="408">
        <f t="shared" si="1060"/>
        <v>150401.4544</v>
      </c>
      <c r="ET122" s="419">
        <v>0.28165806261811</v>
      </c>
      <c r="EU122" s="421">
        <f t="shared" si="1061"/>
        <v>42361.78227</v>
      </c>
      <c r="EV122" s="422">
        <f t="shared" si="1062"/>
        <v>108039.6722</v>
      </c>
      <c r="EW122" s="569"/>
      <c r="EX122" s="415">
        <f t="shared" ref="EX122:EX137" si="1126">EX121+1</f>
        <v>2</v>
      </c>
      <c r="EY122" s="416" t="s">
        <v>38</v>
      </c>
      <c r="EZ122" s="417" t="s">
        <v>85</v>
      </c>
      <c r="FA122" s="417" t="s">
        <v>84</v>
      </c>
      <c r="FB122" s="408">
        <f>ADHK!FB122</f>
        <v>48633.4</v>
      </c>
      <c r="FC122" s="418">
        <f>'Produksi dan Harga'!AX20</f>
        <v>3242675.64</v>
      </c>
      <c r="FD122" s="408">
        <f t="shared" si="1063"/>
        <v>157702.3415</v>
      </c>
      <c r="FE122" s="419">
        <v>0.08730825414146284</v>
      </c>
      <c r="FF122" s="408">
        <f t="shared" si="1064"/>
        <v>13768.71611</v>
      </c>
      <c r="FG122" s="419"/>
      <c r="FH122" s="408"/>
      <c r="FI122" s="420">
        <f t="shared" si="1065"/>
        <v>0</v>
      </c>
      <c r="FJ122" s="408">
        <f t="shared" si="1066"/>
        <v>171471.0576</v>
      </c>
      <c r="FK122" s="419">
        <v>0.28165806261811</v>
      </c>
      <c r="FL122" s="421">
        <f t="shared" si="1067"/>
        <v>48296.20587</v>
      </c>
      <c r="FM122" s="422">
        <f t="shared" si="1068"/>
        <v>123174.8517</v>
      </c>
      <c r="FN122" s="569"/>
      <c r="FO122" s="415">
        <f t="shared" ref="FO122:FO137" si="1127">FO121+1</f>
        <v>2</v>
      </c>
      <c r="FP122" s="416" t="s">
        <v>38</v>
      </c>
      <c r="FQ122" s="417" t="s">
        <v>85</v>
      </c>
      <c r="FR122" s="417" t="s">
        <v>84</v>
      </c>
      <c r="FS122" s="408">
        <f>ADHK!FS122</f>
        <v>34757</v>
      </c>
      <c r="FT122" s="418">
        <f>'Produksi dan Harga'!BC20</f>
        <v>3023588.184</v>
      </c>
      <c r="FU122" s="408">
        <f t="shared" si="1069"/>
        <v>105090.8545</v>
      </c>
      <c r="FV122" s="419">
        <v>0.08730825414146284</v>
      </c>
      <c r="FW122" s="408">
        <f t="shared" si="1070"/>
        <v>9175.299034</v>
      </c>
      <c r="FX122" s="419"/>
      <c r="FY122" s="408"/>
      <c r="FZ122" s="420">
        <f t="shared" si="1071"/>
        <v>0</v>
      </c>
      <c r="GA122" s="408">
        <f t="shared" si="1072"/>
        <v>114266.1536</v>
      </c>
      <c r="GB122" s="419">
        <v>0.28165806261811</v>
      </c>
      <c r="GC122" s="421">
        <f t="shared" si="1073"/>
        <v>32183.98343</v>
      </c>
      <c r="GD122" s="422">
        <f t="shared" si="1074"/>
        <v>82082.17012</v>
      </c>
      <c r="GE122" s="569"/>
      <c r="GF122" s="415">
        <f t="shared" ref="GF122:GF137" si="1128">GF121+1</f>
        <v>2</v>
      </c>
      <c r="GG122" s="416" t="s">
        <v>38</v>
      </c>
      <c r="GH122" s="417" t="s">
        <v>85</v>
      </c>
      <c r="GI122" s="417" t="s">
        <v>84</v>
      </c>
      <c r="GJ122" s="408">
        <f>ADHK!GJ122</f>
        <v>33050</v>
      </c>
      <c r="GK122" s="408">
        <f>'Produksi dan Harga'!BH20</f>
        <v>3400677.946</v>
      </c>
      <c r="GL122" s="408">
        <f t="shared" si="1075"/>
        <v>112392.4061</v>
      </c>
      <c r="GM122" s="419">
        <v>0.08730825414146284</v>
      </c>
      <c r="GN122" s="408">
        <f t="shared" si="1076"/>
        <v>9812.784757</v>
      </c>
      <c r="GO122" s="419"/>
      <c r="GP122" s="408"/>
      <c r="GQ122" s="420">
        <f t="shared" si="1077"/>
        <v>0</v>
      </c>
      <c r="GR122" s="408">
        <f t="shared" si="1078"/>
        <v>122205.1909</v>
      </c>
      <c r="GS122" s="419">
        <v>0.28165806261811</v>
      </c>
      <c r="GT122" s="421">
        <f t="shared" si="1079"/>
        <v>34420.0773</v>
      </c>
      <c r="GU122" s="422">
        <f t="shared" si="1080"/>
        <v>87785.11357</v>
      </c>
      <c r="GV122" s="569"/>
      <c r="GW122" s="415">
        <f t="shared" ref="GW122:GW137" si="1129">GW121+1</f>
        <v>2</v>
      </c>
      <c r="GX122" s="416" t="s">
        <v>38</v>
      </c>
      <c r="GY122" s="417" t="s">
        <v>85</v>
      </c>
      <c r="GZ122" s="417" t="s">
        <v>84</v>
      </c>
      <c r="HA122" s="421">
        <f>ADHK!HA122</f>
        <v>17617</v>
      </c>
      <c r="HB122" s="408">
        <f>'Produksi dan Harga'!BM20</f>
        <v>3397360.66</v>
      </c>
      <c r="HC122" s="425">
        <f t="shared" si="1081"/>
        <v>59851.30274</v>
      </c>
      <c r="HD122" s="419">
        <v>0.08730825414146284</v>
      </c>
      <c r="HE122" s="408">
        <f t="shared" si="1082"/>
        <v>5225.51275</v>
      </c>
      <c r="HF122" s="419"/>
      <c r="HG122" s="408"/>
      <c r="HH122" s="420">
        <f t="shared" si="1083"/>
        <v>0</v>
      </c>
      <c r="HI122" s="408">
        <f t="shared" si="1084"/>
        <v>65076.81549</v>
      </c>
      <c r="HJ122" s="419">
        <v>0.28165806261811</v>
      </c>
      <c r="HK122" s="421">
        <f t="shared" si="1085"/>
        <v>18329.40977</v>
      </c>
      <c r="HL122" s="422">
        <f t="shared" si="1086"/>
        <v>46747.40572</v>
      </c>
      <c r="HM122" s="569"/>
      <c r="HN122" s="415">
        <f t="shared" ref="HN122:HN137" si="1130">HN121+1</f>
        <v>2</v>
      </c>
      <c r="HO122" s="416" t="s">
        <v>38</v>
      </c>
      <c r="HP122" s="417" t="s">
        <v>85</v>
      </c>
      <c r="HQ122" s="417" t="s">
        <v>84</v>
      </c>
      <c r="HR122" s="408">
        <f>ADHK!HR122</f>
        <v>15337</v>
      </c>
      <c r="HS122" s="405">
        <f>'Produksi dan Harga'!BR20</f>
        <v>3511810.382</v>
      </c>
      <c r="HT122" s="408">
        <f t="shared" si="1087"/>
        <v>53860.63584</v>
      </c>
      <c r="HU122" s="419">
        <v>0.08730825414146284</v>
      </c>
      <c r="HV122" s="408">
        <f t="shared" si="1088"/>
        <v>4702.478082</v>
      </c>
      <c r="HW122" s="419"/>
      <c r="HX122" s="408"/>
      <c r="HY122" s="420">
        <f t="shared" si="1089"/>
        <v>0</v>
      </c>
      <c r="HZ122" s="408">
        <f t="shared" si="1090"/>
        <v>58563.11392</v>
      </c>
      <c r="IA122" s="419">
        <v>0.28165806261811</v>
      </c>
      <c r="IB122" s="421">
        <f t="shared" si="1091"/>
        <v>16494.77321</v>
      </c>
      <c r="IC122" s="422">
        <f t="shared" si="1092"/>
        <v>42068.34071</v>
      </c>
      <c r="ID122" s="569"/>
      <c r="IE122" s="415">
        <f t="shared" ref="IE122:IE137" si="1131">IE121+1</f>
        <v>2</v>
      </c>
      <c r="IF122" s="416" t="s">
        <v>38</v>
      </c>
      <c r="IG122" s="417" t="s">
        <v>85</v>
      </c>
      <c r="IH122" s="417" t="s">
        <v>84</v>
      </c>
      <c r="II122" s="408">
        <f>ADHK!II122</f>
        <v>30655.56</v>
      </c>
      <c r="IJ122" s="405">
        <f>'Produksi dan Harga'!BW20</f>
        <v>3503413.088</v>
      </c>
      <c r="IK122" s="408">
        <f t="shared" si="1093"/>
        <v>107399.0901</v>
      </c>
      <c r="IL122" s="419">
        <v>0.08730825414146284</v>
      </c>
      <c r="IM122" s="408">
        <f t="shared" si="1094"/>
        <v>9376.827056</v>
      </c>
      <c r="IN122" s="419"/>
      <c r="IO122" s="408"/>
      <c r="IP122" s="420">
        <f t="shared" si="1095"/>
        <v>0</v>
      </c>
      <c r="IQ122" s="408">
        <f t="shared" si="1096"/>
        <v>116775.9172</v>
      </c>
      <c r="IR122" s="419">
        <v>0.28165806261811</v>
      </c>
      <c r="IS122" s="421">
        <f t="shared" si="1097"/>
        <v>32890.8786</v>
      </c>
      <c r="IT122" s="422">
        <f t="shared" si="1098"/>
        <v>83885.0386</v>
      </c>
      <c r="IU122" s="569"/>
      <c r="IV122" s="415">
        <f t="shared" ref="IV122:IV137" si="1132">IV121+1</f>
        <v>2</v>
      </c>
      <c r="IW122" s="416" t="s">
        <v>38</v>
      </c>
      <c r="IX122" s="417" t="s">
        <v>85</v>
      </c>
      <c r="IY122" s="417" t="s">
        <v>84</v>
      </c>
      <c r="IZ122" s="408">
        <f>ADHK!IZ122</f>
        <v>16205.92</v>
      </c>
      <c r="JA122" s="405">
        <f>'Produksi dan Harga'!CB20</f>
        <v>3562296.942</v>
      </c>
      <c r="JB122" s="408">
        <f t="shared" si="1099"/>
        <v>57730.29926</v>
      </c>
      <c r="JC122" s="419">
        <v>0.08730825414146284</v>
      </c>
      <c r="JD122" s="408">
        <f t="shared" si="1100"/>
        <v>5040.331639</v>
      </c>
      <c r="JE122" s="419"/>
      <c r="JF122" s="408"/>
      <c r="JG122" s="420">
        <f t="shared" si="1101"/>
        <v>0</v>
      </c>
      <c r="JH122" s="408">
        <f t="shared" si="1102"/>
        <v>62770.6309</v>
      </c>
      <c r="JI122" s="419">
        <v>0.28165806261811</v>
      </c>
      <c r="JJ122" s="421">
        <f t="shared" si="1103"/>
        <v>17679.85429</v>
      </c>
      <c r="JK122" s="422">
        <f t="shared" si="1104"/>
        <v>45090.77661</v>
      </c>
      <c r="JL122" s="569"/>
      <c r="JM122" s="415">
        <f t="shared" ref="JM122:JM137" si="1133">JM121+1</f>
        <v>2</v>
      </c>
      <c r="JN122" s="416" t="s">
        <v>38</v>
      </c>
      <c r="JO122" s="417" t="s">
        <v>85</v>
      </c>
      <c r="JP122" s="417" t="s">
        <v>84</v>
      </c>
      <c r="JQ122" s="408" t="str">
        <f>ADHK!JQ122</f>
        <v/>
      </c>
      <c r="JR122" s="408"/>
      <c r="JS122" s="408">
        <f t="shared" si="1105"/>
        <v>0</v>
      </c>
      <c r="JT122" s="419">
        <v>0.08730825414146284</v>
      </c>
      <c r="JU122" s="408">
        <f t="shared" si="1106"/>
        <v>0</v>
      </c>
      <c r="JV122" s="419"/>
      <c r="JW122" s="408"/>
      <c r="JX122" s="420">
        <f t="shared" si="1107"/>
        <v>0</v>
      </c>
      <c r="JY122" s="408">
        <f t="shared" si="1108"/>
        <v>0</v>
      </c>
      <c r="JZ122" s="419">
        <v>0.28165806261811</v>
      </c>
      <c r="KA122" s="421">
        <f t="shared" si="1109"/>
        <v>0</v>
      </c>
      <c r="KB122" s="422">
        <f t="shared" si="1110"/>
        <v>0</v>
      </c>
      <c r="KC122" s="569"/>
      <c r="KD122" s="415">
        <f t="shared" ref="KD122:KD137" si="1134">KD121+1</f>
        <v>2</v>
      </c>
      <c r="KE122" s="416" t="s">
        <v>38</v>
      </c>
      <c r="KF122" s="417" t="s">
        <v>85</v>
      </c>
      <c r="KG122" s="417" t="s">
        <v>84</v>
      </c>
      <c r="KH122" s="408" t="str">
        <f>ADHK!KH122</f>
        <v/>
      </c>
      <c r="KI122" s="408"/>
      <c r="KJ122" s="408">
        <f t="shared" si="1111"/>
        <v>0</v>
      </c>
      <c r="KK122" s="419">
        <v>0.08730825414146284</v>
      </c>
      <c r="KL122" s="408">
        <f t="shared" si="1112"/>
        <v>0</v>
      </c>
      <c r="KM122" s="419"/>
      <c r="KN122" s="408"/>
      <c r="KO122" s="420">
        <f t="shared" si="1113"/>
        <v>0</v>
      </c>
      <c r="KP122" s="408">
        <f t="shared" si="1114"/>
        <v>0</v>
      </c>
      <c r="KQ122" s="419">
        <v>0.28165806261811</v>
      </c>
      <c r="KR122" s="421">
        <f t="shared" si="1115"/>
        <v>0</v>
      </c>
      <c r="KS122" s="422">
        <f t="shared" si="1116"/>
        <v>0</v>
      </c>
    </row>
    <row r="123" ht="15.75" customHeight="1">
      <c r="A123" s="415">
        <f t="shared" si="1117"/>
        <v>3</v>
      </c>
      <c r="B123" s="416" t="s">
        <v>39</v>
      </c>
      <c r="C123" s="417" t="s">
        <v>86</v>
      </c>
      <c r="D123" s="417" t="s">
        <v>84</v>
      </c>
      <c r="E123" s="408">
        <f>ADHK!E123</f>
        <v>47222</v>
      </c>
      <c r="F123" s="408">
        <f>ADHK!F123</f>
        <v>1009000</v>
      </c>
      <c r="G123" s="408">
        <f t="shared" si="1009"/>
        <v>47646.998</v>
      </c>
      <c r="H123" s="419">
        <v>0.032</v>
      </c>
      <c r="I123" s="408">
        <f t="shared" si="1010"/>
        <v>1524.703936</v>
      </c>
      <c r="J123" s="419"/>
      <c r="K123" s="408"/>
      <c r="L123" s="420">
        <f t="shared" si="1011"/>
        <v>0</v>
      </c>
      <c r="M123" s="408">
        <f t="shared" si="1012"/>
        <v>49171.70194</v>
      </c>
      <c r="N123" s="419">
        <v>0.27429935250298</v>
      </c>
      <c r="O123" s="421">
        <f t="shared" si="1013"/>
        <v>13487.766</v>
      </c>
      <c r="P123" s="422">
        <f t="shared" si="1014"/>
        <v>35683.93593</v>
      </c>
      <c r="Q123" s="569"/>
      <c r="R123" s="415">
        <f t="shared" si="1118"/>
        <v>3</v>
      </c>
      <c r="S123" s="416" t="s">
        <v>39</v>
      </c>
      <c r="T123" s="417" t="s">
        <v>86</v>
      </c>
      <c r="U123" s="417" t="s">
        <v>84</v>
      </c>
      <c r="V123" s="408">
        <f>ADHK!V123</f>
        <v>53530</v>
      </c>
      <c r="W123" s="418">
        <f>'Produksi dan Harga'!J21</f>
        <v>1046577.012</v>
      </c>
      <c r="X123" s="408">
        <f t="shared" si="1015"/>
        <v>56023.26746</v>
      </c>
      <c r="Y123" s="419">
        <v>0.032</v>
      </c>
      <c r="Z123" s="408">
        <f t="shared" si="1016"/>
        <v>1792.744559</v>
      </c>
      <c r="AA123" s="419"/>
      <c r="AB123" s="408"/>
      <c r="AC123" s="420">
        <f t="shared" si="1017"/>
        <v>0</v>
      </c>
      <c r="AD123" s="408">
        <f t="shared" si="1018"/>
        <v>57816.01202</v>
      </c>
      <c r="AE123" s="419">
        <v>0.27429935250298</v>
      </c>
      <c r="AF123" s="421">
        <f t="shared" si="1019"/>
        <v>15858.89466</v>
      </c>
      <c r="AG123" s="422">
        <f t="shared" si="1020"/>
        <v>41957.11736</v>
      </c>
      <c r="AH123" s="569"/>
      <c r="AI123" s="415">
        <f t="shared" si="1119"/>
        <v>3</v>
      </c>
      <c r="AJ123" s="416" t="s">
        <v>39</v>
      </c>
      <c r="AK123" s="417" t="s">
        <v>86</v>
      </c>
      <c r="AL123" s="417" t="s">
        <v>84</v>
      </c>
      <c r="AM123" s="408">
        <f>ADHK!AM123</f>
        <v>56658</v>
      </c>
      <c r="AN123" s="418">
        <f>'Produksi dan Harga'!O21</f>
        <v>1119569.718</v>
      </c>
      <c r="AO123" s="408">
        <f t="shared" si="1021"/>
        <v>63432.58108</v>
      </c>
      <c r="AP123" s="419">
        <v>0.032</v>
      </c>
      <c r="AQ123" s="408">
        <f t="shared" si="1022"/>
        <v>2029.842595</v>
      </c>
      <c r="AR123" s="419"/>
      <c r="AS123" s="408"/>
      <c r="AT123" s="420">
        <f t="shared" si="1023"/>
        <v>0</v>
      </c>
      <c r="AU123" s="408">
        <f t="shared" si="1024"/>
        <v>65462.42367</v>
      </c>
      <c r="AV123" s="419">
        <v>0.27429935250298</v>
      </c>
      <c r="AW123" s="421">
        <f t="shared" si="1025"/>
        <v>17956.30043</v>
      </c>
      <c r="AX123" s="422">
        <f t="shared" si="1026"/>
        <v>47506.12325</v>
      </c>
      <c r="AY123" s="569"/>
      <c r="AZ123" s="415">
        <f t="shared" si="1120"/>
        <v>3</v>
      </c>
      <c r="BA123" s="416" t="s">
        <v>39</v>
      </c>
      <c r="BB123" s="417" t="s">
        <v>86</v>
      </c>
      <c r="BC123" s="417" t="s">
        <v>84</v>
      </c>
      <c r="BD123" s="408">
        <f>ADHK!BD123</f>
        <v>56616</v>
      </c>
      <c r="BE123" s="418">
        <f>'Produksi dan Harga'!T21</f>
        <v>1174651.995</v>
      </c>
      <c r="BF123" s="408">
        <f t="shared" si="1027"/>
        <v>66504.09733</v>
      </c>
      <c r="BG123" s="419">
        <v>0.032</v>
      </c>
      <c r="BH123" s="408">
        <f t="shared" si="1028"/>
        <v>2128.131114</v>
      </c>
      <c r="BI123" s="419"/>
      <c r="BJ123" s="408"/>
      <c r="BK123" s="420">
        <f t="shared" si="1029"/>
        <v>0</v>
      </c>
      <c r="BL123" s="408">
        <f t="shared" si="1030"/>
        <v>68632.22844</v>
      </c>
      <c r="BM123" s="419">
        <v>0.27429935250298</v>
      </c>
      <c r="BN123" s="421">
        <f t="shared" si="1031"/>
        <v>18825.77582</v>
      </c>
      <c r="BO123" s="422">
        <f t="shared" si="1032"/>
        <v>49806.45262</v>
      </c>
      <c r="BP123" s="569"/>
      <c r="BQ123" s="415">
        <f t="shared" si="1121"/>
        <v>3</v>
      </c>
      <c r="BR123" s="416" t="s">
        <v>39</v>
      </c>
      <c r="BS123" s="417" t="s">
        <v>86</v>
      </c>
      <c r="BT123" s="417" t="s">
        <v>84</v>
      </c>
      <c r="BU123" s="408">
        <f>ADHK!BU123</f>
        <v>64255</v>
      </c>
      <c r="BV123" s="418">
        <f>'Produksi dan Harga'!Y21</f>
        <v>1227506.077</v>
      </c>
      <c r="BW123" s="408">
        <f t="shared" si="1033"/>
        <v>78873.403</v>
      </c>
      <c r="BX123" s="419">
        <v>0.032</v>
      </c>
      <c r="BY123" s="408">
        <f t="shared" si="1034"/>
        <v>2523.948896</v>
      </c>
      <c r="BZ123" s="419"/>
      <c r="CA123" s="408"/>
      <c r="CB123" s="420">
        <f t="shared" si="1035"/>
        <v>0</v>
      </c>
      <c r="CC123" s="408">
        <f t="shared" si="1036"/>
        <v>81397.3519</v>
      </c>
      <c r="CD123" s="419">
        <v>0.27429935250298</v>
      </c>
      <c r="CE123" s="421">
        <f t="shared" si="1037"/>
        <v>22327.24092</v>
      </c>
      <c r="CF123" s="422">
        <f t="shared" si="1038"/>
        <v>59070.11098</v>
      </c>
      <c r="CG123" s="569"/>
      <c r="CH123" s="415">
        <f t="shared" si="1122"/>
        <v>3</v>
      </c>
      <c r="CI123" s="416" t="s">
        <v>39</v>
      </c>
      <c r="CJ123" s="417" t="s">
        <v>86</v>
      </c>
      <c r="CK123" s="417" t="s">
        <v>84</v>
      </c>
      <c r="CL123" s="408">
        <f>ADHK!CL123</f>
        <v>61011</v>
      </c>
      <c r="CM123" s="418">
        <f>'Produksi dan Harga'!AD21</f>
        <v>1353605.58</v>
      </c>
      <c r="CN123" s="408">
        <f t="shared" si="1039"/>
        <v>82584.83003</v>
      </c>
      <c r="CO123" s="419">
        <v>0.032</v>
      </c>
      <c r="CP123" s="408">
        <f t="shared" si="1040"/>
        <v>2642.714561</v>
      </c>
      <c r="CQ123" s="419"/>
      <c r="CR123" s="408"/>
      <c r="CS123" s="420">
        <f t="shared" si="1041"/>
        <v>0</v>
      </c>
      <c r="CT123" s="408">
        <f t="shared" si="1042"/>
        <v>85227.54459</v>
      </c>
      <c r="CU123" s="419">
        <v>0.27429935250298</v>
      </c>
      <c r="CV123" s="421">
        <f t="shared" si="1043"/>
        <v>23377.8603</v>
      </c>
      <c r="CW123" s="422">
        <f t="shared" si="1044"/>
        <v>61849.68429</v>
      </c>
      <c r="CX123" s="569"/>
      <c r="CY123" s="415">
        <f t="shared" si="1123"/>
        <v>3</v>
      </c>
      <c r="CZ123" s="416" t="s">
        <v>39</v>
      </c>
      <c r="DA123" s="417" t="s">
        <v>86</v>
      </c>
      <c r="DB123" s="417" t="s">
        <v>84</v>
      </c>
      <c r="DC123" s="408">
        <f>ADHK!DC123</f>
        <v>53586</v>
      </c>
      <c r="DD123" s="418">
        <f>'Produksi dan Harga'!AI21</f>
        <v>1369107.852</v>
      </c>
      <c r="DE123" s="408">
        <f t="shared" si="1045"/>
        <v>73365.01334</v>
      </c>
      <c r="DF123" s="419">
        <v>0.032</v>
      </c>
      <c r="DG123" s="408">
        <f t="shared" si="1046"/>
        <v>2347.680427</v>
      </c>
      <c r="DH123" s="419"/>
      <c r="DI123" s="408"/>
      <c r="DJ123" s="420">
        <f t="shared" si="1047"/>
        <v>0</v>
      </c>
      <c r="DK123" s="408">
        <f t="shared" si="1048"/>
        <v>75712.69376</v>
      </c>
      <c r="DL123" s="419">
        <v>0.27429935250298</v>
      </c>
      <c r="DM123" s="421">
        <f t="shared" si="1049"/>
        <v>20767.94288</v>
      </c>
      <c r="DN123" s="422">
        <f t="shared" si="1050"/>
        <v>54944.75089</v>
      </c>
      <c r="DO123" s="569"/>
      <c r="DP123" s="415">
        <f t="shared" si="1124"/>
        <v>3</v>
      </c>
      <c r="DQ123" s="416" t="s">
        <v>39</v>
      </c>
      <c r="DR123" s="417" t="s">
        <v>86</v>
      </c>
      <c r="DS123" s="417" t="s">
        <v>84</v>
      </c>
      <c r="DT123" s="408">
        <f>ADHK!DT123</f>
        <v>63857</v>
      </c>
      <c r="DU123" s="418">
        <f>'Produksi dan Harga'!AN21</f>
        <v>1371675.65</v>
      </c>
      <c r="DV123" s="408">
        <f t="shared" si="1051"/>
        <v>87591.092</v>
      </c>
      <c r="DW123" s="419">
        <v>0.032</v>
      </c>
      <c r="DX123" s="408">
        <f t="shared" si="1052"/>
        <v>2802.914944</v>
      </c>
      <c r="DY123" s="419"/>
      <c r="DZ123" s="408"/>
      <c r="EA123" s="420">
        <f t="shared" si="1053"/>
        <v>0</v>
      </c>
      <c r="EB123" s="408">
        <f t="shared" si="1054"/>
        <v>90394.00694</v>
      </c>
      <c r="EC123" s="419">
        <v>0.27429935250298</v>
      </c>
      <c r="ED123" s="421">
        <f t="shared" si="1055"/>
        <v>24795.01757</v>
      </c>
      <c r="EE123" s="422">
        <f t="shared" si="1056"/>
        <v>65598.98937</v>
      </c>
      <c r="EF123" s="569"/>
      <c r="EG123" s="415">
        <f t="shared" si="1125"/>
        <v>3</v>
      </c>
      <c r="EH123" s="416" t="s">
        <v>39</v>
      </c>
      <c r="EI123" s="417" t="s">
        <v>86</v>
      </c>
      <c r="EJ123" s="417" t="s">
        <v>84</v>
      </c>
      <c r="EK123" s="408">
        <f>ADHK!EK123</f>
        <v>55336</v>
      </c>
      <c r="EL123" s="418">
        <f>'Produksi dan Harga'!AS21</f>
        <v>1486462.435</v>
      </c>
      <c r="EM123" s="408">
        <f t="shared" si="1057"/>
        <v>82254.88532</v>
      </c>
      <c r="EN123" s="419">
        <v>0.032</v>
      </c>
      <c r="EO123" s="408">
        <f t="shared" si="1058"/>
        <v>2632.15633</v>
      </c>
      <c r="EP123" s="419"/>
      <c r="EQ123" s="408"/>
      <c r="ER123" s="420">
        <f t="shared" si="1059"/>
        <v>0</v>
      </c>
      <c r="ES123" s="408">
        <f t="shared" si="1060"/>
        <v>84887.04165</v>
      </c>
      <c r="ET123" s="419">
        <v>0.27429935250298</v>
      </c>
      <c r="EU123" s="421">
        <f t="shared" si="1061"/>
        <v>23284.46056</v>
      </c>
      <c r="EV123" s="422">
        <f t="shared" si="1062"/>
        <v>61602.58109</v>
      </c>
      <c r="EW123" s="569"/>
      <c r="EX123" s="415">
        <f t="shared" si="1126"/>
        <v>3</v>
      </c>
      <c r="EY123" s="416" t="s">
        <v>39</v>
      </c>
      <c r="EZ123" s="417" t="s">
        <v>86</v>
      </c>
      <c r="FA123" s="417" t="s">
        <v>84</v>
      </c>
      <c r="FB123" s="408">
        <f>ADHK!FB123</f>
        <v>51597.1</v>
      </c>
      <c r="FC123" s="418">
        <f>'Produksi dan Harga'!AX21</f>
        <v>1612461.034</v>
      </c>
      <c r="FD123" s="408">
        <f t="shared" si="1063"/>
        <v>83198.31321</v>
      </c>
      <c r="FE123" s="419">
        <v>0.032</v>
      </c>
      <c r="FF123" s="408">
        <f t="shared" si="1064"/>
        <v>2662.346023</v>
      </c>
      <c r="FG123" s="419"/>
      <c r="FH123" s="408"/>
      <c r="FI123" s="420">
        <f t="shared" si="1065"/>
        <v>0</v>
      </c>
      <c r="FJ123" s="408">
        <f t="shared" si="1066"/>
        <v>85860.65923</v>
      </c>
      <c r="FK123" s="419">
        <v>0.27429935250298</v>
      </c>
      <c r="FL123" s="421">
        <f t="shared" si="1067"/>
        <v>23551.52323</v>
      </c>
      <c r="FM123" s="422">
        <f t="shared" si="1068"/>
        <v>62309.136</v>
      </c>
      <c r="FN123" s="569"/>
      <c r="FO123" s="415">
        <f t="shared" si="1127"/>
        <v>3</v>
      </c>
      <c r="FP123" s="416" t="s">
        <v>39</v>
      </c>
      <c r="FQ123" s="417" t="s">
        <v>86</v>
      </c>
      <c r="FR123" s="417" t="s">
        <v>84</v>
      </c>
      <c r="FS123" s="408">
        <f>ADHK!FS123</f>
        <v>59633</v>
      </c>
      <c r="FT123" s="418">
        <f>'Produksi dan Harga'!BC21</f>
        <v>1649355.693</v>
      </c>
      <c r="FU123" s="408">
        <f t="shared" si="1069"/>
        <v>98356.02802</v>
      </c>
      <c r="FV123" s="419">
        <v>0.032</v>
      </c>
      <c r="FW123" s="408">
        <f t="shared" si="1070"/>
        <v>3147.392897</v>
      </c>
      <c r="FX123" s="419"/>
      <c r="FY123" s="408"/>
      <c r="FZ123" s="420">
        <f t="shared" si="1071"/>
        <v>0</v>
      </c>
      <c r="GA123" s="408">
        <f t="shared" si="1072"/>
        <v>101503.4209</v>
      </c>
      <c r="GB123" s="419">
        <v>0.27429935250298</v>
      </c>
      <c r="GC123" s="421">
        <f t="shared" si="1073"/>
        <v>27842.32264</v>
      </c>
      <c r="GD123" s="422">
        <f t="shared" si="1074"/>
        <v>73661.09829</v>
      </c>
      <c r="GE123" s="569"/>
      <c r="GF123" s="415">
        <f t="shared" si="1128"/>
        <v>3</v>
      </c>
      <c r="GG123" s="416" t="s">
        <v>39</v>
      </c>
      <c r="GH123" s="417" t="s">
        <v>86</v>
      </c>
      <c r="GI123" s="417" t="s">
        <v>84</v>
      </c>
      <c r="GJ123" s="408">
        <f>ADHK!GJ123</f>
        <v>37274</v>
      </c>
      <c r="GK123" s="408">
        <f>'Produksi dan Harga'!BH21</f>
        <v>1616529.297</v>
      </c>
      <c r="GL123" s="408">
        <f t="shared" si="1075"/>
        <v>60254.51301</v>
      </c>
      <c r="GM123" s="419">
        <v>0.032</v>
      </c>
      <c r="GN123" s="408">
        <f t="shared" si="1076"/>
        <v>1928.144416</v>
      </c>
      <c r="GO123" s="419"/>
      <c r="GP123" s="408"/>
      <c r="GQ123" s="420">
        <f t="shared" si="1077"/>
        <v>0</v>
      </c>
      <c r="GR123" s="408">
        <f t="shared" si="1078"/>
        <v>62182.65743</v>
      </c>
      <c r="GS123" s="419">
        <v>0.27429935250298</v>
      </c>
      <c r="GT123" s="421">
        <f t="shared" si="1079"/>
        <v>17056.66267</v>
      </c>
      <c r="GU123" s="422">
        <f t="shared" si="1080"/>
        <v>45125.99476</v>
      </c>
      <c r="GV123" s="569"/>
      <c r="GW123" s="415">
        <f t="shared" si="1129"/>
        <v>3</v>
      </c>
      <c r="GX123" s="416" t="s">
        <v>39</v>
      </c>
      <c r="GY123" s="417" t="s">
        <v>86</v>
      </c>
      <c r="GZ123" s="417" t="s">
        <v>84</v>
      </c>
      <c r="HA123" s="421">
        <f>ADHK!HA123</f>
        <v>33609</v>
      </c>
      <c r="HB123" s="408">
        <f>'Produksi dan Harga'!BM21</f>
        <v>1748673.283</v>
      </c>
      <c r="HC123" s="425">
        <f t="shared" si="1081"/>
        <v>58771.16037</v>
      </c>
      <c r="HD123" s="419">
        <v>0.032</v>
      </c>
      <c r="HE123" s="408">
        <f t="shared" si="1082"/>
        <v>1880.677132</v>
      </c>
      <c r="HF123" s="419"/>
      <c r="HG123" s="408"/>
      <c r="HH123" s="420">
        <f t="shared" si="1083"/>
        <v>0</v>
      </c>
      <c r="HI123" s="408">
        <f t="shared" si="1084"/>
        <v>60651.8375</v>
      </c>
      <c r="HJ123" s="419">
        <v>0.27429935250298</v>
      </c>
      <c r="HK123" s="421">
        <f t="shared" si="1085"/>
        <v>16636.75975</v>
      </c>
      <c r="HL123" s="422">
        <f t="shared" si="1086"/>
        <v>44015.07774</v>
      </c>
      <c r="HM123" s="569"/>
      <c r="HN123" s="415">
        <f t="shared" si="1130"/>
        <v>3</v>
      </c>
      <c r="HO123" s="416" t="s">
        <v>39</v>
      </c>
      <c r="HP123" s="417" t="s">
        <v>86</v>
      </c>
      <c r="HQ123" s="417" t="s">
        <v>84</v>
      </c>
      <c r="HR123" s="408">
        <f>ADHK!HR123</f>
        <v>32592</v>
      </c>
      <c r="HS123" s="405">
        <f>'Produksi dan Harga'!BR21</f>
        <v>1910792.755</v>
      </c>
      <c r="HT123" s="408">
        <f t="shared" si="1087"/>
        <v>62276.55748</v>
      </c>
      <c r="HU123" s="419">
        <v>0.032</v>
      </c>
      <c r="HV123" s="408">
        <f t="shared" si="1088"/>
        <v>1992.849839</v>
      </c>
      <c r="HW123" s="419"/>
      <c r="HX123" s="408"/>
      <c r="HY123" s="420">
        <f t="shared" si="1089"/>
        <v>0</v>
      </c>
      <c r="HZ123" s="408">
        <f t="shared" si="1090"/>
        <v>64269.40732</v>
      </c>
      <c r="IA123" s="419">
        <v>0.27429935250298</v>
      </c>
      <c r="IB123" s="421">
        <f t="shared" si="1091"/>
        <v>17629.05681</v>
      </c>
      <c r="IC123" s="422">
        <f t="shared" si="1092"/>
        <v>46640.35051</v>
      </c>
      <c r="ID123" s="569"/>
      <c r="IE123" s="415">
        <f t="shared" si="1131"/>
        <v>3</v>
      </c>
      <c r="IF123" s="416" t="s">
        <v>39</v>
      </c>
      <c r="IG123" s="417" t="s">
        <v>86</v>
      </c>
      <c r="IH123" s="417" t="s">
        <v>84</v>
      </c>
      <c r="II123" s="408">
        <f>ADHK!II123</f>
        <v>37069.48012</v>
      </c>
      <c r="IJ123" s="405">
        <f>'Produksi dan Harga'!BW21</f>
        <v>1963504.512</v>
      </c>
      <c r="IK123" s="408">
        <f t="shared" si="1093"/>
        <v>72786.09147</v>
      </c>
      <c r="IL123" s="419">
        <v>0.032</v>
      </c>
      <c r="IM123" s="408">
        <f t="shared" si="1094"/>
        <v>2329.154927</v>
      </c>
      <c r="IN123" s="419"/>
      <c r="IO123" s="408"/>
      <c r="IP123" s="420">
        <f t="shared" si="1095"/>
        <v>0</v>
      </c>
      <c r="IQ123" s="408">
        <f t="shared" si="1096"/>
        <v>75115.2464</v>
      </c>
      <c r="IR123" s="419">
        <v>0.27429935250298</v>
      </c>
      <c r="IS123" s="421">
        <f t="shared" si="1097"/>
        <v>20604.06345</v>
      </c>
      <c r="IT123" s="422">
        <f t="shared" si="1098"/>
        <v>54511.18295</v>
      </c>
      <c r="IU123" s="569"/>
      <c r="IV123" s="415">
        <f t="shared" si="1132"/>
        <v>3</v>
      </c>
      <c r="IW123" s="416" t="s">
        <v>39</v>
      </c>
      <c r="IX123" s="417" t="s">
        <v>86</v>
      </c>
      <c r="IY123" s="417" t="s">
        <v>84</v>
      </c>
      <c r="IZ123" s="408">
        <f>ADHK!IZ123</f>
        <v>36997.78976</v>
      </c>
      <c r="JA123" s="405">
        <f>'Produksi dan Harga'!CB21</f>
        <v>1972714.853</v>
      </c>
      <c r="JB123" s="408">
        <f t="shared" si="1099"/>
        <v>72986.08937</v>
      </c>
      <c r="JC123" s="419">
        <v>0.032</v>
      </c>
      <c r="JD123" s="408">
        <f t="shared" si="1100"/>
        <v>2335.55486</v>
      </c>
      <c r="JE123" s="419"/>
      <c r="JF123" s="408"/>
      <c r="JG123" s="420">
        <f t="shared" si="1101"/>
        <v>0</v>
      </c>
      <c r="JH123" s="408">
        <f t="shared" si="1102"/>
        <v>75321.64423</v>
      </c>
      <c r="JI123" s="419">
        <v>0.27429935250298</v>
      </c>
      <c r="JJ123" s="421">
        <f t="shared" si="1103"/>
        <v>20660.67824</v>
      </c>
      <c r="JK123" s="422">
        <f t="shared" si="1104"/>
        <v>54660.96599</v>
      </c>
      <c r="JL123" s="569"/>
      <c r="JM123" s="415">
        <f t="shared" si="1133"/>
        <v>3</v>
      </c>
      <c r="JN123" s="416" t="s">
        <v>39</v>
      </c>
      <c r="JO123" s="417" t="s">
        <v>86</v>
      </c>
      <c r="JP123" s="417" t="s">
        <v>84</v>
      </c>
      <c r="JQ123" s="408" t="str">
        <f>ADHK!JQ123</f>
        <v/>
      </c>
      <c r="JR123" s="408"/>
      <c r="JS123" s="408">
        <f t="shared" si="1105"/>
        <v>0</v>
      </c>
      <c r="JT123" s="419">
        <v>0.032</v>
      </c>
      <c r="JU123" s="408">
        <f t="shared" si="1106"/>
        <v>0</v>
      </c>
      <c r="JV123" s="419"/>
      <c r="JW123" s="408"/>
      <c r="JX123" s="420">
        <f t="shared" si="1107"/>
        <v>0</v>
      </c>
      <c r="JY123" s="408">
        <f t="shared" si="1108"/>
        <v>0</v>
      </c>
      <c r="JZ123" s="419">
        <v>0.27429935250298</v>
      </c>
      <c r="KA123" s="421">
        <f t="shared" si="1109"/>
        <v>0</v>
      </c>
      <c r="KB123" s="422">
        <f t="shared" si="1110"/>
        <v>0</v>
      </c>
      <c r="KC123" s="569"/>
      <c r="KD123" s="415">
        <f t="shared" si="1134"/>
        <v>3</v>
      </c>
      <c r="KE123" s="416" t="s">
        <v>39</v>
      </c>
      <c r="KF123" s="417" t="s">
        <v>86</v>
      </c>
      <c r="KG123" s="417" t="s">
        <v>84</v>
      </c>
      <c r="KH123" s="408" t="str">
        <f>ADHK!KH123</f>
        <v/>
      </c>
      <c r="KI123" s="408"/>
      <c r="KJ123" s="408">
        <f t="shared" si="1111"/>
        <v>0</v>
      </c>
      <c r="KK123" s="419">
        <v>0.032</v>
      </c>
      <c r="KL123" s="408">
        <f t="shared" si="1112"/>
        <v>0</v>
      </c>
      <c r="KM123" s="419"/>
      <c r="KN123" s="408"/>
      <c r="KO123" s="420">
        <f t="shared" si="1113"/>
        <v>0</v>
      </c>
      <c r="KP123" s="408">
        <f t="shared" si="1114"/>
        <v>0</v>
      </c>
      <c r="KQ123" s="419">
        <v>0.27429935250298</v>
      </c>
      <c r="KR123" s="421">
        <f t="shared" si="1115"/>
        <v>0</v>
      </c>
      <c r="KS123" s="422">
        <f t="shared" si="1116"/>
        <v>0</v>
      </c>
    </row>
    <row r="124" ht="15.75" customHeight="1">
      <c r="A124" s="415">
        <f t="shared" si="1117"/>
        <v>4</v>
      </c>
      <c r="B124" s="416" t="s">
        <v>40</v>
      </c>
      <c r="C124" s="417" t="s">
        <v>86</v>
      </c>
      <c r="D124" s="417" t="s">
        <v>84</v>
      </c>
      <c r="E124" s="408">
        <f>ADHK!E124</f>
        <v>8236</v>
      </c>
      <c r="F124" s="408">
        <f>ADHK!F124</f>
        <v>1405000</v>
      </c>
      <c r="G124" s="408">
        <f t="shared" si="1009"/>
        <v>11571.58</v>
      </c>
      <c r="H124" s="419">
        <v>0.022</v>
      </c>
      <c r="I124" s="408">
        <f t="shared" si="1010"/>
        <v>254.57476</v>
      </c>
      <c r="J124" s="419"/>
      <c r="K124" s="408"/>
      <c r="L124" s="420">
        <f t="shared" si="1011"/>
        <v>0</v>
      </c>
      <c r="M124" s="408">
        <f t="shared" si="1012"/>
        <v>11826.15476</v>
      </c>
      <c r="N124" s="419">
        <v>0.27429935250298</v>
      </c>
      <c r="O124" s="421">
        <f t="shared" si="1013"/>
        <v>3243.906593</v>
      </c>
      <c r="P124" s="422">
        <f t="shared" si="1014"/>
        <v>8582.248167</v>
      </c>
      <c r="Q124" s="569"/>
      <c r="R124" s="415">
        <f t="shared" si="1118"/>
        <v>4</v>
      </c>
      <c r="S124" s="416" t="s">
        <v>40</v>
      </c>
      <c r="T124" s="417" t="s">
        <v>86</v>
      </c>
      <c r="U124" s="417" t="s">
        <v>84</v>
      </c>
      <c r="V124" s="408">
        <f>ADHK!V124</f>
        <v>8036</v>
      </c>
      <c r="W124" s="418">
        <f>'Produksi dan Harga'!J22</f>
        <v>1487536.709</v>
      </c>
      <c r="X124" s="408">
        <f t="shared" si="1015"/>
        <v>11953.84499</v>
      </c>
      <c r="Y124" s="419">
        <v>0.022</v>
      </c>
      <c r="Z124" s="408">
        <f t="shared" si="1016"/>
        <v>262.9845899</v>
      </c>
      <c r="AA124" s="419"/>
      <c r="AB124" s="408"/>
      <c r="AC124" s="420">
        <f t="shared" si="1017"/>
        <v>0</v>
      </c>
      <c r="AD124" s="408">
        <f t="shared" si="1018"/>
        <v>12216.82958</v>
      </c>
      <c r="AE124" s="419">
        <v>0.27429935250298</v>
      </c>
      <c r="AF124" s="421">
        <f t="shared" si="1019"/>
        <v>3351.068445</v>
      </c>
      <c r="AG124" s="422">
        <f t="shared" si="1020"/>
        <v>8865.76114</v>
      </c>
      <c r="AH124" s="569"/>
      <c r="AI124" s="415">
        <f t="shared" si="1119"/>
        <v>4</v>
      </c>
      <c r="AJ124" s="416" t="s">
        <v>40</v>
      </c>
      <c r="AK124" s="417" t="s">
        <v>86</v>
      </c>
      <c r="AL124" s="417" t="s">
        <v>84</v>
      </c>
      <c r="AM124" s="408">
        <f>ADHK!AM124</f>
        <v>8637</v>
      </c>
      <c r="AN124" s="418">
        <f>'Produksi dan Harga'!O22</f>
        <v>1552295.028</v>
      </c>
      <c r="AO124" s="408">
        <f t="shared" si="1021"/>
        <v>13407.17215</v>
      </c>
      <c r="AP124" s="419">
        <v>0.022</v>
      </c>
      <c r="AQ124" s="408">
        <f t="shared" si="1022"/>
        <v>294.9577874</v>
      </c>
      <c r="AR124" s="419"/>
      <c r="AS124" s="408"/>
      <c r="AT124" s="420">
        <f t="shared" si="1023"/>
        <v>0</v>
      </c>
      <c r="AU124" s="408">
        <f t="shared" si="1024"/>
        <v>13702.12994</v>
      </c>
      <c r="AV124" s="419">
        <v>0.27429935250298</v>
      </c>
      <c r="AW124" s="421">
        <f t="shared" si="1025"/>
        <v>3758.485371</v>
      </c>
      <c r="AX124" s="422">
        <f t="shared" si="1026"/>
        <v>9943.644571</v>
      </c>
      <c r="AY124" s="569"/>
      <c r="AZ124" s="415">
        <f t="shared" si="1120"/>
        <v>4</v>
      </c>
      <c r="BA124" s="416" t="s">
        <v>40</v>
      </c>
      <c r="BB124" s="417" t="s">
        <v>86</v>
      </c>
      <c r="BC124" s="417" t="s">
        <v>84</v>
      </c>
      <c r="BD124" s="408">
        <f>ADHK!BD124</f>
        <v>8951</v>
      </c>
      <c r="BE124" s="418">
        <f>'Produksi dan Harga'!T22</f>
        <v>1652739.382</v>
      </c>
      <c r="BF124" s="408">
        <f t="shared" si="1027"/>
        <v>14793.67021</v>
      </c>
      <c r="BG124" s="419">
        <v>0.022</v>
      </c>
      <c r="BH124" s="408">
        <f t="shared" si="1028"/>
        <v>325.4607446</v>
      </c>
      <c r="BI124" s="419"/>
      <c r="BJ124" s="408"/>
      <c r="BK124" s="420">
        <f t="shared" si="1029"/>
        <v>0</v>
      </c>
      <c r="BL124" s="408">
        <f t="shared" si="1030"/>
        <v>15119.13095</v>
      </c>
      <c r="BM124" s="419">
        <v>0.27429935250298</v>
      </c>
      <c r="BN124" s="421">
        <f t="shared" si="1031"/>
        <v>4147.16783</v>
      </c>
      <c r="BO124" s="422">
        <f t="shared" si="1032"/>
        <v>10971.96312</v>
      </c>
      <c r="BP124" s="569"/>
      <c r="BQ124" s="415">
        <f t="shared" si="1121"/>
        <v>4</v>
      </c>
      <c r="BR124" s="416" t="s">
        <v>40</v>
      </c>
      <c r="BS124" s="417" t="s">
        <v>86</v>
      </c>
      <c r="BT124" s="417" t="s">
        <v>84</v>
      </c>
      <c r="BU124" s="408">
        <f>ADHK!BU124</f>
        <v>9476</v>
      </c>
      <c r="BV124" s="418">
        <f>'Produksi dan Harga'!Y22</f>
        <v>1747059.263</v>
      </c>
      <c r="BW124" s="408">
        <f t="shared" si="1033"/>
        <v>16555.13357</v>
      </c>
      <c r="BX124" s="419">
        <v>0.022</v>
      </c>
      <c r="BY124" s="408">
        <f t="shared" si="1034"/>
        <v>364.2129386</v>
      </c>
      <c r="BZ124" s="419"/>
      <c r="CA124" s="408"/>
      <c r="CB124" s="420">
        <f t="shared" si="1035"/>
        <v>0</v>
      </c>
      <c r="CC124" s="408">
        <f t="shared" si="1036"/>
        <v>16919.34651</v>
      </c>
      <c r="CD124" s="419">
        <v>0.27429935250298</v>
      </c>
      <c r="CE124" s="421">
        <f t="shared" si="1037"/>
        <v>4640.965793</v>
      </c>
      <c r="CF124" s="422">
        <f t="shared" si="1038"/>
        <v>12278.38072</v>
      </c>
      <c r="CG124" s="569"/>
      <c r="CH124" s="415">
        <f t="shared" si="1122"/>
        <v>4</v>
      </c>
      <c r="CI124" s="416" t="s">
        <v>40</v>
      </c>
      <c r="CJ124" s="417" t="s">
        <v>86</v>
      </c>
      <c r="CK124" s="417" t="s">
        <v>84</v>
      </c>
      <c r="CL124" s="408">
        <f>ADHK!CL124</f>
        <v>9881</v>
      </c>
      <c r="CM124" s="418">
        <f>'Produksi dan Harga'!AD22</f>
        <v>1890803.759</v>
      </c>
      <c r="CN124" s="408">
        <f t="shared" si="1039"/>
        <v>18683.03194</v>
      </c>
      <c r="CO124" s="419">
        <v>0.022</v>
      </c>
      <c r="CP124" s="408">
        <f t="shared" si="1040"/>
        <v>411.0267027</v>
      </c>
      <c r="CQ124" s="419"/>
      <c r="CR124" s="408"/>
      <c r="CS124" s="420">
        <f t="shared" si="1041"/>
        <v>0</v>
      </c>
      <c r="CT124" s="408">
        <f t="shared" si="1042"/>
        <v>19094.05864</v>
      </c>
      <c r="CU124" s="419">
        <v>0.27429935250298</v>
      </c>
      <c r="CV124" s="421">
        <f t="shared" si="1043"/>
        <v>5237.487923</v>
      </c>
      <c r="CW124" s="422">
        <f t="shared" si="1044"/>
        <v>13856.57072</v>
      </c>
      <c r="CX124" s="569"/>
      <c r="CY124" s="415">
        <f t="shared" si="1123"/>
        <v>4</v>
      </c>
      <c r="CZ124" s="416" t="s">
        <v>40</v>
      </c>
      <c r="DA124" s="417" t="s">
        <v>86</v>
      </c>
      <c r="DB124" s="417" t="s">
        <v>84</v>
      </c>
      <c r="DC124" s="408">
        <f>ADHK!DC124</f>
        <v>9447</v>
      </c>
      <c r="DD124" s="418">
        <f>'Produksi dan Harga'!AI22</f>
        <v>1931717.77</v>
      </c>
      <c r="DE124" s="408">
        <f t="shared" si="1045"/>
        <v>18248.93777</v>
      </c>
      <c r="DF124" s="419">
        <v>0.022</v>
      </c>
      <c r="DG124" s="408">
        <f t="shared" si="1046"/>
        <v>401.476631</v>
      </c>
      <c r="DH124" s="419"/>
      <c r="DI124" s="408"/>
      <c r="DJ124" s="420">
        <f t="shared" si="1047"/>
        <v>0</v>
      </c>
      <c r="DK124" s="408">
        <f t="shared" si="1048"/>
        <v>18650.4144</v>
      </c>
      <c r="DL124" s="419">
        <v>0.27429935250298</v>
      </c>
      <c r="DM124" s="421">
        <f t="shared" si="1049"/>
        <v>5115.796595</v>
      </c>
      <c r="DN124" s="422">
        <f t="shared" si="1050"/>
        <v>13534.61781</v>
      </c>
      <c r="DO124" s="569"/>
      <c r="DP124" s="415">
        <f t="shared" si="1124"/>
        <v>4</v>
      </c>
      <c r="DQ124" s="416" t="s">
        <v>40</v>
      </c>
      <c r="DR124" s="417" t="s">
        <v>86</v>
      </c>
      <c r="DS124" s="417" t="s">
        <v>84</v>
      </c>
      <c r="DT124" s="408">
        <f>ADHK!DT124</f>
        <v>7505</v>
      </c>
      <c r="DU124" s="418">
        <f>'Produksi dan Harga'!AN22</f>
        <v>1961033.668</v>
      </c>
      <c r="DV124" s="408">
        <f t="shared" si="1051"/>
        <v>14717.55768</v>
      </c>
      <c r="DW124" s="419">
        <v>0.022</v>
      </c>
      <c r="DX124" s="408">
        <f t="shared" si="1052"/>
        <v>323.7862689</v>
      </c>
      <c r="DY124" s="419"/>
      <c r="DZ124" s="408"/>
      <c r="EA124" s="420">
        <f t="shared" si="1053"/>
        <v>0</v>
      </c>
      <c r="EB124" s="408">
        <f t="shared" si="1054"/>
        <v>15041.34395</v>
      </c>
      <c r="EC124" s="419">
        <v>0.27429935250298</v>
      </c>
      <c r="ED124" s="421">
        <f t="shared" si="1055"/>
        <v>4125.830905</v>
      </c>
      <c r="EE124" s="422">
        <f t="shared" si="1056"/>
        <v>10915.51304</v>
      </c>
      <c r="EF124" s="569"/>
      <c r="EG124" s="415">
        <f t="shared" si="1125"/>
        <v>4</v>
      </c>
      <c r="EH124" s="416" t="s">
        <v>40</v>
      </c>
      <c r="EI124" s="417" t="s">
        <v>86</v>
      </c>
      <c r="EJ124" s="417" t="s">
        <v>84</v>
      </c>
      <c r="EK124" s="408">
        <f>ADHK!EK124</f>
        <v>6763</v>
      </c>
      <c r="EL124" s="418">
        <f>'Produksi dan Harga'!AS22</f>
        <v>2044978.504</v>
      </c>
      <c r="EM124" s="408">
        <f t="shared" si="1057"/>
        <v>13830.18962</v>
      </c>
      <c r="EN124" s="419">
        <v>0.022</v>
      </c>
      <c r="EO124" s="408">
        <f t="shared" si="1058"/>
        <v>304.2641717</v>
      </c>
      <c r="EP124" s="419"/>
      <c r="EQ124" s="408"/>
      <c r="ER124" s="420">
        <f t="shared" si="1059"/>
        <v>0</v>
      </c>
      <c r="ES124" s="408">
        <f t="shared" si="1060"/>
        <v>14134.45379</v>
      </c>
      <c r="ET124" s="419">
        <v>0.27429935250298</v>
      </c>
      <c r="EU124" s="421">
        <f t="shared" si="1061"/>
        <v>3877.071524</v>
      </c>
      <c r="EV124" s="422">
        <f t="shared" si="1062"/>
        <v>10257.38227</v>
      </c>
      <c r="EW124" s="569"/>
      <c r="EX124" s="415">
        <f t="shared" si="1126"/>
        <v>4</v>
      </c>
      <c r="EY124" s="416" t="s">
        <v>40</v>
      </c>
      <c r="EZ124" s="417" t="s">
        <v>86</v>
      </c>
      <c r="FA124" s="417" t="s">
        <v>84</v>
      </c>
      <c r="FB124" s="408">
        <f>ADHK!FB124</f>
        <v>5762.2</v>
      </c>
      <c r="FC124" s="418">
        <f>'Produksi dan Harga'!AX22</f>
        <v>2120720.854</v>
      </c>
      <c r="FD124" s="408">
        <f t="shared" si="1063"/>
        <v>12220.0177</v>
      </c>
      <c r="FE124" s="419">
        <v>0.022</v>
      </c>
      <c r="FF124" s="408">
        <f t="shared" si="1064"/>
        <v>268.8403895</v>
      </c>
      <c r="FG124" s="419"/>
      <c r="FH124" s="408"/>
      <c r="FI124" s="420">
        <f t="shared" si="1065"/>
        <v>0</v>
      </c>
      <c r="FJ124" s="408">
        <f t="shared" si="1066"/>
        <v>12488.85809</v>
      </c>
      <c r="FK124" s="419">
        <v>0.27429935250298</v>
      </c>
      <c r="FL124" s="421">
        <f t="shared" si="1067"/>
        <v>3425.685688</v>
      </c>
      <c r="FM124" s="422">
        <f t="shared" si="1068"/>
        <v>9063.172404</v>
      </c>
      <c r="FN124" s="569"/>
      <c r="FO124" s="415">
        <f t="shared" si="1127"/>
        <v>4</v>
      </c>
      <c r="FP124" s="416" t="s">
        <v>40</v>
      </c>
      <c r="FQ124" s="417" t="s">
        <v>86</v>
      </c>
      <c r="FR124" s="417" t="s">
        <v>84</v>
      </c>
      <c r="FS124" s="408">
        <f>ADHK!FS124</f>
        <v>7123</v>
      </c>
      <c r="FT124" s="418">
        <f>'Produksi dan Harga'!BC22</f>
        <v>2183164.771</v>
      </c>
      <c r="FU124" s="408">
        <f t="shared" si="1069"/>
        <v>15550.68266</v>
      </c>
      <c r="FV124" s="419">
        <v>0.022</v>
      </c>
      <c r="FW124" s="408">
        <f t="shared" si="1070"/>
        <v>342.1150186</v>
      </c>
      <c r="FX124" s="419"/>
      <c r="FY124" s="408"/>
      <c r="FZ124" s="420">
        <f t="shared" si="1071"/>
        <v>0</v>
      </c>
      <c r="GA124" s="408">
        <f t="shared" si="1072"/>
        <v>15892.79768</v>
      </c>
      <c r="GB124" s="419">
        <v>0.27429935250298</v>
      </c>
      <c r="GC124" s="421">
        <f t="shared" si="1073"/>
        <v>4359.384114</v>
      </c>
      <c r="GD124" s="422">
        <f t="shared" si="1074"/>
        <v>11533.41357</v>
      </c>
      <c r="GE124" s="569"/>
      <c r="GF124" s="415">
        <f t="shared" si="1128"/>
        <v>4</v>
      </c>
      <c r="GG124" s="416" t="s">
        <v>40</v>
      </c>
      <c r="GH124" s="417" t="s">
        <v>86</v>
      </c>
      <c r="GI124" s="417" t="s">
        <v>84</v>
      </c>
      <c r="GJ124" s="408">
        <f>ADHK!GJ124</f>
        <v>6073</v>
      </c>
      <c r="GK124" s="408">
        <f>'Produksi dan Harga'!BH22</f>
        <v>2125670.18</v>
      </c>
      <c r="GL124" s="408">
        <f t="shared" si="1075"/>
        <v>12909.195</v>
      </c>
      <c r="GM124" s="419">
        <v>0.022</v>
      </c>
      <c r="GN124" s="408">
        <f t="shared" si="1076"/>
        <v>284.00229</v>
      </c>
      <c r="GO124" s="419"/>
      <c r="GP124" s="408"/>
      <c r="GQ124" s="420">
        <f t="shared" si="1077"/>
        <v>0</v>
      </c>
      <c r="GR124" s="408">
        <f t="shared" si="1078"/>
        <v>13193.19729</v>
      </c>
      <c r="GS124" s="419">
        <v>0.27429935250298</v>
      </c>
      <c r="GT124" s="421">
        <f t="shared" si="1079"/>
        <v>3618.885475</v>
      </c>
      <c r="GU124" s="422">
        <f t="shared" si="1080"/>
        <v>9574.311817</v>
      </c>
      <c r="GV124" s="569"/>
      <c r="GW124" s="415">
        <f t="shared" si="1129"/>
        <v>4</v>
      </c>
      <c r="GX124" s="416" t="s">
        <v>40</v>
      </c>
      <c r="GY124" s="417" t="s">
        <v>86</v>
      </c>
      <c r="GZ124" s="417" t="s">
        <v>84</v>
      </c>
      <c r="HA124" s="421">
        <f>ADHK!HA124</f>
        <v>4122</v>
      </c>
      <c r="HB124" s="408">
        <f>'Produksi dan Harga'!BM22</f>
        <v>2282925.111</v>
      </c>
      <c r="HC124" s="425">
        <f t="shared" si="1081"/>
        <v>9410.217306</v>
      </c>
      <c r="HD124" s="419">
        <v>0.022</v>
      </c>
      <c r="HE124" s="408">
        <f t="shared" si="1082"/>
        <v>207.0247807</v>
      </c>
      <c r="HF124" s="419"/>
      <c r="HG124" s="408"/>
      <c r="HH124" s="420">
        <f t="shared" si="1083"/>
        <v>0</v>
      </c>
      <c r="HI124" s="408">
        <f t="shared" si="1084"/>
        <v>9617.242086</v>
      </c>
      <c r="HJ124" s="419">
        <v>0.27429935250298</v>
      </c>
      <c r="HK124" s="421">
        <f t="shared" si="1085"/>
        <v>2638.003277</v>
      </c>
      <c r="HL124" s="422">
        <f t="shared" si="1086"/>
        <v>6979.238809</v>
      </c>
      <c r="HM124" s="569"/>
      <c r="HN124" s="415">
        <f t="shared" si="1130"/>
        <v>4</v>
      </c>
      <c r="HO124" s="416" t="s">
        <v>40</v>
      </c>
      <c r="HP124" s="417" t="s">
        <v>86</v>
      </c>
      <c r="HQ124" s="417" t="s">
        <v>84</v>
      </c>
      <c r="HR124" s="408">
        <f>ADHK!HR124</f>
        <v>7421</v>
      </c>
      <c r="HS124" s="405">
        <f>'Produksi dan Harga'!BR22</f>
        <v>2400797.614</v>
      </c>
      <c r="HT124" s="408">
        <f t="shared" si="1087"/>
        <v>17816.31909</v>
      </c>
      <c r="HU124" s="419">
        <v>0.022</v>
      </c>
      <c r="HV124" s="408">
        <f t="shared" si="1088"/>
        <v>391.9590201</v>
      </c>
      <c r="HW124" s="419"/>
      <c r="HX124" s="408"/>
      <c r="HY124" s="420">
        <f t="shared" si="1089"/>
        <v>0</v>
      </c>
      <c r="HZ124" s="408">
        <f t="shared" si="1090"/>
        <v>18208.27811</v>
      </c>
      <c r="IA124" s="419">
        <v>0.27429935250298</v>
      </c>
      <c r="IB124" s="421">
        <f t="shared" si="1091"/>
        <v>4994.518897</v>
      </c>
      <c r="IC124" s="422">
        <f t="shared" si="1092"/>
        <v>13213.75922</v>
      </c>
      <c r="ID124" s="569"/>
      <c r="IE124" s="415">
        <f t="shared" si="1131"/>
        <v>4</v>
      </c>
      <c r="IF124" s="416" t="s">
        <v>40</v>
      </c>
      <c r="IG124" s="417" t="s">
        <v>86</v>
      </c>
      <c r="IH124" s="417" t="s">
        <v>84</v>
      </c>
      <c r="II124" s="408">
        <f>ADHK!II124</f>
        <v>3319.56512</v>
      </c>
      <c r="IJ124" s="405">
        <f>'Produksi dan Harga'!BW22</f>
        <v>2608260.442</v>
      </c>
      <c r="IK124" s="408">
        <f t="shared" si="1093"/>
        <v>8658.290389</v>
      </c>
      <c r="IL124" s="419">
        <v>0.022</v>
      </c>
      <c r="IM124" s="408">
        <f t="shared" si="1094"/>
        <v>190.4823886</v>
      </c>
      <c r="IN124" s="419"/>
      <c r="IO124" s="408"/>
      <c r="IP124" s="420">
        <f t="shared" si="1095"/>
        <v>0</v>
      </c>
      <c r="IQ124" s="408">
        <f t="shared" si="1096"/>
        <v>8848.772777</v>
      </c>
      <c r="IR124" s="419">
        <v>0.27429935250298</v>
      </c>
      <c r="IS124" s="421">
        <f t="shared" si="1097"/>
        <v>2427.212643</v>
      </c>
      <c r="IT124" s="422">
        <f t="shared" si="1098"/>
        <v>6421.560134</v>
      </c>
      <c r="IU124" s="569"/>
      <c r="IV124" s="415">
        <f t="shared" si="1132"/>
        <v>4</v>
      </c>
      <c r="IW124" s="416" t="s">
        <v>40</v>
      </c>
      <c r="IX124" s="417" t="s">
        <v>86</v>
      </c>
      <c r="IY124" s="417" t="s">
        <v>84</v>
      </c>
      <c r="IZ124" s="408">
        <f>ADHK!IZ124</f>
        <v>2802.837223</v>
      </c>
      <c r="JA124" s="405">
        <f>'Produksi dan Harga'!CB22</f>
        <v>2608781.967</v>
      </c>
      <c r="JB124" s="408">
        <f t="shared" si="1099"/>
        <v>7311.991205</v>
      </c>
      <c r="JC124" s="419">
        <v>0.022</v>
      </c>
      <c r="JD124" s="408">
        <f t="shared" si="1100"/>
        <v>160.8638065</v>
      </c>
      <c r="JE124" s="419"/>
      <c r="JF124" s="408"/>
      <c r="JG124" s="420">
        <f t="shared" si="1101"/>
        <v>0</v>
      </c>
      <c r="JH124" s="408">
        <f t="shared" si="1102"/>
        <v>7472.855012</v>
      </c>
      <c r="JI124" s="419">
        <v>0.27429935250298</v>
      </c>
      <c r="JJ124" s="421">
        <f t="shared" si="1103"/>
        <v>2049.799291</v>
      </c>
      <c r="JK124" s="422">
        <f t="shared" si="1104"/>
        <v>5423.055721</v>
      </c>
      <c r="JL124" s="569"/>
      <c r="JM124" s="415">
        <f t="shared" si="1133"/>
        <v>4</v>
      </c>
      <c r="JN124" s="416" t="s">
        <v>40</v>
      </c>
      <c r="JO124" s="417" t="s">
        <v>86</v>
      </c>
      <c r="JP124" s="417" t="s">
        <v>84</v>
      </c>
      <c r="JQ124" s="408" t="str">
        <f>ADHK!JQ124</f>
        <v/>
      </c>
      <c r="JR124" s="408"/>
      <c r="JS124" s="408">
        <f t="shared" si="1105"/>
        <v>0</v>
      </c>
      <c r="JT124" s="419">
        <v>0.022</v>
      </c>
      <c r="JU124" s="408">
        <f t="shared" si="1106"/>
        <v>0</v>
      </c>
      <c r="JV124" s="419"/>
      <c r="JW124" s="408"/>
      <c r="JX124" s="420">
        <f t="shared" si="1107"/>
        <v>0</v>
      </c>
      <c r="JY124" s="408">
        <f t="shared" si="1108"/>
        <v>0</v>
      </c>
      <c r="JZ124" s="419">
        <v>0.27429935250298</v>
      </c>
      <c r="KA124" s="421">
        <f t="shared" si="1109"/>
        <v>0</v>
      </c>
      <c r="KB124" s="422">
        <f t="shared" si="1110"/>
        <v>0</v>
      </c>
      <c r="KC124" s="569"/>
      <c r="KD124" s="415">
        <f t="shared" si="1134"/>
        <v>4</v>
      </c>
      <c r="KE124" s="416" t="s">
        <v>40</v>
      </c>
      <c r="KF124" s="417" t="s">
        <v>86</v>
      </c>
      <c r="KG124" s="417" t="s">
        <v>84</v>
      </c>
      <c r="KH124" s="408" t="str">
        <f>ADHK!KH124</f>
        <v/>
      </c>
      <c r="KI124" s="408"/>
      <c r="KJ124" s="408">
        <f t="shared" si="1111"/>
        <v>0</v>
      </c>
      <c r="KK124" s="419">
        <v>0.022</v>
      </c>
      <c r="KL124" s="408">
        <f t="shared" si="1112"/>
        <v>0</v>
      </c>
      <c r="KM124" s="419"/>
      <c r="KN124" s="408"/>
      <c r="KO124" s="420">
        <f t="shared" si="1113"/>
        <v>0</v>
      </c>
      <c r="KP124" s="408">
        <f t="shared" si="1114"/>
        <v>0</v>
      </c>
      <c r="KQ124" s="419">
        <v>0.27429935250298</v>
      </c>
      <c r="KR124" s="421">
        <f t="shared" si="1115"/>
        <v>0</v>
      </c>
      <c r="KS124" s="422">
        <f t="shared" si="1116"/>
        <v>0</v>
      </c>
    </row>
    <row r="125" ht="15.75" customHeight="1">
      <c r="A125" s="415">
        <f t="shared" si="1117"/>
        <v>5</v>
      </c>
      <c r="B125" s="416" t="s">
        <v>41</v>
      </c>
      <c r="C125" s="417" t="s">
        <v>85</v>
      </c>
      <c r="D125" s="417" t="s">
        <v>84</v>
      </c>
      <c r="E125" s="408">
        <f>ADHK!E125</f>
        <v>1523</v>
      </c>
      <c r="F125" s="408">
        <f>ADHK!F125</f>
        <v>7695000</v>
      </c>
      <c r="G125" s="408">
        <f t="shared" si="1009"/>
        <v>11719.485</v>
      </c>
      <c r="H125" s="419">
        <v>0.0250312</v>
      </c>
      <c r="I125" s="408">
        <f t="shared" si="1010"/>
        <v>293.3527729</v>
      </c>
      <c r="J125" s="419"/>
      <c r="K125" s="408"/>
      <c r="L125" s="420">
        <f t="shared" si="1011"/>
        <v>0</v>
      </c>
      <c r="M125" s="408">
        <f t="shared" si="1012"/>
        <v>12012.83777</v>
      </c>
      <c r="N125" s="419">
        <v>0.266850837524511</v>
      </c>
      <c r="O125" s="421">
        <f t="shared" si="1013"/>
        <v>3205.635821</v>
      </c>
      <c r="P125" s="422">
        <f t="shared" si="1014"/>
        <v>8807.201952</v>
      </c>
      <c r="Q125" s="569"/>
      <c r="R125" s="415">
        <f t="shared" si="1118"/>
        <v>5</v>
      </c>
      <c r="S125" s="416" t="s">
        <v>41</v>
      </c>
      <c r="T125" s="417" t="s">
        <v>85</v>
      </c>
      <c r="U125" s="417" t="s">
        <v>84</v>
      </c>
      <c r="V125" s="408">
        <f>ADHK!V125</f>
        <v>1408</v>
      </c>
      <c r="W125" s="418">
        <f>'Produksi dan Harga'!J23</f>
        <v>8271268.513</v>
      </c>
      <c r="X125" s="408">
        <f t="shared" si="1015"/>
        <v>11645.94607</v>
      </c>
      <c r="Y125" s="419">
        <v>0.0250312</v>
      </c>
      <c r="Z125" s="408">
        <f t="shared" si="1016"/>
        <v>291.5120052</v>
      </c>
      <c r="AA125" s="419"/>
      <c r="AB125" s="408"/>
      <c r="AC125" s="420">
        <f t="shared" si="1017"/>
        <v>0</v>
      </c>
      <c r="AD125" s="408">
        <f t="shared" si="1018"/>
        <v>11937.45807</v>
      </c>
      <c r="AE125" s="419">
        <v>0.266850837524511</v>
      </c>
      <c r="AF125" s="421">
        <f t="shared" si="1019"/>
        <v>3185.520684</v>
      </c>
      <c r="AG125" s="422">
        <f t="shared" si="1020"/>
        <v>8751.937387</v>
      </c>
      <c r="AH125" s="569"/>
      <c r="AI125" s="415">
        <f t="shared" si="1119"/>
        <v>5</v>
      </c>
      <c r="AJ125" s="416" t="s">
        <v>41</v>
      </c>
      <c r="AK125" s="417" t="s">
        <v>85</v>
      </c>
      <c r="AL125" s="417" t="s">
        <v>84</v>
      </c>
      <c r="AM125" s="408">
        <f>ADHK!AM125</f>
        <v>1790</v>
      </c>
      <c r="AN125" s="418">
        <f>'Produksi dan Harga'!O23</f>
        <v>8665923.79</v>
      </c>
      <c r="AO125" s="408">
        <f t="shared" si="1021"/>
        <v>15512.00358</v>
      </c>
      <c r="AP125" s="419">
        <v>0.0250312</v>
      </c>
      <c r="AQ125" s="408">
        <f t="shared" si="1022"/>
        <v>388.2840641</v>
      </c>
      <c r="AR125" s="419"/>
      <c r="AS125" s="408"/>
      <c r="AT125" s="420">
        <f t="shared" si="1023"/>
        <v>0</v>
      </c>
      <c r="AU125" s="408">
        <f t="shared" si="1024"/>
        <v>15900.28765</v>
      </c>
      <c r="AV125" s="419">
        <v>0.266850837524511</v>
      </c>
      <c r="AW125" s="421">
        <f t="shared" si="1025"/>
        <v>4243.005076</v>
      </c>
      <c r="AX125" s="422">
        <f t="shared" si="1026"/>
        <v>11657.28257</v>
      </c>
      <c r="AY125" s="569"/>
      <c r="AZ125" s="415">
        <f t="shared" si="1120"/>
        <v>5</v>
      </c>
      <c r="BA125" s="416" t="s">
        <v>41</v>
      </c>
      <c r="BB125" s="417" t="s">
        <v>85</v>
      </c>
      <c r="BC125" s="417" t="s">
        <v>84</v>
      </c>
      <c r="BD125" s="408">
        <f>ADHK!BD125</f>
        <v>1195</v>
      </c>
      <c r="BE125" s="418">
        <f>'Produksi dan Harga'!T23</f>
        <v>9145143.004</v>
      </c>
      <c r="BF125" s="408">
        <f t="shared" si="1027"/>
        <v>10928.44589</v>
      </c>
      <c r="BG125" s="419">
        <v>0.0250312</v>
      </c>
      <c r="BH125" s="408">
        <f t="shared" si="1028"/>
        <v>273.5521148</v>
      </c>
      <c r="BI125" s="419"/>
      <c r="BJ125" s="408"/>
      <c r="BK125" s="420">
        <f t="shared" si="1029"/>
        <v>0</v>
      </c>
      <c r="BL125" s="408">
        <f t="shared" si="1030"/>
        <v>11201.99801</v>
      </c>
      <c r="BM125" s="419">
        <v>0.266850837524511</v>
      </c>
      <c r="BN125" s="421">
        <f t="shared" si="1031"/>
        <v>2989.26255</v>
      </c>
      <c r="BO125" s="422">
        <f t="shared" si="1032"/>
        <v>8212.735455</v>
      </c>
      <c r="BP125" s="569"/>
      <c r="BQ125" s="415">
        <f t="shared" si="1121"/>
        <v>5</v>
      </c>
      <c r="BR125" s="416" t="s">
        <v>41</v>
      </c>
      <c r="BS125" s="417" t="s">
        <v>85</v>
      </c>
      <c r="BT125" s="417" t="s">
        <v>84</v>
      </c>
      <c r="BU125" s="408">
        <f>ADHK!BU125</f>
        <v>1083</v>
      </c>
      <c r="BV125" s="418">
        <f>'Produksi dan Harga'!Y23</f>
        <v>9427099.78</v>
      </c>
      <c r="BW125" s="408">
        <f t="shared" si="1033"/>
        <v>10209.54906</v>
      </c>
      <c r="BX125" s="419">
        <v>0.0250312</v>
      </c>
      <c r="BY125" s="408">
        <f t="shared" si="1034"/>
        <v>255.5572645</v>
      </c>
      <c r="BZ125" s="419"/>
      <c r="CA125" s="408"/>
      <c r="CB125" s="420">
        <f t="shared" si="1035"/>
        <v>0</v>
      </c>
      <c r="CC125" s="408">
        <f t="shared" si="1036"/>
        <v>10465.10633</v>
      </c>
      <c r="CD125" s="419">
        <v>0.266850837524511</v>
      </c>
      <c r="CE125" s="421">
        <f t="shared" si="1037"/>
        <v>2792.622388</v>
      </c>
      <c r="CF125" s="422">
        <f t="shared" si="1038"/>
        <v>7672.483938</v>
      </c>
      <c r="CG125" s="569"/>
      <c r="CH125" s="415">
        <f t="shared" si="1122"/>
        <v>5</v>
      </c>
      <c r="CI125" s="416" t="s">
        <v>41</v>
      </c>
      <c r="CJ125" s="417" t="s">
        <v>85</v>
      </c>
      <c r="CK125" s="417" t="s">
        <v>84</v>
      </c>
      <c r="CL125" s="408">
        <f>ADHK!CL125</f>
        <v>813</v>
      </c>
      <c r="CM125" s="418">
        <f>'Produksi dan Harga'!AD23</f>
        <v>10398081.4</v>
      </c>
      <c r="CN125" s="408">
        <f t="shared" si="1039"/>
        <v>8453.640181</v>
      </c>
      <c r="CO125" s="419">
        <v>0.0250312</v>
      </c>
      <c r="CP125" s="408">
        <f t="shared" si="1040"/>
        <v>211.6047581</v>
      </c>
      <c r="CQ125" s="419"/>
      <c r="CR125" s="408"/>
      <c r="CS125" s="420">
        <f t="shared" si="1041"/>
        <v>0</v>
      </c>
      <c r="CT125" s="408">
        <f t="shared" si="1042"/>
        <v>8665.244939</v>
      </c>
      <c r="CU125" s="419">
        <v>0.266850837524511</v>
      </c>
      <c r="CV125" s="421">
        <f t="shared" si="1043"/>
        <v>2312.327869</v>
      </c>
      <c r="CW125" s="422">
        <f t="shared" si="1044"/>
        <v>6352.91707</v>
      </c>
      <c r="CX125" s="569"/>
      <c r="CY125" s="415">
        <f t="shared" si="1123"/>
        <v>5</v>
      </c>
      <c r="CZ125" s="416" t="s">
        <v>41</v>
      </c>
      <c r="DA125" s="417" t="s">
        <v>85</v>
      </c>
      <c r="DB125" s="417" t="s">
        <v>84</v>
      </c>
      <c r="DC125" s="408">
        <f>ADHK!DC125</f>
        <v>1005</v>
      </c>
      <c r="DD125" s="418">
        <f>'Produksi dan Harga'!AI23</f>
        <v>10917768.53</v>
      </c>
      <c r="DE125" s="408">
        <f t="shared" si="1045"/>
        <v>10972.35738</v>
      </c>
      <c r="DF125" s="419">
        <v>0.0250312</v>
      </c>
      <c r="DG125" s="408">
        <f t="shared" si="1046"/>
        <v>274.6512719</v>
      </c>
      <c r="DH125" s="419"/>
      <c r="DI125" s="408"/>
      <c r="DJ125" s="420">
        <f t="shared" si="1047"/>
        <v>0</v>
      </c>
      <c r="DK125" s="408">
        <f t="shared" si="1048"/>
        <v>11247.00865</v>
      </c>
      <c r="DL125" s="419">
        <v>0.266850837524511</v>
      </c>
      <c r="DM125" s="421">
        <f t="shared" si="1049"/>
        <v>3001.273677</v>
      </c>
      <c r="DN125" s="422">
        <f t="shared" si="1050"/>
        <v>8245.73497</v>
      </c>
      <c r="DO125" s="569"/>
      <c r="DP125" s="415">
        <f t="shared" si="1124"/>
        <v>5</v>
      </c>
      <c r="DQ125" s="416" t="s">
        <v>41</v>
      </c>
      <c r="DR125" s="417" t="s">
        <v>85</v>
      </c>
      <c r="DS125" s="417" t="s">
        <v>84</v>
      </c>
      <c r="DT125" s="408">
        <f>ADHK!DT125</f>
        <v>919</v>
      </c>
      <c r="DU125" s="418">
        <f>'Produksi dan Harga'!AN23</f>
        <v>11289542.61</v>
      </c>
      <c r="DV125" s="408">
        <f t="shared" si="1051"/>
        <v>10375.08966</v>
      </c>
      <c r="DW125" s="419">
        <v>0.0250312</v>
      </c>
      <c r="DX125" s="408">
        <f t="shared" si="1052"/>
        <v>259.7009442</v>
      </c>
      <c r="DY125" s="419"/>
      <c r="DZ125" s="408"/>
      <c r="EA125" s="420">
        <f t="shared" si="1053"/>
        <v>0</v>
      </c>
      <c r="EB125" s="408">
        <f t="shared" si="1054"/>
        <v>10634.7906</v>
      </c>
      <c r="EC125" s="419">
        <v>0.266850837524511</v>
      </c>
      <c r="ED125" s="421">
        <f t="shared" si="1055"/>
        <v>2837.902778</v>
      </c>
      <c r="EE125" s="422">
        <f t="shared" si="1056"/>
        <v>7796.887821</v>
      </c>
      <c r="EF125" s="569"/>
      <c r="EG125" s="415">
        <f t="shared" si="1125"/>
        <v>5</v>
      </c>
      <c r="EH125" s="416" t="s">
        <v>41</v>
      </c>
      <c r="EI125" s="417" t="s">
        <v>85</v>
      </c>
      <c r="EJ125" s="417" t="s">
        <v>84</v>
      </c>
      <c r="EK125" s="408">
        <f>ADHK!EK125</f>
        <v>436</v>
      </c>
      <c r="EL125" s="418">
        <f>'Produksi dan Harga'!AS23</f>
        <v>11549944.11</v>
      </c>
      <c r="EM125" s="408">
        <f t="shared" si="1057"/>
        <v>5035.775633</v>
      </c>
      <c r="EN125" s="419">
        <v>0.0250312</v>
      </c>
      <c r="EO125" s="408">
        <f t="shared" si="1058"/>
        <v>126.051507</v>
      </c>
      <c r="EP125" s="419"/>
      <c r="EQ125" s="408"/>
      <c r="ER125" s="420">
        <f t="shared" si="1059"/>
        <v>0</v>
      </c>
      <c r="ES125" s="408">
        <f t="shared" si="1060"/>
        <v>5161.82714</v>
      </c>
      <c r="ET125" s="419">
        <v>0.266850837524511</v>
      </c>
      <c r="EU125" s="421">
        <f t="shared" si="1061"/>
        <v>1377.437895</v>
      </c>
      <c r="EV125" s="422">
        <f t="shared" si="1062"/>
        <v>3784.389244</v>
      </c>
      <c r="EW125" s="569"/>
      <c r="EX125" s="415">
        <f t="shared" si="1126"/>
        <v>5</v>
      </c>
      <c r="EY125" s="416" t="s">
        <v>41</v>
      </c>
      <c r="EZ125" s="417" t="s">
        <v>85</v>
      </c>
      <c r="FA125" s="417" t="s">
        <v>84</v>
      </c>
      <c r="FB125" s="408">
        <f>ADHK!FB125</f>
        <v>759.2</v>
      </c>
      <c r="FC125" s="418">
        <f>'Produksi dan Harga'!AX23</f>
        <v>11783219.44</v>
      </c>
      <c r="FD125" s="408">
        <f t="shared" si="1063"/>
        <v>8945.820202</v>
      </c>
      <c r="FE125" s="419">
        <v>0.0250312</v>
      </c>
      <c r="FF125" s="408">
        <f t="shared" si="1064"/>
        <v>223.9246146</v>
      </c>
      <c r="FG125" s="419"/>
      <c r="FH125" s="408"/>
      <c r="FI125" s="420">
        <f t="shared" si="1065"/>
        <v>0</v>
      </c>
      <c r="FJ125" s="408">
        <f t="shared" si="1066"/>
        <v>9169.744816</v>
      </c>
      <c r="FK125" s="419">
        <v>0.266850837524511</v>
      </c>
      <c r="FL125" s="421">
        <f t="shared" si="1067"/>
        <v>2446.954084</v>
      </c>
      <c r="FM125" s="422">
        <f t="shared" si="1068"/>
        <v>6722.790732</v>
      </c>
      <c r="FN125" s="569"/>
      <c r="FO125" s="415">
        <f t="shared" si="1127"/>
        <v>5</v>
      </c>
      <c r="FP125" s="416" t="s">
        <v>41</v>
      </c>
      <c r="FQ125" s="417" t="s">
        <v>85</v>
      </c>
      <c r="FR125" s="417" t="s">
        <v>84</v>
      </c>
      <c r="FS125" s="408">
        <f>ADHK!FS125</f>
        <v>1449</v>
      </c>
      <c r="FT125" s="418">
        <f>'Produksi dan Harga'!BC23</f>
        <v>12183129.93</v>
      </c>
      <c r="FU125" s="408">
        <f t="shared" si="1069"/>
        <v>17653.35526</v>
      </c>
      <c r="FV125" s="419">
        <v>0.0250312</v>
      </c>
      <c r="FW125" s="408">
        <f t="shared" si="1070"/>
        <v>441.8846662</v>
      </c>
      <c r="FX125" s="419"/>
      <c r="FY125" s="408"/>
      <c r="FZ125" s="420">
        <f t="shared" si="1071"/>
        <v>0</v>
      </c>
      <c r="GA125" s="408">
        <f t="shared" si="1072"/>
        <v>18095.23993</v>
      </c>
      <c r="GB125" s="419">
        <v>0.266850837524511</v>
      </c>
      <c r="GC125" s="421">
        <f t="shared" si="1073"/>
        <v>4828.72993</v>
      </c>
      <c r="GD125" s="422">
        <f t="shared" si="1074"/>
        <v>13266.51</v>
      </c>
      <c r="GE125" s="569"/>
      <c r="GF125" s="415">
        <f t="shared" si="1128"/>
        <v>5</v>
      </c>
      <c r="GG125" s="416" t="s">
        <v>41</v>
      </c>
      <c r="GH125" s="417" t="s">
        <v>85</v>
      </c>
      <c r="GI125" s="417" t="s">
        <v>84</v>
      </c>
      <c r="GJ125" s="408">
        <f>ADHK!GJ125</f>
        <v>1113</v>
      </c>
      <c r="GK125" s="408">
        <f>'Produksi dan Harga'!BH23</f>
        <v>12434931.86</v>
      </c>
      <c r="GL125" s="408">
        <f t="shared" si="1075"/>
        <v>13840.07916</v>
      </c>
      <c r="GM125" s="419">
        <v>0.0250312</v>
      </c>
      <c r="GN125" s="408">
        <f t="shared" si="1076"/>
        <v>346.4337894</v>
      </c>
      <c r="GO125" s="419"/>
      <c r="GP125" s="408"/>
      <c r="GQ125" s="420">
        <f t="shared" si="1077"/>
        <v>0</v>
      </c>
      <c r="GR125" s="408">
        <f t="shared" si="1078"/>
        <v>14186.51295</v>
      </c>
      <c r="GS125" s="419">
        <v>0.266850837524511</v>
      </c>
      <c r="GT125" s="421">
        <f t="shared" si="1079"/>
        <v>3785.682861</v>
      </c>
      <c r="GU125" s="422">
        <f t="shared" si="1080"/>
        <v>10400.83008</v>
      </c>
      <c r="GV125" s="569"/>
      <c r="GW125" s="415">
        <f t="shared" si="1129"/>
        <v>5</v>
      </c>
      <c r="GX125" s="416" t="s">
        <v>41</v>
      </c>
      <c r="GY125" s="417" t="s">
        <v>85</v>
      </c>
      <c r="GZ125" s="417" t="s">
        <v>84</v>
      </c>
      <c r="HA125" s="421">
        <f>ADHK!HA125</f>
        <v>604</v>
      </c>
      <c r="HB125" s="408">
        <f>'Produksi dan Harga'!BM23</f>
        <v>13151934.41</v>
      </c>
      <c r="HC125" s="425">
        <f t="shared" si="1081"/>
        <v>7943.768384</v>
      </c>
      <c r="HD125" s="419">
        <v>0.0250312</v>
      </c>
      <c r="HE125" s="408">
        <f t="shared" si="1082"/>
        <v>198.8420552</v>
      </c>
      <c r="HF125" s="419"/>
      <c r="HG125" s="408"/>
      <c r="HH125" s="420">
        <f t="shared" si="1083"/>
        <v>0</v>
      </c>
      <c r="HI125" s="408">
        <f t="shared" si="1084"/>
        <v>8142.610439</v>
      </c>
      <c r="HJ125" s="419">
        <v>0.266850837524511</v>
      </c>
      <c r="HK125" s="421">
        <f t="shared" si="1085"/>
        <v>2172.862415</v>
      </c>
      <c r="HL125" s="422">
        <f t="shared" si="1086"/>
        <v>5969.748024</v>
      </c>
      <c r="HM125" s="569"/>
      <c r="HN125" s="415">
        <f t="shared" si="1130"/>
        <v>5</v>
      </c>
      <c r="HO125" s="416" t="s">
        <v>41</v>
      </c>
      <c r="HP125" s="417" t="s">
        <v>85</v>
      </c>
      <c r="HQ125" s="417" t="s">
        <v>84</v>
      </c>
      <c r="HR125" s="408">
        <f>ADHK!HR125</f>
        <v>493</v>
      </c>
      <c r="HS125" s="405">
        <f>'Produksi dan Harga'!BR23</f>
        <v>13765879.42</v>
      </c>
      <c r="HT125" s="408">
        <f t="shared" si="1087"/>
        <v>6786.578553</v>
      </c>
      <c r="HU125" s="419">
        <v>0.0250312</v>
      </c>
      <c r="HV125" s="408">
        <f t="shared" si="1088"/>
        <v>169.8762051</v>
      </c>
      <c r="HW125" s="419"/>
      <c r="HX125" s="408"/>
      <c r="HY125" s="420">
        <f t="shared" si="1089"/>
        <v>0</v>
      </c>
      <c r="HZ125" s="408">
        <f t="shared" si="1090"/>
        <v>6956.454758</v>
      </c>
      <c r="IA125" s="419">
        <v>0.266850837524511</v>
      </c>
      <c r="IB125" s="421">
        <f t="shared" si="1091"/>
        <v>1856.335778</v>
      </c>
      <c r="IC125" s="422">
        <f t="shared" si="1092"/>
        <v>5100.11898</v>
      </c>
      <c r="ID125" s="569"/>
      <c r="IE125" s="415">
        <f t="shared" si="1131"/>
        <v>5</v>
      </c>
      <c r="IF125" s="416" t="s">
        <v>41</v>
      </c>
      <c r="IG125" s="417" t="s">
        <v>85</v>
      </c>
      <c r="IH125" s="417" t="s">
        <v>84</v>
      </c>
      <c r="II125" s="408">
        <f>ADHK!II125</f>
        <v>730.0275473</v>
      </c>
      <c r="IJ125" s="405">
        <f>'Produksi dan Harga'!BW23</f>
        <v>14335192.88</v>
      </c>
      <c r="IK125" s="408">
        <f t="shared" si="1093"/>
        <v>10465.08569</v>
      </c>
      <c r="IL125" s="419">
        <v>0.0250312</v>
      </c>
      <c r="IM125" s="408">
        <f t="shared" si="1094"/>
        <v>261.953653</v>
      </c>
      <c r="IN125" s="419"/>
      <c r="IO125" s="408"/>
      <c r="IP125" s="420">
        <f t="shared" si="1095"/>
        <v>0</v>
      </c>
      <c r="IQ125" s="408">
        <f t="shared" si="1096"/>
        <v>10727.03935</v>
      </c>
      <c r="IR125" s="419">
        <v>0.266850837524511</v>
      </c>
      <c r="IS125" s="421">
        <f t="shared" si="1097"/>
        <v>2862.519434</v>
      </c>
      <c r="IT125" s="422">
        <f t="shared" si="1098"/>
        <v>7864.519914</v>
      </c>
      <c r="IU125" s="569"/>
      <c r="IV125" s="415">
        <f t="shared" si="1132"/>
        <v>5</v>
      </c>
      <c r="IW125" s="416" t="s">
        <v>41</v>
      </c>
      <c r="IX125" s="417" t="s">
        <v>85</v>
      </c>
      <c r="IY125" s="417" t="s">
        <v>84</v>
      </c>
      <c r="IZ125" s="408">
        <f>ADHK!IZ125</f>
        <v>453.1989174</v>
      </c>
      <c r="JA125" s="405">
        <f>'Produksi dan Harga'!CB23</f>
        <v>14590245.27</v>
      </c>
      <c r="JB125" s="408">
        <f t="shared" si="1099"/>
        <v>6612.28336</v>
      </c>
      <c r="JC125" s="419">
        <v>0.0250312</v>
      </c>
      <c r="JD125" s="408">
        <f t="shared" si="1100"/>
        <v>165.5133873</v>
      </c>
      <c r="JE125" s="419"/>
      <c r="JF125" s="408"/>
      <c r="JG125" s="420">
        <f t="shared" si="1101"/>
        <v>0</v>
      </c>
      <c r="JH125" s="408">
        <f t="shared" si="1102"/>
        <v>6777.796748</v>
      </c>
      <c r="JI125" s="419">
        <v>0.266850837524511</v>
      </c>
      <c r="JJ125" s="421">
        <f t="shared" si="1103"/>
        <v>1808.660739</v>
      </c>
      <c r="JK125" s="422">
        <f t="shared" si="1104"/>
        <v>4969.136009</v>
      </c>
      <c r="JL125" s="569"/>
      <c r="JM125" s="415">
        <f t="shared" si="1133"/>
        <v>5</v>
      </c>
      <c r="JN125" s="416" t="s">
        <v>41</v>
      </c>
      <c r="JO125" s="417" t="s">
        <v>85</v>
      </c>
      <c r="JP125" s="417" t="s">
        <v>84</v>
      </c>
      <c r="JQ125" s="408" t="str">
        <f>ADHK!JQ125</f>
        <v/>
      </c>
      <c r="JR125" s="408"/>
      <c r="JS125" s="408">
        <f t="shared" si="1105"/>
        <v>0</v>
      </c>
      <c r="JT125" s="419">
        <v>0.0250312</v>
      </c>
      <c r="JU125" s="408">
        <f t="shared" si="1106"/>
        <v>0</v>
      </c>
      <c r="JV125" s="419"/>
      <c r="JW125" s="408"/>
      <c r="JX125" s="420">
        <f t="shared" si="1107"/>
        <v>0</v>
      </c>
      <c r="JY125" s="408">
        <f t="shared" si="1108"/>
        <v>0</v>
      </c>
      <c r="JZ125" s="419">
        <v>0.266850837524511</v>
      </c>
      <c r="KA125" s="421">
        <f t="shared" si="1109"/>
        <v>0</v>
      </c>
      <c r="KB125" s="422">
        <f t="shared" si="1110"/>
        <v>0</v>
      </c>
      <c r="KC125" s="569"/>
      <c r="KD125" s="415">
        <f t="shared" si="1134"/>
        <v>5</v>
      </c>
      <c r="KE125" s="416" t="s">
        <v>41</v>
      </c>
      <c r="KF125" s="417" t="s">
        <v>85</v>
      </c>
      <c r="KG125" s="417" t="s">
        <v>84</v>
      </c>
      <c r="KH125" s="408" t="str">
        <f>ADHK!KH125</f>
        <v/>
      </c>
      <c r="KI125" s="408"/>
      <c r="KJ125" s="408">
        <f t="shared" si="1111"/>
        <v>0</v>
      </c>
      <c r="KK125" s="419">
        <v>0.0250312</v>
      </c>
      <c r="KL125" s="408">
        <f t="shared" si="1112"/>
        <v>0</v>
      </c>
      <c r="KM125" s="419"/>
      <c r="KN125" s="408"/>
      <c r="KO125" s="420">
        <f t="shared" si="1113"/>
        <v>0</v>
      </c>
      <c r="KP125" s="408">
        <f t="shared" si="1114"/>
        <v>0</v>
      </c>
      <c r="KQ125" s="419">
        <v>0.266850837524511</v>
      </c>
      <c r="KR125" s="421">
        <f t="shared" si="1115"/>
        <v>0</v>
      </c>
      <c r="KS125" s="422">
        <f t="shared" si="1116"/>
        <v>0</v>
      </c>
    </row>
    <row r="126" ht="15.75" customHeight="1">
      <c r="A126" s="415">
        <f t="shared" si="1117"/>
        <v>6</v>
      </c>
      <c r="B126" s="416" t="s">
        <v>42</v>
      </c>
      <c r="C126" s="417" t="s">
        <v>85</v>
      </c>
      <c r="D126" s="417" t="s">
        <v>84</v>
      </c>
      <c r="E126" s="408">
        <f>ADHK!E126</f>
        <v>822</v>
      </c>
      <c r="F126" s="408">
        <f>ADHK!F126</f>
        <v>5645000</v>
      </c>
      <c r="G126" s="408">
        <f t="shared" si="1009"/>
        <v>4640.19</v>
      </c>
      <c r="H126" s="419">
        <v>0.0598</v>
      </c>
      <c r="I126" s="408">
        <f t="shared" si="1010"/>
        <v>277.483362</v>
      </c>
      <c r="J126" s="419"/>
      <c r="K126" s="408"/>
      <c r="L126" s="420">
        <f t="shared" si="1011"/>
        <v>0</v>
      </c>
      <c r="M126" s="408">
        <f t="shared" si="1012"/>
        <v>4917.673362</v>
      </c>
      <c r="N126" s="419">
        <v>0.290701617767116</v>
      </c>
      <c r="O126" s="421">
        <f t="shared" si="1013"/>
        <v>1429.575602</v>
      </c>
      <c r="P126" s="422">
        <f t="shared" si="1014"/>
        <v>3488.09776</v>
      </c>
      <c r="Q126" s="569"/>
      <c r="R126" s="415">
        <f t="shared" si="1118"/>
        <v>6</v>
      </c>
      <c r="S126" s="416" t="s">
        <v>42</v>
      </c>
      <c r="T126" s="417" t="s">
        <v>85</v>
      </c>
      <c r="U126" s="417" t="s">
        <v>84</v>
      </c>
      <c r="V126" s="408">
        <f>ADHK!V126</f>
        <v>2449</v>
      </c>
      <c r="W126" s="418">
        <f>'Produksi dan Harga'!J24</f>
        <v>5895145.371</v>
      </c>
      <c r="X126" s="408">
        <f t="shared" si="1015"/>
        <v>14437.21101</v>
      </c>
      <c r="Y126" s="419">
        <v>0.0598</v>
      </c>
      <c r="Z126" s="408">
        <f t="shared" si="1016"/>
        <v>863.3452186</v>
      </c>
      <c r="AA126" s="419"/>
      <c r="AB126" s="408"/>
      <c r="AC126" s="420">
        <f t="shared" si="1017"/>
        <v>0</v>
      </c>
      <c r="AD126" s="408">
        <f t="shared" si="1018"/>
        <v>15300.55623</v>
      </c>
      <c r="AE126" s="419">
        <v>0.290701617767116</v>
      </c>
      <c r="AF126" s="421">
        <f t="shared" si="1019"/>
        <v>4447.89645</v>
      </c>
      <c r="AG126" s="422">
        <f t="shared" si="1020"/>
        <v>10852.65978</v>
      </c>
      <c r="AH126" s="569"/>
      <c r="AI126" s="415">
        <f t="shared" si="1119"/>
        <v>6</v>
      </c>
      <c r="AJ126" s="416" t="s">
        <v>42</v>
      </c>
      <c r="AK126" s="417" t="s">
        <v>85</v>
      </c>
      <c r="AL126" s="417" t="s">
        <v>84</v>
      </c>
      <c r="AM126" s="408">
        <f>ADHK!AM126</f>
        <v>487</v>
      </c>
      <c r="AN126" s="418">
        <f>'Produksi dan Harga'!O24</f>
        <v>6037454.922</v>
      </c>
      <c r="AO126" s="408">
        <f t="shared" si="1021"/>
        <v>2940.240547</v>
      </c>
      <c r="AP126" s="419">
        <v>0.0598</v>
      </c>
      <c r="AQ126" s="408">
        <f t="shared" si="1022"/>
        <v>175.8263847</v>
      </c>
      <c r="AR126" s="419"/>
      <c r="AS126" s="408"/>
      <c r="AT126" s="420">
        <f t="shared" si="1023"/>
        <v>0</v>
      </c>
      <c r="AU126" s="408">
        <f t="shared" si="1024"/>
        <v>3116.066932</v>
      </c>
      <c r="AV126" s="419">
        <v>0.290701617767116</v>
      </c>
      <c r="AW126" s="421">
        <f t="shared" si="1025"/>
        <v>905.8456982</v>
      </c>
      <c r="AX126" s="422">
        <f t="shared" si="1026"/>
        <v>2210.221234</v>
      </c>
      <c r="AY126" s="569"/>
      <c r="AZ126" s="415">
        <f t="shared" si="1120"/>
        <v>6</v>
      </c>
      <c r="BA126" s="416" t="s">
        <v>42</v>
      </c>
      <c r="BB126" s="417" t="s">
        <v>85</v>
      </c>
      <c r="BC126" s="417" t="s">
        <v>84</v>
      </c>
      <c r="BD126" s="408">
        <f>ADHK!BD126</f>
        <v>557</v>
      </c>
      <c r="BE126" s="418">
        <f>'Produksi dan Harga'!T24</f>
        <v>6302783.232</v>
      </c>
      <c r="BF126" s="408">
        <f t="shared" si="1027"/>
        <v>3510.65026</v>
      </c>
      <c r="BG126" s="419">
        <v>0.0598</v>
      </c>
      <c r="BH126" s="408">
        <f t="shared" si="1028"/>
        <v>209.9368856</v>
      </c>
      <c r="BI126" s="419"/>
      <c r="BJ126" s="408"/>
      <c r="BK126" s="420">
        <f t="shared" si="1029"/>
        <v>0</v>
      </c>
      <c r="BL126" s="408">
        <f t="shared" si="1030"/>
        <v>3720.587146</v>
      </c>
      <c r="BM126" s="419">
        <v>0.290701617767116</v>
      </c>
      <c r="BN126" s="421">
        <f t="shared" si="1031"/>
        <v>1081.580702</v>
      </c>
      <c r="BO126" s="422">
        <f t="shared" si="1032"/>
        <v>2639.006444</v>
      </c>
      <c r="BP126" s="569"/>
      <c r="BQ126" s="415">
        <f t="shared" si="1121"/>
        <v>6</v>
      </c>
      <c r="BR126" s="416" t="s">
        <v>42</v>
      </c>
      <c r="BS126" s="417" t="s">
        <v>85</v>
      </c>
      <c r="BT126" s="417" t="s">
        <v>84</v>
      </c>
      <c r="BU126" s="408">
        <f>ADHK!BU126</f>
        <v>1057</v>
      </c>
      <c r="BV126" s="418">
        <f>'Produksi dan Harga'!Y24</f>
        <v>6593257.829</v>
      </c>
      <c r="BW126" s="408">
        <f t="shared" si="1033"/>
        <v>6969.073526</v>
      </c>
      <c r="BX126" s="419">
        <v>0.0598</v>
      </c>
      <c r="BY126" s="408">
        <f t="shared" si="1034"/>
        <v>416.7505968</v>
      </c>
      <c r="BZ126" s="419"/>
      <c r="CA126" s="408"/>
      <c r="CB126" s="420">
        <f t="shared" si="1035"/>
        <v>0</v>
      </c>
      <c r="CC126" s="408">
        <f t="shared" si="1036"/>
        <v>7385.824122</v>
      </c>
      <c r="CD126" s="419">
        <v>0.290701617767116</v>
      </c>
      <c r="CE126" s="421">
        <f t="shared" si="1037"/>
        <v>2147.071021</v>
      </c>
      <c r="CF126" s="422">
        <f t="shared" si="1038"/>
        <v>5238.753101</v>
      </c>
      <c r="CG126" s="569"/>
      <c r="CH126" s="415">
        <f t="shared" si="1122"/>
        <v>6</v>
      </c>
      <c r="CI126" s="416" t="s">
        <v>42</v>
      </c>
      <c r="CJ126" s="417" t="s">
        <v>85</v>
      </c>
      <c r="CK126" s="417" t="s">
        <v>84</v>
      </c>
      <c r="CL126" s="408">
        <f>ADHK!CL126</f>
        <v>2763</v>
      </c>
      <c r="CM126" s="418">
        <f>'Produksi dan Harga'!AD24</f>
        <v>6657602.739</v>
      </c>
      <c r="CN126" s="408">
        <f t="shared" si="1039"/>
        <v>18394.95637</v>
      </c>
      <c r="CO126" s="419">
        <v>0.0598</v>
      </c>
      <c r="CP126" s="408">
        <f t="shared" si="1040"/>
        <v>1100.018391</v>
      </c>
      <c r="CQ126" s="419"/>
      <c r="CR126" s="408"/>
      <c r="CS126" s="420">
        <f t="shared" si="1041"/>
        <v>0</v>
      </c>
      <c r="CT126" s="408">
        <f t="shared" si="1042"/>
        <v>19494.97476</v>
      </c>
      <c r="CU126" s="419">
        <v>0.290701617767116</v>
      </c>
      <c r="CV126" s="421">
        <f t="shared" si="1043"/>
        <v>5667.220701</v>
      </c>
      <c r="CW126" s="422">
        <f t="shared" si="1044"/>
        <v>13827.75406</v>
      </c>
      <c r="CX126" s="569"/>
      <c r="CY126" s="415">
        <f t="shared" si="1123"/>
        <v>6</v>
      </c>
      <c r="CZ126" s="416" t="s">
        <v>42</v>
      </c>
      <c r="DA126" s="417" t="s">
        <v>85</v>
      </c>
      <c r="DB126" s="417" t="s">
        <v>84</v>
      </c>
      <c r="DC126" s="408">
        <f>ADHK!DC126</f>
        <v>1983</v>
      </c>
      <c r="DD126" s="418">
        <f>'Produksi dan Harga'!AI24</f>
        <v>6785146.928</v>
      </c>
      <c r="DE126" s="408">
        <f t="shared" si="1045"/>
        <v>13454.94636</v>
      </c>
      <c r="DF126" s="419">
        <v>0.0598</v>
      </c>
      <c r="DG126" s="408">
        <f t="shared" si="1046"/>
        <v>804.6057922</v>
      </c>
      <c r="DH126" s="419"/>
      <c r="DI126" s="408"/>
      <c r="DJ126" s="420">
        <f t="shared" si="1047"/>
        <v>0</v>
      </c>
      <c r="DK126" s="408">
        <f t="shared" si="1048"/>
        <v>14259.55215</v>
      </c>
      <c r="DL126" s="419">
        <v>0.290701617767116</v>
      </c>
      <c r="DM126" s="421">
        <f t="shared" si="1049"/>
        <v>4145.274878</v>
      </c>
      <c r="DN126" s="422">
        <f t="shared" si="1050"/>
        <v>10114.27727</v>
      </c>
      <c r="DO126" s="569"/>
      <c r="DP126" s="415">
        <f t="shared" si="1124"/>
        <v>6</v>
      </c>
      <c r="DQ126" s="416" t="s">
        <v>42</v>
      </c>
      <c r="DR126" s="417" t="s">
        <v>85</v>
      </c>
      <c r="DS126" s="417" t="s">
        <v>84</v>
      </c>
      <c r="DT126" s="408">
        <f>ADHK!DT126</f>
        <v>450</v>
      </c>
      <c r="DU126" s="418">
        <f>'Produksi dan Harga'!AN24</f>
        <v>6958035.926</v>
      </c>
      <c r="DV126" s="408">
        <f t="shared" si="1051"/>
        <v>3131.116167</v>
      </c>
      <c r="DW126" s="419">
        <v>0.0598</v>
      </c>
      <c r="DX126" s="408">
        <f t="shared" si="1052"/>
        <v>187.2407468</v>
      </c>
      <c r="DY126" s="419"/>
      <c r="DZ126" s="408"/>
      <c r="EA126" s="420">
        <f t="shared" si="1053"/>
        <v>0</v>
      </c>
      <c r="EB126" s="408">
        <f t="shared" si="1054"/>
        <v>3318.356913</v>
      </c>
      <c r="EC126" s="419">
        <v>0.290701617767116</v>
      </c>
      <c r="ED126" s="421">
        <f t="shared" si="1055"/>
        <v>964.6517231</v>
      </c>
      <c r="EE126" s="422">
        <f t="shared" si="1056"/>
        <v>2353.70519</v>
      </c>
      <c r="EF126" s="569"/>
      <c r="EG126" s="415">
        <f t="shared" si="1125"/>
        <v>6</v>
      </c>
      <c r="EH126" s="416" t="s">
        <v>42</v>
      </c>
      <c r="EI126" s="417" t="s">
        <v>85</v>
      </c>
      <c r="EJ126" s="417" t="s">
        <v>84</v>
      </c>
      <c r="EK126" s="408">
        <f>ADHK!EK126</f>
        <v>730</v>
      </c>
      <c r="EL126" s="418">
        <f>'Produksi dan Harga'!AS24</f>
        <v>7874236.833</v>
      </c>
      <c r="EM126" s="408">
        <f t="shared" si="1057"/>
        <v>5748.192888</v>
      </c>
      <c r="EN126" s="419">
        <v>0.0598</v>
      </c>
      <c r="EO126" s="408">
        <f t="shared" si="1058"/>
        <v>343.7419347</v>
      </c>
      <c r="EP126" s="419"/>
      <c r="EQ126" s="408"/>
      <c r="ER126" s="420">
        <f t="shared" si="1059"/>
        <v>0</v>
      </c>
      <c r="ES126" s="408">
        <f t="shared" si="1060"/>
        <v>6091.934823</v>
      </c>
      <c r="ET126" s="419">
        <v>0.290701617767116</v>
      </c>
      <c r="EU126" s="421">
        <f t="shared" si="1061"/>
        <v>1770.935308</v>
      </c>
      <c r="EV126" s="422">
        <f t="shared" si="1062"/>
        <v>4320.999514</v>
      </c>
      <c r="EW126" s="569"/>
      <c r="EX126" s="415">
        <f t="shared" si="1126"/>
        <v>6</v>
      </c>
      <c r="EY126" s="416" t="s">
        <v>42</v>
      </c>
      <c r="EZ126" s="417" t="s">
        <v>85</v>
      </c>
      <c r="FA126" s="417" t="s">
        <v>84</v>
      </c>
      <c r="FB126" s="408">
        <f>ADHK!FB126</f>
        <v>115</v>
      </c>
      <c r="FC126" s="418">
        <f>'Produksi dan Harga'!AX24</f>
        <v>7132016.082</v>
      </c>
      <c r="FD126" s="408">
        <f t="shared" si="1063"/>
        <v>820.1818495</v>
      </c>
      <c r="FE126" s="419">
        <v>0.0598</v>
      </c>
      <c r="FF126" s="408">
        <f t="shared" si="1064"/>
        <v>49.0468746</v>
      </c>
      <c r="FG126" s="419"/>
      <c r="FH126" s="408"/>
      <c r="FI126" s="420">
        <f t="shared" si="1065"/>
        <v>0</v>
      </c>
      <c r="FJ126" s="408">
        <f t="shared" si="1066"/>
        <v>869.2287241</v>
      </c>
      <c r="FK126" s="419">
        <v>0.290701617767116</v>
      </c>
      <c r="FL126" s="421">
        <f t="shared" si="1067"/>
        <v>252.6861963</v>
      </c>
      <c r="FM126" s="422">
        <f t="shared" si="1068"/>
        <v>616.5425278</v>
      </c>
      <c r="FN126" s="569"/>
      <c r="FO126" s="415">
        <f t="shared" si="1127"/>
        <v>6</v>
      </c>
      <c r="FP126" s="416" t="s">
        <v>42</v>
      </c>
      <c r="FQ126" s="417" t="s">
        <v>85</v>
      </c>
      <c r="FR126" s="417" t="s">
        <v>84</v>
      </c>
      <c r="FS126" s="408">
        <f>ADHK!FS126</f>
        <v>74</v>
      </c>
      <c r="FT126" s="418">
        <f>'Produksi dan Harga'!BC24</f>
        <v>7323586.094</v>
      </c>
      <c r="FU126" s="408">
        <f t="shared" si="1069"/>
        <v>541.945371</v>
      </c>
      <c r="FV126" s="419">
        <v>0.0598</v>
      </c>
      <c r="FW126" s="408">
        <f t="shared" si="1070"/>
        <v>32.40833318</v>
      </c>
      <c r="FX126" s="419"/>
      <c r="FY126" s="408"/>
      <c r="FZ126" s="420">
        <f t="shared" si="1071"/>
        <v>0</v>
      </c>
      <c r="GA126" s="408">
        <f t="shared" si="1072"/>
        <v>574.3537042</v>
      </c>
      <c r="GB126" s="419">
        <v>0.290701617767116</v>
      </c>
      <c r="GC126" s="421">
        <f t="shared" si="1073"/>
        <v>166.965551</v>
      </c>
      <c r="GD126" s="422">
        <f t="shared" si="1074"/>
        <v>407.3881532</v>
      </c>
      <c r="GE126" s="569"/>
      <c r="GF126" s="415">
        <f t="shared" si="1128"/>
        <v>6</v>
      </c>
      <c r="GG126" s="416" t="s">
        <v>42</v>
      </c>
      <c r="GH126" s="417" t="s">
        <v>85</v>
      </c>
      <c r="GI126" s="417" t="s">
        <v>84</v>
      </c>
      <c r="GJ126" s="408">
        <f>ADHK!GJ126</f>
        <v>81</v>
      </c>
      <c r="GK126" s="408">
        <f>'Produksi dan Harga'!BH24</f>
        <v>7649371.4</v>
      </c>
      <c r="GL126" s="408">
        <f t="shared" si="1075"/>
        <v>619.5990834</v>
      </c>
      <c r="GM126" s="419">
        <v>0.0598</v>
      </c>
      <c r="GN126" s="408">
        <f t="shared" si="1076"/>
        <v>37.05202519</v>
      </c>
      <c r="GO126" s="419"/>
      <c r="GP126" s="408"/>
      <c r="GQ126" s="420">
        <f t="shared" si="1077"/>
        <v>0</v>
      </c>
      <c r="GR126" s="408">
        <f t="shared" si="1078"/>
        <v>656.6511086</v>
      </c>
      <c r="GS126" s="419">
        <v>0.290701617767116</v>
      </c>
      <c r="GT126" s="421">
        <f t="shared" si="1079"/>
        <v>190.8895396</v>
      </c>
      <c r="GU126" s="422">
        <f t="shared" si="1080"/>
        <v>465.761569</v>
      </c>
      <c r="GV126" s="569"/>
      <c r="GW126" s="415">
        <f t="shared" si="1129"/>
        <v>6</v>
      </c>
      <c r="GX126" s="416" t="s">
        <v>42</v>
      </c>
      <c r="GY126" s="417" t="s">
        <v>85</v>
      </c>
      <c r="GZ126" s="417" t="s">
        <v>84</v>
      </c>
      <c r="HA126" s="421">
        <f>ADHK!HA126</f>
        <v>672</v>
      </c>
      <c r="HB126" s="408">
        <f>'Produksi dan Harga'!BM24</f>
        <v>7772533.481</v>
      </c>
      <c r="HC126" s="425">
        <f t="shared" si="1081"/>
        <v>5223.142499</v>
      </c>
      <c r="HD126" s="419">
        <v>0.0598</v>
      </c>
      <c r="HE126" s="408">
        <f t="shared" si="1082"/>
        <v>312.3439214</v>
      </c>
      <c r="HF126" s="419"/>
      <c r="HG126" s="408"/>
      <c r="HH126" s="420">
        <f t="shared" si="1083"/>
        <v>0</v>
      </c>
      <c r="HI126" s="408">
        <f t="shared" si="1084"/>
        <v>5535.486421</v>
      </c>
      <c r="HJ126" s="419">
        <v>0.290701617767116</v>
      </c>
      <c r="HK126" s="421">
        <f t="shared" si="1085"/>
        <v>1609.174858</v>
      </c>
      <c r="HL126" s="422">
        <f t="shared" si="1086"/>
        <v>3926.311563</v>
      </c>
      <c r="HM126" s="569"/>
      <c r="HN126" s="415">
        <f t="shared" si="1130"/>
        <v>6</v>
      </c>
      <c r="HO126" s="416" t="s">
        <v>42</v>
      </c>
      <c r="HP126" s="417" t="s">
        <v>85</v>
      </c>
      <c r="HQ126" s="417" t="s">
        <v>84</v>
      </c>
      <c r="HR126" s="408">
        <f>ADHK!HR126</f>
        <v>538</v>
      </c>
      <c r="HS126" s="405">
        <f>'Produksi dan Harga'!BR24</f>
        <v>8120573.885</v>
      </c>
      <c r="HT126" s="408">
        <f t="shared" si="1087"/>
        <v>4368.86875</v>
      </c>
      <c r="HU126" s="419">
        <v>0.0598</v>
      </c>
      <c r="HV126" s="408">
        <f t="shared" si="1088"/>
        <v>261.2583513</v>
      </c>
      <c r="HW126" s="419"/>
      <c r="HX126" s="408"/>
      <c r="HY126" s="420">
        <f t="shared" si="1089"/>
        <v>0</v>
      </c>
      <c r="HZ126" s="408">
        <f t="shared" si="1090"/>
        <v>4630.127101</v>
      </c>
      <c r="IA126" s="419">
        <v>0.290701617767116</v>
      </c>
      <c r="IB126" s="421">
        <f t="shared" si="1091"/>
        <v>1345.985439</v>
      </c>
      <c r="IC126" s="422">
        <f t="shared" si="1092"/>
        <v>3284.141663</v>
      </c>
      <c r="ID126" s="569"/>
      <c r="IE126" s="415">
        <f t="shared" si="1131"/>
        <v>6</v>
      </c>
      <c r="IF126" s="416" t="s">
        <v>42</v>
      </c>
      <c r="IG126" s="417" t="s">
        <v>85</v>
      </c>
      <c r="IH126" s="417" t="s">
        <v>84</v>
      </c>
      <c r="II126" s="408">
        <f>ADHK!II126</f>
        <v>37.8647136</v>
      </c>
      <c r="IJ126" s="405">
        <f>'Produksi dan Harga'!BW24</f>
        <v>8136057.419</v>
      </c>
      <c r="IK126" s="408">
        <f t="shared" si="1093"/>
        <v>308.069484</v>
      </c>
      <c r="IL126" s="419">
        <v>0.0598</v>
      </c>
      <c r="IM126" s="408">
        <f t="shared" si="1094"/>
        <v>18.42255514</v>
      </c>
      <c r="IN126" s="419"/>
      <c r="IO126" s="408"/>
      <c r="IP126" s="420">
        <f t="shared" si="1095"/>
        <v>0</v>
      </c>
      <c r="IQ126" s="408">
        <f t="shared" si="1096"/>
        <v>326.4920391</v>
      </c>
      <c r="IR126" s="419">
        <v>0.290701617767116</v>
      </c>
      <c r="IS126" s="421">
        <f t="shared" si="1097"/>
        <v>94.91176397</v>
      </c>
      <c r="IT126" s="422">
        <f t="shared" si="1098"/>
        <v>231.5802752</v>
      </c>
      <c r="IU126" s="569"/>
      <c r="IV126" s="415">
        <f t="shared" si="1132"/>
        <v>6</v>
      </c>
      <c r="IW126" s="416" t="s">
        <v>42</v>
      </c>
      <c r="IX126" s="417" t="s">
        <v>85</v>
      </c>
      <c r="IY126" s="417" t="s">
        <v>84</v>
      </c>
      <c r="IZ126" s="408">
        <f>ADHK!IZ126</f>
        <v>25.5018216</v>
      </c>
      <c r="JA126" s="405">
        <f>'Produksi dan Harga'!CB24</f>
        <v>8008403.879</v>
      </c>
      <c r="JB126" s="408">
        <f t="shared" si="1099"/>
        <v>204.228887</v>
      </c>
      <c r="JC126" s="419">
        <v>0.0598</v>
      </c>
      <c r="JD126" s="408">
        <f t="shared" si="1100"/>
        <v>12.21288745</v>
      </c>
      <c r="JE126" s="419"/>
      <c r="JF126" s="408"/>
      <c r="JG126" s="420">
        <f t="shared" si="1101"/>
        <v>0</v>
      </c>
      <c r="JH126" s="408">
        <f t="shared" si="1102"/>
        <v>216.4417745</v>
      </c>
      <c r="JI126" s="419">
        <v>0.290701617767116</v>
      </c>
      <c r="JJ126" s="421">
        <f t="shared" si="1103"/>
        <v>62.919974</v>
      </c>
      <c r="JK126" s="422">
        <f t="shared" si="1104"/>
        <v>153.5218005</v>
      </c>
      <c r="JL126" s="569"/>
      <c r="JM126" s="415">
        <f t="shared" si="1133"/>
        <v>6</v>
      </c>
      <c r="JN126" s="416" t="s">
        <v>42</v>
      </c>
      <c r="JO126" s="417" t="s">
        <v>85</v>
      </c>
      <c r="JP126" s="417" t="s">
        <v>84</v>
      </c>
      <c r="JQ126" s="408" t="str">
        <f>ADHK!JQ126</f>
        <v/>
      </c>
      <c r="JR126" s="408"/>
      <c r="JS126" s="408">
        <f t="shared" si="1105"/>
        <v>0</v>
      </c>
      <c r="JT126" s="419">
        <v>0.0598</v>
      </c>
      <c r="JU126" s="408">
        <f t="shared" si="1106"/>
        <v>0</v>
      </c>
      <c r="JV126" s="419"/>
      <c r="JW126" s="408"/>
      <c r="JX126" s="420">
        <f t="shared" si="1107"/>
        <v>0</v>
      </c>
      <c r="JY126" s="408">
        <f t="shared" si="1108"/>
        <v>0</v>
      </c>
      <c r="JZ126" s="419">
        <v>0.290701617767116</v>
      </c>
      <c r="KA126" s="421">
        <f t="shared" si="1109"/>
        <v>0</v>
      </c>
      <c r="KB126" s="422">
        <f t="shared" si="1110"/>
        <v>0</v>
      </c>
      <c r="KC126" s="569"/>
      <c r="KD126" s="415">
        <f t="shared" si="1134"/>
        <v>6</v>
      </c>
      <c r="KE126" s="416" t="s">
        <v>42</v>
      </c>
      <c r="KF126" s="417" t="s">
        <v>85</v>
      </c>
      <c r="KG126" s="417" t="s">
        <v>84</v>
      </c>
      <c r="KH126" s="408" t="str">
        <f>ADHK!KH126</f>
        <v/>
      </c>
      <c r="KI126" s="408"/>
      <c r="KJ126" s="408">
        <f t="shared" si="1111"/>
        <v>0</v>
      </c>
      <c r="KK126" s="419">
        <v>0.0598</v>
      </c>
      <c r="KL126" s="408">
        <f t="shared" si="1112"/>
        <v>0</v>
      </c>
      <c r="KM126" s="419"/>
      <c r="KN126" s="408"/>
      <c r="KO126" s="420">
        <f t="shared" si="1113"/>
        <v>0</v>
      </c>
      <c r="KP126" s="408">
        <f t="shared" si="1114"/>
        <v>0</v>
      </c>
      <c r="KQ126" s="419">
        <v>0.290701617767116</v>
      </c>
      <c r="KR126" s="421">
        <f t="shared" si="1115"/>
        <v>0</v>
      </c>
      <c r="KS126" s="422">
        <f t="shared" si="1116"/>
        <v>0</v>
      </c>
    </row>
    <row r="127" ht="15.75" customHeight="1">
      <c r="A127" s="415">
        <f t="shared" si="1117"/>
        <v>7</v>
      </c>
      <c r="B127" s="416" t="s">
        <v>43</v>
      </c>
      <c r="C127" s="417" t="s">
        <v>85</v>
      </c>
      <c r="D127" s="417" t="s">
        <v>84</v>
      </c>
      <c r="E127" s="408">
        <f>ADHK!E127</f>
        <v>185</v>
      </c>
      <c r="F127" s="408">
        <f>ADHK!F127</f>
        <v>8947000</v>
      </c>
      <c r="G127" s="408">
        <f t="shared" si="1009"/>
        <v>1655.195</v>
      </c>
      <c r="H127" s="419">
        <v>0.022</v>
      </c>
      <c r="I127" s="408">
        <f t="shared" si="1010"/>
        <v>36.41429</v>
      </c>
      <c r="J127" s="419"/>
      <c r="K127" s="408"/>
      <c r="L127" s="420">
        <f t="shared" si="1011"/>
        <v>0</v>
      </c>
      <c r="M127" s="408">
        <f t="shared" si="1012"/>
        <v>1691.60929</v>
      </c>
      <c r="N127" s="419">
        <v>0.21087817</v>
      </c>
      <c r="O127" s="421">
        <f t="shared" si="1013"/>
        <v>356.7234714</v>
      </c>
      <c r="P127" s="422">
        <f t="shared" si="1014"/>
        <v>1334.885819</v>
      </c>
      <c r="Q127" s="569"/>
      <c r="R127" s="415">
        <f t="shared" si="1118"/>
        <v>7</v>
      </c>
      <c r="S127" s="416" t="s">
        <v>43</v>
      </c>
      <c r="T127" s="417" t="s">
        <v>85</v>
      </c>
      <c r="U127" s="417" t="s">
        <v>84</v>
      </c>
      <c r="V127" s="408">
        <f>ADHK!V127</f>
        <v>443</v>
      </c>
      <c r="W127" s="426">
        <f>'Produksi dan Harga'!J25</f>
        <v>9818312.006</v>
      </c>
      <c r="X127" s="408">
        <f t="shared" si="1015"/>
        <v>4349.512219</v>
      </c>
      <c r="Y127" s="419">
        <v>0.022</v>
      </c>
      <c r="Z127" s="408">
        <f t="shared" si="1016"/>
        <v>95.68926881</v>
      </c>
      <c r="AA127" s="419"/>
      <c r="AB127" s="408"/>
      <c r="AC127" s="420">
        <f t="shared" si="1017"/>
        <v>0</v>
      </c>
      <c r="AD127" s="408">
        <f t="shared" si="1018"/>
        <v>4445.201487</v>
      </c>
      <c r="AE127" s="419">
        <v>0.21087817</v>
      </c>
      <c r="AF127" s="421">
        <f t="shared" si="1019"/>
        <v>937.3959549</v>
      </c>
      <c r="AG127" s="422">
        <f t="shared" si="1020"/>
        <v>3507.805532</v>
      </c>
      <c r="AH127" s="569"/>
      <c r="AI127" s="415">
        <f t="shared" si="1119"/>
        <v>7</v>
      </c>
      <c r="AJ127" s="416" t="s">
        <v>43</v>
      </c>
      <c r="AK127" s="417" t="s">
        <v>85</v>
      </c>
      <c r="AL127" s="417" t="s">
        <v>84</v>
      </c>
      <c r="AM127" s="408">
        <f>ADHK!AM127</f>
        <v>283</v>
      </c>
      <c r="AN127" s="426">
        <f>'Produksi dan Harga'!O25</f>
        <v>9394592.125</v>
      </c>
      <c r="AO127" s="408">
        <f t="shared" si="1021"/>
        <v>2658.669571</v>
      </c>
      <c r="AP127" s="419">
        <v>0.022</v>
      </c>
      <c r="AQ127" s="408">
        <f t="shared" si="1022"/>
        <v>58.49073057</v>
      </c>
      <c r="AR127" s="419"/>
      <c r="AS127" s="408"/>
      <c r="AT127" s="420">
        <f t="shared" si="1023"/>
        <v>0</v>
      </c>
      <c r="AU127" s="408">
        <f t="shared" si="1024"/>
        <v>2717.160302</v>
      </c>
      <c r="AV127" s="419">
        <v>0.21087817</v>
      </c>
      <c r="AW127" s="421">
        <f t="shared" si="1025"/>
        <v>572.9897921</v>
      </c>
      <c r="AX127" s="422">
        <f t="shared" si="1026"/>
        <v>2144.17051</v>
      </c>
      <c r="AY127" s="569"/>
      <c r="AZ127" s="415">
        <f t="shared" si="1120"/>
        <v>7</v>
      </c>
      <c r="BA127" s="416" t="s">
        <v>43</v>
      </c>
      <c r="BB127" s="417" t="s">
        <v>85</v>
      </c>
      <c r="BC127" s="417" t="s">
        <v>84</v>
      </c>
      <c r="BD127" s="408">
        <f>ADHK!BD127</f>
        <v>264</v>
      </c>
      <c r="BE127" s="426">
        <f>'Produksi dan Harga'!T25</f>
        <v>10133416.02</v>
      </c>
      <c r="BF127" s="408">
        <f t="shared" si="1027"/>
        <v>2675.221829</v>
      </c>
      <c r="BG127" s="419">
        <v>0.022</v>
      </c>
      <c r="BH127" s="408">
        <f t="shared" si="1028"/>
        <v>58.85488024</v>
      </c>
      <c r="BI127" s="419"/>
      <c r="BJ127" s="408"/>
      <c r="BK127" s="420">
        <f t="shared" si="1029"/>
        <v>0</v>
      </c>
      <c r="BL127" s="408">
        <f t="shared" si="1030"/>
        <v>2734.07671</v>
      </c>
      <c r="BM127" s="419">
        <v>0.21087817</v>
      </c>
      <c r="BN127" s="421">
        <f t="shared" si="1031"/>
        <v>576.5570931</v>
      </c>
      <c r="BO127" s="422">
        <f t="shared" si="1032"/>
        <v>2157.519616</v>
      </c>
      <c r="BP127" s="569"/>
      <c r="BQ127" s="415">
        <f t="shared" si="1121"/>
        <v>7</v>
      </c>
      <c r="BR127" s="416" t="s">
        <v>43</v>
      </c>
      <c r="BS127" s="417" t="s">
        <v>85</v>
      </c>
      <c r="BT127" s="417" t="s">
        <v>84</v>
      </c>
      <c r="BU127" s="408">
        <f>ADHK!BU127</f>
        <v>256</v>
      </c>
      <c r="BV127" s="426">
        <f>'Produksi dan Harga'!Y25</f>
        <v>11050550.49</v>
      </c>
      <c r="BW127" s="408">
        <f t="shared" si="1033"/>
        <v>2828.940926</v>
      </c>
      <c r="BX127" s="419">
        <v>0.022</v>
      </c>
      <c r="BY127" s="408">
        <f t="shared" si="1034"/>
        <v>62.23670037</v>
      </c>
      <c r="BZ127" s="419"/>
      <c r="CA127" s="408"/>
      <c r="CB127" s="420">
        <f t="shared" si="1035"/>
        <v>0</v>
      </c>
      <c r="CC127" s="408">
        <f t="shared" si="1036"/>
        <v>2891.177626</v>
      </c>
      <c r="CD127" s="419">
        <v>0.21087817</v>
      </c>
      <c r="CE127" s="421">
        <f t="shared" si="1037"/>
        <v>609.686247</v>
      </c>
      <c r="CF127" s="422">
        <f t="shared" si="1038"/>
        <v>2281.491379</v>
      </c>
      <c r="CG127" s="569"/>
      <c r="CH127" s="415">
        <f t="shared" si="1122"/>
        <v>7</v>
      </c>
      <c r="CI127" s="416" t="s">
        <v>43</v>
      </c>
      <c r="CJ127" s="417" t="s">
        <v>85</v>
      </c>
      <c r="CK127" s="417" t="s">
        <v>84</v>
      </c>
      <c r="CL127" s="408">
        <f>ADHK!CL127</f>
        <v>314</v>
      </c>
      <c r="CM127" s="426">
        <f>'Produksi dan Harga'!AD25</f>
        <v>11860405.86</v>
      </c>
      <c r="CN127" s="408">
        <f t="shared" si="1039"/>
        <v>3724.167439</v>
      </c>
      <c r="CO127" s="419">
        <v>0.022</v>
      </c>
      <c r="CP127" s="408">
        <f t="shared" si="1040"/>
        <v>81.93168367</v>
      </c>
      <c r="CQ127" s="419"/>
      <c r="CR127" s="408"/>
      <c r="CS127" s="420">
        <f t="shared" si="1041"/>
        <v>0</v>
      </c>
      <c r="CT127" s="408">
        <f t="shared" si="1042"/>
        <v>3806.099123</v>
      </c>
      <c r="CU127" s="419">
        <v>0.21087817</v>
      </c>
      <c r="CV127" s="421">
        <f t="shared" si="1043"/>
        <v>802.6232179</v>
      </c>
      <c r="CW127" s="422">
        <f t="shared" si="1044"/>
        <v>3003.475905</v>
      </c>
      <c r="CX127" s="569"/>
      <c r="CY127" s="415">
        <f t="shared" si="1123"/>
        <v>7</v>
      </c>
      <c r="CZ127" s="416" t="s">
        <v>43</v>
      </c>
      <c r="DA127" s="417" t="s">
        <v>85</v>
      </c>
      <c r="DB127" s="417" t="s">
        <v>84</v>
      </c>
      <c r="DC127" s="408">
        <f>ADHK!DC127</f>
        <v>287</v>
      </c>
      <c r="DD127" s="426">
        <f>'Produksi dan Harga'!AI25</f>
        <v>12058974.17</v>
      </c>
      <c r="DE127" s="408">
        <f t="shared" si="1045"/>
        <v>3460.925586</v>
      </c>
      <c r="DF127" s="419">
        <v>0.022</v>
      </c>
      <c r="DG127" s="408">
        <f t="shared" si="1046"/>
        <v>76.14036289</v>
      </c>
      <c r="DH127" s="419"/>
      <c r="DI127" s="408"/>
      <c r="DJ127" s="420">
        <f t="shared" si="1047"/>
        <v>0</v>
      </c>
      <c r="DK127" s="408">
        <f t="shared" si="1048"/>
        <v>3537.065949</v>
      </c>
      <c r="DL127" s="419">
        <v>0.21087817</v>
      </c>
      <c r="DM127" s="421">
        <f t="shared" si="1049"/>
        <v>745.8899945</v>
      </c>
      <c r="DN127" s="422">
        <f t="shared" si="1050"/>
        <v>2791.175955</v>
      </c>
      <c r="DO127" s="569"/>
      <c r="DP127" s="415">
        <f t="shared" si="1124"/>
        <v>7</v>
      </c>
      <c r="DQ127" s="416" t="s">
        <v>43</v>
      </c>
      <c r="DR127" s="417" t="s">
        <v>85</v>
      </c>
      <c r="DS127" s="417" t="s">
        <v>84</v>
      </c>
      <c r="DT127" s="408">
        <f>ADHK!DT127</f>
        <v>179</v>
      </c>
      <c r="DU127" s="426">
        <f>'Produksi dan Harga'!AN25</f>
        <v>12227867.09</v>
      </c>
      <c r="DV127" s="408">
        <f t="shared" si="1051"/>
        <v>2188.788209</v>
      </c>
      <c r="DW127" s="419">
        <v>0.022</v>
      </c>
      <c r="DX127" s="408">
        <f t="shared" si="1052"/>
        <v>48.1533406</v>
      </c>
      <c r="DY127" s="419"/>
      <c r="DZ127" s="408"/>
      <c r="EA127" s="420">
        <f t="shared" si="1053"/>
        <v>0</v>
      </c>
      <c r="EB127" s="408">
        <f t="shared" si="1054"/>
        <v>2236.94155</v>
      </c>
      <c r="EC127" s="419">
        <v>0.21087817</v>
      </c>
      <c r="ED127" s="421">
        <f t="shared" si="1055"/>
        <v>471.7221404</v>
      </c>
      <c r="EE127" s="422">
        <f t="shared" si="1056"/>
        <v>1765.219409</v>
      </c>
      <c r="EF127" s="569"/>
      <c r="EG127" s="415">
        <f t="shared" si="1125"/>
        <v>7</v>
      </c>
      <c r="EH127" s="416" t="s">
        <v>43</v>
      </c>
      <c r="EI127" s="417" t="s">
        <v>85</v>
      </c>
      <c r="EJ127" s="417" t="s">
        <v>84</v>
      </c>
      <c r="EK127" s="408">
        <f>ADHK!EK127</f>
        <v>120</v>
      </c>
      <c r="EL127" s="426">
        <f>'Produksi dan Harga'!AS25</f>
        <v>12501462.75</v>
      </c>
      <c r="EM127" s="408">
        <f t="shared" si="1057"/>
        <v>1500.17553</v>
      </c>
      <c r="EN127" s="419">
        <v>0.022</v>
      </c>
      <c r="EO127" s="408">
        <f t="shared" si="1058"/>
        <v>33.00386165</v>
      </c>
      <c r="EP127" s="419"/>
      <c r="EQ127" s="408"/>
      <c r="ER127" s="420">
        <f t="shared" si="1059"/>
        <v>0</v>
      </c>
      <c r="ES127" s="408">
        <f t="shared" si="1060"/>
        <v>1533.179391</v>
      </c>
      <c r="ET127" s="419">
        <v>0.21087817</v>
      </c>
      <c r="EU127" s="421">
        <f t="shared" si="1061"/>
        <v>323.3140643</v>
      </c>
      <c r="EV127" s="422">
        <f t="shared" si="1062"/>
        <v>1209.865327</v>
      </c>
      <c r="EW127" s="569"/>
      <c r="EX127" s="415">
        <f t="shared" si="1126"/>
        <v>7</v>
      </c>
      <c r="EY127" s="416" t="s">
        <v>43</v>
      </c>
      <c r="EZ127" s="417" t="s">
        <v>85</v>
      </c>
      <c r="FA127" s="417" t="s">
        <v>84</v>
      </c>
      <c r="FB127" s="408">
        <f>ADHK!FB127</f>
        <v>84.4</v>
      </c>
      <c r="FC127" s="426">
        <f>'Produksi dan Harga'!AX25</f>
        <v>12844269.48</v>
      </c>
      <c r="FD127" s="408">
        <f t="shared" si="1063"/>
        <v>1084.056344</v>
      </c>
      <c r="FE127" s="419">
        <v>0.022</v>
      </c>
      <c r="FF127" s="408">
        <f t="shared" si="1064"/>
        <v>23.84923957</v>
      </c>
      <c r="FG127" s="419"/>
      <c r="FH127" s="408"/>
      <c r="FI127" s="420">
        <f t="shared" si="1065"/>
        <v>0</v>
      </c>
      <c r="FJ127" s="408">
        <f t="shared" si="1066"/>
        <v>1107.905584</v>
      </c>
      <c r="FK127" s="419">
        <v>0.21087817</v>
      </c>
      <c r="FL127" s="421">
        <f t="shared" si="1067"/>
        <v>233.6331021</v>
      </c>
      <c r="FM127" s="422">
        <f t="shared" si="1068"/>
        <v>874.2724818</v>
      </c>
      <c r="FN127" s="569"/>
      <c r="FO127" s="415">
        <f t="shared" si="1127"/>
        <v>7</v>
      </c>
      <c r="FP127" s="416" t="s">
        <v>43</v>
      </c>
      <c r="FQ127" s="417" t="s">
        <v>85</v>
      </c>
      <c r="FR127" s="417" t="s">
        <v>84</v>
      </c>
      <c r="FS127" s="408">
        <f>ADHK!FS127</f>
        <v>155</v>
      </c>
      <c r="FT127" s="426">
        <f>'Produksi dan Harga'!BC25</f>
        <v>13375342.79</v>
      </c>
      <c r="FU127" s="408">
        <f t="shared" si="1069"/>
        <v>2073.178132</v>
      </c>
      <c r="FV127" s="419">
        <v>0.022</v>
      </c>
      <c r="FW127" s="408">
        <f t="shared" si="1070"/>
        <v>45.60991891</v>
      </c>
      <c r="FX127" s="419"/>
      <c r="FY127" s="408"/>
      <c r="FZ127" s="420">
        <f t="shared" si="1071"/>
        <v>0</v>
      </c>
      <c r="GA127" s="408">
        <f t="shared" si="1072"/>
        <v>2118.788051</v>
      </c>
      <c r="GB127" s="419">
        <v>0.21087817</v>
      </c>
      <c r="GC127" s="421">
        <f t="shared" si="1073"/>
        <v>446.8061469</v>
      </c>
      <c r="GD127" s="422">
        <f t="shared" si="1074"/>
        <v>1671.981904</v>
      </c>
      <c r="GE127" s="569"/>
      <c r="GF127" s="415">
        <f t="shared" si="1128"/>
        <v>7</v>
      </c>
      <c r="GG127" s="416" t="s">
        <v>43</v>
      </c>
      <c r="GH127" s="417" t="s">
        <v>85</v>
      </c>
      <c r="GI127" s="417" t="s">
        <v>84</v>
      </c>
      <c r="GJ127" s="408">
        <f>ADHK!GJ127</f>
        <v>50</v>
      </c>
      <c r="GK127" s="408">
        <f>'Produksi dan Harga'!BH25</f>
        <v>13826818.07</v>
      </c>
      <c r="GL127" s="408">
        <f t="shared" si="1075"/>
        <v>691.3409035</v>
      </c>
      <c r="GM127" s="419">
        <v>0.022</v>
      </c>
      <c r="GN127" s="408">
        <f t="shared" si="1076"/>
        <v>15.20949988</v>
      </c>
      <c r="GO127" s="419"/>
      <c r="GP127" s="408"/>
      <c r="GQ127" s="420">
        <f t="shared" si="1077"/>
        <v>0</v>
      </c>
      <c r="GR127" s="408">
        <f t="shared" si="1078"/>
        <v>706.5504034</v>
      </c>
      <c r="GS127" s="419">
        <v>0.21087817</v>
      </c>
      <c r="GT127" s="421">
        <f t="shared" si="1079"/>
        <v>148.9960561</v>
      </c>
      <c r="GU127" s="422">
        <f t="shared" si="1080"/>
        <v>557.5543473</v>
      </c>
      <c r="GV127" s="569"/>
      <c r="GW127" s="415">
        <f t="shared" si="1129"/>
        <v>7</v>
      </c>
      <c r="GX127" s="416" t="s">
        <v>43</v>
      </c>
      <c r="GY127" s="417" t="s">
        <v>85</v>
      </c>
      <c r="GZ127" s="417" t="s">
        <v>84</v>
      </c>
      <c r="HA127" s="421">
        <f>ADHK!HA127</f>
        <v>65</v>
      </c>
      <c r="HB127" s="408">
        <f>'Produksi dan Harga'!BM25</f>
        <v>14290647.71</v>
      </c>
      <c r="HC127" s="425">
        <f t="shared" si="1081"/>
        <v>928.8921011</v>
      </c>
      <c r="HD127" s="419">
        <v>0.022</v>
      </c>
      <c r="HE127" s="408">
        <f t="shared" si="1082"/>
        <v>20.43562622</v>
      </c>
      <c r="HF127" s="419"/>
      <c r="HG127" s="408"/>
      <c r="HH127" s="420">
        <f t="shared" si="1083"/>
        <v>0</v>
      </c>
      <c r="HI127" s="408">
        <f t="shared" si="1084"/>
        <v>949.3277273</v>
      </c>
      <c r="HJ127" s="419">
        <v>0.21087817</v>
      </c>
      <c r="HK127" s="421">
        <f t="shared" si="1085"/>
        <v>200.1924939</v>
      </c>
      <c r="HL127" s="422">
        <f t="shared" si="1086"/>
        <v>749.1352335</v>
      </c>
      <c r="HM127" s="569"/>
      <c r="HN127" s="415">
        <f t="shared" si="1130"/>
        <v>7</v>
      </c>
      <c r="HO127" s="416" t="s">
        <v>43</v>
      </c>
      <c r="HP127" s="417" t="s">
        <v>85</v>
      </c>
      <c r="HQ127" s="417" t="s">
        <v>84</v>
      </c>
      <c r="HR127" s="408">
        <f>ADHK!HR127</f>
        <v>163</v>
      </c>
      <c r="HS127" s="405">
        <f>'Produksi dan Harga'!BR25</f>
        <v>14904771.67</v>
      </c>
      <c r="HT127" s="408">
        <f t="shared" si="1087"/>
        <v>2429.477783</v>
      </c>
      <c r="HU127" s="419">
        <v>0.022</v>
      </c>
      <c r="HV127" s="408">
        <f t="shared" si="1088"/>
        <v>53.44851122</v>
      </c>
      <c r="HW127" s="419"/>
      <c r="HX127" s="408"/>
      <c r="HY127" s="420">
        <f t="shared" si="1089"/>
        <v>0</v>
      </c>
      <c r="HZ127" s="408">
        <f t="shared" si="1090"/>
        <v>2482.926294</v>
      </c>
      <c r="IA127" s="419">
        <v>0.21087817</v>
      </c>
      <c r="IB127" s="421">
        <f t="shared" si="1091"/>
        <v>523.5949531</v>
      </c>
      <c r="IC127" s="422">
        <f t="shared" si="1092"/>
        <v>1959.331341</v>
      </c>
      <c r="ID127" s="569"/>
      <c r="IE127" s="415">
        <f t="shared" si="1131"/>
        <v>7</v>
      </c>
      <c r="IF127" s="416" t="s">
        <v>43</v>
      </c>
      <c r="IG127" s="417" t="s">
        <v>85</v>
      </c>
      <c r="IH127" s="417" t="s">
        <v>84</v>
      </c>
      <c r="II127" s="408">
        <f>ADHK!II127</f>
        <v>77.1</v>
      </c>
      <c r="IJ127" s="405">
        <f>'Produksi dan Harga'!BW25</f>
        <v>14924171.82</v>
      </c>
      <c r="IK127" s="408">
        <f t="shared" si="1093"/>
        <v>1150.653647</v>
      </c>
      <c r="IL127" s="419">
        <v>0.022</v>
      </c>
      <c r="IM127" s="408">
        <f t="shared" si="1094"/>
        <v>25.31438024</v>
      </c>
      <c r="IN127" s="419"/>
      <c r="IO127" s="408"/>
      <c r="IP127" s="420">
        <f t="shared" si="1095"/>
        <v>0</v>
      </c>
      <c r="IQ127" s="408">
        <f t="shared" si="1096"/>
        <v>1175.968027</v>
      </c>
      <c r="IR127" s="419">
        <v>0.21087817</v>
      </c>
      <c r="IS127" s="421">
        <f t="shared" si="1097"/>
        <v>247.9859856</v>
      </c>
      <c r="IT127" s="422">
        <f t="shared" si="1098"/>
        <v>927.9820419</v>
      </c>
      <c r="IU127" s="569"/>
      <c r="IV127" s="415">
        <f t="shared" si="1132"/>
        <v>7</v>
      </c>
      <c r="IW127" s="416" t="s">
        <v>43</v>
      </c>
      <c r="IX127" s="417" t="s">
        <v>85</v>
      </c>
      <c r="IY127" s="417" t="s">
        <v>84</v>
      </c>
      <c r="IZ127" s="408">
        <f>ADHK!IZ127</f>
        <v>35.9</v>
      </c>
      <c r="JA127" s="405">
        <f>'Produksi dan Harga'!CB25</f>
        <v>15229812.17</v>
      </c>
      <c r="JB127" s="408">
        <f t="shared" si="1099"/>
        <v>546.7502568</v>
      </c>
      <c r="JC127" s="419">
        <v>0.022</v>
      </c>
      <c r="JD127" s="408">
        <f t="shared" si="1100"/>
        <v>12.02850565</v>
      </c>
      <c r="JE127" s="419"/>
      <c r="JF127" s="408"/>
      <c r="JG127" s="420">
        <f t="shared" si="1101"/>
        <v>0</v>
      </c>
      <c r="JH127" s="408">
        <f t="shared" si="1102"/>
        <v>558.7787624</v>
      </c>
      <c r="JI127" s="419">
        <v>0.21087817</v>
      </c>
      <c r="JJ127" s="421">
        <f t="shared" si="1103"/>
        <v>117.8342429</v>
      </c>
      <c r="JK127" s="422">
        <f t="shared" si="1104"/>
        <v>440.9445196</v>
      </c>
      <c r="JL127" s="569"/>
      <c r="JM127" s="415">
        <f t="shared" si="1133"/>
        <v>7</v>
      </c>
      <c r="JN127" s="416" t="s">
        <v>43</v>
      </c>
      <c r="JO127" s="417" t="s">
        <v>85</v>
      </c>
      <c r="JP127" s="417" t="s">
        <v>84</v>
      </c>
      <c r="JQ127" s="408" t="str">
        <f>ADHK!JQ127</f>
        <v/>
      </c>
      <c r="JR127" s="408"/>
      <c r="JS127" s="408">
        <f t="shared" si="1105"/>
        <v>0</v>
      </c>
      <c r="JT127" s="419">
        <v>0.022</v>
      </c>
      <c r="JU127" s="408">
        <f t="shared" si="1106"/>
        <v>0</v>
      </c>
      <c r="JV127" s="419"/>
      <c r="JW127" s="408"/>
      <c r="JX127" s="420">
        <f t="shared" si="1107"/>
        <v>0</v>
      </c>
      <c r="JY127" s="408">
        <f t="shared" si="1108"/>
        <v>0</v>
      </c>
      <c r="JZ127" s="419">
        <v>0.21087817</v>
      </c>
      <c r="KA127" s="421">
        <f t="shared" si="1109"/>
        <v>0</v>
      </c>
      <c r="KB127" s="422">
        <f t="shared" si="1110"/>
        <v>0</v>
      </c>
      <c r="KC127" s="569"/>
      <c r="KD127" s="415">
        <f t="shared" si="1134"/>
        <v>7</v>
      </c>
      <c r="KE127" s="416" t="s">
        <v>43</v>
      </c>
      <c r="KF127" s="417" t="s">
        <v>85</v>
      </c>
      <c r="KG127" s="417" t="s">
        <v>84</v>
      </c>
      <c r="KH127" s="408" t="str">
        <f>ADHK!KH127</f>
        <v/>
      </c>
      <c r="KI127" s="408"/>
      <c r="KJ127" s="408">
        <f t="shared" si="1111"/>
        <v>0</v>
      </c>
      <c r="KK127" s="419">
        <v>0.022</v>
      </c>
      <c r="KL127" s="408">
        <f t="shared" si="1112"/>
        <v>0</v>
      </c>
      <c r="KM127" s="419"/>
      <c r="KN127" s="408"/>
      <c r="KO127" s="420">
        <f t="shared" si="1113"/>
        <v>0</v>
      </c>
      <c r="KP127" s="408">
        <f t="shared" si="1114"/>
        <v>0</v>
      </c>
      <c r="KQ127" s="419">
        <v>0.21087817</v>
      </c>
      <c r="KR127" s="421">
        <f t="shared" si="1115"/>
        <v>0</v>
      </c>
      <c r="KS127" s="422">
        <f t="shared" si="1116"/>
        <v>0</v>
      </c>
    </row>
    <row r="128" ht="15.75" customHeight="1">
      <c r="A128" s="415">
        <f t="shared" si="1117"/>
        <v>8</v>
      </c>
      <c r="B128" s="416" t="s">
        <v>87</v>
      </c>
      <c r="C128" s="417" t="s">
        <v>85</v>
      </c>
      <c r="D128" s="417" t="s">
        <v>84</v>
      </c>
      <c r="E128" s="408" t="str">
        <f>ADHK!E128</f>
        <v/>
      </c>
      <c r="F128" s="408">
        <f>ADHK!F128</f>
        <v>1009000</v>
      </c>
      <c r="G128" s="408">
        <f t="shared" si="1009"/>
        <v>0</v>
      </c>
      <c r="H128" s="419">
        <v>0.022</v>
      </c>
      <c r="I128" s="408">
        <f t="shared" si="1010"/>
        <v>0</v>
      </c>
      <c r="J128" s="419"/>
      <c r="K128" s="408"/>
      <c r="L128" s="420">
        <f t="shared" si="1011"/>
        <v>0</v>
      </c>
      <c r="M128" s="408">
        <f t="shared" si="1012"/>
        <v>0</v>
      </c>
      <c r="N128" s="419">
        <v>0.27429935250298</v>
      </c>
      <c r="O128" s="421">
        <f t="shared" si="1013"/>
        <v>0</v>
      </c>
      <c r="P128" s="422">
        <f t="shared" si="1014"/>
        <v>0</v>
      </c>
      <c r="Q128" s="569"/>
      <c r="R128" s="415">
        <f t="shared" si="1118"/>
        <v>8</v>
      </c>
      <c r="S128" s="416" t="s">
        <v>87</v>
      </c>
      <c r="T128" s="417" t="s">
        <v>85</v>
      </c>
      <c r="U128" s="417" t="s">
        <v>84</v>
      </c>
      <c r="V128" s="408" t="str">
        <f>ADHK!V128</f>
        <v/>
      </c>
      <c r="W128" s="408"/>
      <c r="X128" s="408">
        <f t="shared" si="1015"/>
        <v>0</v>
      </c>
      <c r="Y128" s="419">
        <v>0.022</v>
      </c>
      <c r="Z128" s="408">
        <f t="shared" si="1016"/>
        <v>0</v>
      </c>
      <c r="AA128" s="419"/>
      <c r="AB128" s="408"/>
      <c r="AC128" s="420">
        <f t="shared" si="1017"/>
        <v>0</v>
      </c>
      <c r="AD128" s="408">
        <f t="shared" si="1018"/>
        <v>0</v>
      </c>
      <c r="AE128" s="419">
        <v>0.27429935250298</v>
      </c>
      <c r="AF128" s="421">
        <f t="shared" si="1019"/>
        <v>0</v>
      </c>
      <c r="AG128" s="422">
        <f t="shared" si="1020"/>
        <v>0</v>
      </c>
      <c r="AH128" s="569"/>
      <c r="AI128" s="415">
        <f t="shared" si="1119"/>
        <v>8</v>
      </c>
      <c r="AJ128" s="416" t="s">
        <v>87</v>
      </c>
      <c r="AK128" s="417" t="s">
        <v>85</v>
      </c>
      <c r="AL128" s="417" t="s">
        <v>84</v>
      </c>
      <c r="AM128" s="408" t="str">
        <f>ADHK!AM128</f>
        <v/>
      </c>
      <c r="AN128" s="408"/>
      <c r="AO128" s="408">
        <f t="shared" si="1021"/>
        <v>0</v>
      </c>
      <c r="AP128" s="419">
        <v>0.022</v>
      </c>
      <c r="AQ128" s="408">
        <f t="shared" si="1022"/>
        <v>0</v>
      </c>
      <c r="AR128" s="419"/>
      <c r="AS128" s="408"/>
      <c r="AT128" s="420">
        <f t="shared" si="1023"/>
        <v>0</v>
      </c>
      <c r="AU128" s="408">
        <f t="shared" si="1024"/>
        <v>0</v>
      </c>
      <c r="AV128" s="419">
        <v>0.27429935250298</v>
      </c>
      <c r="AW128" s="421">
        <f t="shared" si="1025"/>
        <v>0</v>
      </c>
      <c r="AX128" s="422">
        <f t="shared" si="1026"/>
        <v>0</v>
      </c>
      <c r="AY128" s="569"/>
      <c r="AZ128" s="415">
        <f t="shared" si="1120"/>
        <v>8</v>
      </c>
      <c r="BA128" s="416" t="s">
        <v>87</v>
      </c>
      <c r="BB128" s="417" t="s">
        <v>85</v>
      </c>
      <c r="BC128" s="417" t="s">
        <v>84</v>
      </c>
      <c r="BD128" s="408" t="str">
        <f>ADHK!BD128</f>
        <v/>
      </c>
      <c r="BE128" s="408"/>
      <c r="BF128" s="408">
        <f t="shared" si="1027"/>
        <v>0</v>
      </c>
      <c r="BG128" s="419">
        <v>0.022</v>
      </c>
      <c r="BH128" s="408">
        <f t="shared" si="1028"/>
        <v>0</v>
      </c>
      <c r="BI128" s="419"/>
      <c r="BJ128" s="408"/>
      <c r="BK128" s="420">
        <f t="shared" si="1029"/>
        <v>0</v>
      </c>
      <c r="BL128" s="408">
        <f t="shared" si="1030"/>
        <v>0</v>
      </c>
      <c r="BM128" s="419">
        <v>0.27429935250298</v>
      </c>
      <c r="BN128" s="421">
        <f t="shared" si="1031"/>
        <v>0</v>
      </c>
      <c r="BO128" s="422">
        <f t="shared" si="1032"/>
        <v>0</v>
      </c>
      <c r="BP128" s="569"/>
      <c r="BQ128" s="415">
        <f t="shared" si="1121"/>
        <v>8</v>
      </c>
      <c r="BR128" s="416" t="s">
        <v>87</v>
      </c>
      <c r="BS128" s="417" t="s">
        <v>85</v>
      </c>
      <c r="BT128" s="417" t="s">
        <v>84</v>
      </c>
      <c r="BU128" s="408" t="str">
        <f>ADHK!BU128</f>
        <v/>
      </c>
      <c r="BV128" s="408"/>
      <c r="BW128" s="408">
        <f t="shared" si="1033"/>
        <v>0</v>
      </c>
      <c r="BX128" s="419">
        <v>0.022</v>
      </c>
      <c r="BY128" s="408">
        <f t="shared" si="1034"/>
        <v>0</v>
      </c>
      <c r="BZ128" s="419"/>
      <c r="CA128" s="408"/>
      <c r="CB128" s="420">
        <f t="shared" si="1035"/>
        <v>0</v>
      </c>
      <c r="CC128" s="408">
        <f t="shared" si="1036"/>
        <v>0</v>
      </c>
      <c r="CD128" s="419">
        <v>0.27429935250298</v>
      </c>
      <c r="CE128" s="421">
        <f t="shared" si="1037"/>
        <v>0</v>
      </c>
      <c r="CF128" s="422">
        <f t="shared" si="1038"/>
        <v>0</v>
      </c>
      <c r="CG128" s="569"/>
      <c r="CH128" s="415">
        <f t="shared" si="1122"/>
        <v>8</v>
      </c>
      <c r="CI128" s="416" t="s">
        <v>87</v>
      </c>
      <c r="CJ128" s="417" t="s">
        <v>85</v>
      </c>
      <c r="CK128" s="417" t="s">
        <v>84</v>
      </c>
      <c r="CL128" s="408" t="str">
        <f>ADHK!CL128</f>
        <v/>
      </c>
      <c r="CM128" s="408"/>
      <c r="CN128" s="408">
        <f t="shared" si="1039"/>
        <v>0</v>
      </c>
      <c r="CO128" s="419">
        <v>0.022</v>
      </c>
      <c r="CP128" s="408">
        <f t="shared" si="1040"/>
        <v>0</v>
      </c>
      <c r="CQ128" s="419"/>
      <c r="CR128" s="408"/>
      <c r="CS128" s="420">
        <f t="shared" si="1041"/>
        <v>0</v>
      </c>
      <c r="CT128" s="408">
        <f t="shared" si="1042"/>
        <v>0</v>
      </c>
      <c r="CU128" s="419">
        <v>0.27429935250298</v>
      </c>
      <c r="CV128" s="421">
        <f t="shared" si="1043"/>
        <v>0</v>
      </c>
      <c r="CW128" s="422">
        <f t="shared" si="1044"/>
        <v>0</v>
      </c>
      <c r="CX128" s="569"/>
      <c r="CY128" s="415">
        <f t="shared" si="1123"/>
        <v>8</v>
      </c>
      <c r="CZ128" s="416" t="s">
        <v>87</v>
      </c>
      <c r="DA128" s="417" t="s">
        <v>85</v>
      </c>
      <c r="DB128" s="417" t="s">
        <v>84</v>
      </c>
      <c r="DC128" s="408" t="str">
        <f>ADHK!DC128</f>
        <v/>
      </c>
      <c r="DD128" s="408"/>
      <c r="DE128" s="408">
        <f t="shared" si="1045"/>
        <v>0</v>
      </c>
      <c r="DF128" s="419">
        <v>0.022</v>
      </c>
      <c r="DG128" s="408">
        <f t="shared" si="1046"/>
        <v>0</v>
      </c>
      <c r="DH128" s="419"/>
      <c r="DI128" s="408"/>
      <c r="DJ128" s="420">
        <f t="shared" si="1047"/>
        <v>0</v>
      </c>
      <c r="DK128" s="408">
        <f t="shared" si="1048"/>
        <v>0</v>
      </c>
      <c r="DL128" s="419">
        <v>0.27429935250298</v>
      </c>
      <c r="DM128" s="421">
        <f t="shared" si="1049"/>
        <v>0</v>
      </c>
      <c r="DN128" s="422">
        <f t="shared" si="1050"/>
        <v>0</v>
      </c>
      <c r="DO128" s="569"/>
      <c r="DP128" s="415">
        <f t="shared" si="1124"/>
        <v>8</v>
      </c>
      <c r="DQ128" s="416" t="s">
        <v>87</v>
      </c>
      <c r="DR128" s="417" t="s">
        <v>85</v>
      </c>
      <c r="DS128" s="417" t="s">
        <v>84</v>
      </c>
      <c r="DT128" s="408" t="str">
        <f>ADHK!DT128</f>
        <v/>
      </c>
      <c r="DU128" s="408"/>
      <c r="DV128" s="408">
        <f t="shared" si="1051"/>
        <v>0</v>
      </c>
      <c r="DW128" s="419">
        <v>0.022</v>
      </c>
      <c r="DX128" s="408">
        <f t="shared" si="1052"/>
        <v>0</v>
      </c>
      <c r="DY128" s="419"/>
      <c r="DZ128" s="408"/>
      <c r="EA128" s="420">
        <f t="shared" si="1053"/>
        <v>0</v>
      </c>
      <c r="EB128" s="408">
        <f t="shared" si="1054"/>
        <v>0</v>
      </c>
      <c r="EC128" s="419">
        <v>0.27429935250298</v>
      </c>
      <c r="ED128" s="421">
        <f t="shared" si="1055"/>
        <v>0</v>
      </c>
      <c r="EE128" s="422">
        <f t="shared" si="1056"/>
        <v>0</v>
      </c>
      <c r="EF128" s="569"/>
      <c r="EG128" s="415">
        <f t="shared" si="1125"/>
        <v>8</v>
      </c>
      <c r="EH128" s="416" t="s">
        <v>87</v>
      </c>
      <c r="EI128" s="417" t="s">
        <v>85</v>
      </c>
      <c r="EJ128" s="417" t="s">
        <v>84</v>
      </c>
      <c r="EK128" s="408" t="str">
        <f>ADHK!EK128</f>
        <v/>
      </c>
      <c r="EL128" s="408"/>
      <c r="EM128" s="408">
        <f t="shared" si="1057"/>
        <v>0</v>
      </c>
      <c r="EN128" s="419">
        <v>0.022</v>
      </c>
      <c r="EO128" s="408">
        <f t="shared" si="1058"/>
        <v>0</v>
      </c>
      <c r="EP128" s="419"/>
      <c r="EQ128" s="408"/>
      <c r="ER128" s="420">
        <f t="shared" si="1059"/>
        <v>0</v>
      </c>
      <c r="ES128" s="408">
        <f t="shared" si="1060"/>
        <v>0</v>
      </c>
      <c r="ET128" s="419">
        <v>0.27429935250298</v>
      </c>
      <c r="EU128" s="421">
        <f t="shared" si="1061"/>
        <v>0</v>
      </c>
      <c r="EV128" s="422">
        <f t="shared" si="1062"/>
        <v>0</v>
      </c>
      <c r="EW128" s="569"/>
      <c r="EX128" s="415">
        <f t="shared" si="1126"/>
        <v>8</v>
      </c>
      <c r="EY128" s="416" t="s">
        <v>87</v>
      </c>
      <c r="EZ128" s="417" t="s">
        <v>85</v>
      </c>
      <c r="FA128" s="417" t="s">
        <v>84</v>
      </c>
      <c r="FB128" s="408" t="str">
        <f>ADHK!FB128</f>
        <v/>
      </c>
      <c r="FC128" s="408"/>
      <c r="FD128" s="408">
        <f t="shared" si="1063"/>
        <v>0</v>
      </c>
      <c r="FE128" s="419">
        <v>0.022</v>
      </c>
      <c r="FF128" s="408">
        <f t="shared" si="1064"/>
        <v>0</v>
      </c>
      <c r="FG128" s="419"/>
      <c r="FH128" s="408"/>
      <c r="FI128" s="420">
        <f t="shared" si="1065"/>
        <v>0</v>
      </c>
      <c r="FJ128" s="408">
        <f t="shared" si="1066"/>
        <v>0</v>
      </c>
      <c r="FK128" s="419">
        <v>0.27429935250298</v>
      </c>
      <c r="FL128" s="421">
        <f t="shared" si="1067"/>
        <v>0</v>
      </c>
      <c r="FM128" s="422">
        <f t="shared" si="1068"/>
        <v>0</v>
      </c>
      <c r="FN128" s="569"/>
      <c r="FO128" s="415">
        <f t="shared" si="1127"/>
        <v>8</v>
      </c>
      <c r="FP128" s="416" t="s">
        <v>87</v>
      </c>
      <c r="FQ128" s="417" t="s">
        <v>85</v>
      </c>
      <c r="FR128" s="417" t="s">
        <v>84</v>
      </c>
      <c r="FS128" s="408" t="str">
        <f>ADHK!FS128</f>
        <v/>
      </c>
      <c r="FT128" s="408"/>
      <c r="FU128" s="408">
        <f t="shared" si="1069"/>
        <v>0</v>
      </c>
      <c r="FV128" s="419">
        <v>0.022</v>
      </c>
      <c r="FW128" s="408">
        <f t="shared" si="1070"/>
        <v>0</v>
      </c>
      <c r="FX128" s="419"/>
      <c r="FY128" s="408"/>
      <c r="FZ128" s="420">
        <f t="shared" si="1071"/>
        <v>0</v>
      </c>
      <c r="GA128" s="408">
        <f t="shared" si="1072"/>
        <v>0</v>
      </c>
      <c r="GB128" s="419">
        <v>0.27429935250298</v>
      </c>
      <c r="GC128" s="421">
        <f t="shared" si="1073"/>
        <v>0</v>
      </c>
      <c r="GD128" s="422">
        <f t="shared" si="1074"/>
        <v>0</v>
      </c>
      <c r="GE128" s="569"/>
      <c r="GF128" s="415">
        <f t="shared" si="1128"/>
        <v>8</v>
      </c>
      <c r="GG128" s="416" t="s">
        <v>87</v>
      </c>
      <c r="GH128" s="417" t="s">
        <v>85</v>
      </c>
      <c r="GI128" s="417" t="s">
        <v>84</v>
      </c>
      <c r="GJ128" s="408" t="str">
        <f>ADHK!GJ128</f>
        <v/>
      </c>
      <c r="GK128" s="408"/>
      <c r="GL128" s="408">
        <f t="shared" si="1075"/>
        <v>0</v>
      </c>
      <c r="GM128" s="419">
        <v>0.022</v>
      </c>
      <c r="GN128" s="408">
        <f t="shared" si="1076"/>
        <v>0</v>
      </c>
      <c r="GO128" s="419"/>
      <c r="GP128" s="408"/>
      <c r="GQ128" s="420">
        <f t="shared" si="1077"/>
        <v>0</v>
      </c>
      <c r="GR128" s="408">
        <f t="shared" si="1078"/>
        <v>0</v>
      </c>
      <c r="GS128" s="419">
        <v>0.27429935250298</v>
      </c>
      <c r="GT128" s="421">
        <f t="shared" si="1079"/>
        <v>0</v>
      </c>
      <c r="GU128" s="422">
        <f t="shared" si="1080"/>
        <v>0</v>
      </c>
      <c r="GV128" s="569"/>
      <c r="GW128" s="415">
        <f t="shared" si="1129"/>
        <v>8</v>
      </c>
      <c r="GX128" s="416" t="s">
        <v>87</v>
      </c>
      <c r="GY128" s="417" t="s">
        <v>85</v>
      </c>
      <c r="GZ128" s="417" t="s">
        <v>84</v>
      </c>
      <c r="HA128" s="408" t="str">
        <f>ADHK!HA128</f>
        <v/>
      </c>
      <c r="HB128" s="408"/>
      <c r="HC128" s="408">
        <f t="shared" si="1081"/>
        <v>0</v>
      </c>
      <c r="HD128" s="419">
        <v>0.022</v>
      </c>
      <c r="HE128" s="408">
        <f t="shared" si="1082"/>
        <v>0</v>
      </c>
      <c r="HF128" s="419"/>
      <c r="HG128" s="408"/>
      <c r="HH128" s="420">
        <f t="shared" si="1083"/>
        <v>0</v>
      </c>
      <c r="HI128" s="408">
        <f t="shared" si="1084"/>
        <v>0</v>
      </c>
      <c r="HJ128" s="419">
        <v>0.27429935250298</v>
      </c>
      <c r="HK128" s="421">
        <f t="shared" si="1085"/>
        <v>0</v>
      </c>
      <c r="HL128" s="422">
        <f t="shared" si="1086"/>
        <v>0</v>
      </c>
      <c r="HM128" s="569"/>
      <c r="HN128" s="415">
        <f t="shared" si="1130"/>
        <v>8</v>
      </c>
      <c r="HO128" s="416" t="s">
        <v>87</v>
      </c>
      <c r="HP128" s="417" t="s">
        <v>85</v>
      </c>
      <c r="HQ128" s="417" t="s">
        <v>84</v>
      </c>
      <c r="HR128" s="408" t="str">
        <f>ADHK!HR128</f>
        <v/>
      </c>
      <c r="HS128" s="408"/>
      <c r="HT128" s="408">
        <f t="shared" si="1087"/>
        <v>0</v>
      </c>
      <c r="HU128" s="419">
        <v>0.022</v>
      </c>
      <c r="HV128" s="408">
        <f t="shared" si="1088"/>
        <v>0</v>
      </c>
      <c r="HW128" s="419"/>
      <c r="HX128" s="408"/>
      <c r="HY128" s="420">
        <f t="shared" si="1089"/>
        <v>0</v>
      </c>
      <c r="HZ128" s="408">
        <f t="shared" si="1090"/>
        <v>0</v>
      </c>
      <c r="IA128" s="419">
        <v>0.27429935250298</v>
      </c>
      <c r="IB128" s="421">
        <f t="shared" si="1091"/>
        <v>0</v>
      </c>
      <c r="IC128" s="422">
        <f t="shared" si="1092"/>
        <v>0</v>
      </c>
      <c r="ID128" s="569"/>
      <c r="IE128" s="415">
        <f t="shared" si="1131"/>
        <v>8</v>
      </c>
      <c r="IF128" s="416" t="s">
        <v>87</v>
      </c>
      <c r="IG128" s="417" t="s">
        <v>85</v>
      </c>
      <c r="IH128" s="417" t="s">
        <v>84</v>
      </c>
      <c r="II128" s="408">
        <f>ADHK!II128</f>
        <v>197003.2475</v>
      </c>
      <c r="IJ128" s="405" t="str">
        <f>'Produksi dan Harga'!BW26</f>
        <v/>
      </c>
      <c r="IK128" s="408">
        <f t="shared" si="1093"/>
        <v>0</v>
      </c>
      <c r="IL128" s="419">
        <v>0.022</v>
      </c>
      <c r="IM128" s="408">
        <f t="shared" si="1094"/>
        <v>0</v>
      </c>
      <c r="IN128" s="419"/>
      <c r="IO128" s="408"/>
      <c r="IP128" s="420">
        <f t="shared" si="1095"/>
        <v>0</v>
      </c>
      <c r="IQ128" s="408">
        <f t="shared" si="1096"/>
        <v>0</v>
      </c>
      <c r="IR128" s="419">
        <v>0.27429935250298</v>
      </c>
      <c r="IS128" s="421">
        <f t="shared" si="1097"/>
        <v>0</v>
      </c>
      <c r="IT128" s="422">
        <f t="shared" si="1098"/>
        <v>0</v>
      </c>
      <c r="IU128" s="569"/>
      <c r="IV128" s="415">
        <f t="shared" si="1132"/>
        <v>8</v>
      </c>
      <c r="IW128" s="416" t="s">
        <v>87</v>
      </c>
      <c r="IX128" s="417" t="s">
        <v>85</v>
      </c>
      <c r="IY128" s="417" t="s">
        <v>84</v>
      </c>
      <c r="IZ128" s="408" t="str">
        <f>ADHK!IZ128</f>
        <v/>
      </c>
      <c r="JA128" s="408"/>
      <c r="JB128" s="408">
        <f t="shared" si="1099"/>
        <v>0</v>
      </c>
      <c r="JC128" s="419">
        <v>0.022</v>
      </c>
      <c r="JD128" s="408">
        <f t="shared" si="1100"/>
        <v>0</v>
      </c>
      <c r="JE128" s="419"/>
      <c r="JF128" s="408"/>
      <c r="JG128" s="420">
        <f t="shared" si="1101"/>
        <v>0</v>
      </c>
      <c r="JH128" s="408">
        <f t="shared" si="1102"/>
        <v>0</v>
      </c>
      <c r="JI128" s="419">
        <v>0.27429935250298</v>
      </c>
      <c r="JJ128" s="421">
        <f t="shared" si="1103"/>
        <v>0</v>
      </c>
      <c r="JK128" s="422">
        <f t="shared" si="1104"/>
        <v>0</v>
      </c>
      <c r="JL128" s="569"/>
      <c r="JM128" s="415">
        <f t="shared" si="1133"/>
        <v>8</v>
      </c>
      <c r="JN128" s="416" t="s">
        <v>87</v>
      </c>
      <c r="JO128" s="417" t="s">
        <v>85</v>
      </c>
      <c r="JP128" s="417" t="s">
        <v>84</v>
      </c>
      <c r="JQ128" s="408" t="str">
        <f>ADHK!JQ128</f>
        <v/>
      </c>
      <c r="JR128" s="408"/>
      <c r="JS128" s="408">
        <f t="shared" si="1105"/>
        <v>0</v>
      </c>
      <c r="JT128" s="419">
        <v>0.022</v>
      </c>
      <c r="JU128" s="408">
        <f t="shared" si="1106"/>
        <v>0</v>
      </c>
      <c r="JV128" s="419"/>
      <c r="JW128" s="408"/>
      <c r="JX128" s="420">
        <f t="shared" si="1107"/>
        <v>0</v>
      </c>
      <c r="JY128" s="408">
        <f t="shared" si="1108"/>
        <v>0</v>
      </c>
      <c r="JZ128" s="419">
        <v>0.27429935250298</v>
      </c>
      <c r="KA128" s="421">
        <f t="shared" si="1109"/>
        <v>0</v>
      </c>
      <c r="KB128" s="422">
        <f t="shared" si="1110"/>
        <v>0</v>
      </c>
      <c r="KC128" s="569"/>
      <c r="KD128" s="415">
        <f t="shared" si="1134"/>
        <v>8</v>
      </c>
      <c r="KE128" s="416" t="s">
        <v>87</v>
      </c>
      <c r="KF128" s="417" t="s">
        <v>85</v>
      </c>
      <c r="KG128" s="417" t="s">
        <v>84</v>
      </c>
      <c r="KH128" s="408" t="str">
        <f>ADHK!KH128</f>
        <v/>
      </c>
      <c r="KI128" s="408"/>
      <c r="KJ128" s="408">
        <f t="shared" si="1111"/>
        <v>0</v>
      </c>
      <c r="KK128" s="419">
        <v>0.022</v>
      </c>
      <c r="KL128" s="408">
        <f t="shared" si="1112"/>
        <v>0</v>
      </c>
      <c r="KM128" s="419"/>
      <c r="KN128" s="408"/>
      <c r="KO128" s="420">
        <f t="shared" si="1113"/>
        <v>0</v>
      </c>
      <c r="KP128" s="408">
        <f t="shared" si="1114"/>
        <v>0</v>
      </c>
      <c r="KQ128" s="419">
        <v>0.27429935250298</v>
      </c>
      <c r="KR128" s="421">
        <f t="shared" si="1115"/>
        <v>0</v>
      </c>
      <c r="KS128" s="422">
        <f t="shared" si="1116"/>
        <v>0</v>
      </c>
    </row>
    <row r="129" ht="15.75" customHeight="1">
      <c r="A129" s="415">
        <f t="shared" si="1117"/>
        <v>9</v>
      </c>
      <c r="B129" s="416" t="s">
        <v>88</v>
      </c>
      <c r="C129" s="417" t="s">
        <v>86</v>
      </c>
      <c r="D129" s="417" t="s">
        <v>84</v>
      </c>
      <c r="E129" s="408" t="str">
        <f>ADHK!E129</f>
        <v/>
      </c>
      <c r="F129" s="408">
        <f>ADHK!F129</f>
        <v>1009000</v>
      </c>
      <c r="G129" s="408">
        <f t="shared" si="1009"/>
        <v>0</v>
      </c>
      <c r="H129" s="419">
        <v>0.022</v>
      </c>
      <c r="I129" s="408">
        <f t="shared" si="1010"/>
        <v>0</v>
      </c>
      <c r="J129" s="419"/>
      <c r="K129" s="408"/>
      <c r="L129" s="420">
        <f t="shared" si="1011"/>
        <v>0</v>
      </c>
      <c r="M129" s="408">
        <f t="shared" si="1012"/>
        <v>0</v>
      </c>
      <c r="N129" s="419">
        <v>0.27429935250298</v>
      </c>
      <c r="O129" s="421">
        <f t="shared" si="1013"/>
        <v>0</v>
      </c>
      <c r="P129" s="422">
        <f t="shared" si="1014"/>
        <v>0</v>
      </c>
      <c r="Q129" s="569"/>
      <c r="R129" s="415">
        <f t="shared" si="1118"/>
        <v>9</v>
      </c>
      <c r="S129" s="416" t="s">
        <v>88</v>
      </c>
      <c r="T129" s="417" t="s">
        <v>86</v>
      </c>
      <c r="U129" s="417" t="s">
        <v>84</v>
      </c>
      <c r="V129" s="408" t="str">
        <f>ADHK!V129</f>
        <v/>
      </c>
      <c r="W129" s="408"/>
      <c r="X129" s="408">
        <f t="shared" si="1015"/>
        <v>0</v>
      </c>
      <c r="Y129" s="419">
        <v>0.022</v>
      </c>
      <c r="Z129" s="408">
        <f t="shared" si="1016"/>
        <v>0</v>
      </c>
      <c r="AA129" s="419"/>
      <c r="AB129" s="408"/>
      <c r="AC129" s="420">
        <f t="shared" si="1017"/>
        <v>0</v>
      </c>
      <c r="AD129" s="408">
        <f t="shared" si="1018"/>
        <v>0</v>
      </c>
      <c r="AE129" s="419">
        <v>0.27429935250298</v>
      </c>
      <c r="AF129" s="421">
        <f t="shared" si="1019"/>
        <v>0</v>
      </c>
      <c r="AG129" s="422">
        <f t="shared" si="1020"/>
        <v>0</v>
      </c>
      <c r="AH129" s="569"/>
      <c r="AI129" s="415">
        <f t="shared" si="1119"/>
        <v>9</v>
      </c>
      <c r="AJ129" s="416" t="s">
        <v>88</v>
      </c>
      <c r="AK129" s="417" t="s">
        <v>86</v>
      </c>
      <c r="AL129" s="417" t="s">
        <v>84</v>
      </c>
      <c r="AM129" s="408" t="str">
        <f>ADHK!AM129</f>
        <v/>
      </c>
      <c r="AN129" s="408"/>
      <c r="AO129" s="408">
        <f t="shared" si="1021"/>
        <v>0</v>
      </c>
      <c r="AP129" s="419">
        <v>0.022</v>
      </c>
      <c r="AQ129" s="408">
        <f t="shared" si="1022"/>
        <v>0</v>
      </c>
      <c r="AR129" s="419"/>
      <c r="AS129" s="408"/>
      <c r="AT129" s="420">
        <f t="shared" si="1023"/>
        <v>0</v>
      </c>
      <c r="AU129" s="408">
        <f t="shared" si="1024"/>
        <v>0</v>
      </c>
      <c r="AV129" s="419">
        <v>0.27429935250298</v>
      </c>
      <c r="AW129" s="421">
        <f t="shared" si="1025"/>
        <v>0</v>
      </c>
      <c r="AX129" s="422">
        <f t="shared" si="1026"/>
        <v>0</v>
      </c>
      <c r="AY129" s="569"/>
      <c r="AZ129" s="415">
        <f t="shared" si="1120"/>
        <v>9</v>
      </c>
      <c r="BA129" s="416" t="s">
        <v>88</v>
      </c>
      <c r="BB129" s="417" t="s">
        <v>86</v>
      </c>
      <c r="BC129" s="417" t="s">
        <v>84</v>
      </c>
      <c r="BD129" s="408" t="str">
        <f>ADHK!BD129</f>
        <v/>
      </c>
      <c r="BE129" s="408"/>
      <c r="BF129" s="408">
        <f t="shared" si="1027"/>
        <v>0</v>
      </c>
      <c r="BG129" s="419">
        <v>0.022</v>
      </c>
      <c r="BH129" s="408">
        <f t="shared" si="1028"/>
        <v>0</v>
      </c>
      <c r="BI129" s="419"/>
      <c r="BJ129" s="408"/>
      <c r="BK129" s="420">
        <f t="shared" si="1029"/>
        <v>0</v>
      </c>
      <c r="BL129" s="408">
        <f t="shared" si="1030"/>
        <v>0</v>
      </c>
      <c r="BM129" s="419">
        <v>0.27429935250298</v>
      </c>
      <c r="BN129" s="421">
        <f t="shared" si="1031"/>
        <v>0</v>
      </c>
      <c r="BO129" s="422">
        <f t="shared" si="1032"/>
        <v>0</v>
      </c>
      <c r="BP129" s="569"/>
      <c r="BQ129" s="415">
        <f t="shared" si="1121"/>
        <v>9</v>
      </c>
      <c r="BR129" s="416" t="s">
        <v>88</v>
      </c>
      <c r="BS129" s="417" t="s">
        <v>86</v>
      </c>
      <c r="BT129" s="417" t="s">
        <v>84</v>
      </c>
      <c r="BU129" s="408" t="str">
        <f>ADHK!BU129</f>
        <v/>
      </c>
      <c r="BV129" s="408"/>
      <c r="BW129" s="408">
        <f t="shared" si="1033"/>
        <v>0</v>
      </c>
      <c r="BX129" s="419">
        <v>0.022</v>
      </c>
      <c r="BY129" s="408">
        <f t="shared" si="1034"/>
        <v>0</v>
      </c>
      <c r="BZ129" s="419"/>
      <c r="CA129" s="408"/>
      <c r="CB129" s="420">
        <f t="shared" si="1035"/>
        <v>0</v>
      </c>
      <c r="CC129" s="408">
        <f t="shared" si="1036"/>
        <v>0</v>
      </c>
      <c r="CD129" s="419">
        <v>0.27429935250298</v>
      </c>
      <c r="CE129" s="421">
        <f t="shared" si="1037"/>
        <v>0</v>
      </c>
      <c r="CF129" s="422">
        <f t="shared" si="1038"/>
        <v>0</v>
      </c>
      <c r="CG129" s="569"/>
      <c r="CH129" s="415">
        <f t="shared" si="1122"/>
        <v>9</v>
      </c>
      <c r="CI129" s="416" t="s">
        <v>88</v>
      </c>
      <c r="CJ129" s="417" t="s">
        <v>86</v>
      </c>
      <c r="CK129" s="417" t="s">
        <v>84</v>
      </c>
      <c r="CL129" s="408" t="str">
        <f>ADHK!CL129</f>
        <v/>
      </c>
      <c r="CM129" s="408"/>
      <c r="CN129" s="408">
        <f t="shared" si="1039"/>
        <v>0</v>
      </c>
      <c r="CO129" s="419">
        <v>0.022</v>
      </c>
      <c r="CP129" s="408">
        <f t="shared" si="1040"/>
        <v>0</v>
      </c>
      <c r="CQ129" s="419"/>
      <c r="CR129" s="408"/>
      <c r="CS129" s="420">
        <f t="shared" si="1041"/>
        <v>0</v>
      </c>
      <c r="CT129" s="408">
        <f t="shared" si="1042"/>
        <v>0</v>
      </c>
      <c r="CU129" s="419">
        <v>0.27429935250298</v>
      </c>
      <c r="CV129" s="421">
        <f t="shared" si="1043"/>
        <v>0</v>
      </c>
      <c r="CW129" s="422">
        <f t="shared" si="1044"/>
        <v>0</v>
      </c>
      <c r="CX129" s="569"/>
      <c r="CY129" s="415">
        <f t="shared" si="1123"/>
        <v>9</v>
      </c>
      <c r="CZ129" s="416" t="s">
        <v>88</v>
      </c>
      <c r="DA129" s="417" t="s">
        <v>86</v>
      </c>
      <c r="DB129" s="417" t="s">
        <v>84</v>
      </c>
      <c r="DC129" s="408" t="str">
        <f>ADHK!DC129</f>
        <v/>
      </c>
      <c r="DD129" s="408"/>
      <c r="DE129" s="408">
        <f t="shared" si="1045"/>
        <v>0</v>
      </c>
      <c r="DF129" s="419">
        <v>0.022</v>
      </c>
      <c r="DG129" s="408">
        <f t="shared" si="1046"/>
        <v>0</v>
      </c>
      <c r="DH129" s="419"/>
      <c r="DI129" s="408"/>
      <c r="DJ129" s="420">
        <f t="shared" si="1047"/>
        <v>0</v>
      </c>
      <c r="DK129" s="408">
        <f t="shared" si="1048"/>
        <v>0</v>
      </c>
      <c r="DL129" s="419">
        <v>0.27429935250298</v>
      </c>
      <c r="DM129" s="421">
        <f t="shared" si="1049"/>
        <v>0</v>
      </c>
      <c r="DN129" s="422">
        <f t="shared" si="1050"/>
        <v>0</v>
      </c>
      <c r="DO129" s="569"/>
      <c r="DP129" s="415">
        <f t="shared" si="1124"/>
        <v>9</v>
      </c>
      <c r="DQ129" s="416" t="s">
        <v>88</v>
      </c>
      <c r="DR129" s="417" t="s">
        <v>86</v>
      </c>
      <c r="DS129" s="417" t="s">
        <v>84</v>
      </c>
      <c r="DT129" s="408" t="str">
        <f>ADHK!DT129</f>
        <v/>
      </c>
      <c r="DU129" s="408"/>
      <c r="DV129" s="408">
        <f t="shared" si="1051"/>
        <v>0</v>
      </c>
      <c r="DW129" s="419">
        <v>0.022</v>
      </c>
      <c r="DX129" s="408">
        <f t="shared" si="1052"/>
        <v>0</v>
      </c>
      <c r="DY129" s="419"/>
      <c r="DZ129" s="408"/>
      <c r="EA129" s="420">
        <f t="shared" si="1053"/>
        <v>0</v>
      </c>
      <c r="EB129" s="408">
        <f t="shared" si="1054"/>
        <v>0</v>
      </c>
      <c r="EC129" s="419">
        <v>0.27429935250298</v>
      </c>
      <c r="ED129" s="421">
        <f t="shared" si="1055"/>
        <v>0</v>
      </c>
      <c r="EE129" s="422">
        <f t="shared" si="1056"/>
        <v>0</v>
      </c>
      <c r="EF129" s="569"/>
      <c r="EG129" s="415">
        <f t="shared" si="1125"/>
        <v>9</v>
      </c>
      <c r="EH129" s="416" t="s">
        <v>88</v>
      </c>
      <c r="EI129" s="417" t="s">
        <v>86</v>
      </c>
      <c r="EJ129" s="417" t="s">
        <v>84</v>
      </c>
      <c r="EK129" s="408" t="str">
        <f>ADHK!EK129</f>
        <v/>
      </c>
      <c r="EL129" s="408"/>
      <c r="EM129" s="408">
        <f t="shared" si="1057"/>
        <v>0</v>
      </c>
      <c r="EN129" s="419">
        <v>0.022</v>
      </c>
      <c r="EO129" s="408">
        <f t="shared" si="1058"/>
        <v>0</v>
      </c>
      <c r="EP129" s="419"/>
      <c r="EQ129" s="408"/>
      <c r="ER129" s="420">
        <f t="shared" si="1059"/>
        <v>0</v>
      </c>
      <c r="ES129" s="408">
        <f t="shared" si="1060"/>
        <v>0</v>
      </c>
      <c r="ET129" s="419">
        <v>0.27429935250298</v>
      </c>
      <c r="EU129" s="421">
        <f t="shared" si="1061"/>
        <v>0</v>
      </c>
      <c r="EV129" s="422">
        <f t="shared" si="1062"/>
        <v>0</v>
      </c>
      <c r="EW129" s="569"/>
      <c r="EX129" s="415">
        <f t="shared" si="1126"/>
        <v>9</v>
      </c>
      <c r="EY129" s="416" t="s">
        <v>88</v>
      </c>
      <c r="EZ129" s="417" t="s">
        <v>86</v>
      </c>
      <c r="FA129" s="417" t="s">
        <v>84</v>
      </c>
      <c r="FB129" s="408" t="str">
        <f>ADHK!FB129</f>
        <v/>
      </c>
      <c r="FC129" s="408"/>
      <c r="FD129" s="408">
        <f t="shared" si="1063"/>
        <v>0</v>
      </c>
      <c r="FE129" s="419">
        <v>0.022</v>
      </c>
      <c r="FF129" s="408">
        <f t="shared" si="1064"/>
        <v>0</v>
      </c>
      <c r="FG129" s="419"/>
      <c r="FH129" s="408"/>
      <c r="FI129" s="420">
        <f t="shared" si="1065"/>
        <v>0</v>
      </c>
      <c r="FJ129" s="408">
        <f t="shared" si="1066"/>
        <v>0</v>
      </c>
      <c r="FK129" s="419">
        <v>0.27429935250298</v>
      </c>
      <c r="FL129" s="421">
        <f t="shared" si="1067"/>
        <v>0</v>
      </c>
      <c r="FM129" s="422">
        <f t="shared" si="1068"/>
        <v>0</v>
      </c>
      <c r="FN129" s="569"/>
      <c r="FO129" s="415">
        <f t="shared" si="1127"/>
        <v>9</v>
      </c>
      <c r="FP129" s="416" t="s">
        <v>88</v>
      </c>
      <c r="FQ129" s="417" t="s">
        <v>86</v>
      </c>
      <c r="FR129" s="417" t="s">
        <v>84</v>
      </c>
      <c r="FS129" s="408" t="str">
        <f>ADHK!FS129</f>
        <v/>
      </c>
      <c r="FT129" s="408"/>
      <c r="FU129" s="408">
        <f t="shared" si="1069"/>
        <v>0</v>
      </c>
      <c r="FV129" s="419">
        <v>0.022</v>
      </c>
      <c r="FW129" s="408">
        <f t="shared" si="1070"/>
        <v>0</v>
      </c>
      <c r="FX129" s="419"/>
      <c r="FY129" s="408"/>
      <c r="FZ129" s="420">
        <f t="shared" si="1071"/>
        <v>0</v>
      </c>
      <c r="GA129" s="408">
        <f t="shared" si="1072"/>
        <v>0</v>
      </c>
      <c r="GB129" s="419">
        <v>0.27429935250298</v>
      </c>
      <c r="GC129" s="421">
        <f t="shared" si="1073"/>
        <v>0</v>
      </c>
      <c r="GD129" s="422">
        <f t="shared" si="1074"/>
        <v>0</v>
      </c>
      <c r="GE129" s="569"/>
      <c r="GF129" s="415">
        <f t="shared" si="1128"/>
        <v>9</v>
      </c>
      <c r="GG129" s="416" t="s">
        <v>88</v>
      </c>
      <c r="GH129" s="417" t="s">
        <v>86</v>
      </c>
      <c r="GI129" s="417" t="s">
        <v>84</v>
      </c>
      <c r="GJ129" s="408" t="str">
        <f>ADHK!GJ129</f>
        <v/>
      </c>
      <c r="GK129" s="408"/>
      <c r="GL129" s="408">
        <f t="shared" si="1075"/>
        <v>0</v>
      </c>
      <c r="GM129" s="419">
        <v>0.022</v>
      </c>
      <c r="GN129" s="408">
        <f t="shared" si="1076"/>
        <v>0</v>
      </c>
      <c r="GO129" s="419"/>
      <c r="GP129" s="408"/>
      <c r="GQ129" s="420">
        <f t="shared" si="1077"/>
        <v>0</v>
      </c>
      <c r="GR129" s="408">
        <f t="shared" si="1078"/>
        <v>0</v>
      </c>
      <c r="GS129" s="419">
        <v>0.27429935250298</v>
      </c>
      <c r="GT129" s="421">
        <f t="shared" si="1079"/>
        <v>0</v>
      </c>
      <c r="GU129" s="422">
        <f t="shared" si="1080"/>
        <v>0</v>
      </c>
      <c r="GV129" s="569"/>
      <c r="GW129" s="415">
        <f t="shared" si="1129"/>
        <v>9</v>
      </c>
      <c r="GX129" s="416" t="s">
        <v>88</v>
      </c>
      <c r="GY129" s="417" t="s">
        <v>86</v>
      </c>
      <c r="GZ129" s="417" t="s">
        <v>84</v>
      </c>
      <c r="HA129" s="408" t="str">
        <f>ADHK!HA129</f>
        <v/>
      </c>
      <c r="HB129" s="408"/>
      <c r="HC129" s="408">
        <f t="shared" si="1081"/>
        <v>0</v>
      </c>
      <c r="HD129" s="419">
        <v>0.022</v>
      </c>
      <c r="HE129" s="408">
        <f t="shared" si="1082"/>
        <v>0</v>
      </c>
      <c r="HF129" s="419"/>
      <c r="HG129" s="408"/>
      <c r="HH129" s="420">
        <f t="shared" si="1083"/>
        <v>0</v>
      </c>
      <c r="HI129" s="408">
        <f t="shared" si="1084"/>
        <v>0</v>
      </c>
      <c r="HJ129" s="419">
        <v>0.27429935250298</v>
      </c>
      <c r="HK129" s="421">
        <f t="shared" si="1085"/>
        <v>0</v>
      </c>
      <c r="HL129" s="422">
        <f t="shared" si="1086"/>
        <v>0</v>
      </c>
      <c r="HM129" s="569"/>
      <c r="HN129" s="415">
        <f t="shared" si="1130"/>
        <v>9</v>
      </c>
      <c r="HO129" s="416" t="s">
        <v>88</v>
      </c>
      <c r="HP129" s="417" t="s">
        <v>86</v>
      </c>
      <c r="HQ129" s="417" t="s">
        <v>84</v>
      </c>
      <c r="HR129" s="408" t="str">
        <f>ADHK!HR129</f>
        <v/>
      </c>
      <c r="HS129" s="408"/>
      <c r="HT129" s="408">
        <f t="shared" si="1087"/>
        <v>0</v>
      </c>
      <c r="HU129" s="419">
        <v>0.022</v>
      </c>
      <c r="HV129" s="408">
        <f t="shared" si="1088"/>
        <v>0</v>
      </c>
      <c r="HW129" s="419"/>
      <c r="HX129" s="408"/>
      <c r="HY129" s="420">
        <f t="shared" si="1089"/>
        <v>0</v>
      </c>
      <c r="HZ129" s="408">
        <f t="shared" si="1090"/>
        <v>0</v>
      </c>
      <c r="IA129" s="419">
        <v>0.27429935250298</v>
      </c>
      <c r="IB129" s="421">
        <f t="shared" si="1091"/>
        <v>0</v>
      </c>
      <c r="IC129" s="422">
        <f t="shared" si="1092"/>
        <v>0</v>
      </c>
      <c r="ID129" s="569"/>
      <c r="IE129" s="415">
        <f t="shared" si="1131"/>
        <v>9</v>
      </c>
      <c r="IF129" s="416" t="s">
        <v>88</v>
      </c>
      <c r="IG129" s="417" t="s">
        <v>86</v>
      </c>
      <c r="IH129" s="417" t="s">
        <v>84</v>
      </c>
      <c r="II129" s="408" t="str">
        <f>ADHK!II129</f>
        <v/>
      </c>
      <c r="IJ129" s="405" t="str">
        <f>'Produksi dan Harga'!BW27</f>
        <v/>
      </c>
      <c r="IK129" s="408">
        <f t="shared" si="1093"/>
        <v>0</v>
      </c>
      <c r="IL129" s="419">
        <v>0.022</v>
      </c>
      <c r="IM129" s="408">
        <f t="shared" si="1094"/>
        <v>0</v>
      </c>
      <c r="IN129" s="419"/>
      <c r="IO129" s="408"/>
      <c r="IP129" s="420">
        <f t="shared" si="1095"/>
        <v>0</v>
      </c>
      <c r="IQ129" s="408">
        <f t="shared" si="1096"/>
        <v>0</v>
      </c>
      <c r="IR129" s="419">
        <v>0.27429935250298</v>
      </c>
      <c r="IS129" s="421">
        <f t="shared" si="1097"/>
        <v>0</v>
      </c>
      <c r="IT129" s="422">
        <f t="shared" si="1098"/>
        <v>0</v>
      </c>
      <c r="IU129" s="569"/>
      <c r="IV129" s="415">
        <f t="shared" si="1132"/>
        <v>9</v>
      </c>
      <c r="IW129" s="416" t="s">
        <v>88</v>
      </c>
      <c r="IX129" s="417" t="s">
        <v>86</v>
      </c>
      <c r="IY129" s="417" t="s">
        <v>84</v>
      </c>
      <c r="IZ129" s="408" t="str">
        <f>ADHK!IZ129</f>
        <v/>
      </c>
      <c r="JA129" s="408"/>
      <c r="JB129" s="408">
        <f t="shared" si="1099"/>
        <v>0</v>
      </c>
      <c r="JC129" s="419">
        <v>0.022</v>
      </c>
      <c r="JD129" s="408">
        <f t="shared" si="1100"/>
        <v>0</v>
      </c>
      <c r="JE129" s="419"/>
      <c r="JF129" s="408"/>
      <c r="JG129" s="420">
        <f t="shared" si="1101"/>
        <v>0</v>
      </c>
      <c r="JH129" s="408">
        <f t="shared" si="1102"/>
        <v>0</v>
      </c>
      <c r="JI129" s="419">
        <v>0.27429935250298</v>
      </c>
      <c r="JJ129" s="421">
        <f t="shared" si="1103"/>
        <v>0</v>
      </c>
      <c r="JK129" s="422">
        <f t="shared" si="1104"/>
        <v>0</v>
      </c>
      <c r="JL129" s="569"/>
      <c r="JM129" s="415">
        <f t="shared" si="1133"/>
        <v>9</v>
      </c>
      <c r="JN129" s="416" t="s">
        <v>88</v>
      </c>
      <c r="JO129" s="417" t="s">
        <v>86</v>
      </c>
      <c r="JP129" s="417" t="s">
        <v>84</v>
      </c>
      <c r="JQ129" s="408" t="str">
        <f>ADHK!JQ129</f>
        <v/>
      </c>
      <c r="JR129" s="408"/>
      <c r="JS129" s="408">
        <f t="shared" si="1105"/>
        <v>0</v>
      </c>
      <c r="JT129" s="419">
        <v>0.022</v>
      </c>
      <c r="JU129" s="408">
        <f t="shared" si="1106"/>
        <v>0</v>
      </c>
      <c r="JV129" s="419"/>
      <c r="JW129" s="408"/>
      <c r="JX129" s="420">
        <f t="shared" si="1107"/>
        <v>0</v>
      </c>
      <c r="JY129" s="408">
        <f t="shared" si="1108"/>
        <v>0</v>
      </c>
      <c r="JZ129" s="419">
        <v>0.27429935250298</v>
      </c>
      <c r="KA129" s="421">
        <f t="shared" si="1109"/>
        <v>0</v>
      </c>
      <c r="KB129" s="422">
        <f t="shared" si="1110"/>
        <v>0</v>
      </c>
      <c r="KC129" s="569"/>
      <c r="KD129" s="415">
        <f t="shared" si="1134"/>
        <v>9</v>
      </c>
      <c r="KE129" s="416" t="s">
        <v>88</v>
      </c>
      <c r="KF129" s="417" t="s">
        <v>86</v>
      </c>
      <c r="KG129" s="417" t="s">
        <v>84</v>
      </c>
      <c r="KH129" s="408" t="str">
        <f>ADHK!KH129</f>
        <v/>
      </c>
      <c r="KI129" s="408"/>
      <c r="KJ129" s="408">
        <f t="shared" si="1111"/>
        <v>0</v>
      </c>
      <c r="KK129" s="419">
        <v>0.022</v>
      </c>
      <c r="KL129" s="408">
        <f t="shared" si="1112"/>
        <v>0</v>
      </c>
      <c r="KM129" s="419"/>
      <c r="KN129" s="408"/>
      <c r="KO129" s="420">
        <f t="shared" si="1113"/>
        <v>0</v>
      </c>
      <c r="KP129" s="408">
        <f t="shared" si="1114"/>
        <v>0</v>
      </c>
      <c r="KQ129" s="419">
        <v>0.27429935250298</v>
      </c>
      <c r="KR129" s="421">
        <f t="shared" si="1115"/>
        <v>0</v>
      </c>
      <c r="KS129" s="422">
        <f t="shared" si="1116"/>
        <v>0</v>
      </c>
    </row>
    <row r="130" ht="15.75" customHeight="1">
      <c r="A130" s="415">
        <f t="shared" si="1117"/>
        <v>10</v>
      </c>
      <c r="B130" s="416" t="s">
        <v>89</v>
      </c>
      <c r="C130" s="417"/>
      <c r="D130" s="417" t="s">
        <v>84</v>
      </c>
      <c r="E130" s="408" t="str">
        <f>ADHK!E130</f>
        <v/>
      </c>
      <c r="F130" s="408">
        <f>ADHK!F130</f>
        <v>1009000</v>
      </c>
      <c r="G130" s="408">
        <f t="shared" si="1009"/>
        <v>0</v>
      </c>
      <c r="H130" s="419">
        <v>0.022</v>
      </c>
      <c r="I130" s="408">
        <f t="shared" si="1010"/>
        <v>0</v>
      </c>
      <c r="J130" s="419"/>
      <c r="K130" s="408"/>
      <c r="L130" s="420">
        <f t="shared" si="1011"/>
        <v>0</v>
      </c>
      <c r="M130" s="408">
        <f t="shared" si="1012"/>
        <v>0</v>
      </c>
      <c r="N130" s="419">
        <v>0.27429935250298</v>
      </c>
      <c r="O130" s="421">
        <f t="shared" si="1013"/>
        <v>0</v>
      </c>
      <c r="P130" s="422">
        <f t="shared" si="1014"/>
        <v>0</v>
      </c>
      <c r="Q130" s="569"/>
      <c r="R130" s="415">
        <f t="shared" si="1118"/>
        <v>10</v>
      </c>
      <c r="S130" s="416" t="s">
        <v>89</v>
      </c>
      <c r="T130" s="417"/>
      <c r="U130" s="417" t="s">
        <v>84</v>
      </c>
      <c r="V130" s="408" t="str">
        <f>ADHK!V130</f>
        <v/>
      </c>
      <c r="W130" s="408"/>
      <c r="X130" s="408">
        <f t="shared" si="1015"/>
        <v>0</v>
      </c>
      <c r="Y130" s="419">
        <v>0.022</v>
      </c>
      <c r="Z130" s="408">
        <f t="shared" si="1016"/>
        <v>0</v>
      </c>
      <c r="AA130" s="419"/>
      <c r="AB130" s="408"/>
      <c r="AC130" s="420">
        <f t="shared" si="1017"/>
        <v>0</v>
      </c>
      <c r="AD130" s="408">
        <f t="shared" si="1018"/>
        <v>0</v>
      </c>
      <c r="AE130" s="419">
        <v>0.27429935250298</v>
      </c>
      <c r="AF130" s="421">
        <f t="shared" si="1019"/>
        <v>0</v>
      </c>
      <c r="AG130" s="422">
        <f t="shared" si="1020"/>
        <v>0</v>
      </c>
      <c r="AH130" s="569"/>
      <c r="AI130" s="415">
        <f t="shared" si="1119"/>
        <v>10</v>
      </c>
      <c r="AJ130" s="416" t="s">
        <v>89</v>
      </c>
      <c r="AK130" s="417"/>
      <c r="AL130" s="417" t="s">
        <v>84</v>
      </c>
      <c r="AM130" s="408" t="str">
        <f>ADHK!AM130</f>
        <v/>
      </c>
      <c r="AN130" s="408"/>
      <c r="AO130" s="408">
        <f t="shared" si="1021"/>
        <v>0</v>
      </c>
      <c r="AP130" s="419">
        <v>0.022</v>
      </c>
      <c r="AQ130" s="408">
        <f t="shared" si="1022"/>
        <v>0</v>
      </c>
      <c r="AR130" s="419"/>
      <c r="AS130" s="408"/>
      <c r="AT130" s="420">
        <f t="shared" si="1023"/>
        <v>0</v>
      </c>
      <c r="AU130" s="408">
        <f t="shared" si="1024"/>
        <v>0</v>
      </c>
      <c r="AV130" s="419">
        <v>0.27429935250298</v>
      </c>
      <c r="AW130" s="421">
        <f t="shared" si="1025"/>
        <v>0</v>
      </c>
      <c r="AX130" s="422">
        <f t="shared" si="1026"/>
        <v>0</v>
      </c>
      <c r="AY130" s="569"/>
      <c r="AZ130" s="415">
        <f t="shared" si="1120"/>
        <v>10</v>
      </c>
      <c r="BA130" s="416" t="s">
        <v>89</v>
      </c>
      <c r="BB130" s="417"/>
      <c r="BC130" s="417" t="s">
        <v>84</v>
      </c>
      <c r="BD130" s="408" t="str">
        <f>ADHK!BD130</f>
        <v/>
      </c>
      <c r="BE130" s="408"/>
      <c r="BF130" s="408">
        <f t="shared" si="1027"/>
        <v>0</v>
      </c>
      <c r="BG130" s="419">
        <v>0.022</v>
      </c>
      <c r="BH130" s="408">
        <f t="shared" si="1028"/>
        <v>0</v>
      </c>
      <c r="BI130" s="419"/>
      <c r="BJ130" s="408"/>
      <c r="BK130" s="420">
        <f t="shared" si="1029"/>
        <v>0</v>
      </c>
      <c r="BL130" s="408">
        <f t="shared" si="1030"/>
        <v>0</v>
      </c>
      <c r="BM130" s="419">
        <v>0.27429935250298</v>
      </c>
      <c r="BN130" s="421">
        <f t="shared" si="1031"/>
        <v>0</v>
      </c>
      <c r="BO130" s="422">
        <f t="shared" si="1032"/>
        <v>0</v>
      </c>
      <c r="BP130" s="569"/>
      <c r="BQ130" s="415">
        <f t="shared" si="1121"/>
        <v>10</v>
      </c>
      <c r="BR130" s="416" t="s">
        <v>89</v>
      </c>
      <c r="BS130" s="417"/>
      <c r="BT130" s="417" t="s">
        <v>84</v>
      </c>
      <c r="BU130" s="408" t="str">
        <f>ADHK!BU130</f>
        <v/>
      </c>
      <c r="BV130" s="408"/>
      <c r="BW130" s="408">
        <f t="shared" si="1033"/>
        <v>0</v>
      </c>
      <c r="BX130" s="419">
        <v>0.022</v>
      </c>
      <c r="BY130" s="408">
        <f t="shared" si="1034"/>
        <v>0</v>
      </c>
      <c r="BZ130" s="419"/>
      <c r="CA130" s="408"/>
      <c r="CB130" s="420">
        <f t="shared" si="1035"/>
        <v>0</v>
      </c>
      <c r="CC130" s="408">
        <f t="shared" si="1036"/>
        <v>0</v>
      </c>
      <c r="CD130" s="419">
        <v>0.27429935250298</v>
      </c>
      <c r="CE130" s="421">
        <f t="shared" si="1037"/>
        <v>0</v>
      </c>
      <c r="CF130" s="422">
        <f t="shared" si="1038"/>
        <v>0</v>
      </c>
      <c r="CG130" s="569"/>
      <c r="CH130" s="415">
        <f t="shared" si="1122"/>
        <v>10</v>
      </c>
      <c r="CI130" s="416" t="s">
        <v>89</v>
      </c>
      <c r="CJ130" s="417"/>
      <c r="CK130" s="417" t="s">
        <v>84</v>
      </c>
      <c r="CL130" s="408" t="str">
        <f>ADHK!CL130</f>
        <v/>
      </c>
      <c r="CM130" s="408"/>
      <c r="CN130" s="408">
        <f t="shared" si="1039"/>
        <v>0</v>
      </c>
      <c r="CO130" s="419">
        <v>0.022</v>
      </c>
      <c r="CP130" s="408">
        <f t="shared" si="1040"/>
        <v>0</v>
      </c>
      <c r="CQ130" s="419"/>
      <c r="CR130" s="408"/>
      <c r="CS130" s="420">
        <f t="shared" si="1041"/>
        <v>0</v>
      </c>
      <c r="CT130" s="408">
        <f t="shared" si="1042"/>
        <v>0</v>
      </c>
      <c r="CU130" s="419">
        <v>0.27429935250298</v>
      </c>
      <c r="CV130" s="421">
        <f t="shared" si="1043"/>
        <v>0</v>
      </c>
      <c r="CW130" s="422">
        <f t="shared" si="1044"/>
        <v>0</v>
      </c>
      <c r="CX130" s="569"/>
      <c r="CY130" s="415">
        <f t="shared" si="1123"/>
        <v>10</v>
      </c>
      <c r="CZ130" s="416" t="s">
        <v>89</v>
      </c>
      <c r="DA130" s="417"/>
      <c r="DB130" s="417" t="s">
        <v>84</v>
      </c>
      <c r="DC130" s="408" t="str">
        <f>ADHK!DC130</f>
        <v/>
      </c>
      <c r="DD130" s="408"/>
      <c r="DE130" s="408">
        <f t="shared" si="1045"/>
        <v>0</v>
      </c>
      <c r="DF130" s="419">
        <v>0.022</v>
      </c>
      <c r="DG130" s="408">
        <f t="shared" si="1046"/>
        <v>0</v>
      </c>
      <c r="DH130" s="419"/>
      <c r="DI130" s="408"/>
      <c r="DJ130" s="420">
        <f t="shared" si="1047"/>
        <v>0</v>
      </c>
      <c r="DK130" s="408">
        <f t="shared" si="1048"/>
        <v>0</v>
      </c>
      <c r="DL130" s="419">
        <v>0.27429935250298</v>
      </c>
      <c r="DM130" s="421">
        <f t="shared" si="1049"/>
        <v>0</v>
      </c>
      <c r="DN130" s="422">
        <f t="shared" si="1050"/>
        <v>0</v>
      </c>
      <c r="DO130" s="569"/>
      <c r="DP130" s="415">
        <f t="shared" si="1124"/>
        <v>10</v>
      </c>
      <c r="DQ130" s="416" t="s">
        <v>89</v>
      </c>
      <c r="DR130" s="417"/>
      <c r="DS130" s="417" t="s">
        <v>84</v>
      </c>
      <c r="DT130" s="408" t="str">
        <f>ADHK!DT130</f>
        <v/>
      </c>
      <c r="DU130" s="408"/>
      <c r="DV130" s="408">
        <f t="shared" si="1051"/>
        <v>0</v>
      </c>
      <c r="DW130" s="419">
        <v>0.022</v>
      </c>
      <c r="DX130" s="408">
        <f t="shared" si="1052"/>
        <v>0</v>
      </c>
      <c r="DY130" s="419"/>
      <c r="DZ130" s="408"/>
      <c r="EA130" s="420">
        <f t="shared" si="1053"/>
        <v>0</v>
      </c>
      <c r="EB130" s="408">
        <f t="shared" si="1054"/>
        <v>0</v>
      </c>
      <c r="EC130" s="419">
        <v>0.27429935250298</v>
      </c>
      <c r="ED130" s="421">
        <f t="shared" si="1055"/>
        <v>0</v>
      </c>
      <c r="EE130" s="422">
        <f t="shared" si="1056"/>
        <v>0</v>
      </c>
      <c r="EF130" s="569"/>
      <c r="EG130" s="415">
        <f t="shared" si="1125"/>
        <v>10</v>
      </c>
      <c r="EH130" s="416" t="s">
        <v>89</v>
      </c>
      <c r="EI130" s="417"/>
      <c r="EJ130" s="417" t="s">
        <v>84</v>
      </c>
      <c r="EK130" s="408" t="str">
        <f>ADHK!EK130</f>
        <v/>
      </c>
      <c r="EL130" s="408"/>
      <c r="EM130" s="408">
        <f t="shared" si="1057"/>
        <v>0</v>
      </c>
      <c r="EN130" s="419">
        <v>0.022</v>
      </c>
      <c r="EO130" s="408">
        <f t="shared" si="1058"/>
        <v>0</v>
      </c>
      <c r="EP130" s="419"/>
      <c r="EQ130" s="408"/>
      <c r="ER130" s="420">
        <f t="shared" si="1059"/>
        <v>0</v>
      </c>
      <c r="ES130" s="408">
        <f t="shared" si="1060"/>
        <v>0</v>
      </c>
      <c r="ET130" s="419">
        <v>0.27429935250298</v>
      </c>
      <c r="EU130" s="421">
        <f t="shared" si="1061"/>
        <v>0</v>
      </c>
      <c r="EV130" s="422">
        <f t="shared" si="1062"/>
        <v>0</v>
      </c>
      <c r="EW130" s="569"/>
      <c r="EX130" s="415">
        <f t="shared" si="1126"/>
        <v>10</v>
      </c>
      <c r="EY130" s="416" t="s">
        <v>89</v>
      </c>
      <c r="EZ130" s="417"/>
      <c r="FA130" s="417" t="s">
        <v>84</v>
      </c>
      <c r="FB130" s="408" t="str">
        <f>ADHK!FB130</f>
        <v/>
      </c>
      <c r="FC130" s="408"/>
      <c r="FD130" s="408">
        <f t="shared" si="1063"/>
        <v>0</v>
      </c>
      <c r="FE130" s="419">
        <v>0.022</v>
      </c>
      <c r="FF130" s="408">
        <f t="shared" si="1064"/>
        <v>0</v>
      </c>
      <c r="FG130" s="419"/>
      <c r="FH130" s="408"/>
      <c r="FI130" s="420">
        <f t="shared" si="1065"/>
        <v>0</v>
      </c>
      <c r="FJ130" s="408">
        <f t="shared" si="1066"/>
        <v>0</v>
      </c>
      <c r="FK130" s="419">
        <v>0.27429935250298</v>
      </c>
      <c r="FL130" s="421">
        <f t="shared" si="1067"/>
        <v>0</v>
      </c>
      <c r="FM130" s="422">
        <f t="shared" si="1068"/>
        <v>0</v>
      </c>
      <c r="FN130" s="569"/>
      <c r="FO130" s="415">
        <f t="shared" si="1127"/>
        <v>10</v>
      </c>
      <c r="FP130" s="416" t="s">
        <v>89</v>
      </c>
      <c r="FQ130" s="417"/>
      <c r="FR130" s="417" t="s">
        <v>84</v>
      </c>
      <c r="FS130" s="408" t="str">
        <f>ADHK!FS130</f>
        <v/>
      </c>
      <c r="FT130" s="408"/>
      <c r="FU130" s="408">
        <f t="shared" si="1069"/>
        <v>0</v>
      </c>
      <c r="FV130" s="419">
        <v>0.022</v>
      </c>
      <c r="FW130" s="408">
        <f t="shared" si="1070"/>
        <v>0</v>
      </c>
      <c r="FX130" s="419"/>
      <c r="FY130" s="408"/>
      <c r="FZ130" s="420">
        <f t="shared" si="1071"/>
        <v>0</v>
      </c>
      <c r="GA130" s="408">
        <f t="shared" si="1072"/>
        <v>0</v>
      </c>
      <c r="GB130" s="419">
        <v>0.27429935250298</v>
      </c>
      <c r="GC130" s="421">
        <f t="shared" si="1073"/>
        <v>0</v>
      </c>
      <c r="GD130" s="422">
        <f t="shared" si="1074"/>
        <v>0</v>
      </c>
      <c r="GE130" s="569"/>
      <c r="GF130" s="415">
        <f t="shared" si="1128"/>
        <v>10</v>
      </c>
      <c r="GG130" s="416" t="s">
        <v>89</v>
      </c>
      <c r="GH130" s="417"/>
      <c r="GI130" s="417" t="s">
        <v>84</v>
      </c>
      <c r="GJ130" s="408" t="str">
        <f>ADHK!GJ130</f>
        <v/>
      </c>
      <c r="GK130" s="408"/>
      <c r="GL130" s="408">
        <f t="shared" si="1075"/>
        <v>0</v>
      </c>
      <c r="GM130" s="419">
        <v>0.022</v>
      </c>
      <c r="GN130" s="408">
        <f t="shared" si="1076"/>
        <v>0</v>
      </c>
      <c r="GO130" s="419"/>
      <c r="GP130" s="408"/>
      <c r="GQ130" s="420">
        <f t="shared" si="1077"/>
        <v>0</v>
      </c>
      <c r="GR130" s="408">
        <f t="shared" si="1078"/>
        <v>0</v>
      </c>
      <c r="GS130" s="419">
        <v>0.27429935250298</v>
      </c>
      <c r="GT130" s="421">
        <f t="shared" si="1079"/>
        <v>0</v>
      </c>
      <c r="GU130" s="422">
        <f t="shared" si="1080"/>
        <v>0</v>
      </c>
      <c r="GV130" s="569"/>
      <c r="GW130" s="415">
        <f t="shared" si="1129"/>
        <v>10</v>
      </c>
      <c r="GX130" s="416" t="s">
        <v>89</v>
      </c>
      <c r="GY130" s="417"/>
      <c r="GZ130" s="417" t="s">
        <v>84</v>
      </c>
      <c r="HA130" s="408" t="str">
        <f>ADHK!HA130</f>
        <v/>
      </c>
      <c r="HB130" s="408"/>
      <c r="HC130" s="408">
        <f t="shared" si="1081"/>
        <v>0</v>
      </c>
      <c r="HD130" s="419">
        <v>0.022</v>
      </c>
      <c r="HE130" s="408">
        <f t="shared" si="1082"/>
        <v>0</v>
      </c>
      <c r="HF130" s="419"/>
      <c r="HG130" s="408"/>
      <c r="HH130" s="420">
        <f t="shared" si="1083"/>
        <v>0</v>
      </c>
      <c r="HI130" s="408">
        <f t="shared" si="1084"/>
        <v>0</v>
      </c>
      <c r="HJ130" s="419">
        <v>0.27429935250298</v>
      </c>
      <c r="HK130" s="421">
        <f t="shared" si="1085"/>
        <v>0</v>
      </c>
      <c r="HL130" s="422">
        <f t="shared" si="1086"/>
        <v>0</v>
      </c>
      <c r="HM130" s="569"/>
      <c r="HN130" s="415">
        <f t="shared" si="1130"/>
        <v>10</v>
      </c>
      <c r="HO130" s="416" t="s">
        <v>89</v>
      </c>
      <c r="HP130" s="417"/>
      <c r="HQ130" s="417" t="s">
        <v>84</v>
      </c>
      <c r="HR130" s="408" t="str">
        <f>ADHK!HR130</f>
        <v/>
      </c>
      <c r="HS130" s="408"/>
      <c r="HT130" s="408">
        <f t="shared" si="1087"/>
        <v>0</v>
      </c>
      <c r="HU130" s="419">
        <v>0.022</v>
      </c>
      <c r="HV130" s="408">
        <f t="shared" si="1088"/>
        <v>0</v>
      </c>
      <c r="HW130" s="419"/>
      <c r="HX130" s="408"/>
      <c r="HY130" s="420">
        <f t="shared" si="1089"/>
        <v>0</v>
      </c>
      <c r="HZ130" s="408">
        <f t="shared" si="1090"/>
        <v>0</v>
      </c>
      <c r="IA130" s="419">
        <v>0.27429935250298</v>
      </c>
      <c r="IB130" s="421">
        <f t="shared" si="1091"/>
        <v>0</v>
      </c>
      <c r="IC130" s="422">
        <f t="shared" si="1092"/>
        <v>0</v>
      </c>
      <c r="ID130" s="569"/>
      <c r="IE130" s="415">
        <f t="shared" si="1131"/>
        <v>10</v>
      </c>
      <c r="IF130" s="416" t="s">
        <v>89</v>
      </c>
      <c r="IG130" s="417"/>
      <c r="IH130" s="417" t="s">
        <v>84</v>
      </c>
      <c r="II130" s="408" t="str">
        <f>ADHK!II130</f>
        <v/>
      </c>
      <c r="IJ130" s="405" t="str">
        <f>'Produksi dan Harga'!BW28</f>
        <v/>
      </c>
      <c r="IK130" s="408">
        <f t="shared" si="1093"/>
        <v>0</v>
      </c>
      <c r="IL130" s="419">
        <v>0.022</v>
      </c>
      <c r="IM130" s="408">
        <f t="shared" si="1094"/>
        <v>0</v>
      </c>
      <c r="IN130" s="419"/>
      <c r="IO130" s="408"/>
      <c r="IP130" s="420">
        <f t="shared" si="1095"/>
        <v>0</v>
      </c>
      <c r="IQ130" s="408">
        <f t="shared" si="1096"/>
        <v>0</v>
      </c>
      <c r="IR130" s="419">
        <v>0.27429935250298</v>
      </c>
      <c r="IS130" s="421">
        <f t="shared" si="1097"/>
        <v>0</v>
      </c>
      <c r="IT130" s="422">
        <f t="shared" si="1098"/>
        <v>0</v>
      </c>
      <c r="IU130" s="569"/>
      <c r="IV130" s="415">
        <f t="shared" si="1132"/>
        <v>10</v>
      </c>
      <c r="IW130" s="416" t="s">
        <v>89</v>
      </c>
      <c r="IX130" s="417"/>
      <c r="IY130" s="417" t="s">
        <v>84</v>
      </c>
      <c r="IZ130" s="408" t="str">
        <f>ADHK!IZ130</f>
        <v/>
      </c>
      <c r="JA130" s="408"/>
      <c r="JB130" s="408">
        <f t="shared" si="1099"/>
        <v>0</v>
      </c>
      <c r="JC130" s="419">
        <v>0.022</v>
      </c>
      <c r="JD130" s="408">
        <f t="shared" si="1100"/>
        <v>0</v>
      </c>
      <c r="JE130" s="419"/>
      <c r="JF130" s="408"/>
      <c r="JG130" s="420">
        <f t="shared" si="1101"/>
        <v>0</v>
      </c>
      <c r="JH130" s="408">
        <f t="shared" si="1102"/>
        <v>0</v>
      </c>
      <c r="JI130" s="419">
        <v>0.27429935250298</v>
      </c>
      <c r="JJ130" s="421">
        <f t="shared" si="1103"/>
        <v>0</v>
      </c>
      <c r="JK130" s="422">
        <f t="shared" si="1104"/>
        <v>0</v>
      </c>
      <c r="JL130" s="569"/>
      <c r="JM130" s="415">
        <f t="shared" si="1133"/>
        <v>10</v>
      </c>
      <c r="JN130" s="416" t="s">
        <v>89</v>
      </c>
      <c r="JO130" s="417"/>
      <c r="JP130" s="417" t="s">
        <v>84</v>
      </c>
      <c r="JQ130" s="408" t="str">
        <f>ADHK!JQ130</f>
        <v/>
      </c>
      <c r="JR130" s="408"/>
      <c r="JS130" s="408">
        <f t="shared" si="1105"/>
        <v>0</v>
      </c>
      <c r="JT130" s="419">
        <v>0.022</v>
      </c>
      <c r="JU130" s="408">
        <f t="shared" si="1106"/>
        <v>0</v>
      </c>
      <c r="JV130" s="419"/>
      <c r="JW130" s="408"/>
      <c r="JX130" s="420">
        <f t="shared" si="1107"/>
        <v>0</v>
      </c>
      <c r="JY130" s="408">
        <f t="shared" si="1108"/>
        <v>0</v>
      </c>
      <c r="JZ130" s="419">
        <v>0.27429935250298</v>
      </c>
      <c r="KA130" s="421">
        <f t="shared" si="1109"/>
        <v>0</v>
      </c>
      <c r="KB130" s="422">
        <f t="shared" si="1110"/>
        <v>0</v>
      </c>
      <c r="KC130" s="569"/>
      <c r="KD130" s="415">
        <f t="shared" si="1134"/>
        <v>10</v>
      </c>
      <c r="KE130" s="416" t="s">
        <v>89</v>
      </c>
      <c r="KF130" s="417"/>
      <c r="KG130" s="417" t="s">
        <v>84</v>
      </c>
      <c r="KH130" s="408" t="str">
        <f>ADHK!KH130</f>
        <v/>
      </c>
      <c r="KI130" s="408"/>
      <c r="KJ130" s="408">
        <f t="shared" si="1111"/>
        <v>0</v>
      </c>
      <c r="KK130" s="419">
        <v>0.022</v>
      </c>
      <c r="KL130" s="408">
        <f t="shared" si="1112"/>
        <v>0</v>
      </c>
      <c r="KM130" s="419"/>
      <c r="KN130" s="408"/>
      <c r="KO130" s="420">
        <f t="shared" si="1113"/>
        <v>0</v>
      </c>
      <c r="KP130" s="408">
        <f t="shared" si="1114"/>
        <v>0</v>
      </c>
      <c r="KQ130" s="419">
        <v>0.27429935250298</v>
      </c>
      <c r="KR130" s="421">
        <f t="shared" si="1115"/>
        <v>0</v>
      </c>
      <c r="KS130" s="422">
        <f t="shared" si="1116"/>
        <v>0</v>
      </c>
    </row>
    <row r="131" ht="15.75" customHeight="1">
      <c r="A131" s="415">
        <f t="shared" si="1117"/>
        <v>11</v>
      </c>
      <c r="B131" s="416" t="s">
        <v>90</v>
      </c>
      <c r="C131" s="417"/>
      <c r="D131" s="417"/>
      <c r="E131" s="408" t="str">
        <f>ADHK!E131</f>
        <v/>
      </c>
      <c r="F131" s="408" t="str">
        <f>ADHK!F131</f>
        <v/>
      </c>
      <c r="G131" s="408">
        <f t="shared" si="1009"/>
        <v>0</v>
      </c>
      <c r="H131" s="419"/>
      <c r="I131" s="408">
        <f t="shared" si="1010"/>
        <v>0</v>
      </c>
      <c r="J131" s="419"/>
      <c r="K131" s="408"/>
      <c r="L131" s="420">
        <f t="shared" si="1011"/>
        <v>0</v>
      </c>
      <c r="M131" s="408">
        <f t="shared" si="1012"/>
        <v>0</v>
      </c>
      <c r="N131" s="419"/>
      <c r="O131" s="421">
        <f t="shared" si="1013"/>
        <v>0</v>
      </c>
      <c r="P131" s="422">
        <f t="shared" si="1014"/>
        <v>0</v>
      </c>
      <c r="Q131" s="569"/>
      <c r="R131" s="415">
        <f t="shared" si="1118"/>
        <v>11</v>
      </c>
      <c r="S131" s="416" t="s">
        <v>90</v>
      </c>
      <c r="T131" s="417"/>
      <c r="U131" s="417"/>
      <c r="V131" s="408" t="str">
        <f>ADHK!V131</f>
        <v/>
      </c>
      <c r="W131" s="408"/>
      <c r="X131" s="408">
        <f t="shared" si="1015"/>
        <v>0</v>
      </c>
      <c r="Y131" s="419"/>
      <c r="Z131" s="408">
        <f t="shared" si="1016"/>
        <v>0</v>
      </c>
      <c r="AA131" s="419"/>
      <c r="AB131" s="408"/>
      <c r="AC131" s="420">
        <f t="shared" si="1017"/>
        <v>0</v>
      </c>
      <c r="AD131" s="408">
        <f t="shared" si="1018"/>
        <v>0</v>
      </c>
      <c r="AE131" s="419"/>
      <c r="AF131" s="421">
        <f t="shared" si="1019"/>
        <v>0</v>
      </c>
      <c r="AG131" s="422">
        <f t="shared" si="1020"/>
        <v>0</v>
      </c>
      <c r="AH131" s="569"/>
      <c r="AI131" s="415">
        <f t="shared" si="1119"/>
        <v>11</v>
      </c>
      <c r="AJ131" s="416" t="s">
        <v>90</v>
      </c>
      <c r="AK131" s="417"/>
      <c r="AL131" s="417"/>
      <c r="AM131" s="408" t="str">
        <f>ADHK!AM131</f>
        <v/>
      </c>
      <c r="AN131" s="408"/>
      <c r="AO131" s="408">
        <f t="shared" si="1021"/>
        <v>0</v>
      </c>
      <c r="AP131" s="419"/>
      <c r="AQ131" s="408">
        <f t="shared" si="1022"/>
        <v>0</v>
      </c>
      <c r="AR131" s="419"/>
      <c r="AS131" s="408"/>
      <c r="AT131" s="420">
        <f t="shared" si="1023"/>
        <v>0</v>
      </c>
      <c r="AU131" s="408">
        <f t="shared" si="1024"/>
        <v>0</v>
      </c>
      <c r="AV131" s="419"/>
      <c r="AW131" s="421">
        <f t="shared" si="1025"/>
        <v>0</v>
      </c>
      <c r="AX131" s="422">
        <f t="shared" si="1026"/>
        <v>0</v>
      </c>
      <c r="AY131" s="569"/>
      <c r="AZ131" s="415">
        <f t="shared" si="1120"/>
        <v>11</v>
      </c>
      <c r="BA131" s="416" t="s">
        <v>90</v>
      </c>
      <c r="BB131" s="417"/>
      <c r="BC131" s="417"/>
      <c r="BD131" s="408" t="str">
        <f>ADHK!BD131</f>
        <v/>
      </c>
      <c r="BE131" s="408"/>
      <c r="BF131" s="408">
        <f t="shared" si="1027"/>
        <v>0</v>
      </c>
      <c r="BG131" s="419"/>
      <c r="BH131" s="408">
        <f t="shared" si="1028"/>
        <v>0</v>
      </c>
      <c r="BI131" s="419"/>
      <c r="BJ131" s="408"/>
      <c r="BK131" s="420">
        <f t="shared" si="1029"/>
        <v>0</v>
      </c>
      <c r="BL131" s="408">
        <f t="shared" si="1030"/>
        <v>0</v>
      </c>
      <c r="BM131" s="419"/>
      <c r="BN131" s="421">
        <f t="shared" si="1031"/>
        <v>0</v>
      </c>
      <c r="BO131" s="422">
        <f t="shared" si="1032"/>
        <v>0</v>
      </c>
      <c r="BP131" s="569"/>
      <c r="BQ131" s="415">
        <f t="shared" si="1121"/>
        <v>11</v>
      </c>
      <c r="BR131" s="416" t="s">
        <v>90</v>
      </c>
      <c r="BS131" s="417"/>
      <c r="BT131" s="417"/>
      <c r="BU131" s="408" t="str">
        <f>ADHK!BU131</f>
        <v/>
      </c>
      <c r="BV131" s="408"/>
      <c r="BW131" s="408">
        <f t="shared" si="1033"/>
        <v>0</v>
      </c>
      <c r="BX131" s="419"/>
      <c r="BY131" s="408">
        <f t="shared" si="1034"/>
        <v>0</v>
      </c>
      <c r="BZ131" s="419"/>
      <c r="CA131" s="408"/>
      <c r="CB131" s="420">
        <f t="shared" si="1035"/>
        <v>0</v>
      </c>
      <c r="CC131" s="408">
        <f t="shared" si="1036"/>
        <v>0</v>
      </c>
      <c r="CD131" s="419"/>
      <c r="CE131" s="421">
        <f t="shared" si="1037"/>
        <v>0</v>
      </c>
      <c r="CF131" s="422">
        <f t="shared" si="1038"/>
        <v>0</v>
      </c>
      <c r="CG131" s="569"/>
      <c r="CH131" s="415">
        <f t="shared" si="1122"/>
        <v>11</v>
      </c>
      <c r="CI131" s="416" t="s">
        <v>90</v>
      </c>
      <c r="CJ131" s="417"/>
      <c r="CK131" s="417"/>
      <c r="CL131" s="408" t="str">
        <f>ADHK!CL131</f>
        <v/>
      </c>
      <c r="CM131" s="408"/>
      <c r="CN131" s="408">
        <f t="shared" si="1039"/>
        <v>0</v>
      </c>
      <c r="CO131" s="419"/>
      <c r="CP131" s="408">
        <f t="shared" si="1040"/>
        <v>0</v>
      </c>
      <c r="CQ131" s="419"/>
      <c r="CR131" s="408"/>
      <c r="CS131" s="420">
        <f t="shared" si="1041"/>
        <v>0</v>
      </c>
      <c r="CT131" s="408">
        <f t="shared" si="1042"/>
        <v>0</v>
      </c>
      <c r="CU131" s="419"/>
      <c r="CV131" s="421">
        <f t="shared" si="1043"/>
        <v>0</v>
      </c>
      <c r="CW131" s="422">
        <f t="shared" si="1044"/>
        <v>0</v>
      </c>
      <c r="CX131" s="569"/>
      <c r="CY131" s="415">
        <f t="shared" si="1123"/>
        <v>11</v>
      </c>
      <c r="CZ131" s="416" t="s">
        <v>90</v>
      </c>
      <c r="DA131" s="417"/>
      <c r="DB131" s="417"/>
      <c r="DC131" s="408" t="str">
        <f>ADHK!DC131</f>
        <v/>
      </c>
      <c r="DD131" s="408"/>
      <c r="DE131" s="408">
        <f t="shared" si="1045"/>
        <v>0</v>
      </c>
      <c r="DF131" s="419"/>
      <c r="DG131" s="408">
        <f t="shared" si="1046"/>
        <v>0</v>
      </c>
      <c r="DH131" s="419"/>
      <c r="DI131" s="408"/>
      <c r="DJ131" s="420">
        <f t="shared" si="1047"/>
        <v>0</v>
      </c>
      <c r="DK131" s="408">
        <f t="shared" si="1048"/>
        <v>0</v>
      </c>
      <c r="DL131" s="419"/>
      <c r="DM131" s="421">
        <f t="shared" si="1049"/>
        <v>0</v>
      </c>
      <c r="DN131" s="422">
        <f t="shared" si="1050"/>
        <v>0</v>
      </c>
      <c r="DO131" s="569"/>
      <c r="DP131" s="415">
        <f t="shared" si="1124"/>
        <v>11</v>
      </c>
      <c r="DQ131" s="416" t="s">
        <v>90</v>
      </c>
      <c r="DR131" s="417"/>
      <c r="DS131" s="417"/>
      <c r="DT131" s="408" t="str">
        <f>ADHK!DT131</f>
        <v/>
      </c>
      <c r="DU131" s="408"/>
      <c r="DV131" s="408">
        <f t="shared" si="1051"/>
        <v>0</v>
      </c>
      <c r="DW131" s="419"/>
      <c r="DX131" s="408">
        <f t="shared" si="1052"/>
        <v>0</v>
      </c>
      <c r="DY131" s="419"/>
      <c r="DZ131" s="408"/>
      <c r="EA131" s="420">
        <f t="shared" si="1053"/>
        <v>0</v>
      </c>
      <c r="EB131" s="408">
        <f t="shared" si="1054"/>
        <v>0</v>
      </c>
      <c r="EC131" s="419"/>
      <c r="ED131" s="421">
        <f t="shared" si="1055"/>
        <v>0</v>
      </c>
      <c r="EE131" s="422">
        <f t="shared" si="1056"/>
        <v>0</v>
      </c>
      <c r="EF131" s="569"/>
      <c r="EG131" s="415">
        <f t="shared" si="1125"/>
        <v>11</v>
      </c>
      <c r="EH131" s="416" t="s">
        <v>90</v>
      </c>
      <c r="EI131" s="417"/>
      <c r="EJ131" s="417"/>
      <c r="EK131" s="408" t="str">
        <f>ADHK!EK131</f>
        <v/>
      </c>
      <c r="EL131" s="408"/>
      <c r="EM131" s="408">
        <f t="shared" si="1057"/>
        <v>0</v>
      </c>
      <c r="EN131" s="419"/>
      <c r="EO131" s="408">
        <f t="shared" si="1058"/>
        <v>0</v>
      </c>
      <c r="EP131" s="419"/>
      <c r="EQ131" s="408"/>
      <c r="ER131" s="420">
        <f t="shared" si="1059"/>
        <v>0</v>
      </c>
      <c r="ES131" s="408">
        <f t="shared" si="1060"/>
        <v>0</v>
      </c>
      <c r="ET131" s="419"/>
      <c r="EU131" s="421">
        <f t="shared" si="1061"/>
        <v>0</v>
      </c>
      <c r="EV131" s="422">
        <f t="shared" si="1062"/>
        <v>0</v>
      </c>
      <c r="EW131" s="569"/>
      <c r="EX131" s="415">
        <f t="shared" si="1126"/>
        <v>11</v>
      </c>
      <c r="EY131" s="416" t="s">
        <v>90</v>
      </c>
      <c r="EZ131" s="417"/>
      <c r="FA131" s="417"/>
      <c r="FB131" s="408" t="str">
        <f>ADHK!FB131</f>
        <v/>
      </c>
      <c r="FC131" s="408"/>
      <c r="FD131" s="408">
        <f t="shared" si="1063"/>
        <v>0</v>
      </c>
      <c r="FE131" s="419"/>
      <c r="FF131" s="408">
        <f t="shared" si="1064"/>
        <v>0</v>
      </c>
      <c r="FG131" s="419"/>
      <c r="FH131" s="408"/>
      <c r="FI131" s="420">
        <f t="shared" si="1065"/>
        <v>0</v>
      </c>
      <c r="FJ131" s="408">
        <f t="shared" si="1066"/>
        <v>0</v>
      </c>
      <c r="FK131" s="419"/>
      <c r="FL131" s="421">
        <f t="shared" si="1067"/>
        <v>0</v>
      </c>
      <c r="FM131" s="422">
        <f t="shared" si="1068"/>
        <v>0</v>
      </c>
      <c r="FN131" s="569"/>
      <c r="FO131" s="415">
        <f t="shared" si="1127"/>
        <v>11</v>
      </c>
      <c r="FP131" s="416" t="s">
        <v>90</v>
      </c>
      <c r="FQ131" s="417"/>
      <c r="FR131" s="417"/>
      <c r="FS131" s="408" t="str">
        <f>ADHK!FS131</f>
        <v/>
      </c>
      <c r="FT131" s="408"/>
      <c r="FU131" s="408">
        <f t="shared" si="1069"/>
        <v>0</v>
      </c>
      <c r="FV131" s="419"/>
      <c r="FW131" s="408">
        <f t="shared" si="1070"/>
        <v>0</v>
      </c>
      <c r="FX131" s="419"/>
      <c r="FY131" s="408"/>
      <c r="FZ131" s="420">
        <f t="shared" si="1071"/>
        <v>0</v>
      </c>
      <c r="GA131" s="408">
        <f t="shared" si="1072"/>
        <v>0</v>
      </c>
      <c r="GB131" s="419"/>
      <c r="GC131" s="421">
        <f t="shared" si="1073"/>
        <v>0</v>
      </c>
      <c r="GD131" s="422">
        <f t="shared" si="1074"/>
        <v>0</v>
      </c>
      <c r="GE131" s="569"/>
      <c r="GF131" s="415">
        <f t="shared" si="1128"/>
        <v>11</v>
      </c>
      <c r="GG131" s="416" t="s">
        <v>90</v>
      </c>
      <c r="GH131" s="417"/>
      <c r="GI131" s="417"/>
      <c r="GJ131" s="408" t="str">
        <f>ADHK!GJ131</f>
        <v/>
      </c>
      <c r="GK131" s="408"/>
      <c r="GL131" s="408">
        <f t="shared" si="1075"/>
        <v>0</v>
      </c>
      <c r="GM131" s="419"/>
      <c r="GN131" s="408">
        <f t="shared" si="1076"/>
        <v>0</v>
      </c>
      <c r="GO131" s="419"/>
      <c r="GP131" s="408"/>
      <c r="GQ131" s="420">
        <f t="shared" si="1077"/>
        <v>0</v>
      </c>
      <c r="GR131" s="408">
        <f t="shared" si="1078"/>
        <v>0</v>
      </c>
      <c r="GS131" s="419"/>
      <c r="GT131" s="421">
        <f t="shared" si="1079"/>
        <v>0</v>
      </c>
      <c r="GU131" s="422">
        <f t="shared" si="1080"/>
        <v>0</v>
      </c>
      <c r="GV131" s="569"/>
      <c r="GW131" s="415">
        <f t="shared" si="1129"/>
        <v>11</v>
      </c>
      <c r="GX131" s="416" t="s">
        <v>90</v>
      </c>
      <c r="GY131" s="417"/>
      <c r="GZ131" s="417"/>
      <c r="HA131" s="408" t="str">
        <f>ADHK!HA131</f>
        <v/>
      </c>
      <c r="HB131" s="408"/>
      <c r="HC131" s="408">
        <f t="shared" si="1081"/>
        <v>0</v>
      </c>
      <c r="HD131" s="419"/>
      <c r="HE131" s="408">
        <f t="shared" si="1082"/>
        <v>0</v>
      </c>
      <c r="HF131" s="419"/>
      <c r="HG131" s="408"/>
      <c r="HH131" s="420">
        <f t="shared" si="1083"/>
        <v>0</v>
      </c>
      <c r="HI131" s="408">
        <f t="shared" si="1084"/>
        <v>0</v>
      </c>
      <c r="HJ131" s="419"/>
      <c r="HK131" s="421">
        <f t="shared" si="1085"/>
        <v>0</v>
      </c>
      <c r="HL131" s="422">
        <f t="shared" si="1086"/>
        <v>0</v>
      </c>
      <c r="HM131" s="569"/>
      <c r="HN131" s="415">
        <f t="shared" si="1130"/>
        <v>11</v>
      </c>
      <c r="HO131" s="416" t="s">
        <v>90</v>
      </c>
      <c r="HP131" s="417"/>
      <c r="HQ131" s="417"/>
      <c r="HR131" s="408" t="str">
        <f>ADHK!HR131</f>
        <v/>
      </c>
      <c r="HS131" s="408"/>
      <c r="HT131" s="408">
        <f t="shared" si="1087"/>
        <v>0</v>
      </c>
      <c r="HU131" s="419"/>
      <c r="HV131" s="408">
        <f t="shared" si="1088"/>
        <v>0</v>
      </c>
      <c r="HW131" s="419"/>
      <c r="HX131" s="408"/>
      <c r="HY131" s="420">
        <f t="shared" si="1089"/>
        <v>0</v>
      </c>
      <c r="HZ131" s="408">
        <f t="shared" si="1090"/>
        <v>0</v>
      </c>
      <c r="IA131" s="419"/>
      <c r="IB131" s="421">
        <f t="shared" si="1091"/>
        <v>0</v>
      </c>
      <c r="IC131" s="422">
        <f t="shared" si="1092"/>
        <v>0</v>
      </c>
      <c r="ID131" s="569"/>
      <c r="IE131" s="415">
        <f t="shared" si="1131"/>
        <v>11</v>
      </c>
      <c r="IF131" s="416" t="s">
        <v>90</v>
      </c>
      <c r="IG131" s="417"/>
      <c r="IH131" s="417"/>
      <c r="II131" s="408" t="str">
        <f>ADHK!II131</f>
        <v/>
      </c>
      <c r="IJ131" s="405" t="str">
        <f>'Produksi dan Harga'!BW29</f>
        <v/>
      </c>
      <c r="IK131" s="408">
        <f t="shared" si="1093"/>
        <v>0</v>
      </c>
      <c r="IL131" s="419"/>
      <c r="IM131" s="408">
        <f t="shared" si="1094"/>
        <v>0</v>
      </c>
      <c r="IN131" s="419"/>
      <c r="IO131" s="408"/>
      <c r="IP131" s="420">
        <f t="shared" si="1095"/>
        <v>0</v>
      </c>
      <c r="IQ131" s="408">
        <f t="shared" si="1096"/>
        <v>0</v>
      </c>
      <c r="IR131" s="419"/>
      <c r="IS131" s="421">
        <f t="shared" si="1097"/>
        <v>0</v>
      </c>
      <c r="IT131" s="422">
        <f t="shared" si="1098"/>
        <v>0</v>
      </c>
      <c r="IU131" s="569"/>
      <c r="IV131" s="415">
        <f t="shared" si="1132"/>
        <v>11</v>
      </c>
      <c r="IW131" s="416" t="s">
        <v>90</v>
      </c>
      <c r="IX131" s="417"/>
      <c r="IY131" s="417"/>
      <c r="IZ131" s="408" t="str">
        <f>ADHK!IZ131</f>
        <v/>
      </c>
      <c r="JA131" s="408"/>
      <c r="JB131" s="408">
        <f t="shared" si="1099"/>
        <v>0</v>
      </c>
      <c r="JC131" s="419"/>
      <c r="JD131" s="408">
        <f t="shared" si="1100"/>
        <v>0</v>
      </c>
      <c r="JE131" s="419"/>
      <c r="JF131" s="408"/>
      <c r="JG131" s="420">
        <f t="shared" si="1101"/>
        <v>0</v>
      </c>
      <c r="JH131" s="408">
        <f t="shared" si="1102"/>
        <v>0</v>
      </c>
      <c r="JI131" s="419"/>
      <c r="JJ131" s="421">
        <f t="shared" si="1103"/>
        <v>0</v>
      </c>
      <c r="JK131" s="422">
        <f t="shared" si="1104"/>
        <v>0</v>
      </c>
      <c r="JL131" s="569"/>
      <c r="JM131" s="415">
        <f t="shared" si="1133"/>
        <v>11</v>
      </c>
      <c r="JN131" s="416" t="s">
        <v>90</v>
      </c>
      <c r="JO131" s="417"/>
      <c r="JP131" s="417"/>
      <c r="JQ131" s="408" t="str">
        <f>ADHK!JQ131</f>
        <v/>
      </c>
      <c r="JR131" s="408"/>
      <c r="JS131" s="408">
        <f t="shared" si="1105"/>
        <v>0</v>
      </c>
      <c r="JT131" s="419"/>
      <c r="JU131" s="408">
        <f t="shared" si="1106"/>
        <v>0</v>
      </c>
      <c r="JV131" s="419"/>
      <c r="JW131" s="408"/>
      <c r="JX131" s="420">
        <f t="shared" si="1107"/>
        <v>0</v>
      </c>
      <c r="JY131" s="408">
        <f t="shared" si="1108"/>
        <v>0</v>
      </c>
      <c r="JZ131" s="419"/>
      <c r="KA131" s="421">
        <f t="shared" si="1109"/>
        <v>0</v>
      </c>
      <c r="KB131" s="422">
        <f t="shared" si="1110"/>
        <v>0</v>
      </c>
      <c r="KC131" s="569"/>
      <c r="KD131" s="415">
        <f t="shared" si="1134"/>
        <v>11</v>
      </c>
      <c r="KE131" s="416" t="s">
        <v>90</v>
      </c>
      <c r="KF131" s="417"/>
      <c r="KG131" s="417"/>
      <c r="KH131" s="408" t="str">
        <f>ADHK!KH131</f>
        <v/>
      </c>
      <c r="KI131" s="408"/>
      <c r="KJ131" s="408">
        <f t="shared" si="1111"/>
        <v>0</v>
      </c>
      <c r="KK131" s="419"/>
      <c r="KL131" s="408">
        <f t="shared" si="1112"/>
        <v>0</v>
      </c>
      <c r="KM131" s="419"/>
      <c r="KN131" s="408"/>
      <c r="KO131" s="420">
        <f t="shared" si="1113"/>
        <v>0</v>
      </c>
      <c r="KP131" s="408">
        <f t="shared" si="1114"/>
        <v>0</v>
      </c>
      <c r="KQ131" s="419"/>
      <c r="KR131" s="421">
        <f t="shared" si="1115"/>
        <v>0</v>
      </c>
      <c r="KS131" s="422">
        <f t="shared" si="1116"/>
        <v>0</v>
      </c>
    </row>
    <row r="132" ht="15.75" customHeight="1">
      <c r="A132" s="415">
        <f t="shared" si="1117"/>
        <v>12</v>
      </c>
      <c r="B132" s="416" t="s">
        <v>91</v>
      </c>
      <c r="C132" s="417"/>
      <c r="D132" s="417"/>
      <c r="E132" s="408" t="str">
        <f>ADHK!E132</f>
        <v/>
      </c>
      <c r="F132" s="408" t="str">
        <f>ADHK!F132</f>
        <v/>
      </c>
      <c r="G132" s="408">
        <f t="shared" si="1009"/>
        <v>0</v>
      </c>
      <c r="H132" s="419"/>
      <c r="I132" s="408">
        <f t="shared" si="1010"/>
        <v>0</v>
      </c>
      <c r="J132" s="419"/>
      <c r="K132" s="408"/>
      <c r="L132" s="420">
        <f t="shared" si="1011"/>
        <v>0</v>
      </c>
      <c r="M132" s="408">
        <f t="shared" si="1012"/>
        <v>0</v>
      </c>
      <c r="N132" s="419"/>
      <c r="O132" s="421">
        <f t="shared" si="1013"/>
        <v>0</v>
      </c>
      <c r="P132" s="422">
        <f t="shared" si="1014"/>
        <v>0</v>
      </c>
      <c r="Q132" s="569"/>
      <c r="R132" s="415">
        <f t="shared" si="1118"/>
        <v>12</v>
      </c>
      <c r="S132" s="416" t="s">
        <v>91</v>
      </c>
      <c r="T132" s="417"/>
      <c r="U132" s="417"/>
      <c r="V132" s="408" t="str">
        <f>ADHK!V132</f>
        <v/>
      </c>
      <c r="W132" s="408"/>
      <c r="X132" s="408">
        <f t="shared" si="1015"/>
        <v>0</v>
      </c>
      <c r="Y132" s="419"/>
      <c r="Z132" s="408">
        <f t="shared" si="1016"/>
        <v>0</v>
      </c>
      <c r="AA132" s="419"/>
      <c r="AB132" s="408"/>
      <c r="AC132" s="420">
        <f t="shared" si="1017"/>
        <v>0</v>
      </c>
      <c r="AD132" s="408">
        <f t="shared" si="1018"/>
        <v>0</v>
      </c>
      <c r="AE132" s="419"/>
      <c r="AF132" s="421">
        <f t="shared" si="1019"/>
        <v>0</v>
      </c>
      <c r="AG132" s="422">
        <f t="shared" si="1020"/>
        <v>0</v>
      </c>
      <c r="AH132" s="569"/>
      <c r="AI132" s="415">
        <f t="shared" si="1119"/>
        <v>12</v>
      </c>
      <c r="AJ132" s="416" t="s">
        <v>91</v>
      </c>
      <c r="AK132" s="417"/>
      <c r="AL132" s="417"/>
      <c r="AM132" s="408" t="str">
        <f>ADHK!AM132</f>
        <v/>
      </c>
      <c r="AN132" s="408"/>
      <c r="AO132" s="408">
        <f t="shared" si="1021"/>
        <v>0</v>
      </c>
      <c r="AP132" s="419"/>
      <c r="AQ132" s="408">
        <f t="shared" si="1022"/>
        <v>0</v>
      </c>
      <c r="AR132" s="419"/>
      <c r="AS132" s="408"/>
      <c r="AT132" s="420">
        <f t="shared" si="1023"/>
        <v>0</v>
      </c>
      <c r="AU132" s="408">
        <f t="shared" si="1024"/>
        <v>0</v>
      </c>
      <c r="AV132" s="419"/>
      <c r="AW132" s="421">
        <f t="shared" si="1025"/>
        <v>0</v>
      </c>
      <c r="AX132" s="422">
        <f t="shared" si="1026"/>
        <v>0</v>
      </c>
      <c r="AY132" s="569"/>
      <c r="AZ132" s="415">
        <f t="shared" si="1120"/>
        <v>12</v>
      </c>
      <c r="BA132" s="416" t="s">
        <v>91</v>
      </c>
      <c r="BB132" s="417"/>
      <c r="BC132" s="417"/>
      <c r="BD132" s="408" t="str">
        <f>ADHK!BD132</f>
        <v/>
      </c>
      <c r="BE132" s="408"/>
      <c r="BF132" s="408">
        <f t="shared" si="1027"/>
        <v>0</v>
      </c>
      <c r="BG132" s="419"/>
      <c r="BH132" s="408">
        <f t="shared" si="1028"/>
        <v>0</v>
      </c>
      <c r="BI132" s="419"/>
      <c r="BJ132" s="408"/>
      <c r="BK132" s="420">
        <f t="shared" si="1029"/>
        <v>0</v>
      </c>
      <c r="BL132" s="408">
        <f t="shared" si="1030"/>
        <v>0</v>
      </c>
      <c r="BM132" s="419"/>
      <c r="BN132" s="421">
        <f t="shared" si="1031"/>
        <v>0</v>
      </c>
      <c r="BO132" s="422">
        <f t="shared" si="1032"/>
        <v>0</v>
      </c>
      <c r="BP132" s="569"/>
      <c r="BQ132" s="415">
        <f t="shared" si="1121"/>
        <v>12</v>
      </c>
      <c r="BR132" s="416" t="s">
        <v>91</v>
      </c>
      <c r="BS132" s="417"/>
      <c r="BT132" s="417"/>
      <c r="BU132" s="408" t="str">
        <f>ADHK!BU132</f>
        <v/>
      </c>
      <c r="BV132" s="408"/>
      <c r="BW132" s="408">
        <f t="shared" si="1033"/>
        <v>0</v>
      </c>
      <c r="BX132" s="419"/>
      <c r="BY132" s="408">
        <f t="shared" si="1034"/>
        <v>0</v>
      </c>
      <c r="BZ132" s="419"/>
      <c r="CA132" s="408"/>
      <c r="CB132" s="420">
        <f t="shared" si="1035"/>
        <v>0</v>
      </c>
      <c r="CC132" s="408">
        <f t="shared" si="1036"/>
        <v>0</v>
      </c>
      <c r="CD132" s="419"/>
      <c r="CE132" s="421">
        <f t="shared" si="1037"/>
        <v>0</v>
      </c>
      <c r="CF132" s="422">
        <f t="shared" si="1038"/>
        <v>0</v>
      </c>
      <c r="CG132" s="569"/>
      <c r="CH132" s="415">
        <f t="shared" si="1122"/>
        <v>12</v>
      </c>
      <c r="CI132" s="416" t="s">
        <v>91</v>
      </c>
      <c r="CJ132" s="417"/>
      <c r="CK132" s="417"/>
      <c r="CL132" s="408" t="str">
        <f>ADHK!CL132</f>
        <v/>
      </c>
      <c r="CM132" s="408"/>
      <c r="CN132" s="408">
        <f t="shared" si="1039"/>
        <v>0</v>
      </c>
      <c r="CO132" s="419"/>
      <c r="CP132" s="408">
        <f t="shared" si="1040"/>
        <v>0</v>
      </c>
      <c r="CQ132" s="419"/>
      <c r="CR132" s="408"/>
      <c r="CS132" s="420">
        <f t="shared" si="1041"/>
        <v>0</v>
      </c>
      <c r="CT132" s="408">
        <f t="shared" si="1042"/>
        <v>0</v>
      </c>
      <c r="CU132" s="419"/>
      <c r="CV132" s="421">
        <f t="shared" si="1043"/>
        <v>0</v>
      </c>
      <c r="CW132" s="422">
        <f t="shared" si="1044"/>
        <v>0</v>
      </c>
      <c r="CX132" s="569"/>
      <c r="CY132" s="415">
        <f t="shared" si="1123"/>
        <v>12</v>
      </c>
      <c r="CZ132" s="416" t="s">
        <v>91</v>
      </c>
      <c r="DA132" s="417"/>
      <c r="DB132" s="417"/>
      <c r="DC132" s="408" t="str">
        <f>ADHK!DC132</f>
        <v/>
      </c>
      <c r="DD132" s="408"/>
      <c r="DE132" s="408">
        <f t="shared" si="1045"/>
        <v>0</v>
      </c>
      <c r="DF132" s="419"/>
      <c r="DG132" s="408">
        <f t="shared" si="1046"/>
        <v>0</v>
      </c>
      <c r="DH132" s="419"/>
      <c r="DI132" s="408"/>
      <c r="DJ132" s="420">
        <f t="shared" si="1047"/>
        <v>0</v>
      </c>
      <c r="DK132" s="408">
        <f t="shared" si="1048"/>
        <v>0</v>
      </c>
      <c r="DL132" s="419"/>
      <c r="DM132" s="421">
        <f t="shared" si="1049"/>
        <v>0</v>
      </c>
      <c r="DN132" s="422">
        <f t="shared" si="1050"/>
        <v>0</v>
      </c>
      <c r="DO132" s="569"/>
      <c r="DP132" s="415">
        <f t="shared" si="1124"/>
        <v>12</v>
      </c>
      <c r="DQ132" s="416" t="s">
        <v>91</v>
      </c>
      <c r="DR132" s="417"/>
      <c r="DS132" s="417"/>
      <c r="DT132" s="408" t="str">
        <f>ADHK!DT132</f>
        <v/>
      </c>
      <c r="DU132" s="408"/>
      <c r="DV132" s="408">
        <f t="shared" si="1051"/>
        <v>0</v>
      </c>
      <c r="DW132" s="419"/>
      <c r="DX132" s="408">
        <f t="shared" si="1052"/>
        <v>0</v>
      </c>
      <c r="DY132" s="419"/>
      <c r="DZ132" s="408"/>
      <c r="EA132" s="420">
        <f t="shared" si="1053"/>
        <v>0</v>
      </c>
      <c r="EB132" s="408">
        <f t="shared" si="1054"/>
        <v>0</v>
      </c>
      <c r="EC132" s="419"/>
      <c r="ED132" s="421">
        <f t="shared" si="1055"/>
        <v>0</v>
      </c>
      <c r="EE132" s="422">
        <f t="shared" si="1056"/>
        <v>0</v>
      </c>
      <c r="EF132" s="569"/>
      <c r="EG132" s="415">
        <f t="shared" si="1125"/>
        <v>12</v>
      </c>
      <c r="EH132" s="416" t="s">
        <v>91</v>
      </c>
      <c r="EI132" s="417"/>
      <c r="EJ132" s="417"/>
      <c r="EK132" s="408" t="str">
        <f>ADHK!EK132</f>
        <v/>
      </c>
      <c r="EL132" s="408"/>
      <c r="EM132" s="408">
        <f t="shared" si="1057"/>
        <v>0</v>
      </c>
      <c r="EN132" s="419"/>
      <c r="EO132" s="408">
        <f t="shared" si="1058"/>
        <v>0</v>
      </c>
      <c r="EP132" s="419"/>
      <c r="EQ132" s="408"/>
      <c r="ER132" s="420">
        <f t="shared" si="1059"/>
        <v>0</v>
      </c>
      <c r="ES132" s="408">
        <f t="shared" si="1060"/>
        <v>0</v>
      </c>
      <c r="ET132" s="419"/>
      <c r="EU132" s="421">
        <f t="shared" si="1061"/>
        <v>0</v>
      </c>
      <c r="EV132" s="422">
        <f t="shared" si="1062"/>
        <v>0</v>
      </c>
      <c r="EW132" s="569"/>
      <c r="EX132" s="415">
        <f t="shared" si="1126"/>
        <v>12</v>
      </c>
      <c r="EY132" s="416" t="s">
        <v>91</v>
      </c>
      <c r="EZ132" s="417"/>
      <c r="FA132" s="417"/>
      <c r="FB132" s="408" t="str">
        <f>ADHK!FB132</f>
        <v/>
      </c>
      <c r="FC132" s="408"/>
      <c r="FD132" s="408">
        <f t="shared" si="1063"/>
        <v>0</v>
      </c>
      <c r="FE132" s="419"/>
      <c r="FF132" s="408">
        <f t="shared" si="1064"/>
        <v>0</v>
      </c>
      <c r="FG132" s="419"/>
      <c r="FH132" s="408"/>
      <c r="FI132" s="420">
        <f t="shared" si="1065"/>
        <v>0</v>
      </c>
      <c r="FJ132" s="408">
        <f t="shared" si="1066"/>
        <v>0</v>
      </c>
      <c r="FK132" s="419"/>
      <c r="FL132" s="421">
        <f t="shared" si="1067"/>
        <v>0</v>
      </c>
      <c r="FM132" s="422">
        <f t="shared" si="1068"/>
        <v>0</v>
      </c>
      <c r="FN132" s="569"/>
      <c r="FO132" s="415">
        <f t="shared" si="1127"/>
        <v>12</v>
      </c>
      <c r="FP132" s="416" t="s">
        <v>91</v>
      </c>
      <c r="FQ132" s="417"/>
      <c r="FR132" s="417"/>
      <c r="FS132" s="408" t="str">
        <f>ADHK!FS132</f>
        <v/>
      </c>
      <c r="FT132" s="408"/>
      <c r="FU132" s="408">
        <f t="shared" si="1069"/>
        <v>0</v>
      </c>
      <c r="FV132" s="419"/>
      <c r="FW132" s="408">
        <f t="shared" si="1070"/>
        <v>0</v>
      </c>
      <c r="FX132" s="419"/>
      <c r="FY132" s="408"/>
      <c r="FZ132" s="420">
        <f t="shared" si="1071"/>
        <v>0</v>
      </c>
      <c r="GA132" s="408">
        <f t="shared" si="1072"/>
        <v>0</v>
      </c>
      <c r="GB132" s="419"/>
      <c r="GC132" s="421">
        <f t="shared" si="1073"/>
        <v>0</v>
      </c>
      <c r="GD132" s="422">
        <f t="shared" si="1074"/>
        <v>0</v>
      </c>
      <c r="GE132" s="569"/>
      <c r="GF132" s="415">
        <f t="shared" si="1128"/>
        <v>12</v>
      </c>
      <c r="GG132" s="416" t="s">
        <v>91</v>
      </c>
      <c r="GH132" s="417"/>
      <c r="GI132" s="417"/>
      <c r="GJ132" s="408" t="str">
        <f>ADHK!GJ132</f>
        <v/>
      </c>
      <c r="GK132" s="408"/>
      <c r="GL132" s="408">
        <f t="shared" si="1075"/>
        <v>0</v>
      </c>
      <c r="GM132" s="419"/>
      <c r="GN132" s="408">
        <f t="shared" si="1076"/>
        <v>0</v>
      </c>
      <c r="GO132" s="419"/>
      <c r="GP132" s="408"/>
      <c r="GQ132" s="420">
        <f t="shared" si="1077"/>
        <v>0</v>
      </c>
      <c r="GR132" s="408">
        <f t="shared" si="1078"/>
        <v>0</v>
      </c>
      <c r="GS132" s="419"/>
      <c r="GT132" s="421">
        <f t="shared" si="1079"/>
        <v>0</v>
      </c>
      <c r="GU132" s="422">
        <f t="shared" si="1080"/>
        <v>0</v>
      </c>
      <c r="GV132" s="569"/>
      <c r="GW132" s="415">
        <f t="shared" si="1129"/>
        <v>12</v>
      </c>
      <c r="GX132" s="416" t="s">
        <v>91</v>
      </c>
      <c r="GY132" s="417"/>
      <c r="GZ132" s="417"/>
      <c r="HA132" s="408" t="str">
        <f>ADHK!HA132</f>
        <v/>
      </c>
      <c r="HB132" s="408"/>
      <c r="HC132" s="408">
        <f t="shared" si="1081"/>
        <v>0</v>
      </c>
      <c r="HD132" s="419"/>
      <c r="HE132" s="408">
        <f t="shared" si="1082"/>
        <v>0</v>
      </c>
      <c r="HF132" s="419"/>
      <c r="HG132" s="408"/>
      <c r="HH132" s="420">
        <f t="shared" si="1083"/>
        <v>0</v>
      </c>
      <c r="HI132" s="408">
        <f t="shared" si="1084"/>
        <v>0</v>
      </c>
      <c r="HJ132" s="419"/>
      <c r="HK132" s="421">
        <f t="shared" si="1085"/>
        <v>0</v>
      </c>
      <c r="HL132" s="422">
        <f t="shared" si="1086"/>
        <v>0</v>
      </c>
      <c r="HM132" s="569"/>
      <c r="HN132" s="415">
        <f t="shared" si="1130"/>
        <v>12</v>
      </c>
      <c r="HO132" s="416" t="s">
        <v>91</v>
      </c>
      <c r="HP132" s="417"/>
      <c r="HQ132" s="417"/>
      <c r="HR132" s="408" t="str">
        <f>ADHK!HR132</f>
        <v/>
      </c>
      <c r="HS132" s="408"/>
      <c r="HT132" s="408">
        <f t="shared" si="1087"/>
        <v>0</v>
      </c>
      <c r="HU132" s="419"/>
      <c r="HV132" s="408">
        <f t="shared" si="1088"/>
        <v>0</v>
      </c>
      <c r="HW132" s="419"/>
      <c r="HX132" s="408"/>
      <c r="HY132" s="420">
        <f t="shared" si="1089"/>
        <v>0</v>
      </c>
      <c r="HZ132" s="408">
        <f t="shared" si="1090"/>
        <v>0</v>
      </c>
      <c r="IA132" s="419"/>
      <c r="IB132" s="421">
        <f t="shared" si="1091"/>
        <v>0</v>
      </c>
      <c r="IC132" s="422">
        <f t="shared" si="1092"/>
        <v>0</v>
      </c>
      <c r="ID132" s="569"/>
      <c r="IE132" s="415">
        <f t="shared" si="1131"/>
        <v>12</v>
      </c>
      <c r="IF132" s="416" t="s">
        <v>91</v>
      </c>
      <c r="IG132" s="417"/>
      <c r="IH132" s="417"/>
      <c r="II132" s="408" t="str">
        <f>ADHK!II132</f>
        <v/>
      </c>
      <c r="IJ132" s="405"/>
      <c r="IK132" s="408">
        <f t="shared" si="1093"/>
        <v>0</v>
      </c>
      <c r="IL132" s="419"/>
      <c r="IM132" s="408">
        <f t="shared" si="1094"/>
        <v>0</v>
      </c>
      <c r="IN132" s="419"/>
      <c r="IO132" s="408"/>
      <c r="IP132" s="420">
        <f t="shared" si="1095"/>
        <v>0</v>
      </c>
      <c r="IQ132" s="408">
        <f t="shared" si="1096"/>
        <v>0</v>
      </c>
      <c r="IR132" s="419"/>
      <c r="IS132" s="421">
        <f t="shared" si="1097"/>
        <v>0</v>
      </c>
      <c r="IT132" s="422">
        <f t="shared" si="1098"/>
        <v>0</v>
      </c>
      <c r="IU132" s="569"/>
      <c r="IV132" s="415">
        <f t="shared" si="1132"/>
        <v>12</v>
      </c>
      <c r="IW132" s="416" t="s">
        <v>91</v>
      </c>
      <c r="IX132" s="417"/>
      <c r="IY132" s="417"/>
      <c r="IZ132" s="408" t="str">
        <f>ADHK!IZ132</f>
        <v/>
      </c>
      <c r="JA132" s="408"/>
      <c r="JB132" s="408">
        <f t="shared" si="1099"/>
        <v>0</v>
      </c>
      <c r="JC132" s="419"/>
      <c r="JD132" s="408">
        <f t="shared" si="1100"/>
        <v>0</v>
      </c>
      <c r="JE132" s="419"/>
      <c r="JF132" s="408"/>
      <c r="JG132" s="420">
        <f t="shared" si="1101"/>
        <v>0</v>
      </c>
      <c r="JH132" s="408">
        <f t="shared" si="1102"/>
        <v>0</v>
      </c>
      <c r="JI132" s="419"/>
      <c r="JJ132" s="421">
        <f t="shared" si="1103"/>
        <v>0</v>
      </c>
      <c r="JK132" s="422">
        <f t="shared" si="1104"/>
        <v>0</v>
      </c>
      <c r="JL132" s="569"/>
      <c r="JM132" s="415">
        <f t="shared" si="1133"/>
        <v>12</v>
      </c>
      <c r="JN132" s="416" t="s">
        <v>91</v>
      </c>
      <c r="JO132" s="417"/>
      <c r="JP132" s="417"/>
      <c r="JQ132" s="408" t="str">
        <f>ADHK!JQ132</f>
        <v/>
      </c>
      <c r="JR132" s="408"/>
      <c r="JS132" s="408">
        <f t="shared" si="1105"/>
        <v>0</v>
      </c>
      <c r="JT132" s="419"/>
      <c r="JU132" s="408">
        <f t="shared" si="1106"/>
        <v>0</v>
      </c>
      <c r="JV132" s="419"/>
      <c r="JW132" s="408"/>
      <c r="JX132" s="420">
        <f t="shared" si="1107"/>
        <v>0</v>
      </c>
      <c r="JY132" s="408">
        <f t="shared" si="1108"/>
        <v>0</v>
      </c>
      <c r="JZ132" s="419"/>
      <c r="KA132" s="421">
        <f t="shared" si="1109"/>
        <v>0</v>
      </c>
      <c r="KB132" s="422">
        <f t="shared" si="1110"/>
        <v>0</v>
      </c>
      <c r="KC132" s="569"/>
      <c r="KD132" s="415">
        <f t="shared" si="1134"/>
        <v>12</v>
      </c>
      <c r="KE132" s="416" t="s">
        <v>91</v>
      </c>
      <c r="KF132" s="417"/>
      <c r="KG132" s="417"/>
      <c r="KH132" s="408" t="str">
        <f>ADHK!KH132</f>
        <v/>
      </c>
      <c r="KI132" s="408"/>
      <c r="KJ132" s="408">
        <f t="shared" si="1111"/>
        <v>0</v>
      </c>
      <c r="KK132" s="419"/>
      <c r="KL132" s="408">
        <f t="shared" si="1112"/>
        <v>0</v>
      </c>
      <c r="KM132" s="419"/>
      <c r="KN132" s="408"/>
      <c r="KO132" s="420">
        <f t="shared" si="1113"/>
        <v>0</v>
      </c>
      <c r="KP132" s="408">
        <f t="shared" si="1114"/>
        <v>0</v>
      </c>
      <c r="KQ132" s="419"/>
      <c r="KR132" s="421">
        <f t="shared" si="1115"/>
        <v>0</v>
      </c>
      <c r="KS132" s="422">
        <f t="shared" si="1116"/>
        <v>0</v>
      </c>
    </row>
    <row r="133" ht="15.75" customHeight="1">
      <c r="A133" s="415">
        <f t="shared" si="1117"/>
        <v>13</v>
      </c>
      <c r="B133" s="416" t="s">
        <v>92</v>
      </c>
      <c r="C133" s="417"/>
      <c r="D133" s="417"/>
      <c r="E133" s="408" t="str">
        <f>ADHK!E133</f>
        <v/>
      </c>
      <c r="F133" s="408" t="str">
        <f>ADHK!F133</f>
        <v/>
      </c>
      <c r="G133" s="408">
        <f t="shared" si="1009"/>
        <v>0</v>
      </c>
      <c r="H133" s="419"/>
      <c r="I133" s="408">
        <f t="shared" si="1010"/>
        <v>0</v>
      </c>
      <c r="J133" s="419"/>
      <c r="K133" s="408"/>
      <c r="L133" s="420">
        <f t="shared" si="1011"/>
        <v>0</v>
      </c>
      <c r="M133" s="408">
        <f t="shared" si="1012"/>
        <v>0</v>
      </c>
      <c r="N133" s="419"/>
      <c r="O133" s="421">
        <f t="shared" si="1013"/>
        <v>0</v>
      </c>
      <c r="P133" s="422">
        <f t="shared" si="1014"/>
        <v>0</v>
      </c>
      <c r="Q133" s="569"/>
      <c r="R133" s="415">
        <f t="shared" si="1118"/>
        <v>13</v>
      </c>
      <c r="S133" s="416" t="s">
        <v>92</v>
      </c>
      <c r="T133" s="417"/>
      <c r="U133" s="417"/>
      <c r="V133" s="408" t="str">
        <f>ADHK!V133</f>
        <v/>
      </c>
      <c r="W133" s="408"/>
      <c r="X133" s="408">
        <f t="shared" si="1015"/>
        <v>0</v>
      </c>
      <c r="Y133" s="419"/>
      <c r="Z133" s="408">
        <f t="shared" si="1016"/>
        <v>0</v>
      </c>
      <c r="AA133" s="419"/>
      <c r="AB133" s="408"/>
      <c r="AC133" s="420">
        <f t="shared" si="1017"/>
        <v>0</v>
      </c>
      <c r="AD133" s="408">
        <f t="shared" si="1018"/>
        <v>0</v>
      </c>
      <c r="AE133" s="419"/>
      <c r="AF133" s="421">
        <f t="shared" si="1019"/>
        <v>0</v>
      </c>
      <c r="AG133" s="422">
        <f t="shared" si="1020"/>
        <v>0</v>
      </c>
      <c r="AH133" s="569"/>
      <c r="AI133" s="415">
        <f t="shared" si="1119"/>
        <v>13</v>
      </c>
      <c r="AJ133" s="416" t="s">
        <v>92</v>
      </c>
      <c r="AK133" s="417"/>
      <c r="AL133" s="417"/>
      <c r="AM133" s="408" t="str">
        <f>ADHK!AM133</f>
        <v/>
      </c>
      <c r="AN133" s="408"/>
      <c r="AO133" s="408">
        <f t="shared" si="1021"/>
        <v>0</v>
      </c>
      <c r="AP133" s="419"/>
      <c r="AQ133" s="408">
        <f t="shared" si="1022"/>
        <v>0</v>
      </c>
      <c r="AR133" s="419"/>
      <c r="AS133" s="408"/>
      <c r="AT133" s="420">
        <f t="shared" si="1023"/>
        <v>0</v>
      </c>
      <c r="AU133" s="408">
        <f t="shared" si="1024"/>
        <v>0</v>
      </c>
      <c r="AV133" s="419"/>
      <c r="AW133" s="421">
        <f t="shared" si="1025"/>
        <v>0</v>
      </c>
      <c r="AX133" s="422">
        <f t="shared" si="1026"/>
        <v>0</v>
      </c>
      <c r="AY133" s="569"/>
      <c r="AZ133" s="415">
        <f t="shared" si="1120"/>
        <v>13</v>
      </c>
      <c r="BA133" s="416" t="s">
        <v>92</v>
      </c>
      <c r="BB133" s="417"/>
      <c r="BC133" s="417"/>
      <c r="BD133" s="408" t="str">
        <f>ADHK!BD133</f>
        <v/>
      </c>
      <c r="BE133" s="408"/>
      <c r="BF133" s="408">
        <f t="shared" si="1027"/>
        <v>0</v>
      </c>
      <c r="BG133" s="419"/>
      <c r="BH133" s="408">
        <f t="shared" si="1028"/>
        <v>0</v>
      </c>
      <c r="BI133" s="419"/>
      <c r="BJ133" s="408"/>
      <c r="BK133" s="420">
        <f t="shared" si="1029"/>
        <v>0</v>
      </c>
      <c r="BL133" s="408">
        <f t="shared" si="1030"/>
        <v>0</v>
      </c>
      <c r="BM133" s="419"/>
      <c r="BN133" s="421">
        <f t="shared" si="1031"/>
        <v>0</v>
      </c>
      <c r="BO133" s="422">
        <f t="shared" si="1032"/>
        <v>0</v>
      </c>
      <c r="BP133" s="569"/>
      <c r="BQ133" s="415">
        <f t="shared" si="1121"/>
        <v>13</v>
      </c>
      <c r="BR133" s="416" t="s">
        <v>92</v>
      </c>
      <c r="BS133" s="417"/>
      <c r="BT133" s="417"/>
      <c r="BU133" s="408" t="str">
        <f>ADHK!BU133</f>
        <v/>
      </c>
      <c r="BV133" s="408"/>
      <c r="BW133" s="408">
        <f t="shared" si="1033"/>
        <v>0</v>
      </c>
      <c r="BX133" s="419"/>
      <c r="BY133" s="408">
        <f t="shared" si="1034"/>
        <v>0</v>
      </c>
      <c r="BZ133" s="419"/>
      <c r="CA133" s="408"/>
      <c r="CB133" s="420">
        <f t="shared" si="1035"/>
        <v>0</v>
      </c>
      <c r="CC133" s="408">
        <f t="shared" si="1036"/>
        <v>0</v>
      </c>
      <c r="CD133" s="419"/>
      <c r="CE133" s="421">
        <f t="shared" si="1037"/>
        <v>0</v>
      </c>
      <c r="CF133" s="422">
        <f t="shared" si="1038"/>
        <v>0</v>
      </c>
      <c r="CG133" s="569"/>
      <c r="CH133" s="415">
        <f t="shared" si="1122"/>
        <v>13</v>
      </c>
      <c r="CI133" s="416" t="s">
        <v>92</v>
      </c>
      <c r="CJ133" s="417"/>
      <c r="CK133" s="417"/>
      <c r="CL133" s="408" t="str">
        <f>ADHK!CL133</f>
        <v/>
      </c>
      <c r="CM133" s="408"/>
      <c r="CN133" s="408">
        <f t="shared" si="1039"/>
        <v>0</v>
      </c>
      <c r="CO133" s="419"/>
      <c r="CP133" s="408">
        <f t="shared" si="1040"/>
        <v>0</v>
      </c>
      <c r="CQ133" s="419"/>
      <c r="CR133" s="408"/>
      <c r="CS133" s="420">
        <f t="shared" si="1041"/>
        <v>0</v>
      </c>
      <c r="CT133" s="408">
        <f t="shared" si="1042"/>
        <v>0</v>
      </c>
      <c r="CU133" s="419"/>
      <c r="CV133" s="421">
        <f t="shared" si="1043"/>
        <v>0</v>
      </c>
      <c r="CW133" s="422">
        <f t="shared" si="1044"/>
        <v>0</v>
      </c>
      <c r="CX133" s="569"/>
      <c r="CY133" s="415">
        <f t="shared" si="1123"/>
        <v>13</v>
      </c>
      <c r="CZ133" s="416" t="s">
        <v>92</v>
      </c>
      <c r="DA133" s="417"/>
      <c r="DB133" s="417"/>
      <c r="DC133" s="408" t="str">
        <f>ADHK!DC133</f>
        <v/>
      </c>
      <c r="DD133" s="408"/>
      <c r="DE133" s="408">
        <f t="shared" si="1045"/>
        <v>0</v>
      </c>
      <c r="DF133" s="419"/>
      <c r="DG133" s="408">
        <f t="shared" si="1046"/>
        <v>0</v>
      </c>
      <c r="DH133" s="419"/>
      <c r="DI133" s="408"/>
      <c r="DJ133" s="420">
        <f t="shared" si="1047"/>
        <v>0</v>
      </c>
      <c r="DK133" s="408">
        <f t="shared" si="1048"/>
        <v>0</v>
      </c>
      <c r="DL133" s="419"/>
      <c r="DM133" s="421">
        <f t="shared" si="1049"/>
        <v>0</v>
      </c>
      <c r="DN133" s="422">
        <f t="shared" si="1050"/>
        <v>0</v>
      </c>
      <c r="DO133" s="569"/>
      <c r="DP133" s="415">
        <f t="shared" si="1124"/>
        <v>13</v>
      </c>
      <c r="DQ133" s="416" t="s">
        <v>92</v>
      </c>
      <c r="DR133" s="417"/>
      <c r="DS133" s="417"/>
      <c r="DT133" s="408" t="str">
        <f>ADHK!DT133</f>
        <v/>
      </c>
      <c r="DU133" s="408"/>
      <c r="DV133" s="408">
        <f t="shared" si="1051"/>
        <v>0</v>
      </c>
      <c r="DW133" s="419"/>
      <c r="DX133" s="408">
        <f t="shared" si="1052"/>
        <v>0</v>
      </c>
      <c r="DY133" s="419"/>
      <c r="DZ133" s="408"/>
      <c r="EA133" s="420">
        <f t="shared" si="1053"/>
        <v>0</v>
      </c>
      <c r="EB133" s="408">
        <f t="shared" si="1054"/>
        <v>0</v>
      </c>
      <c r="EC133" s="419"/>
      <c r="ED133" s="421">
        <f t="shared" si="1055"/>
        <v>0</v>
      </c>
      <c r="EE133" s="422">
        <f t="shared" si="1056"/>
        <v>0</v>
      </c>
      <c r="EF133" s="569"/>
      <c r="EG133" s="415">
        <f t="shared" si="1125"/>
        <v>13</v>
      </c>
      <c r="EH133" s="416" t="s">
        <v>92</v>
      </c>
      <c r="EI133" s="417"/>
      <c r="EJ133" s="417"/>
      <c r="EK133" s="408" t="str">
        <f>ADHK!EK133</f>
        <v/>
      </c>
      <c r="EL133" s="408"/>
      <c r="EM133" s="408">
        <f t="shared" si="1057"/>
        <v>0</v>
      </c>
      <c r="EN133" s="419"/>
      <c r="EO133" s="408">
        <f t="shared" si="1058"/>
        <v>0</v>
      </c>
      <c r="EP133" s="419"/>
      <c r="EQ133" s="408"/>
      <c r="ER133" s="420">
        <f t="shared" si="1059"/>
        <v>0</v>
      </c>
      <c r="ES133" s="408">
        <f t="shared" si="1060"/>
        <v>0</v>
      </c>
      <c r="ET133" s="419"/>
      <c r="EU133" s="421">
        <f t="shared" si="1061"/>
        <v>0</v>
      </c>
      <c r="EV133" s="422">
        <f t="shared" si="1062"/>
        <v>0</v>
      </c>
      <c r="EW133" s="569"/>
      <c r="EX133" s="415">
        <f t="shared" si="1126"/>
        <v>13</v>
      </c>
      <c r="EY133" s="416" t="s">
        <v>92</v>
      </c>
      <c r="EZ133" s="417"/>
      <c r="FA133" s="417"/>
      <c r="FB133" s="408" t="str">
        <f>ADHK!FB133</f>
        <v/>
      </c>
      <c r="FC133" s="408"/>
      <c r="FD133" s="408">
        <f t="shared" si="1063"/>
        <v>0</v>
      </c>
      <c r="FE133" s="419"/>
      <c r="FF133" s="408">
        <f t="shared" si="1064"/>
        <v>0</v>
      </c>
      <c r="FG133" s="419"/>
      <c r="FH133" s="408"/>
      <c r="FI133" s="420">
        <f t="shared" si="1065"/>
        <v>0</v>
      </c>
      <c r="FJ133" s="408">
        <f t="shared" si="1066"/>
        <v>0</v>
      </c>
      <c r="FK133" s="419"/>
      <c r="FL133" s="421">
        <f t="shared" si="1067"/>
        <v>0</v>
      </c>
      <c r="FM133" s="422">
        <f t="shared" si="1068"/>
        <v>0</v>
      </c>
      <c r="FN133" s="569"/>
      <c r="FO133" s="415">
        <f t="shared" si="1127"/>
        <v>13</v>
      </c>
      <c r="FP133" s="416" t="s">
        <v>92</v>
      </c>
      <c r="FQ133" s="417"/>
      <c r="FR133" s="417"/>
      <c r="FS133" s="408" t="str">
        <f>ADHK!FS133</f>
        <v/>
      </c>
      <c r="FT133" s="408"/>
      <c r="FU133" s="408">
        <f t="shared" si="1069"/>
        <v>0</v>
      </c>
      <c r="FV133" s="419"/>
      <c r="FW133" s="408">
        <f t="shared" si="1070"/>
        <v>0</v>
      </c>
      <c r="FX133" s="419"/>
      <c r="FY133" s="408"/>
      <c r="FZ133" s="420">
        <f t="shared" si="1071"/>
        <v>0</v>
      </c>
      <c r="GA133" s="408">
        <f t="shared" si="1072"/>
        <v>0</v>
      </c>
      <c r="GB133" s="419"/>
      <c r="GC133" s="421">
        <f t="shared" si="1073"/>
        <v>0</v>
      </c>
      <c r="GD133" s="422">
        <f t="shared" si="1074"/>
        <v>0</v>
      </c>
      <c r="GE133" s="569"/>
      <c r="GF133" s="415">
        <f t="shared" si="1128"/>
        <v>13</v>
      </c>
      <c r="GG133" s="416" t="s">
        <v>92</v>
      </c>
      <c r="GH133" s="417"/>
      <c r="GI133" s="417"/>
      <c r="GJ133" s="408" t="str">
        <f>ADHK!GJ133</f>
        <v/>
      </c>
      <c r="GK133" s="408"/>
      <c r="GL133" s="408">
        <f t="shared" si="1075"/>
        <v>0</v>
      </c>
      <c r="GM133" s="419"/>
      <c r="GN133" s="408">
        <f t="shared" si="1076"/>
        <v>0</v>
      </c>
      <c r="GO133" s="419"/>
      <c r="GP133" s="408"/>
      <c r="GQ133" s="420">
        <f t="shared" si="1077"/>
        <v>0</v>
      </c>
      <c r="GR133" s="408">
        <f t="shared" si="1078"/>
        <v>0</v>
      </c>
      <c r="GS133" s="419"/>
      <c r="GT133" s="421">
        <f t="shared" si="1079"/>
        <v>0</v>
      </c>
      <c r="GU133" s="422">
        <f t="shared" si="1080"/>
        <v>0</v>
      </c>
      <c r="GV133" s="569"/>
      <c r="GW133" s="415">
        <f t="shared" si="1129"/>
        <v>13</v>
      </c>
      <c r="GX133" s="416" t="s">
        <v>92</v>
      </c>
      <c r="GY133" s="417"/>
      <c r="GZ133" s="417"/>
      <c r="HA133" s="408" t="str">
        <f>ADHK!HA133</f>
        <v/>
      </c>
      <c r="HB133" s="408"/>
      <c r="HC133" s="408">
        <f t="shared" si="1081"/>
        <v>0</v>
      </c>
      <c r="HD133" s="419"/>
      <c r="HE133" s="408">
        <f t="shared" si="1082"/>
        <v>0</v>
      </c>
      <c r="HF133" s="419"/>
      <c r="HG133" s="408"/>
      <c r="HH133" s="420">
        <f t="shared" si="1083"/>
        <v>0</v>
      </c>
      <c r="HI133" s="408">
        <f t="shared" si="1084"/>
        <v>0</v>
      </c>
      <c r="HJ133" s="419"/>
      <c r="HK133" s="421">
        <f t="shared" si="1085"/>
        <v>0</v>
      </c>
      <c r="HL133" s="422">
        <f t="shared" si="1086"/>
        <v>0</v>
      </c>
      <c r="HM133" s="569"/>
      <c r="HN133" s="415">
        <f t="shared" si="1130"/>
        <v>13</v>
      </c>
      <c r="HO133" s="416" t="s">
        <v>92</v>
      </c>
      <c r="HP133" s="417"/>
      <c r="HQ133" s="417"/>
      <c r="HR133" s="408" t="str">
        <f>ADHK!HR133</f>
        <v/>
      </c>
      <c r="HS133" s="408"/>
      <c r="HT133" s="408">
        <f t="shared" si="1087"/>
        <v>0</v>
      </c>
      <c r="HU133" s="419"/>
      <c r="HV133" s="408">
        <f t="shared" si="1088"/>
        <v>0</v>
      </c>
      <c r="HW133" s="419"/>
      <c r="HX133" s="408"/>
      <c r="HY133" s="420">
        <f t="shared" si="1089"/>
        <v>0</v>
      </c>
      <c r="HZ133" s="408">
        <f t="shared" si="1090"/>
        <v>0</v>
      </c>
      <c r="IA133" s="419"/>
      <c r="IB133" s="421">
        <f t="shared" si="1091"/>
        <v>0</v>
      </c>
      <c r="IC133" s="422">
        <f t="shared" si="1092"/>
        <v>0</v>
      </c>
      <c r="ID133" s="569"/>
      <c r="IE133" s="415">
        <f t="shared" si="1131"/>
        <v>13</v>
      </c>
      <c r="IF133" s="416" t="s">
        <v>92</v>
      </c>
      <c r="IG133" s="417"/>
      <c r="IH133" s="417"/>
      <c r="II133" s="408" t="str">
        <f>ADHK!II133</f>
        <v/>
      </c>
      <c r="IJ133" s="405"/>
      <c r="IK133" s="408">
        <f t="shared" si="1093"/>
        <v>0</v>
      </c>
      <c r="IL133" s="419"/>
      <c r="IM133" s="408">
        <f t="shared" si="1094"/>
        <v>0</v>
      </c>
      <c r="IN133" s="419"/>
      <c r="IO133" s="408"/>
      <c r="IP133" s="420">
        <f t="shared" si="1095"/>
        <v>0</v>
      </c>
      <c r="IQ133" s="408">
        <f t="shared" si="1096"/>
        <v>0</v>
      </c>
      <c r="IR133" s="419"/>
      <c r="IS133" s="421">
        <f t="shared" si="1097"/>
        <v>0</v>
      </c>
      <c r="IT133" s="422">
        <f t="shared" si="1098"/>
        <v>0</v>
      </c>
      <c r="IU133" s="569"/>
      <c r="IV133" s="415">
        <f t="shared" si="1132"/>
        <v>13</v>
      </c>
      <c r="IW133" s="416" t="s">
        <v>92</v>
      </c>
      <c r="IX133" s="417"/>
      <c r="IY133" s="417"/>
      <c r="IZ133" s="408" t="str">
        <f>ADHK!IZ133</f>
        <v/>
      </c>
      <c r="JA133" s="408"/>
      <c r="JB133" s="408">
        <f t="shared" si="1099"/>
        <v>0</v>
      </c>
      <c r="JC133" s="419"/>
      <c r="JD133" s="408">
        <f t="shared" si="1100"/>
        <v>0</v>
      </c>
      <c r="JE133" s="419"/>
      <c r="JF133" s="408"/>
      <c r="JG133" s="420">
        <f t="shared" si="1101"/>
        <v>0</v>
      </c>
      <c r="JH133" s="408">
        <f t="shared" si="1102"/>
        <v>0</v>
      </c>
      <c r="JI133" s="419"/>
      <c r="JJ133" s="421">
        <f t="shared" si="1103"/>
        <v>0</v>
      </c>
      <c r="JK133" s="422">
        <f t="shared" si="1104"/>
        <v>0</v>
      </c>
      <c r="JL133" s="569"/>
      <c r="JM133" s="415">
        <f t="shared" si="1133"/>
        <v>13</v>
      </c>
      <c r="JN133" s="416" t="s">
        <v>92</v>
      </c>
      <c r="JO133" s="417"/>
      <c r="JP133" s="417"/>
      <c r="JQ133" s="408" t="str">
        <f>ADHK!JQ133</f>
        <v/>
      </c>
      <c r="JR133" s="408"/>
      <c r="JS133" s="408">
        <f t="shared" si="1105"/>
        <v>0</v>
      </c>
      <c r="JT133" s="419"/>
      <c r="JU133" s="408">
        <f t="shared" si="1106"/>
        <v>0</v>
      </c>
      <c r="JV133" s="419"/>
      <c r="JW133" s="408"/>
      <c r="JX133" s="420">
        <f t="shared" si="1107"/>
        <v>0</v>
      </c>
      <c r="JY133" s="408">
        <f t="shared" si="1108"/>
        <v>0</v>
      </c>
      <c r="JZ133" s="419"/>
      <c r="KA133" s="421">
        <f t="shared" si="1109"/>
        <v>0</v>
      </c>
      <c r="KB133" s="422">
        <f t="shared" si="1110"/>
        <v>0</v>
      </c>
      <c r="KC133" s="569"/>
      <c r="KD133" s="415">
        <f t="shared" si="1134"/>
        <v>13</v>
      </c>
      <c r="KE133" s="416" t="s">
        <v>92</v>
      </c>
      <c r="KF133" s="417"/>
      <c r="KG133" s="417"/>
      <c r="KH133" s="408" t="str">
        <f>ADHK!KH133</f>
        <v/>
      </c>
      <c r="KI133" s="408"/>
      <c r="KJ133" s="408">
        <f t="shared" si="1111"/>
        <v>0</v>
      </c>
      <c r="KK133" s="419"/>
      <c r="KL133" s="408">
        <f t="shared" si="1112"/>
        <v>0</v>
      </c>
      <c r="KM133" s="419"/>
      <c r="KN133" s="408"/>
      <c r="KO133" s="420">
        <f t="shared" si="1113"/>
        <v>0</v>
      </c>
      <c r="KP133" s="408">
        <f t="shared" si="1114"/>
        <v>0</v>
      </c>
      <c r="KQ133" s="419"/>
      <c r="KR133" s="421">
        <f t="shared" si="1115"/>
        <v>0</v>
      </c>
      <c r="KS133" s="422">
        <f t="shared" si="1116"/>
        <v>0</v>
      </c>
    </row>
    <row r="134" ht="15.75" customHeight="1">
      <c r="A134" s="415">
        <f t="shared" si="1117"/>
        <v>14</v>
      </c>
      <c r="B134" s="416" t="s">
        <v>93</v>
      </c>
      <c r="C134" s="417"/>
      <c r="D134" s="417"/>
      <c r="E134" s="408" t="str">
        <f>ADHK!E134</f>
        <v/>
      </c>
      <c r="F134" s="408" t="str">
        <f>ADHK!F134</f>
        <v/>
      </c>
      <c r="G134" s="408">
        <f t="shared" si="1009"/>
        <v>0</v>
      </c>
      <c r="H134" s="419"/>
      <c r="I134" s="408">
        <f t="shared" si="1010"/>
        <v>0</v>
      </c>
      <c r="J134" s="419"/>
      <c r="K134" s="408"/>
      <c r="L134" s="420">
        <f t="shared" si="1011"/>
        <v>0</v>
      </c>
      <c r="M134" s="408">
        <f t="shared" si="1012"/>
        <v>0</v>
      </c>
      <c r="N134" s="419"/>
      <c r="O134" s="421">
        <f t="shared" si="1013"/>
        <v>0</v>
      </c>
      <c r="P134" s="422">
        <f t="shared" si="1014"/>
        <v>0</v>
      </c>
      <c r="Q134" s="569"/>
      <c r="R134" s="415">
        <f t="shared" si="1118"/>
        <v>14</v>
      </c>
      <c r="S134" s="416" t="s">
        <v>93</v>
      </c>
      <c r="T134" s="417"/>
      <c r="U134" s="417"/>
      <c r="V134" s="408" t="str">
        <f>ADHK!V134</f>
        <v/>
      </c>
      <c r="W134" s="408"/>
      <c r="X134" s="408">
        <f t="shared" si="1015"/>
        <v>0</v>
      </c>
      <c r="Y134" s="419"/>
      <c r="Z134" s="408">
        <f t="shared" si="1016"/>
        <v>0</v>
      </c>
      <c r="AA134" s="419"/>
      <c r="AB134" s="408"/>
      <c r="AC134" s="420">
        <f t="shared" si="1017"/>
        <v>0</v>
      </c>
      <c r="AD134" s="408">
        <f t="shared" si="1018"/>
        <v>0</v>
      </c>
      <c r="AE134" s="419"/>
      <c r="AF134" s="421">
        <f t="shared" si="1019"/>
        <v>0</v>
      </c>
      <c r="AG134" s="422">
        <f t="shared" si="1020"/>
        <v>0</v>
      </c>
      <c r="AH134" s="569"/>
      <c r="AI134" s="415">
        <f t="shared" si="1119"/>
        <v>14</v>
      </c>
      <c r="AJ134" s="416" t="s">
        <v>93</v>
      </c>
      <c r="AK134" s="417"/>
      <c r="AL134" s="417"/>
      <c r="AM134" s="408" t="str">
        <f>ADHK!AM134</f>
        <v/>
      </c>
      <c r="AN134" s="408"/>
      <c r="AO134" s="408">
        <f t="shared" si="1021"/>
        <v>0</v>
      </c>
      <c r="AP134" s="419"/>
      <c r="AQ134" s="408">
        <f t="shared" si="1022"/>
        <v>0</v>
      </c>
      <c r="AR134" s="419"/>
      <c r="AS134" s="408"/>
      <c r="AT134" s="420">
        <f t="shared" si="1023"/>
        <v>0</v>
      </c>
      <c r="AU134" s="408">
        <f t="shared" si="1024"/>
        <v>0</v>
      </c>
      <c r="AV134" s="419"/>
      <c r="AW134" s="421">
        <f t="shared" si="1025"/>
        <v>0</v>
      </c>
      <c r="AX134" s="422">
        <f t="shared" si="1026"/>
        <v>0</v>
      </c>
      <c r="AY134" s="569"/>
      <c r="AZ134" s="415">
        <f t="shared" si="1120"/>
        <v>14</v>
      </c>
      <c r="BA134" s="416" t="s">
        <v>93</v>
      </c>
      <c r="BB134" s="417"/>
      <c r="BC134" s="417"/>
      <c r="BD134" s="408" t="str">
        <f>ADHK!BD134</f>
        <v/>
      </c>
      <c r="BE134" s="408"/>
      <c r="BF134" s="408">
        <f t="shared" si="1027"/>
        <v>0</v>
      </c>
      <c r="BG134" s="419"/>
      <c r="BH134" s="408">
        <f t="shared" si="1028"/>
        <v>0</v>
      </c>
      <c r="BI134" s="419"/>
      <c r="BJ134" s="408"/>
      <c r="BK134" s="420">
        <f t="shared" si="1029"/>
        <v>0</v>
      </c>
      <c r="BL134" s="408">
        <f t="shared" si="1030"/>
        <v>0</v>
      </c>
      <c r="BM134" s="419"/>
      <c r="BN134" s="421">
        <f t="shared" si="1031"/>
        <v>0</v>
      </c>
      <c r="BO134" s="422">
        <f t="shared" si="1032"/>
        <v>0</v>
      </c>
      <c r="BP134" s="569"/>
      <c r="BQ134" s="415">
        <f t="shared" si="1121"/>
        <v>14</v>
      </c>
      <c r="BR134" s="416" t="s">
        <v>93</v>
      </c>
      <c r="BS134" s="417"/>
      <c r="BT134" s="417"/>
      <c r="BU134" s="408" t="str">
        <f>ADHK!BU134</f>
        <v/>
      </c>
      <c r="BV134" s="408"/>
      <c r="BW134" s="408">
        <f t="shared" si="1033"/>
        <v>0</v>
      </c>
      <c r="BX134" s="419"/>
      <c r="BY134" s="408">
        <f t="shared" si="1034"/>
        <v>0</v>
      </c>
      <c r="BZ134" s="419"/>
      <c r="CA134" s="408"/>
      <c r="CB134" s="420">
        <f t="shared" si="1035"/>
        <v>0</v>
      </c>
      <c r="CC134" s="408">
        <f t="shared" si="1036"/>
        <v>0</v>
      </c>
      <c r="CD134" s="419"/>
      <c r="CE134" s="421">
        <f t="shared" si="1037"/>
        <v>0</v>
      </c>
      <c r="CF134" s="422">
        <f t="shared" si="1038"/>
        <v>0</v>
      </c>
      <c r="CG134" s="569"/>
      <c r="CH134" s="415">
        <f t="shared" si="1122"/>
        <v>14</v>
      </c>
      <c r="CI134" s="416" t="s">
        <v>93</v>
      </c>
      <c r="CJ134" s="417"/>
      <c r="CK134" s="417"/>
      <c r="CL134" s="408" t="str">
        <f>ADHK!CL134</f>
        <v/>
      </c>
      <c r="CM134" s="408"/>
      <c r="CN134" s="408">
        <f t="shared" si="1039"/>
        <v>0</v>
      </c>
      <c r="CO134" s="419"/>
      <c r="CP134" s="408">
        <f t="shared" si="1040"/>
        <v>0</v>
      </c>
      <c r="CQ134" s="419"/>
      <c r="CR134" s="408"/>
      <c r="CS134" s="420">
        <f t="shared" si="1041"/>
        <v>0</v>
      </c>
      <c r="CT134" s="408">
        <f t="shared" si="1042"/>
        <v>0</v>
      </c>
      <c r="CU134" s="419"/>
      <c r="CV134" s="421">
        <f t="shared" si="1043"/>
        <v>0</v>
      </c>
      <c r="CW134" s="422">
        <f t="shared" si="1044"/>
        <v>0</v>
      </c>
      <c r="CX134" s="569"/>
      <c r="CY134" s="415">
        <f t="shared" si="1123"/>
        <v>14</v>
      </c>
      <c r="CZ134" s="416" t="s">
        <v>93</v>
      </c>
      <c r="DA134" s="417"/>
      <c r="DB134" s="417"/>
      <c r="DC134" s="408" t="str">
        <f>ADHK!DC134</f>
        <v/>
      </c>
      <c r="DD134" s="408"/>
      <c r="DE134" s="408">
        <f t="shared" si="1045"/>
        <v>0</v>
      </c>
      <c r="DF134" s="419"/>
      <c r="DG134" s="408">
        <f t="shared" si="1046"/>
        <v>0</v>
      </c>
      <c r="DH134" s="419"/>
      <c r="DI134" s="408"/>
      <c r="DJ134" s="420">
        <f t="shared" si="1047"/>
        <v>0</v>
      </c>
      <c r="DK134" s="408">
        <f t="shared" si="1048"/>
        <v>0</v>
      </c>
      <c r="DL134" s="419"/>
      <c r="DM134" s="421">
        <f t="shared" si="1049"/>
        <v>0</v>
      </c>
      <c r="DN134" s="422">
        <f t="shared" si="1050"/>
        <v>0</v>
      </c>
      <c r="DO134" s="569"/>
      <c r="DP134" s="415">
        <f t="shared" si="1124"/>
        <v>14</v>
      </c>
      <c r="DQ134" s="416" t="s">
        <v>93</v>
      </c>
      <c r="DR134" s="417"/>
      <c r="DS134" s="417"/>
      <c r="DT134" s="408" t="str">
        <f>ADHK!DT134</f>
        <v/>
      </c>
      <c r="DU134" s="408"/>
      <c r="DV134" s="408">
        <f t="shared" si="1051"/>
        <v>0</v>
      </c>
      <c r="DW134" s="419"/>
      <c r="DX134" s="408">
        <f t="shared" si="1052"/>
        <v>0</v>
      </c>
      <c r="DY134" s="419"/>
      <c r="DZ134" s="408"/>
      <c r="EA134" s="420">
        <f t="shared" si="1053"/>
        <v>0</v>
      </c>
      <c r="EB134" s="408">
        <f t="shared" si="1054"/>
        <v>0</v>
      </c>
      <c r="EC134" s="419"/>
      <c r="ED134" s="421">
        <f t="shared" si="1055"/>
        <v>0</v>
      </c>
      <c r="EE134" s="422">
        <f t="shared" si="1056"/>
        <v>0</v>
      </c>
      <c r="EF134" s="569"/>
      <c r="EG134" s="415">
        <f t="shared" si="1125"/>
        <v>14</v>
      </c>
      <c r="EH134" s="416" t="s">
        <v>93</v>
      </c>
      <c r="EI134" s="417"/>
      <c r="EJ134" s="417"/>
      <c r="EK134" s="408" t="str">
        <f>ADHK!EK134</f>
        <v/>
      </c>
      <c r="EL134" s="408"/>
      <c r="EM134" s="408">
        <f t="shared" si="1057"/>
        <v>0</v>
      </c>
      <c r="EN134" s="419"/>
      <c r="EO134" s="408">
        <f t="shared" si="1058"/>
        <v>0</v>
      </c>
      <c r="EP134" s="419"/>
      <c r="EQ134" s="408"/>
      <c r="ER134" s="420">
        <f t="shared" si="1059"/>
        <v>0</v>
      </c>
      <c r="ES134" s="408">
        <f t="shared" si="1060"/>
        <v>0</v>
      </c>
      <c r="ET134" s="419"/>
      <c r="EU134" s="421">
        <f t="shared" si="1061"/>
        <v>0</v>
      </c>
      <c r="EV134" s="422">
        <f t="shared" si="1062"/>
        <v>0</v>
      </c>
      <c r="EW134" s="569"/>
      <c r="EX134" s="415">
        <f t="shared" si="1126"/>
        <v>14</v>
      </c>
      <c r="EY134" s="416" t="s">
        <v>93</v>
      </c>
      <c r="EZ134" s="417"/>
      <c r="FA134" s="417"/>
      <c r="FB134" s="408" t="str">
        <f>ADHK!FB134</f>
        <v/>
      </c>
      <c r="FC134" s="408"/>
      <c r="FD134" s="408">
        <f t="shared" si="1063"/>
        <v>0</v>
      </c>
      <c r="FE134" s="419"/>
      <c r="FF134" s="408">
        <f t="shared" si="1064"/>
        <v>0</v>
      </c>
      <c r="FG134" s="419"/>
      <c r="FH134" s="408"/>
      <c r="FI134" s="420">
        <f t="shared" si="1065"/>
        <v>0</v>
      </c>
      <c r="FJ134" s="408">
        <f t="shared" si="1066"/>
        <v>0</v>
      </c>
      <c r="FK134" s="419"/>
      <c r="FL134" s="421">
        <f t="shared" si="1067"/>
        <v>0</v>
      </c>
      <c r="FM134" s="422">
        <f t="shared" si="1068"/>
        <v>0</v>
      </c>
      <c r="FN134" s="569"/>
      <c r="FO134" s="415">
        <f t="shared" si="1127"/>
        <v>14</v>
      </c>
      <c r="FP134" s="416" t="s">
        <v>93</v>
      </c>
      <c r="FQ134" s="417"/>
      <c r="FR134" s="417"/>
      <c r="FS134" s="408" t="str">
        <f>ADHK!FS134</f>
        <v/>
      </c>
      <c r="FT134" s="408"/>
      <c r="FU134" s="408">
        <f t="shared" si="1069"/>
        <v>0</v>
      </c>
      <c r="FV134" s="419"/>
      <c r="FW134" s="408">
        <f t="shared" si="1070"/>
        <v>0</v>
      </c>
      <c r="FX134" s="419"/>
      <c r="FY134" s="408"/>
      <c r="FZ134" s="420">
        <f t="shared" si="1071"/>
        <v>0</v>
      </c>
      <c r="GA134" s="408">
        <f t="shared" si="1072"/>
        <v>0</v>
      </c>
      <c r="GB134" s="419"/>
      <c r="GC134" s="421">
        <f t="shared" si="1073"/>
        <v>0</v>
      </c>
      <c r="GD134" s="422">
        <f t="shared" si="1074"/>
        <v>0</v>
      </c>
      <c r="GE134" s="569"/>
      <c r="GF134" s="415">
        <f t="shared" si="1128"/>
        <v>14</v>
      </c>
      <c r="GG134" s="416" t="s">
        <v>93</v>
      </c>
      <c r="GH134" s="417"/>
      <c r="GI134" s="417"/>
      <c r="GJ134" s="408" t="str">
        <f>ADHK!GJ134</f>
        <v/>
      </c>
      <c r="GK134" s="408"/>
      <c r="GL134" s="408">
        <f t="shared" si="1075"/>
        <v>0</v>
      </c>
      <c r="GM134" s="419"/>
      <c r="GN134" s="408">
        <f t="shared" si="1076"/>
        <v>0</v>
      </c>
      <c r="GO134" s="419"/>
      <c r="GP134" s="408"/>
      <c r="GQ134" s="420">
        <f t="shared" si="1077"/>
        <v>0</v>
      </c>
      <c r="GR134" s="408">
        <f t="shared" si="1078"/>
        <v>0</v>
      </c>
      <c r="GS134" s="419"/>
      <c r="GT134" s="421">
        <f t="shared" si="1079"/>
        <v>0</v>
      </c>
      <c r="GU134" s="422">
        <f t="shared" si="1080"/>
        <v>0</v>
      </c>
      <c r="GV134" s="569"/>
      <c r="GW134" s="415">
        <f t="shared" si="1129"/>
        <v>14</v>
      </c>
      <c r="GX134" s="416" t="s">
        <v>93</v>
      </c>
      <c r="GY134" s="417"/>
      <c r="GZ134" s="417"/>
      <c r="HA134" s="408" t="str">
        <f>ADHK!HA134</f>
        <v/>
      </c>
      <c r="HB134" s="408"/>
      <c r="HC134" s="408">
        <f t="shared" si="1081"/>
        <v>0</v>
      </c>
      <c r="HD134" s="419"/>
      <c r="HE134" s="408">
        <f t="shared" si="1082"/>
        <v>0</v>
      </c>
      <c r="HF134" s="419"/>
      <c r="HG134" s="408"/>
      <c r="HH134" s="420">
        <f t="shared" si="1083"/>
        <v>0</v>
      </c>
      <c r="HI134" s="408">
        <f t="shared" si="1084"/>
        <v>0</v>
      </c>
      <c r="HJ134" s="419"/>
      <c r="HK134" s="421">
        <f t="shared" si="1085"/>
        <v>0</v>
      </c>
      <c r="HL134" s="422">
        <f t="shared" si="1086"/>
        <v>0</v>
      </c>
      <c r="HM134" s="569"/>
      <c r="HN134" s="415">
        <f t="shared" si="1130"/>
        <v>14</v>
      </c>
      <c r="HO134" s="416" t="s">
        <v>93</v>
      </c>
      <c r="HP134" s="417"/>
      <c r="HQ134" s="417"/>
      <c r="HR134" s="408" t="str">
        <f>ADHK!HR134</f>
        <v/>
      </c>
      <c r="HS134" s="408"/>
      <c r="HT134" s="408">
        <f t="shared" si="1087"/>
        <v>0</v>
      </c>
      <c r="HU134" s="419"/>
      <c r="HV134" s="408">
        <f t="shared" si="1088"/>
        <v>0</v>
      </c>
      <c r="HW134" s="419"/>
      <c r="HX134" s="408"/>
      <c r="HY134" s="420">
        <f t="shared" si="1089"/>
        <v>0</v>
      </c>
      <c r="HZ134" s="408">
        <f t="shared" si="1090"/>
        <v>0</v>
      </c>
      <c r="IA134" s="419"/>
      <c r="IB134" s="421">
        <f t="shared" si="1091"/>
        <v>0</v>
      </c>
      <c r="IC134" s="422">
        <f t="shared" si="1092"/>
        <v>0</v>
      </c>
      <c r="ID134" s="569"/>
      <c r="IE134" s="415">
        <f t="shared" si="1131"/>
        <v>14</v>
      </c>
      <c r="IF134" s="416" t="s">
        <v>93</v>
      </c>
      <c r="IG134" s="417"/>
      <c r="IH134" s="417"/>
      <c r="II134" s="408" t="str">
        <f>ADHK!II134</f>
        <v/>
      </c>
      <c r="IJ134" s="405"/>
      <c r="IK134" s="408">
        <f t="shared" si="1093"/>
        <v>0</v>
      </c>
      <c r="IL134" s="419"/>
      <c r="IM134" s="408">
        <f t="shared" si="1094"/>
        <v>0</v>
      </c>
      <c r="IN134" s="419"/>
      <c r="IO134" s="408"/>
      <c r="IP134" s="420">
        <f t="shared" si="1095"/>
        <v>0</v>
      </c>
      <c r="IQ134" s="408">
        <f t="shared" si="1096"/>
        <v>0</v>
      </c>
      <c r="IR134" s="419"/>
      <c r="IS134" s="421">
        <f t="shared" si="1097"/>
        <v>0</v>
      </c>
      <c r="IT134" s="422">
        <f t="shared" si="1098"/>
        <v>0</v>
      </c>
      <c r="IU134" s="569"/>
      <c r="IV134" s="415">
        <f t="shared" si="1132"/>
        <v>14</v>
      </c>
      <c r="IW134" s="416" t="s">
        <v>93</v>
      </c>
      <c r="IX134" s="417"/>
      <c r="IY134" s="417"/>
      <c r="IZ134" s="408" t="str">
        <f>ADHK!IZ134</f>
        <v/>
      </c>
      <c r="JA134" s="408"/>
      <c r="JB134" s="408">
        <f t="shared" si="1099"/>
        <v>0</v>
      </c>
      <c r="JC134" s="419"/>
      <c r="JD134" s="408">
        <f t="shared" si="1100"/>
        <v>0</v>
      </c>
      <c r="JE134" s="419"/>
      <c r="JF134" s="408"/>
      <c r="JG134" s="420">
        <f t="shared" si="1101"/>
        <v>0</v>
      </c>
      <c r="JH134" s="408">
        <f t="shared" si="1102"/>
        <v>0</v>
      </c>
      <c r="JI134" s="419"/>
      <c r="JJ134" s="421">
        <f t="shared" si="1103"/>
        <v>0</v>
      </c>
      <c r="JK134" s="422">
        <f t="shared" si="1104"/>
        <v>0</v>
      </c>
      <c r="JL134" s="569"/>
      <c r="JM134" s="415">
        <f t="shared" si="1133"/>
        <v>14</v>
      </c>
      <c r="JN134" s="416" t="s">
        <v>93</v>
      </c>
      <c r="JO134" s="417"/>
      <c r="JP134" s="417"/>
      <c r="JQ134" s="408" t="str">
        <f>ADHK!JQ134</f>
        <v/>
      </c>
      <c r="JR134" s="408"/>
      <c r="JS134" s="408">
        <f t="shared" si="1105"/>
        <v>0</v>
      </c>
      <c r="JT134" s="419"/>
      <c r="JU134" s="408">
        <f t="shared" si="1106"/>
        <v>0</v>
      </c>
      <c r="JV134" s="419"/>
      <c r="JW134" s="408"/>
      <c r="JX134" s="420">
        <f t="shared" si="1107"/>
        <v>0</v>
      </c>
      <c r="JY134" s="408">
        <f t="shared" si="1108"/>
        <v>0</v>
      </c>
      <c r="JZ134" s="419"/>
      <c r="KA134" s="421">
        <f t="shared" si="1109"/>
        <v>0</v>
      </c>
      <c r="KB134" s="422">
        <f t="shared" si="1110"/>
        <v>0</v>
      </c>
      <c r="KC134" s="569"/>
      <c r="KD134" s="415">
        <f t="shared" si="1134"/>
        <v>14</v>
      </c>
      <c r="KE134" s="416" t="s">
        <v>93</v>
      </c>
      <c r="KF134" s="417"/>
      <c r="KG134" s="417"/>
      <c r="KH134" s="408" t="str">
        <f>ADHK!KH134</f>
        <v/>
      </c>
      <c r="KI134" s="408"/>
      <c r="KJ134" s="408">
        <f t="shared" si="1111"/>
        <v>0</v>
      </c>
      <c r="KK134" s="419"/>
      <c r="KL134" s="408">
        <f t="shared" si="1112"/>
        <v>0</v>
      </c>
      <c r="KM134" s="419"/>
      <c r="KN134" s="408"/>
      <c r="KO134" s="420">
        <f t="shared" si="1113"/>
        <v>0</v>
      </c>
      <c r="KP134" s="408">
        <f t="shared" si="1114"/>
        <v>0</v>
      </c>
      <c r="KQ134" s="419"/>
      <c r="KR134" s="421">
        <f t="shared" si="1115"/>
        <v>0</v>
      </c>
      <c r="KS134" s="422">
        <f t="shared" si="1116"/>
        <v>0</v>
      </c>
    </row>
    <row r="135" ht="15.75" customHeight="1">
      <c r="A135" s="415">
        <f t="shared" si="1117"/>
        <v>15</v>
      </c>
      <c r="B135" s="416" t="s">
        <v>94</v>
      </c>
      <c r="C135" s="417"/>
      <c r="D135" s="417"/>
      <c r="E135" s="408" t="str">
        <f>ADHK!E135</f>
        <v/>
      </c>
      <c r="F135" s="408" t="str">
        <f>ADHK!F135</f>
        <v/>
      </c>
      <c r="G135" s="408">
        <f t="shared" si="1009"/>
        <v>0</v>
      </c>
      <c r="H135" s="419"/>
      <c r="I135" s="408">
        <f t="shared" si="1010"/>
        <v>0</v>
      </c>
      <c r="J135" s="419"/>
      <c r="K135" s="408"/>
      <c r="L135" s="420">
        <f t="shared" si="1011"/>
        <v>0</v>
      </c>
      <c r="M135" s="408">
        <f t="shared" si="1012"/>
        <v>0</v>
      </c>
      <c r="N135" s="419"/>
      <c r="O135" s="421">
        <f t="shared" si="1013"/>
        <v>0</v>
      </c>
      <c r="P135" s="422">
        <f t="shared" si="1014"/>
        <v>0</v>
      </c>
      <c r="Q135" s="569"/>
      <c r="R135" s="415">
        <f t="shared" si="1118"/>
        <v>15</v>
      </c>
      <c r="S135" s="416" t="s">
        <v>94</v>
      </c>
      <c r="T135" s="417"/>
      <c r="U135" s="417"/>
      <c r="V135" s="408" t="str">
        <f>ADHK!V135</f>
        <v/>
      </c>
      <c r="W135" s="408"/>
      <c r="X135" s="408">
        <f t="shared" si="1015"/>
        <v>0</v>
      </c>
      <c r="Y135" s="419"/>
      <c r="Z135" s="408">
        <f t="shared" si="1016"/>
        <v>0</v>
      </c>
      <c r="AA135" s="419"/>
      <c r="AB135" s="408"/>
      <c r="AC135" s="420">
        <f t="shared" si="1017"/>
        <v>0</v>
      </c>
      <c r="AD135" s="408">
        <f t="shared" si="1018"/>
        <v>0</v>
      </c>
      <c r="AE135" s="419"/>
      <c r="AF135" s="421">
        <f t="shared" si="1019"/>
        <v>0</v>
      </c>
      <c r="AG135" s="422">
        <f t="shared" si="1020"/>
        <v>0</v>
      </c>
      <c r="AH135" s="569"/>
      <c r="AI135" s="415">
        <f t="shared" si="1119"/>
        <v>15</v>
      </c>
      <c r="AJ135" s="416" t="s">
        <v>94</v>
      </c>
      <c r="AK135" s="417"/>
      <c r="AL135" s="417"/>
      <c r="AM135" s="408" t="str">
        <f>ADHK!AM135</f>
        <v/>
      </c>
      <c r="AN135" s="408"/>
      <c r="AO135" s="408">
        <f t="shared" si="1021"/>
        <v>0</v>
      </c>
      <c r="AP135" s="419"/>
      <c r="AQ135" s="408">
        <f t="shared" si="1022"/>
        <v>0</v>
      </c>
      <c r="AR135" s="419"/>
      <c r="AS135" s="408"/>
      <c r="AT135" s="420">
        <f t="shared" si="1023"/>
        <v>0</v>
      </c>
      <c r="AU135" s="408">
        <f t="shared" si="1024"/>
        <v>0</v>
      </c>
      <c r="AV135" s="419"/>
      <c r="AW135" s="421">
        <f t="shared" si="1025"/>
        <v>0</v>
      </c>
      <c r="AX135" s="422">
        <f t="shared" si="1026"/>
        <v>0</v>
      </c>
      <c r="AY135" s="569"/>
      <c r="AZ135" s="415">
        <f t="shared" si="1120"/>
        <v>15</v>
      </c>
      <c r="BA135" s="416" t="s">
        <v>94</v>
      </c>
      <c r="BB135" s="417"/>
      <c r="BC135" s="417"/>
      <c r="BD135" s="408" t="str">
        <f>ADHK!BD135</f>
        <v/>
      </c>
      <c r="BE135" s="408"/>
      <c r="BF135" s="408">
        <f t="shared" si="1027"/>
        <v>0</v>
      </c>
      <c r="BG135" s="419"/>
      <c r="BH135" s="408">
        <f t="shared" si="1028"/>
        <v>0</v>
      </c>
      <c r="BI135" s="419"/>
      <c r="BJ135" s="408"/>
      <c r="BK135" s="420">
        <f t="shared" si="1029"/>
        <v>0</v>
      </c>
      <c r="BL135" s="408">
        <f t="shared" si="1030"/>
        <v>0</v>
      </c>
      <c r="BM135" s="419"/>
      <c r="BN135" s="421">
        <f t="shared" si="1031"/>
        <v>0</v>
      </c>
      <c r="BO135" s="422">
        <f t="shared" si="1032"/>
        <v>0</v>
      </c>
      <c r="BP135" s="569"/>
      <c r="BQ135" s="415">
        <f t="shared" si="1121"/>
        <v>15</v>
      </c>
      <c r="BR135" s="416" t="s">
        <v>94</v>
      </c>
      <c r="BS135" s="417"/>
      <c r="BT135" s="417"/>
      <c r="BU135" s="408" t="str">
        <f>ADHK!BU135</f>
        <v/>
      </c>
      <c r="BV135" s="408"/>
      <c r="BW135" s="408">
        <f t="shared" si="1033"/>
        <v>0</v>
      </c>
      <c r="BX135" s="419"/>
      <c r="BY135" s="408">
        <f t="shared" si="1034"/>
        <v>0</v>
      </c>
      <c r="BZ135" s="419"/>
      <c r="CA135" s="408"/>
      <c r="CB135" s="420">
        <f t="shared" si="1035"/>
        <v>0</v>
      </c>
      <c r="CC135" s="408">
        <f t="shared" si="1036"/>
        <v>0</v>
      </c>
      <c r="CD135" s="419"/>
      <c r="CE135" s="421">
        <f t="shared" si="1037"/>
        <v>0</v>
      </c>
      <c r="CF135" s="422">
        <f t="shared" si="1038"/>
        <v>0</v>
      </c>
      <c r="CG135" s="569"/>
      <c r="CH135" s="415">
        <f t="shared" si="1122"/>
        <v>15</v>
      </c>
      <c r="CI135" s="416" t="s">
        <v>94</v>
      </c>
      <c r="CJ135" s="417"/>
      <c r="CK135" s="417"/>
      <c r="CL135" s="408" t="str">
        <f>ADHK!CL135</f>
        <v/>
      </c>
      <c r="CM135" s="408"/>
      <c r="CN135" s="408">
        <f t="shared" si="1039"/>
        <v>0</v>
      </c>
      <c r="CO135" s="419"/>
      <c r="CP135" s="408">
        <f t="shared" si="1040"/>
        <v>0</v>
      </c>
      <c r="CQ135" s="419"/>
      <c r="CR135" s="408"/>
      <c r="CS135" s="420">
        <f t="shared" si="1041"/>
        <v>0</v>
      </c>
      <c r="CT135" s="408">
        <f t="shared" si="1042"/>
        <v>0</v>
      </c>
      <c r="CU135" s="419"/>
      <c r="CV135" s="421">
        <f t="shared" si="1043"/>
        <v>0</v>
      </c>
      <c r="CW135" s="422">
        <f t="shared" si="1044"/>
        <v>0</v>
      </c>
      <c r="CX135" s="569"/>
      <c r="CY135" s="415">
        <f t="shared" si="1123"/>
        <v>15</v>
      </c>
      <c r="CZ135" s="416" t="s">
        <v>94</v>
      </c>
      <c r="DA135" s="417"/>
      <c r="DB135" s="417"/>
      <c r="DC135" s="408" t="str">
        <f>ADHK!DC135</f>
        <v/>
      </c>
      <c r="DD135" s="408"/>
      <c r="DE135" s="408">
        <f t="shared" si="1045"/>
        <v>0</v>
      </c>
      <c r="DF135" s="419"/>
      <c r="DG135" s="408">
        <f t="shared" si="1046"/>
        <v>0</v>
      </c>
      <c r="DH135" s="419"/>
      <c r="DI135" s="408"/>
      <c r="DJ135" s="420">
        <f t="shared" si="1047"/>
        <v>0</v>
      </c>
      <c r="DK135" s="408">
        <f t="shared" si="1048"/>
        <v>0</v>
      </c>
      <c r="DL135" s="419"/>
      <c r="DM135" s="421">
        <f t="shared" si="1049"/>
        <v>0</v>
      </c>
      <c r="DN135" s="422">
        <f t="shared" si="1050"/>
        <v>0</v>
      </c>
      <c r="DO135" s="569"/>
      <c r="DP135" s="415">
        <f t="shared" si="1124"/>
        <v>15</v>
      </c>
      <c r="DQ135" s="416" t="s">
        <v>94</v>
      </c>
      <c r="DR135" s="417"/>
      <c r="DS135" s="417"/>
      <c r="DT135" s="408" t="str">
        <f>ADHK!DT135</f>
        <v/>
      </c>
      <c r="DU135" s="408"/>
      <c r="DV135" s="408">
        <f t="shared" si="1051"/>
        <v>0</v>
      </c>
      <c r="DW135" s="419"/>
      <c r="DX135" s="408">
        <f t="shared" si="1052"/>
        <v>0</v>
      </c>
      <c r="DY135" s="419"/>
      <c r="DZ135" s="408"/>
      <c r="EA135" s="420">
        <f t="shared" si="1053"/>
        <v>0</v>
      </c>
      <c r="EB135" s="408">
        <f t="shared" si="1054"/>
        <v>0</v>
      </c>
      <c r="EC135" s="419"/>
      <c r="ED135" s="421">
        <f t="shared" si="1055"/>
        <v>0</v>
      </c>
      <c r="EE135" s="422">
        <f t="shared" si="1056"/>
        <v>0</v>
      </c>
      <c r="EF135" s="569"/>
      <c r="EG135" s="415">
        <f t="shared" si="1125"/>
        <v>15</v>
      </c>
      <c r="EH135" s="416" t="s">
        <v>94</v>
      </c>
      <c r="EI135" s="417"/>
      <c r="EJ135" s="417"/>
      <c r="EK135" s="408" t="str">
        <f>ADHK!EK135</f>
        <v/>
      </c>
      <c r="EL135" s="408"/>
      <c r="EM135" s="408">
        <f t="shared" si="1057"/>
        <v>0</v>
      </c>
      <c r="EN135" s="419"/>
      <c r="EO135" s="408">
        <f t="shared" si="1058"/>
        <v>0</v>
      </c>
      <c r="EP135" s="419"/>
      <c r="EQ135" s="408"/>
      <c r="ER135" s="420">
        <f t="shared" si="1059"/>
        <v>0</v>
      </c>
      <c r="ES135" s="408">
        <f t="shared" si="1060"/>
        <v>0</v>
      </c>
      <c r="ET135" s="419"/>
      <c r="EU135" s="421">
        <f t="shared" si="1061"/>
        <v>0</v>
      </c>
      <c r="EV135" s="422">
        <f t="shared" si="1062"/>
        <v>0</v>
      </c>
      <c r="EW135" s="569"/>
      <c r="EX135" s="415">
        <f t="shared" si="1126"/>
        <v>15</v>
      </c>
      <c r="EY135" s="416" t="s">
        <v>94</v>
      </c>
      <c r="EZ135" s="417"/>
      <c r="FA135" s="417"/>
      <c r="FB135" s="408" t="str">
        <f>ADHK!FB135</f>
        <v/>
      </c>
      <c r="FC135" s="408"/>
      <c r="FD135" s="408">
        <f t="shared" si="1063"/>
        <v>0</v>
      </c>
      <c r="FE135" s="419"/>
      <c r="FF135" s="408">
        <f t="shared" si="1064"/>
        <v>0</v>
      </c>
      <c r="FG135" s="419"/>
      <c r="FH135" s="408"/>
      <c r="FI135" s="420">
        <f t="shared" si="1065"/>
        <v>0</v>
      </c>
      <c r="FJ135" s="408">
        <f t="shared" si="1066"/>
        <v>0</v>
      </c>
      <c r="FK135" s="419"/>
      <c r="FL135" s="421">
        <f t="shared" si="1067"/>
        <v>0</v>
      </c>
      <c r="FM135" s="422">
        <f t="shared" si="1068"/>
        <v>0</v>
      </c>
      <c r="FN135" s="569"/>
      <c r="FO135" s="415">
        <f t="shared" si="1127"/>
        <v>15</v>
      </c>
      <c r="FP135" s="416" t="s">
        <v>94</v>
      </c>
      <c r="FQ135" s="417"/>
      <c r="FR135" s="417"/>
      <c r="FS135" s="408" t="str">
        <f>ADHK!FS135</f>
        <v/>
      </c>
      <c r="FT135" s="408"/>
      <c r="FU135" s="408">
        <f t="shared" si="1069"/>
        <v>0</v>
      </c>
      <c r="FV135" s="419"/>
      <c r="FW135" s="408">
        <f t="shared" si="1070"/>
        <v>0</v>
      </c>
      <c r="FX135" s="419"/>
      <c r="FY135" s="408"/>
      <c r="FZ135" s="420">
        <f t="shared" si="1071"/>
        <v>0</v>
      </c>
      <c r="GA135" s="408">
        <f t="shared" si="1072"/>
        <v>0</v>
      </c>
      <c r="GB135" s="419"/>
      <c r="GC135" s="421">
        <f t="shared" si="1073"/>
        <v>0</v>
      </c>
      <c r="GD135" s="422">
        <f t="shared" si="1074"/>
        <v>0</v>
      </c>
      <c r="GE135" s="569"/>
      <c r="GF135" s="415">
        <f t="shared" si="1128"/>
        <v>15</v>
      </c>
      <c r="GG135" s="416" t="s">
        <v>94</v>
      </c>
      <c r="GH135" s="417"/>
      <c r="GI135" s="417"/>
      <c r="GJ135" s="408" t="str">
        <f>ADHK!GJ135</f>
        <v/>
      </c>
      <c r="GK135" s="408"/>
      <c r="GL135" s="408">
        <f t="shared" si="1075"/>
        <v>0</v>
      </c>
      <c r="GM135" s="419"/>
      <c r="GN135" s="408">
        <f t="shared" si="1076"/>
        <v>0</v>
      </c>
      <c r="GO135" s="419"/>
      <c r="GP135" s="408"/>
      <c r="GQ135" s="420">
        <f t="shared" si="1077"/>
        <v>0</v>
      </c>
      <c r="GR135" s="408">
        <f t="shared" si="1078"/>
        <v>0</v>
      </c>
      <c r="GS135" s="419"/>
      <c r="GT135" s="421">
        <f t="shared" si="1079"/>
        <v>0</v>
      </c>
      <c r="GU135" s="422">
        <f t="shared" si="1080"/>
        <v>0</v>
      </c>
      <c r="GV135" s="569"/>
      <c r="GW135" s="415">
        <f t="shared" si="1129"/>
        <v>15</v>
      </c>
      <c r="GX135" s="416" t="s">
        <v>94</v>
      </c>
      <c r="GY135" s="417"/>
      <c r="GZ135" s="417"/>
      <c r="HA135" s="408" t="str">
        <f>ADHK!HA135</f>
        <v/>
      </c>
      <c r="HB135" s="408"/>
      <c r="HC135" s="408">
        <f t="shared" si="1081"/>
        <v>0</v>
      </c>
      <c r="HD135" s="419"/>
      <c r="HE135" s="408">
        <f t="shared" si="1082"/>
        <v>0</v>
      </c>
      <c r="HF135" s="419"/>
      <c r="HG135" s="408"/>
      <c r="HH135" s="420">
        <f t="shared" si="1083"/>
        <v>0</v>
      </c>
      <c r="HI135" s="408">
        <f t="shared" si="1084"/>
        <v>0</v>
      </c>
      <c r="HJ135" s="419"/>
      <c r="HK135" s="421">
        <f t="shared" si="1085"/>
        <v>0</v>
      </c>
      <c r="HL135" s="422">
        <f t="shared" si="1086"/>
        <v>0</v>
      </c>
      <c r="HM135" s="569"/>
      <c r="HN135" s="415">
        <f t="shared" si="1130"/>
        <v>15</v>
      </c>
      <c r="HO135" s="416" t="s">
        <v>94</v>
      </c>
      <c r="HP135" s="417"/>
      <c r="HQ135" s="417"/>
      <c r="HR135" s="408" t="str">
        <f>ADHK!HR135</f>
        <v/>
      </c>
      <c r="HS135" s="408"/>
      <c r="HT135" s="408">
        <f t="shared" si="1087"/>
        <v>0</v>
      </c>
      <c r="HU135" s="419"/>
      <c r="HV135" s="408">
        <f t="shared" si="1088"/>
        <v>0</v>
      </c>
      <c r="HW135" s="419"/>
      <c r="HX135" s="408"/>
      <c r="HY135" s="420">
        <f t="shared" si="1089"/>
        <v>0</v>
      </c>
      <c r="HZ135" s="408">
        <f t="shared" si="1090"/>
        <v>0</v>
      </c>
      <c r="IA135" s="419"/>
      <c r="IB135" s="421">
        <f t="shared" si="1091"/>
        <v>0</v>
      </c>
      <c r="IC135" s="422">
        <f t="shared" si="1092"/>
        <v>0</v>
      </c>
      <c r="ID135" s="569"/>
      <c r="IE135" s="415">
        <f t="shared" si="1131"/>
        <v>15</v>
      </c>
      <c r="IF135" s="416" t="s">
        <v>94</v>
      </c>
      <c r="IG135" s="417"/>
      <c r="IH135" s="417"/>
      <c r="II135" s="408" t="str">
        <f>ADHK!II135</f>
        <v/>
      </c>
      <c r="IJ135" s="405"/>
      <c r="IK135" s="408">
        <f t="shared" si="1093"/>
        <v>0</v>
      </c>
      <c r="IL135" s="419"/>
      <c r="IM135" s="408">
        <f t="shared" si="1094"/>
        <v>0</v>
      </c>
      <c r="IN135" s="419"/>
      <c r="IO135" s="408"/>
      <c r="IP135" s="420">
        <f t="shared" si="1095"/>
        <v>0</v>
      </c>
      <c r="IQ135" s="408">
        <f t="shared" si="1096"/>
        <v>0</v>
      </c>
      <c r="IR135" s="419"/>
      <c r="IS135" s="421">
        <f t="shared" si="1097"/>
        <v>0</v>
      </c>
      <c r="IT135" s="422">
        <f t="shared" si="1098"/>
        <v>0</v>
      </c>
      <c r="IU135" s="569"/>
      <c r="IV135" s="415">
        <f t="shared" si="1132"/>
        <v>15</v>
      </c>
      <c r="IW135" s="416" t="s">
        <v>94</v>
      </c>
      <c r="IX135" s="417"/>
      <c r="IY135" s="417"/>
      <c r="IZ135" s="408" t="str">
        <f>ADHK!IZ135</f>
        <v/>
      </c>
      <c r="JA135" s="408"/>
      <c r="JB135" s="408">
        <f t="shared" si="1099"/>
        <v>0</v>
      </c>
      <c r="JC135" s="419"/>
      <c r="JD135" s="408">
        <f t="shared" si="1100"/>
        <v>0</v>
      </c>
      <c r="JE135" s="419"/>
      <c r="JF135" s="408"/>
      <c r="JG135" s="420">
        <f t="shared" si="1101"/>
        <v>0</v>
      </c>
      <c r="JH135" s="408">
        <f t="shared" si="1102"/>
        <v>0</v>
      </c>
      <c r="JI135" s="419"/>
      <c r="JJ135" s="421">
        <f t="shared" si="1103"/>
        <v>0</v>
      </c>
      <c r="JK135" s="422">
        <f t="shared" si="1104"/>
        <v>0</v>
      </c>
      <c r="JL135" s="569"/>
      <c r="JM135" s="415">
        <f t="shared" si="1133"/>
        <v>15</v>
      </c>
      <c r="JN135" s="416" t="s">
        <v>94</v>
      </c>
      <c r="JO135" s="417"/>
      <c r="JP135" s="417"/>
      <c r="JQ135" s="408" t="str">
        <f>ADHK!JQ135</f>
        <v/>
      </c>
      <c r="JR135" s="408"/>
      <c r="JS135" s="408">
        <f t="shared" si="1105"/>
        <v>0</v>
      </c>
      <c r="JT135" s="419"/>
      <c r="JU135" s="408">
        <f t="shared" si="1106"/>
        <v>0</v>
      </c>
      <c r="JV135" s="419"/>
      <c r="JW135" s="408"/>
      <c r="JX135" s="420">
        <f t="shared" si="1107"/>
        <v>0</v>
      </c>
      <c r="JY135" s="408">
        <f t="shared" si="1108"/>
        <v>0</v>
      </c>
      <c r="JZ135" s="419"/>
      <c r="KA135" s="421">
        <f t="shared" si="1109"/>
        <v>0</v>
      </c>
      <c r="KB135" s="422">
        <f t="shared" si="1110"/>
        <v>0</v>
      </c>
      <c r="KC135" s="569"/>
      <c r="KD135" s="415">
        <f t="shared" si="1134"/>
        <v>15</v>
      </c>
      <c r="KE135" s="416" t="s">
        <v>94</v>
      </c>
      <c r="KF135" s="417"/>
      <c r="KG135" s="417"/>
      <c r="KH135" s="408" t="str">
        <f>ADHK!KH135</f>
        <v/>
      </c>
      <c r="KI135" s="408"/>
      <c r="KJ135" s="408">
        <f t="shared" si="1111"/>
        <v>0</v>
      </c>
      <c r="KK135" s="419"/>
      <c r="KL135" s="408">
        <f t="shared" si="1112"/>
        <v>0</v>
      </c>
      <c r="KM135" s="419"/>
      <c r="KN135" s="408"/>
      <c r="KO135" s="420">
        <f t="shared" si="1113"/>
        <v>0</v>
      </c>
      <c r="KP135" s="408">
        <f t="shared" si="1114"/>
        <v>0</v>
      </c>
      <c r="KQ135" s="419"/>
      <c r="KR135" s="421">
        <f t="shared" si="1115"/>
        <v>0</v>
      </c>
      <c r="KS135" s="422">
        <f t="shared" si="1116"/>
        <v>0</v>
      </c>
    </row>
    <row r="136" ht="15.75" customHeight="1">
      <c r="A136" s="415">
        <f t="shared" si="1117"/>
        <v>16</v>
      </c>
      <c r="B136" s="416" t="s">
        <v>95</v>
      </c>
      <c r="C136" s="417"/>
      <c r="D136" s="417"/>
      <c r="E136" s="408" t="str">
        <f>ADHK!E136</f>
        <v/>
      </c>
      <c r="F136" s="408" t="str">
        <f>ADHK!F136</f>
        <v/>
      </c>
      <c r="G136" s="408">
        <f t="shared" si="1009"/>
        <v>0</v>
      </c>
      <c r="H136" s="419"/>
      <c r="I136" s="408">
        <f t="shared" si="1010"/>
        <v>0</v>
      </c>
      <c r="J136" s="419"/>
      <c r="K136" s="408"/>
      <c r="L136" s="420">
        <f t="shared" si="1011"/>
        <v>0</v>
      </c>
      <c r="M136" s="408">
        <f t="shared" si="1012"/>
        <v>0</v>
      </c>
      <c r="N136" s="419"/>
      <c r="O136" s="421">
        <f t="shared" si="1013"/>
        <v>0</v>
      </c>
      <c r="P136" s="422">
        <f t="shared" si="1014"/>
        <v>0</v>
      </c>
      <c r="Q136" s="569"/>
      <c r="R136" s="415">
        <f t="shared" si="1118"/>
        <v>16</v>
      </c>
      <c r="S136" s="416" t="s">
        <v>95</v>
      </c>
      <c r="T136" s="417"/>
      <c r="U136" s="417"/>
      <c r="V136" s="408" t="str">
        <f>ADHK!V136</f>
        <v/>
      </c>
      <c r="W136" s="408"/>
      <c r="X136" s="408">
        <f t="shared" si="1015"/>
        <v>0</v>
      </c>
      <c r="Y136" s="419"/>
      <c r="Z136" s="408">
        <f t="shared" si="1016"/>
        <v>0</v>
      </c>
      <c r="AA136" s="419"/>
      <c r="AB136" s="408"/>
      <c r="AC136" s="420">
        <f t="shared" si="1017"/>
        <v>0</v>
      </c>
      <c r="AD136" s="408">
        <f t="shared" si="1018"/>
        <v>0</v>
      </c>
      <c r="AE136" s="419"/>
      <c r="AF136" s="421">
        <f t="shared" si="1019"/>
        <v>0</v>
      </c>
      <c r="AG136" s="422">
        <f t="shared" si="1020"/>
        <v>0</v>
      </c>
      <c r="AH136" s="569"/>
      <c r="AI136" s="415">
        <f t="shared" si="1119"/>
        <v>16</v>
      </c>
      <c r="AJ136" s="416" t="s">
        <v>95</v>
      </c>
      <c r="AK136" s="417"/>
      <c r="AL136" s="417"/>
      <c r="AM136" s="408" t="str">
        <f>ADHK!AM136</f>
        <v/>
      </c>
      <c r="AN136" s="408"/>
      <c r="AO136" s="408">
        <f t="shared" si="1021"/>
        <v>0</v>
      </c>
      <c r="AP136" s="419"/>
      <c r="AQ136" s="408">
        <f t="shared" si="1022"/>
        <v>0</v>
      </c>
      <c r="AR136" s="419"/>
      <c r="AS136" s="408"/>
      <c r="AT136" s="420">
        <f t="shared" si="1023"/>
        <v>0</v>
      </c>
      <c r="AU136" s="408">
        <f t="shared" si="1024"/>
        <v>0</v>
      </c>
      <c r="AV136" s="419"/>
      <c r="AW136" s="421">
        <f t="shared" si="1025"/>
        <v>0</v>
      </c>
      <c r="AX136" s="422">
        <f t="shared" si="1026"/>
        <v>0</v>
      </c>
      <c r="AY136" s="569"/>
      <c r="AZ136" s="415">
        <f t="shared" si="1120"/>
        <v>16</v>
      </c>
      <c r="BA136" s="416" t="s">
        <v>95</v>
      </c>
      <c r="BB136" s="417"/>
      <c r="BC136" s="417"/>
      <c r="BD136" s="408" t="str">
        <f>ADHK!BD136</f>
        <v/>
      </c>
      <c r="BE136" s="408"/>
      <c r="BF136" s="408">
        <f t="shared" si="1027"/>
        <v>0</v>
      </c>
      <c r="BG136" s="419"/>
      <c r="BH136" s="408">
        <f t="shared" si="1028"/>
        <v>0</v>
      </c>
      <c r="BI136" s="419"/>
      <c r="BJ136" s="408"/>
      <c r="BK136" s="420">
        <f t="shared" si="1029"/>
        <v>0</v>
      </c>
      <c r="BL136" s="408">
        <f t="shared" si="1030"/>
        <v>0</v>
      </c>
      <c r="BM136" s="419"/>
      <c r="BN136" s="421">
        <f t="shared" si="1031"/>
        <v>0</v>
      </c>
      <c r="BO136" s="422">
        <f t="shared" si="1032"/>
        <v>0</v>
      </c>
      <c r="BP136" s="569"/>
      <c r="BQ136" s="415">
        <f t="shared" si="1121"/>
        <v>16</v>
      </c>
      <c r="BR136" s="416" t="s">
        <v>95</v>
      </c>
      <c r="BS136" s="417"/>
      <c r="BT136" s="417"/>
      <c r="BU136" s="408" t="str">
        <f>ADHK!BU136</f>
        <v/>
      </c>
      <c r="BV136" s="408"/>
      <c r="BW136" s="408">
        <f t="shared" si="1033"/>
        <v>0</v>
      </c>
      <c r="BX136" s="419"/>
      <c r="BY136" s="408">
        <f t="shared" si="1034"/>
        <v>0</v>
      </c>
      <c r="BZ136" s="419"/>
      <c r="CA136" s="408"/>
      <c r="CB136" s="420">
        <f t="shared" si="1035"/>
        <v>0</v>
      </c>
      <c r="CC136" s="408">
        <f t="shared" si="1036"/>
        <v>0</v>
      </c>
      <c r="CD136" s="419"/>
      <c r="CE136" s="421">
        <f t="shared" si="1037"/>
        <v>0</v>
      </c>
      <c r="CF136" s="422">
        <f t="shared" si="1038"/>
        <v>0</v>
      </c>
      <c r="CG136" s="569"/>
      <c r="CH136" s="415">
        <f t="shared" si="1122"/>
        <v>16</v>
      </c>
      <c r="CI136" s="416" t="s">
        <v>95</v>
      </c>
      <c r="CJ136" s="417"/>
      <c r="CK136" s="417"/>
      <c r="CL136" s="408" t="str">
        <f>ADHK!CL136</f>
        <v/>
      </c>
      <c r="CM136" s="408"/>
      <c r="CN136" s="408">
        <f t="shared" si="1039"/>
        <v>0</v>
      </c>
      <c r="CO136" s="419"/>
      <c r="CP136" s="408">
        <f t="shared" si="1040"/>
        <v>0</v>
      </c>
      <c r="CQ136" s="419"/>
      <c r="CR136" s="408"/>
      <c r="CS136" s="420">
        <f t="shared" si="1041"/>
        <v>0</v>
      </c>
      <c r="CT136" s="408">
        <f t="shared" si="1042"/>
        <v>0</v>
      </c>
      <c r="CU136" s="419"/>
      <c r="CV136" s="421">
        <f t="shared" si="1043"/>
        <v>0</v>
      </c>
      <c r="CW136" s="422">
        <f t="shared" si="1044"/>
        <v>0</v>
      </c>
      <c r="CX136" s="569"/>
      <c r="CY136" s="415">
        <f t="shared" si="1123"/>
        <v>16</v>
      </c>
      <c r="CZ136" s="416" t="s">
        <v>95</v>
      </c>
      <c r="DA136" s="417"/>
      <c r="DB136" s="417"/>
      <c r="DC136" s="408" t="str">
        <f>ADHK!DC136</f>
        <v/>
      </c>
      <c r="DD136" s="408"/>
      <c r="DE136" s="408">
        <f t="shared" si="1045"/>
        <v>0</v>
      </c>
      <c r="DF136" s="419"/>
      <c r="DG136" s="408">
        <f t="shared" si="1046"/>
        <v>0</v>
      </c>
      <c r="DH136" s="419"/>
      <c r="DI136" s="408"/>
      <c r="DJ136" s="420">
        <f t="shared" si="1047"/>
        <v>0</v>
      </c>
      <c r="DK136" s="408">
        <f t="shared" si="1048"/>
        <v>0</v>
      </c>
      <c r="DL136" s="419"/>
      <c r="DM136" s="421">
        <f t="shared" si="1049"/>
        <v>0</v>
      </c>
      <c r="DN136" s="422">
        <f t="shared" si="1050"/>
        <v>0</v>
      </c>
      <c r="DO136" s="569"/>
      <c r="DP136" s="415">
        <f t="shared" si="1124"/>
        <v>16</v>
      </c>
      <c r="DQ136" s="416" t="s">
        <v>95</v>
      </c>
      <c r="DR136" s="417"/>
      <c r="DS136" s="417"/>
      <c r="DT136" s="408" t="str">
        <f>ADHK!DT136</f>
        <v/>
      </c>
      <c r="DU136" s="408"/>
      <c r="DV136" s="408">
        <f t="shared" si="1051"/>
        <v>0</v>
      </c>
      <c r="DW136" s="419"/>
      <c r="DX136" s="408">
        <f t="shared" si="1052"/>
        <v>0</v>
      </c>
      <c r="DY136" s="419"/>
      <c r="DZ136" s="408"/>
      <c r="EA136" s="420">
        <f t="shared" si="1053"/>
        <v>0</v>
      </c>
      <c r="EB136" s="408">
        <f t="shared" si="1054"/>
        <v>0</v>
      </c>
      <c r="EC136" s="419"/>
      <c r="ED136" s="421">
        <f t="shared" si="1055"/>
        <v>0</v>
      </c>
      <c r="EE136" s="422">
        <f t="shared" si="1056"/>
        <v>0</v>
      </c>
      <c r="EF136" s="569"/>
      <c r="EG136" s="415">
        <f t="shared" si="1125"/>
        <v>16</v>
      </c>
      <c r="EH136" s="416" t="s">
        <v>95</v>
      </c>
      <c r="EI136" s="417"/>
      <c r="EJ136" s="417"/>
      <c r="EK136" s="408" t="str">
        <f>ADHK!EK136</f>
        <v/>
      </c>
      <c r="EL136" s="408"/>
      <c r="EM136" s="408">
        <f t="shared" si="1057"/>
        <v>0</v>
      </c>
      <c r="EN136" s="419"/>
      <c r="EO136" s="408">
        <f t="shared" si="1058"/>
        <v>0</v>
      </c>
      <c r="EP136" s="419"/>
      <c r="EQ136" s="408"/>
      <c r="ER136" s="420">
        <f t="shared" si="1059"/>
        <v>0</v>
      </c>
      <c r="ES136" s="408">
        <f t="shared" si="1060"/>
        <v>0</v>
      </c>
      <c r="ET136" s="419"/>
      <c r="EU136" s="421">
        <f t="shared" si="1061"/>
        <v>0</v>
      </c>
      <c r="EV136" s="422">
        <f t="shared" si="1062"/>
        <v>0</v>
      </c>
      <c r="EW136" s="569"/>
      <c r="EX136" s="415">
        <f t="shared" si="1126"/>
        <v>16</v>
      </c>
      <c r="EY136" s="416" t="s">
        <v>95</v>
      </c>
      <c r="EZ136" s="417"/>
      <c r="FA136" s="417"/>
      <c r="FB136" s="408" t="str">
        <f>ADHK!FB136</f>
        <v/>
      </c>
      <c r="FC136" s="408"/>
      <c r="FD136" s="408">
        <f t="shared" si="1063"/>
        <v>0</v>
      </c>
      <c r="FE136" s="419"/>
      <c r="FF136" s="408">
        <f t="shared" si="1064"/>
        <v>0</v>
      </c>
      <c r="FG136" s="419"/>
      <c r="FH136" s="408"/>
      <c r="FI136" s="420">
        <f t="shared" si="1065"/>
        <v>0</v>
      </c>
      <c r="FJ136" s="408">
        <f t="shared" si="1066"/>
        <v>0</v>
      </c>
      <c r="FK136" s="419"/>
      <c r="FL136" s="421">
        <f t="shared" si="1067"/>
        <v>0</v>
      </c>
      <c r="FM136" s="422">
        <f t="shared" si="1068"/>
        <v>0</v>
      </c>
      <c r="FN136" s="569"/>
      <c r="FO136" s="415">
        <f t="shared" si="1127"/>
        <v>16</v>
      </c>
      <c r="FP136" s="416" t="s">
        <v>95</v>
      </c>
      <c r="FQ136" s="417"/>
      <c r="FR136" s="417"/>
      <c r="FS136" s="408" t="str">
        <f>ADHK!FS136</f>
        <v/>
      </c>
      <c r="FT136" s="408"/>
      <c r="FU136" s="408">
        <f t="shared" si="1069"/>
        <v>0</v>
      </c>
      <c r="FV136" s="419"/>
      <c r="FW136" s="408">
        <f t="shared" si="1070"/>
        <v>0</v>
      </c>
      <c r="FX136" s="419"/>
      <c r="FY136" s="408"/>
      <c r="FZ136" s="420">
        <f t="shared" si="1071"/>
        <v>0</v>
      </c>
      <c r="GA136" s="408">
        <f t="shared" si="1072"/>
        <v>0</v>
      </c>
      <c r="GB136" s="419"/>
      <c r="GC136" s="421">
        <f t="shared" si="1073"/>
        <v>0</v>
      </c>
      <c r="GD136" s="422">
        <f t="shared" si="1074"/>
        <v>0</v>
      </c>
      <c r="GE136" s="569"/>
      <c r="GF136" s="415">
        <f t="shared" si="1128"/>
        <v>16</v>
      </c>
      <c r="GG136" s="416" t="s">
        <v>95</v>
      </c>
      <c r="GH136" s="417"/>
      <c r="GI136" s="417"/>
      <c r="GJ136" s="408" t="str">
        <f>ADHK!GJ136</f>
        <v/>
      </c>
      <c r="GK136" s="408"/>
      <c r="GL136" s="408">
        <f t="shared" si="1075"/>
        <v>0</v>
      </c>
      <c r="GM136" s="419"/>
      <c r="GN136" s="408">
        <f t="shared" si="1076"/>
        <v>0</v>
      </c>
      <c r="GO136" s="419"/>
      <c r="GP136" s="408"/>
      <c r="GQ136" s="420">
        <f t="shared" si="1077"/>
        <v>0</v>
      </c>
      <c r="GR136" s="408">
        <f t="shared" si="1078"/>
        <v>0</v>
      </c>
      <c r="GS136" s="419"/>
      <c r="GT136" s="421">
        <f t="shared" si="1079"/>
        <v>0</v>
      </c>
      <c r="GU136" s="422">
        <f t="shared" si="1080"/>
        <v>0</v>
      </c>
      <c r="GV136" s="569"/>
      <c r="GW136" s="415">
        <f t="shared" si="1129"/>
        <v>16</v>
      </c>
      <c r="GX136" s="416" t="s">
        <v>95</v>
      </c>
      <c r="GY136" s="417"/>
      <c r="GZ136" s="417"/>
      <c r="HA136" s="408" t="str">
        <f>ADHK!HA136</f>
        <v/>
      </c>
      <c r="HB136" s="408"/>
      <c r="HC136" s="408">
        <f t="shared" si="1081"/>
        <v>0</v>
      </c>
      <c r="HD136" s="419"/>
      <c r="HE136" s="408">
        <f t="shared" si="1082"/>
        <v>0</v>
      </c>
      <c r="HF136" s="419"/>
      <c r="HG136" s="408"/>
      <c r="HH136" s="420">
        <f t="shared" si="1083"/>
        <v>0</v>
      </c>
      <c r="HI136" s="408">
        <f t="shared" si="1084"/>
        <v>0</v>
      </c>
      <c r="HJ136" s="419"/>
      <c r="HK136" s="421">
        <f t="shared" si="1085"/>
        <v>0</v>
      </c>
      <c r="HL136" s="422">
        <f t="shared" si="1086"/>
        <v>0</v>
      </c>
      <c r="HM136" s="569"/>
      <c r="HN136" s="415">
        <f t="shared" si="1130"/>
        <v>16</v>
      </c>
      <c r="HO136" s="416" t="s">
        <v>95</v>
      </c>
      <c r="HP136" s="417"/>
      <c r="HQ136" s="417"/>
      <c r="HR136" s="408" t="str">
        <f>ADHK!HR136</f>
        <v/>
      </c>
      <c r="HS136" s="408"/>
      <c r="HT136" s="408">
        <f t="shared" si="1087"/>
        <v>0</v>
      </c>
      <c r="HU136" s="419"/>
      <c r="HV136" s="408">
        <f t="shared" si="1088"/>
        <v>0</v>
      </c>
      <c r="HW136" s="419"/>
      <c r="HX136" s="408"/>
      <c r="HY136" s="420">
        <f t="shared" si="1089"/>
        <v>0</v>
      </c>
      <c r="HZ136" s="408">
        <f t="shared" si="1090"/>
        <v>0</v>
      </c>
      <c r="IA136" s="419"/>
      <c r="IB136" s="421">
        <f t="shared" si="1091"/>
        <v>0</v>
      </c>
      <c r="IC136" s="422">
        <f t="shared" si="1092"/>
        <v>0</v>
      </c>
      <c r="ID136" s="569"/>
      <c r="IE136" s="415">
        <f t="shared" si="1131"/>
        <v>16</v>
      </c>
      <c r="IF136" s="416" t="s">
        <v>95</v>
      </c>
      <c r="IG136" s="417"/>
      <c r="IH136" s="417"/>
      <c r="II136" s="408" t="str">
        <f>ADHK!II136</f>
        <v/>
      </c>
      <c r="IJ136" s="405"/>
      <c r="IK136" s="408">
        <f t="shared" si="1093"/>
        <v>0</v>
      </c>
      <c r="IL136" s="419"/>
      <c r="IM136" s="408">
        <f t="shared" si="1094"/>
        <v>0</v>
      </c>
      <c r="IN136" s="419"/>
      <c r="IO136" s="408"/>
      <c r="IP136" s="420">
        <f t="shared" si="1095"/>
        <v>0</v>
      </c>
      <c r="IQ136" s="408">
        <f t="shared" si="1096"/>
        <v>0</v>
      </c>
      <c r="IR136" s="419"/>
      <c r="IS136" s="421">
        <f t="shared" si="1097"/>
        <v>0</v>
      </c>
      <c r="IT136" s="422">
        <f t="shared" si="1098"/>
        <v>0</v>
      </c>
      <c r="IU136" s="569"/>
      <c r="IV136" s="415">
        <f t="shared" si="1132"/>
        <v>16</v>
      </c>
      <c r="IW136" s="416" t="s">
        <v>95</v>
      </c>
      <c r="IX136" s="417"/>
      <c r="IY136" s="417"/>
      <c r="IZ136" s="408" t="str">
        <f>ADHK!IZ136</f>
        <v/>
      </c>
      <c r="JA136" s="408"/>
      <c r="JB136" s="408">
        <f t="shared" si="1099"/>
        <v>0</v>
      </c>
      <c r="JC136" s="419"/>
      <c r="JD136" s="408">
        <f t="shared" si="1100"/>
        <v>0</v>
      </c>
      <c r="JE136" s="419"/>
      <c r="JF136" s="408"/>
      <c r="JG136" s="420">
        <f t="shared" si="1101"/>
        <v>0</v>
      </c>
      <c r="JH136" s="408">
        <f t="shared" si="1102"/>
        <v>0</v>
      </c>
      <c r="JI136" s="419"/>
      <c r="JJ136" s="421">
        <f t="shared" si="1103"/>
        <v>0</v>
      </c>
      <c r="JK136" s="422">
        <f t="shared" si="1104"/>
        <v>0</v>
      </c>
      <c r="JL136" s="569"/>
      <c r="JM136" s="415">
        <f t="shared" si="1133"/>
        <v>16</v>
      </c>
      <c r="JN136" s="416" t="s">
        <v>95</v>
      </c>
      <c r="JO136" s="417"/>
      <c r="JP136" s="417"/>
      <c r="JQ136" s="408" t="str">
        <f>ADHK!JQ136</f>
        <v/>
      </c>
      <c r="JR136" s="408"/>
      <c r="JS136" s="408">
        <f t="shared" si="1105"/>
        <v>0</v>
      </c>
      <c r="JT136" s="419"/>
      <c r="JU136" s="408">
        <f t="shared" si="1106"/>
        <v>0</v>
      </c>
      <c r="JV136" s="419"/>
      <c r="JW136" s="408"/>
      <c r="JX136" s="420">
        <f t="shared" si="1107"/>
        <v>0</v>
      </c>
      <c r="JY136" s="408">
        <f t="shared" si="1108"/>
        <v>0</v>
      </c>
      <c r="JZ136" s="419"/>
      <c r="KA136" s="421">
        <f t="shared" si="1109"/>
        <v>0</v>
      </c>
      <c r="KB136" s="422">
        <f t="shared" si="1110"/>
        <v>0</v>
      </c>
      <c r="KC136" s="569"/>
      <c r="KD136" s="415">
        <f t="shared" si="1134"/>
        <v>16</v>
      </c>
      <c r="KE136" s="416" t="s">
        <v>95</v>
      </c>
      <c r="KF136" s="417"/>
      <c r="KG136" s="417"/>
      <c r="KH136" s="408" t="str">
        <f>ADHK!KH136</f>
        <v/>
      </c>
      <c r="KI136" s="408"/>
      <c r="KJ136" s="408">
        <f t="shared" si="1111"/>
        <v>0</v>
      </c>
      <c r="KK136" s="419"/>
      <c r="KL136" s="408">
        <f t="shared" si="1112"/>
        <v>0</v>
      </c>
      <c r="KM136" s="419"/>
      <c r="KN136" s="408"/>
      <c r="KO136" s="420">
        <f t="shared" si="1113"/>
        <v>0</v>
      </c>
      <c r="KP136" s="408">
        <f t="shared" si="1114"/>
        <v>0</v>
      </c>
      <c r="KQ136" s="419"/>
      <c r="KR136" s="421">
        <f t="shared" si="1115"/>
        <v>0</v>
      </c>
      <c r="KS136" s="422">
        <f t="shared" si="1116"/>
        <v>0</v>
      </c>
    </row>
    <row r="137" ht="15.75" customHeight="1">
      <c r="A137" s="415">
        <f t="shared" si="1117"/>
        <v>17</v>
      </c>
      <c r="B137" s="416" t="s">
        <v>96</v>
      </c>
      <c r="C137" s="417"/>
      <c r="D137" s="417"/>
      <c r="E137" s="408" t="str">
        <f>ADHK!E137</f>
        <v/>
      </c>
      <c r="F137" s="408" t="str">
        <f>ADHK!F137</f>
        <v/>
      </c>
      <c r="G137" s="408">
        <f t="shared" si="1009"/>
        <v>0</v>
      </c>
      <c r="H137" s="419"/>
      <c r="I137" s="408">
        <f t="shared" si="1010"/>
        <v>0</v>
      </c>
      <c r="J137" s="419"/>
      <c r="K137" s="408"/>
      <c r="L137" s="420">
        <f t="shared" si="1011"/>
        <v>0</v>
      </c>
      <c r="M137" s="408">
        <f t="shared" si="1012"/>
        <v>0</v>
      </c>
      <c r="N137" s="419"/>
      <c r="O137" s="421">
        <f t="shared" si="1013"/>
        <v>0</v>
      </c>
      <c r="P137" s="422">
        <f t="shared" si="1014"/>
        <v>0</v>
      </c>
      <c r="Q137" s="569"/>
      <c r="R137" s="415">
        <f t="shared" si="1118"/>
        <v>17</v>
      </c>
      <c r="S137" s="416" t="s">
        <v>96</v>
      </c>
      <c r="T137" s="417"/>
      <c r="U137" s="417"/>
      <c r="V137" s="408" t="str">
        <f>ADHK!V137</f>
        <v/>
      </c>
      <c r="W137" s="408"/>
      <c r="X137" s="408">
        <f t="shared" si="1015"/>
        <v>0</v>
      </c>
      <c r="Y137" s="419"/>
      <c r="Z137" s="408">
        <f t="shared" si="1016"/>
        <v>0</v>
      </c>
      <c r="AA137" s="419"/>
      <c r="AB137" s="408"/>
      <c r="AC137" s="420">
        <f t="shared" si="1017"/>
        <v>0</v>
      </c>
      <c r="AD137" s="408">
        <f t="shared" si="1018"/>
        <v>0</v>
      </c>
      <c r="AE137" s="419"/>
      <c r="AF137" s="421">
        <f t="shared" si="1019"/>
        <v>0</v>
      </c>
      <c r="AG137" s="422">
        <f t="shared" si="1020"/>
        <v>0</v>
      </c>
      <c r="AH137" s="569"/>
      <c r="AI137" s="415">
        <f t="shared" si="1119"/>
        <v>17</v>
      </c>
      <c r="AJ137" s="416" t="s">
        <v>96</v>
      </c>
      <c r="AK137" s="417"/>
      <c r="AL137" s="417"/>
      <c r="AM137" s="408" t="str">
        <f>ADHK!AM137</f>
        <v/>
      </c>
      <c r="AN137" s="408"/>
      <c r="AO137" s="408">
        <f t="shared" si="1021"/>
        <v>0</v>
      </c>
      <c r="AP137" s="419"/>
      <c r="AQ137" s="408">
        <f t="shared" si="1022"/>
        <v>0</v>
      </c>
      <c r="AR137" s="419"/>
      <c r="AS137" s="408"/>
      <c r="AT137" s="420">
        <f t="shared" si="1023"/>
        <v>0</v>
      </c>
      <c r="AU137" s="408">
        <f t="shared" si="1024"/>
        <v>0</v>
      </c>
      <c r="AV137" s="419"/>
      <c r="AW137" s="421">
        <f t="shared" si="1025"/>
        <v>0</v>
      </c>
      <c r="AX137" s="422">
        <f t="shared" si="1026"/>
        <v>0</v>
      </c>
      <c r="AY137" s="569"/>
      <c r="AZ137" s="415">
        <f t="shared" si="1120"/>
        <v>17</v>
      </c>
      <c r="BA137" s="416" t="s">
        <v>96</v>
      </c>
      <c r="BB137" s="417"/>
      <c r="BC137" s="417"/>
      <c r="BD137" s="408" t="str">
        <f>ADHK!BD137</f>
        <v/>
      </c>
      <c r="BE137" s="408"/>
      <c r="BF137" s="408">
        <f t="shared" si="1027"/>
        <v>0</v>
      </c>
      <c r="BG137" s="419"/>
      <c r="BH137" s="408">
        <f t="shared" si="1028"/>
        <v>0</v>
      </c>
      <c r="BI137" s="419"/>
      <c r="BJ137" s="408"/>
      <c r="BK137" s="420">
        <f t="shared" si="1029"/>
        <v>0</v>
      </c>
      <c r="BL137" s="408">
        <f t="shared" si="1030"/>
        <v>0</v>
      </c>
      <c r="BM137" s="419"/>
      <c r="BN137" s="421">
        <f t="shared" si="1031"/>
        <v>0</v>
      </c>
      <c r="BO137" s="422">
        <f t="shared" si="1032"/>
        <v>0</v>
      </c>
      <c r="BP137" s="569"/>
      <c r="BQ137" s="415">
        <f t="shared" si="1121"/>
        <v>17</v>
      </c>
      <c r="BR137" s="416" t="s">
        <v>96</v>
      </c>
      <c r="BS137" s="417"/>
      <c r="BT137" s="417"/>
      <c r="BU137" s="408" t="str">
        <f>ADHK!BU137</f>
        <v/>
      </c>
      <c r="BV137" s="408"/>
      <c r="BW137" s="408">
        <f t="shared" si="1033"/>
        <v>0</v>
      </c>
      <c r="BX137" s="419"/>
      <c r="BY137" s="408">
        <f t="shared" si="1034"/>
        <v>0</v>
      </c>
      <c r="BZ137" s="419"/>
      <c r="CA137" s="408"/>
      <c r="CB137" s="420">
        <f t="shared" si="1035"/>
        <v>0</v>
      </c>
      <c r="CC137" s="408">
        <f t="shared" si="1036"/>
        <v>0</v>
      </c>
      <c r="CD137" s="419"/>
      <c r="CE137" s="421">
        <f t="shared" si="1037"/>
        <v>0</v>
      </c>
      <c r="CF137" s="422">
        <f t="shared" si="1038"/>
        <v>0</v>
      </c>
      <c r="CG137" s="569"/>
      <c r="CH137" s="415">
        <f t="shared" si="1122"/>
        <v>17</v>
      </c>
      <c r="CI137" s="416" t="s">
        <v>96</v>
      </c>
      <c r="CJ137" s="417"/>
      <c r="CK137" s="417"/>
      <c r="CL137" s="408" t="str">
        <f>ADHK!CL137</f>
        <v/>
      </c>
      <c r="CM137" s="408"/>
      <c r="CN137" s="408">
        <f t="shared" si="1039"/>
        <v>0</v>
      </c>
      <c r="CO137" s="419"/>
      <c r="CP137" s="408">
        <f t="shared" si="1040"/>
        <v>0</v>
      </c>
      <c r="CQ137" s="419"/>
      <c r="CR137" s="408"/>
      <c r="CS137" s="420">
        <f t="shared" si="1041"/>
        <v>0</v>
      </c>
      <c r="CT137" s="408">
        <f t="shared" si="1042"/>
        <v>0</v>
      </c>
      <c r="CU137" s="419"/>
      <c r="CV137" s="421">
        <f t="shared" si="1043"/>
        <v>0</v>
      </c>
      <c r="CW137" s="422">
        <f t="shared" si="1044"/>
        <v>0</v>
      </c>
      <c r="CX137" s="569"/>
      <c r="CY137" s="415">
        <f t="shared" si="1123"/>
        <v>17</v>
      </c>
      <c r="CZ137" s="416" t="s">
        <v>96</v>
      </c>
      <c r="DA137" s="417"/>
      <c r="DB137" s="417"/>
      <c r="DC137" s="408" t="str">
        <f>ADHK!DC137</f>
        <v/>
      </c>
      <c r="DD137" s="408"/>
      <c r="DE137" s="408">
        <f t="shared" si="1045"/>
        <v>0</v>
      </c>
      <c r="DF137" s="419"/>
      <c r="DG137" s="408">
        <f t="shared" si="1046"/>
        <v>0</v>
      </c>
      <c r="DH137" s="419"/>
      <c r="DI137" s="408"/>
      <c r="DJ137" s="420">
        <f t="shared" si="1047"/>
        <v>0</v>
      </c>
      <c r="DK137" s="408">
        <f t="shared" si="1048"/>
        <v>0</v>
      </c>
      <c r="DL137" s="419"/>
      <c r="DM137" s="421">
        <f t="shared" si="1049"/>
        <v>0</v>
      </c>
      <c r="DN137" s="422">
        <f t="shared" si="1050"/>
        <v>0</v>
      </c>
      <c r="DO137" s="569"/>
      <c r="DP137" s="415">
        <f t="shared" si="1124"/>
        <v>17</v>
      </c>
      <c r="DQ137" s="416" t="s">
        <v>96</v>
      </c>
      <c r="DR137" s="417"/>
      <c r="DS137" s="417"/>
      <c r="DT137" s="408" t="str">
        <f>ADHK!DT137</f>
        <v/>
      </c>
      <c r="DU137" s="408"/>
      <c r="DV137" s="408">
        <f t="shared" si="1051"/>
        <v>0</v>
      </c>
      <c r="DW137" s="419"/>
      <c r="DX137" s="408">
        <f t="shared" si="1052"/>
        <v>0</v>
      </c>
      <c r="DY137" s="419"/>
      <c r="DZ137" s="408"/>
      <c r="EA137" s="420">
        <f t="shared" si="1053"/>
        <v>0</v>
      </c>
      <c r="EB137" s="408">
        <f t="shared" si="1054"/>
        <v>0</v>
      </c>
      <c r="EC137" s="419"/>
      <c r="ED137" s="421">
        <f t="shared" si="1055"/>
        <v>0</v>
      </c>
      <c r="EE137" s="422">
        <f t="shared" si="1056"/>
        <v>0</v>
      </c>
      <c r="EF137" s="569"/>
      <c r="EG137" s="415">
        <f t="shared" si="1125"/>
        <v>17</v>
      </c>
      <c r="EH137" s="416" t="s">
        <v>96</v>
      </c>
      <c r="EI137" s="417"/>
      <c r="EJ137" s="417"/>
      <c r="EK137" s="408" t="str">
        <f>ADHK!EK137</f>
        <v/>
      </c>
      <c r="EL137" s="408"/>
      <c r="EM137" s="408">
        <f t="shared" si="1057"/>
        <v>0</v>
      </c>
      <c r="EN137" s="419"/>
      <c r="EO137" s="408">
        <f t="shared" si="1058"/>
        <v>0</v>
      </c>
      <c r="EP137" s="419"/>
      <c r="EQ137" s="408"/>
      <c r="ER137" s="420">
        <f t="shared" si="1059"/>
        <v>0</v>
      </c>
      <c r="ES137" s="408">
        <f t="shared" si="1060"/>
        <v>0</v>
      </c>
      <c r="ET137" s="419"/>
      <c r="EU137" s="421">
        <f t="shared" si="1061"/>
        <v>0</v>
      </c>
      <c r="EV137" s="422">
        <f t="shared" si="1062"/>
        <v>0</v>
      </c>
      <c r="EW137" s="569"/>
      <c r="EX137" s="415">
        <f t="shared" si="1126"/>
        <v>17</v>
      </c>
      <c r="EY137" s="416" t="s">
        <v>96</v>
      </c>
      <c r="EZ137" s="417"/>
      <c r="FA137" s="417"/>
      <c r="FB137" s="408" t="str">
        <f>ADHK!FB137</f>
        <v/>
      </c>
      <c r="FC137" s="408"/>
      <c r="FD137" s="408">
        <f t="shared" si="1063"/>
        <v>0</v>
      </c>
      <c r="FE137" s="419"/>
      <c r="FF137" s="408">
        <f t="shared" si="1064"/>
        <v>0</v>
      </c>
      <c r="FG137" s="419"/>
      <c r="FH137" s="408"/>
      <c r="FI137" s="420">
        <f t="shared" si="1065"/>
        <v>0</v>
      </c>
      <c r="FJ137" s="408">
        <f t="shared" si="1066"/>
        <v>0</v>
      </c>
      <c r="FK137" s="419"/>
      <c r="FL137" s="421">
        <f t="shared" si="1067"/>
        <v>0</v>
      </c>
      <c r="FM137" s="422">
        <f t="shared" si="1068"/>
        <v>0</v>
      </c>
      <c r="FN137" s="569"/>
      <c r="FO137" s="415">
        <f t="shared" si="1127"/>
        <v>17</v>
      </c>
      <c r="FP137" s="416" t="s">
        <v>96</v>
      </c>
      <c r="FQ137" s="417"/>
      <c r="FR137" s="417"/>
      <c r="FS137" s="408" t="str">
        <f>ADHK!FS137</f>
        <v/>
      </c>
      <c r="FT137" s="408"/>
      <c r="FU137" s="408">
        <f t="shared" si="1069"/>
        <v>0</v>
      </c>
      <c r="FV137" s="419"/>
      <c r="FW137" s="408">
        <f t="shared" si="1070"/>
        <v>0</v>
      </c>
      <c r="FX137" s="419"/>
      <c r="FY137" s="408"/>
      <c r="FZ137" s="420">
        <f t="shared" si="1071"/>
        <v>0</v>
      </c>
      <c r="GA137" s="408">
        <f t="shared" si="1072"/>
        <v>0</v>
      </c>
      <c r="GB137" s="419"/>
      <c r="GC137" s="421">
        <f t="shared" si="1073"/>
        <v>0</v>
      </c>
      <c r="GD137" s="422">
        <f t="shared" si="1074"/>
        <v>0</v>
      </c>
      <c r="GE137" s="569"/>
      <c r="GF137" s="415">
        <f t="shared" si="1128"/>
        <v>17</v>
      </c>
      <c r="GG137" s="416" t="s">
        <v>96</v>
      </c>
      <c r="GH137" s="417"/>
      <c r="GI137" s="417"/>
      <c r="GJ137" s="408" t="str">
        <f>ADHK!GJ137</f>
        <v/>
      </c>
      <c r="GK137" s="408"/>
      <c r="GL137" s="408">
        <f t="shared" si="1075"/>
        <v>0</v>
      </c>
      <c r="GM137" s="419"/>
      <c r="GN137" s="408">
        <f t="shared" si="1076"/>
        <v>0</v>
      </c>
      <c r="GO137" s="419"/>
      <c r="GP137" s="408"/>
      <c r="GQ137" s="420">
        <f t="shared" si="1077"/>
        <v>0</v>
      </c>
      <c r="GR137" s="408">
        <f t="shared" si="1078"/>
        <v>0</v>
      </c>
      <c r="GS137" s="419"/>
      <c r="GT137" s="421">
        <f t="shared" si="1079"/>
        <v>0</v>
      </c>
      <c r="GU137" s="422">
        <f t="shared" si="1080"/>
        <v>0</v>
      </c>
      <c r="GV137" s="569"/>
      <c r="GW137" s="415">
        <f t="shared" si="1129"/>
        <v>17</v>
      </c>
      <c r="GX137" s="416" t="s">
        <v>96</v>
      </c>
      <c r="GY137" s="417"/>
      <c r="GZ137" s="417"/>
      <c r="HA137" s="408" t="str">
        <f>ADHK!HA137</f>
        <v/>
      </c>
      <c r="HB137" s="408"/>
      <c r="HC137" s="408">
        <f t="shared" si="1081"/>
        <v>0</v>
      </c>
      <c r="HD137" s="419"/>
      <c r="HE137" s="408">
        <f t="shared" si="1082"/>
        <v>0</v>
      </c>
      <c r="HF137" s="419"/>
      <c r="HG137" s="408"/>
      <c r="HH137" s="420">
        <f t="shared" si="1083"/>
        <v>0</v>
      </c>
      <c r="HI137" s="408">
        <f t="shared" si="1084"/>
        <v>0</v>
      </c>
      <c r="HJ137" s="419"/>
      <c r="HK137" s="421">
        <f t="shared" si="1085"/>
        <v>0</v>
      </c>
      <c r="HL137" s="422">
        <f t="shared" si="1086"/>
        <v>0</v>
      </c>
      <c r="HM137" s="569"/>
      <c r="HN137" s="415">
        <f t="shared" si="1130"/>
        <v>17</v>
      </c>
      <c r="HO137" s="416" t="s">
        <v>96</v>
      </c>
      <c r="HP137" s="417"/>
      <c r="HQ137" s="417"/>
      <c r="HR137" s="408" t="str">
        <f>ADHK!HR137</f>
        <v/>
      </c>
      <c r="HS137" s="408"/>
      <c r="HT137" s="408">
        <f t="shared" si="1087"/>
        <v>0</v>
      </c>
      <c r="HU137" s="419"/>
      <c r="HV137" s="408">
        <f t="shared" si="1088"/>
        <v>0</v>
      </c>
      <c r="HW137" s="419"/>
      <c r="HX137" s="408"/>
      <c r="HY137" s="420">
        <f t="shared" si="1089"/>
        <v>0</v>
      </c>
      <c r="HZ137" s="408">
        <f t="shared" si="1090"/>
        <v>0</v>
      </c>
      <c r="IA137" s="419"/>
      <c r="IB137" s="421">
        <f t="shared" si="1091"/>
        <v>0</v>
      </c>
      <c r="IC137" s="422">
        <f t="shared" si="1092"/>
        <v>0</v>
      </c>
      <c r="ID137" s="569"/>
      <c r="IE137" s="415">
        <f t="shared" si="1131"/>
        <v>17</v>
      </c>
      <c r="IF137" s="416" t="s">
        <v>96</v>
      </c>
      <c r="IG137" s="417"/>
      <c r="IH137" s="417"/>
      <c r="II137" s="408" t="str">
        <f>ADHK!II137</f>
        <v/>
      </c>
      <c r="IJ137" s="405"/>
      <c r="IK137" s="408">
        <f t="shared" si="1093"/>
        <v>0</v>
      </c>
      <c r="IL137" s="419"/>
      <c r="IM137" s="408">
        <f t="shared" si="1094"/>
        <v>0</v>
      </c>
      <c r="IN137" s="419"/>
      <c r="IO137" s="408"/>
      <c r="IP137" s="420">
        <f t="shared" si="1095"/>
        <v>0</v>
      </c>
      <c r="IQ137" s="408">
        <f t="shared" si="1096"/>
        <v>0</v>
      </c>
      <c r="IR137" s="419"/>
      <c r="IS137" s="421">
        <f t="shared" si="1097"/>
        <v>0</v>
      </c>
      <c r="IT137" s="422">
        <f t="shared" si="1098"/>
        <v>0</v>
      </c>
      <c r="IU137" s="569"/>
      <c r="IV137" s="415">
        <f t="shared" si="1132"/>
        <v>17</v>
      </c>
      <c r="IW137" s="416" t="s">
        <v>96</v>
      </c>
      <c r="IX137" s="417"/>
      <c r="IY137" s="417"/>
      <c r="IZ137" s="408" t="str">
        <f>ADHK!IZ137</f>
        <v/>
      </c>
      <c r="JA137" s="408"/>
      <c r="JB137" s="408">
        <f t="shared" si="1099"/>
        <v>0</v>
      </c>
      <c r="JC137" s="419"/>
      <c r="JD137" s="408">
        <f t="shared" si="1100"/>
        <v>0</v>
      </c>
      <c r="JE137" s="419"/>
      <c r="JF137" s="408"/>
      <c r="JG137" s="420">
        <f t="shared" si="1101"/>
        <v>0</v>
      </c>
      <c r="JH137" s="408">
        <f t="shared" si="1102"/>
        <v>0</v>
      </c>
      <c r="JI137" s="419"/>
      <c r="JJ137" s="421">
        <f t="shared" si="1103"/>
        <v>0</v>
      </c>
      <c r="JK137" s="422">
        <f t="shared" si="1104"/>
        <v>0</v>
      </c>
      <c r="JL137" s="569"/>
      <c r="JM137" s="415">
        <f t="shared" si="1133"/>
        <v>17</v>
      </c>
      <c r="JN137" s="416" t="s">
        <v>96</v>
      </c>
      <c r="JO137" s="417"/>
      <c r="JP137" s="417"/>
      <c r="JQ137" s="408" t="str">
        <f>ADHK!JQ137</f>
        <v/>
      </c>
      <c r="JR137" s="408"/>
      <c r="JS137" s="408">
        <f t="shared" si="1105"/>
        <v>0</v>
      </c>
      <c r="JT137" s="419"/>
      <c r="JU137" s="408">
        <f t="shared" si="1106"/>
        <v>0</v>
      </c>
      <c r="JV137" s="419"/>
      <c r="JW137" s="408"/>
      <c r="JX137" s="420">
        <f t="shared" si="1107"/>
        <v>0</v>
      </c>
      <c r="JY137" s="408">
        <f t="shared" si="1108"/>
        <v>0</v>
      </c>
      <c r="JZ137" s="419"/>
      <c r="KA137" s="421">
        <f t="shared" si="1109"/>
        <v>0</v>
      </c>
      <c r="KB137" s="422">
        <f t="shared" si="1110"/>
        <v>0</v>
      </c>
      <c r="KC137" s="569"/>
      <c r="KD137" s="415">
        <f t="shared" si="1134"/>
        <v>17</v>
      </c>
      <c r="KE137" s="416" t="s">
        <v>96</v>
      </c>
      <c r="KF137" s="417"/>
      <c r="KG137" s="417"/>
      <c r="KH137" s="408" t="str">
        <f>ADHK!KH137</f>
        <v/>
      </c>
      <c r="KI137" s="408"/>
      <c r="KJ137" s="408">
        <f t="shared" si="1111"/>
        <v>0</v>
      </c>
      <c r="KK137" s="419"/>
      <c r="KL137" s="408">
        <f t="shared" si="1112"/>
        <v>0</v>
      </c>
      <c r="KM137" s="419"/>
      <c r="KN137" s="408"/>
      <c r="KO137" s="420">
        <f t="shared" si="1113"/>
        <v>0</v>
      </c>
      <c r="KP137" s="408">
        <f t="shared" si="1114"/>
        <v>0</v>
      </c>
      <c r="KQ137" s="419"/>
      <c r="KR137" s="421">
        <f t="shared" si="1115"/>
        <v>0</v>
      </c>
      <c r="KS137" s="422">
        <f t="shared" si="1116"/>
        <v>0</v>
      </c>
    </row>
    <row r="138" ht="15.75" customHeight="1">
      <c r="A138" s="415"/>
      <c r="B138" s="416"/>
      <c r="C138" s="427"/>
      <c r="D138" s="427"/>
      <c r="E138" s="408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22"/>
      <c r="Q138" s="569"/>
      <c r="R138" s="415"/>
      <c r="S138" s="416"/>
      <c r="T138" s="427"/>
      <c r="U138" s="427"/>
      <c r="V138" s="408"/>
      <c r="W138" s="408"/>
      <c r="X138" s="408"/>
      <c r="Y138" s="408"/>
      <c r="Z138" s="408"/>
      <c r="AA138" s="408"/>
      <c r="AB138" s="408"/>
      <c r="AC138" s="408"/>
      <c r="AD138" s="408"/>
      <c r="AE138" s="408"/>
      <c r="AF138" s="408"/>
      <c r="AG138" s="422"/>
      <c r="AH138" s="569"/>
      <c r="AI138" s="415"/>
      <c r="AJ138" s="416"/>
      <c r="AK138" s="427"/>
      <c r="AL138" s="427"/>
      <c r="AM138" s="408"/>
      <c r="AN138" s="408"/>
      <c r="AO138" s="408"/>
      <c r="AP138" s="408"/>
      <c r="AQ138" s="408"/>
      <c r="AR138" s="408"/>
      <c r="AS138" s="408"/>
      <c r="AT138" s="408"/>
      <c r="AU138" s="408"/>
      <c r="AV138" s="408"/>
      <c r="AW138" s="408"/>
      <c r="AX138" s="422"/>
      <c r="AY138" s="569"/>
      <c r="AZ138" s="415"/>
      <c r="BA138" s="416"/>
      <c r="BB138" s="427"/>
      <c r="BC138" s="427"/>
      <c r="BD138" s="408"/>
      <c r="BE138" s="408"/>
      <c r="BF138" s="408"/>
      <c r="BG138" s="408"/>
      <c r="BH138" s="408"/>
      <c r="BI138" s="408"/>
      <c r="BJ138" s="408"/>
      <c r="BK138" s="408"/>
      <c r="BL138" s="408"/>
      <c r="BM138" s="408"/>
      <c r="BN138" s="408"/>
      <c r="BO138" s="422"/>
      <c r="BP138" s="569"/>
      <c r="BQ138" s="415"/>
      <c r="BR138" s="416"/>
      <c r="BS138" s="427"/>
      <c r="BT138" s="427"/>
      <c r="BU138" s="408"/>
      <c r="BV138" s="408"/>
      <c r="BW138" s="408"/>
      <c r="BX138" s="408"/>
      <c r="BY138" s="408"/>
      <c r="BZ138" s="408"/>
      <c r="CA138" s="408"/>
      <c r="CB138" s="408"/>
      <c r="CC138" s="408"/>
      <c r="CD138" s="408"/>
      <c r="CE138" s="408"/>
      <c r="CF138" s="422"/>
      <c r="CG138" s="569"/>
      <c r="CH138" s="415"/>
      <c r="CI138" s="416"/>
      <c r="CJ138" s="427"/>
      <c r="CK138" s="427"/>
      <c r="CL138" s="408"/>
      <c r="CM138" s="408"/>
      <c r="CN138" s="408"/>
      <c r="CO138" s="408"/>
      <c r="CP138" s="408"/>
      <c r="CQ138" s="408"/>
      <c r="CR138" s="408"/>
      <c r="CS138" s="408"/>
      <c r="CT138" s="408"/>
      <c r="CU138" s="408"/>
      <c r="CV138" s="408"/>
      <c r="CW138" s="422"/>
      <c r="CX138" s="569"/>
      <c r="CY138" s="415"/>
      <c r="CZ138" s="416"/>
      <c r="DA138" s="427"/>
      <c r="DB138" s="427"/>
      <c r="DC138" s="408"/>
      <c r="DD138" s="408"/>
      <c r="DE138" s="408"/>
      <c r="DF138" s="408"/>
      <c r="DG138" s="408"/>
      <c r="DH138" s="408"/>
      <c r="DI138" s="408"/>
      <c r="DJ138" s="408"/>
      <c r="DK138" s="408"/>
      <c r="DL138" s="408"/>
      <c r="DM138" s="408"/>
      <c r="DN138" s="422"/>
      <c r="DO138" s="569"/>
      <c r="DP138" s="415"/>
      <c r="DQ138" s="416"/>
      <c r="DR138" s="427"/>
      <c r="DS138" s="427"/>
      <c r="DT138" s="408"/>
      <c r="DU138" s="408"/>
      <c r="DV138" s="408"/>
      <c r="DW138" s="408"/>
      <c r="DX138" s="408"/>
      <c r="DY138" s="408"/>
      <c r="DZ138" s="408"/>
      <c r="EA138" s="408"/>
      <c r="EB138" s="408"/>
      <c r="EC138" s="408"/>
      <c r="ED138" s="408"/>
      <c r="EE138" s="422"/>
      <c r="EF138" s="569"/>
      <c r="EG138" s="415"/>
      <c r="EH138" s="416"/>
      <c r="EI138" s="427"/>
      <c r="EJ138" s="427"/>
      <c r="EK138" s="408"/>
      <c r="EL138" s="408"/>
      <c r="EM138" s="408"/>
      <c r="EN138" s="408"/>
      <c r="EO138" s="408"/>
      <c r="EP138" s="408"/>
      <c r="EQ138" s="408"/>
      <c r="ER138" s="408"/>
      <c r="ES138" s="408"/>
      <c r="ET138" s="408"/>
      <c r="EU138" s="408"/>
      <c r="EV138" s="422"/>
      <c r="EW138" s="569"/>
      <c r="EX138" s="415"/>
      <c r="EY138" s="416"/>
      <c r="EZ138" s="427"/>
      <c r="FA138" s="427"/>
      <c r="FB138" s="408"/>
      <c r="FC138" s="408"/>
      <c r="FD138" s="408"/>
      <c r="FE138" s="408"/>
      <c r="FF138" s="408"/>
      <c r="FG138" s="408"/>
      <c r="FH138" s="408"/>
      <c r="FI138" s="408"/>
      <c r="FJ138" s="408"/>
      <c r="FK138" s="408"/>
      <c r="FL138" s="408"/>
      <c r="FM138" s="422"/>
      <c r="FN138" s="569"/>
      <c r="FO138" s="415"/>
      <c r="FP138" s="416"/>
      <c r="FQ138" s="427"/>
      <c r="FR138" s="427"/>
      <c r="FS138" s="408"/>
      <c r="FT138" s="408"/>
      <c r="FU138" s="408"/>
      <c r="FV138" s="408"/>
      <c r="FW138" s="408"/>
      <c r="FX138" s="408"/>
      <c r="FY138" s="408"/>
      <c r="FZ138" s="408"/>
      <c r="GA138" s="408"/>
      <c r="GB138" s="408"/>
      <c r="GC138" s="408"/>
      <c r="GD138" s="422"/>
      <c r="GE138" s="569"/>
      <c r="GF138" s="415"/>
      <c r="GG138" s="416"/>
      <c r="GH138" s="427"/>
      <c r="GI138" s="427"/>
      <c r="GJ138" s="408"/>
      <c r="GK138" s="408"/>
      <c r="GL138" s="408"/>
      <c r="GM138" s="408"/>
      <c r="GN138" s="408"/>
      <c r="GO138" s="408"/>
      <c r="GP138" s="408"/>
      <c r="GQ138" s="408"/>
      <c r="GR138" s="408"/>
      <c r="GS138" s="408"/>
      <c r="GT138" s="408"/>
      <c r="GU138" s="422"/>
      <c r="GV138" s="569"/>
      <c r="GW138" s="415"/>
      <c r="GX138" s="416"/>
      <c r="GY138" s="427"/>
      <c r="GZ138" s="427"/>
      <c r="HA138" s="408"/>
      <c r="HB138" s="408"/>
      <c r="HC138" s="408"/>
      <c r="HD138" s="408"/>
      <c r="HE138" s="408"/>
      <c r="HF138" s="408"/>
      <c r="HG138" s="408"/>
      <c r="HH138" s="408"/>
      <c r="HI138" s="408"/>
      <c r="HJ138" s="408"/>
      <c r="HK138" s="408"/>
      <c r="HL138" s="422"/>
      <c r="HM138" s="569"/>
      <c r="HN138" s="415"/>
      <c r="HO138" s="416"/>
      <c r="HP138" s="427"/>
      <c r="HQ138" s="427"/>
      <c r="HR138" s="408"/>
      <c r="HS138" s="408"/>
      <c r="HT138" s="408"/>
      <c r="HU138" s="408"/>
      <c r="HV138" s="408"/>
      <c r="HW138" s="408"/>
      <c r="HX138" s="408"/>
      <c r="HY138" s="408"/>
      <c r="HZ138" s="408"/>
      <c r="IA138" s="408"/>
      <c r="IB138" s="408"/>
      <c r="IC138" s="422"/>
      <c r="ID138" s="569"/>
      <c r="IE138" s="415"/>
      <c r="IF138" s="416"/>
      <c r="IG138" s="427"/>
      <c r="IH138" s="427"/>
      <c r="II138" s="408"/>
      <c r="IJ138" s="408"/>
      <c r="IK138" s="408"/>
      <c r="IL138" s="408"/>
      <c r="IM138" s="408"/>
      <c r="IN138" s="408"/>
      <c r="IO138" s="408"/>
      <c r="IP138" s="408"/>
      <c r="IQ138" s="408"/>
      <c r="IR138" s="408"/>
      <c r="IS138" s="408"/>
      <c r="IT138" s="422"/>
      <c r="IU138" s="569"/>
      <c r="IV138" s="415"/>
      <c r="IW138" s="416"/>
      <c r="IX138" s="427"/>
      <c r="IY138" s="427"/>
      <c r="IZ138" s="408"/>
      <c r="JA138" s="408"/>
      <c r="JB138" s="408"/>
      <c r="JC138" s="408"/>
      <c r="JD138" s="408"/>
      <c r="JE138" s="408"/>
      <c r="JF138" s="408"/>
      <c r="JG138" s="408"/>
      <c r="JH138" s="408"/>
      <c r="JI138" s="408"/>
      <c r="JJ138" s="408"/>
      <c r="JK138" s="422"/>
      <c r="JL138" s="569"/>
      <c r="JM138" s="415"/>
      <c r="JN138" s="416"/>
      <c r="JO138" s="427"/>
      <c r="JP138" s="427"/>
      <c r="JQ138" s="408"/>
      <c r="JR138" s="408"/>
      <c r="JS138" s="408"/>
      <c r="JT138" s="408"/>
      <c r="JU138" s="408"/>
      <c r="JV138" s="408"/>
      <c r="JW138" s="408"/>
      <c r="JX138" s="408"/>
      <c r="JY138" s="408"/>
      <c r="JZ138" s="408"/>
      <c r="KA138" s="408"/>
      <c r="KB138" s="422"/>
      <c r="KC138" s="569"/>
      <c r="KD138" s="415"/>
      <c r="KE138" s="416"/>
      <c r="KF138" s="427"/>
      <c r="KG138" s="427"/>
      <c r="KH138" s="408"/>
      <c r="KI138" s="408"/>
      <c r="KJ138" s="408"/>
      <c r="KK138" s="408"/>
      <c r="KL138" s="408"/>
      <c r="KM138" s="408"/>
      <c r="KN138" s="408"/>
      <c r="KO138" s="408"/>
      <c r="KP138" s="408"/>
      <c r="KQ138" s="408"/>
      <c r="KR138" s="408"/>
      <c r="KS138" s="422"/>
    </row>
    <row r="139" ht="15.75" customHeight="1">
      <c r="A139" s="428" t="s">
        <v>97</v>
      </c>
      <c r="B139" s="163"/>
      <c r="C139" s="429"/>
      <c r="D139" s="429"/>
      <c r="E139" s="430"/>
      <c r="F139" s="430"/>
      <c r="G139" s="431">
        <f>SUM(G121:G138)</f>
        <v>561202.7222</v>
      </c>
      <c r="H139" s="430"/>
      <c r="I139" s="431">
        <f>SUM(I121:I138)</f>
        <v>32757.68415</v>
      </c>
      <c r="J139" s="430"/>
      <c r="K139" s="430"/>
      <c r="L139" s="431">
        <f t="shared" ref="L139:M139" si="1135">SUM(L121:L138)</f>
        <v>0</v>
      </c>
      <c r="M139" s="431">
        <f t="shared" si="1135"/>
        <v>593960.4063</v>
      </c>
      <c r="N139" s="430"/>
      <c r="O139" s="431">
        <f t="shared" ref="O139:P139" si="1136">SUM(O121:O138)</f>
        <v>187470.4448</v>
      </c>
      <c r="P139" s="431">
        <f t="shared" si="1136"/>
        <v>406489.9615</v>
      </c>
      <c r="Q139" s="570"/>
      <c r="R139" s="428" t="s">
        <v>97</v>
      </c>
      <c r="S139" s="163"/>
      <c r="T139" s="429"/>
      <c r="U139" s="429"/>
      <c r="V139" s="430"/>
      <c r="W139" s="430"/>
      <c r="X139" s="431">
        <f>SUM(X121:X138)</f>
        <v>606337.147</v>
      </c>
      <c r="Y139" s="430"/>
      <c r="Z139" s="431">
        <f>SUM(Z121:Z138)</f>
        <v>35242.69571</v>
      </c>
      <c r="AA139" s="430"/>
      <c r="AB139" s="430"/>
      <c r="AC139" s="431">
        <f t="shared" ref="AC139:AD139" si="1137">SUM(AC121:AC138)</f>
        <v>0</v>
      </c>
      <c r="AD139" s="431">
        <f t="shared" si="1137"/>
        <v>641579.8427</v>
      </c>
      <c r="AE139" s="430"/>
      <c r="AF139" s="431">
        <f t="shared" ref="AF139:AG139" si="1138">SUM(AF121:AF138)</f>
        <v>201641.472</v>
      </c>
      <c r="AG139" s="431">
        <f t="shared" si="1138"/>
        <v>439938.3707</v>
      </c>
      <c r="AH139" s="570"/>
      <c r="AI139" s="428" t="s">
        <v>97</v>
      </c>
      <c r="AJ139" s="163"/>
      <c r="AK139" s="429"/>
      <c r="AL139" s="429"/>
      <c r="AM139" s="430"/>
      <c r="AN139" s="430"/>
      <c r="AO139" s="431">
        <f>SUM(AO121:AO138)</f>
        <v>676787.6528</v>
      </c>
      <c r="AP139" s="430"/>
      <c r="AQ139" s="431">
        <f>SUM(AQ121:AQ138)</f>
        <v>39277.73599</v>
      </c>
      <c r="AR139" s="430"/>
      <c r="AS139" s="430"/>
      <c r="AT139" s="431">
        <f t="shared" ref="AT139:AU139" si="1139">SUM(AT121:AT138)</f>
        <v>0</v>
      </c>
      <c r="AU139" s="431">
        <f t="shared" si="1139"/>
        <v>716065.3888</v>
      </c>
      <c r="AV139" s="430"/>
      <c r="AW139" s="431">
        <f t="shared" ref="AW139:AX139" si="1140">SUM(AW121:AW138)</f>
        <v>225664.588</v>
      </c>
      <c r="AX139" s="431">
        <f t="shared" si="1140"/>
        <v>490400.8009</v>
      </c>
      <c r="AY139" s="570"/>
      <c r="AZ139" s="428" t="s">
        <v>97</v>
      </c>
      <c r="BA139" s="163"/>
      <c r="BB139" s="429"/>
      <c r="BC139" s="429"/>
      <c r="BD139" s="430"/>
      <c r="BE139" s="430"/>
      <c r="BF139" s="431">
        <f>SUM(BF121:BF138)</f>
        <v>544880.2923</v>
      </c>
      <c r="BG139" s="430"/>
      <c r="BH139" s="431">
        <f>SUM(BH121:BH138)</f>
        <v>31202.29979</v>
      </c>
      <c r="BI139" s="430"/>
      <c r="BJ139" s="430"/>
      <c r="BK139" s="431">
        <f t="shared" ref="BK139:BL139" si="1141">SUM(BK121:BK138)</f>
        <v>0</v>
      </c>
      <c r="BL139" s="431">
        <f t="shared" si="1141"/>
        <v>576082.5921</v>
      </c>
      <c r="BM139" s="430"/>
      <c r="BN139" s="431">
        <f t="shared" ref="BN139:BO139" si="1142">SUM(BN121:BN138)</f>
        <v>180245.8566</v>
      </c>
      <c r="BO139" s="431">
        <f t="shared" si="1142"/>
        <v>395836.7354</v>
      </c>
      <c r="BP139" s="570"/>
      <c r="BQ139" s="428" t="s">
        <v>97</v>
      </c>
      <c r="BR139" s="163"/>
      <c r="BS139" s="429"/>
      <c r="BT139" s="429"/>
      <c r="BU139" s="430"/>
      <c r="BV139" s="430"/>
      <c r="BW139" s="431">
        <f>SUM(BW121:BW138)</f>
        <v>960418.8138</v>
      </c>
      <c r="BX139" s="430"/>
      <c r="BY139" s="431">
        <f>SUM(BY121:BY138)</f>
        <v>56176.56517</v>
      </c>
      <c r="BZ139" s="430"/>
      <c r="CA139" s="430"/>
      <c r="CB139" s="431">
        <f t="shared" ref="CB139:CC139" si="1143">SUM(CB121:CB138)</f>
        <v>0</v>
      </c>
      <c r="CC139" s="431">
        <f t="shared" si="1143"/>
        <v>1016595.379</v>
      </c>
      <c r="CD139" s="430"/>
      <c r="CE139" s="431">
        <f t="shared" ref="CE139:CF139" si="1144">SUM(CE121:CE138)</f>
        <v>322599.1004</v>
      </c>
      <c r="CF139" s="431">
        <f t="shared" si="1144"/>
        <v>693996.2785</v>
      </c>
      <c r="CG139" s="570"/>
      <c r="CH139" s="428" t="s">
        <v>97</v>
      </c>
      <c r="CI139" s="163"/>
      <c r="CJ139" s="429"/>
      <c r="CK139" s="429"/>
      <c r="CL139" s="430"/>
      <c r="CM139" s="430"/>
      <c r="CN139" s="431">
        <f>SUM(CN121:CN138)</f>
        <v>1050968.171</v>
      </c>
      <c r="CO139" s="430"/>
      <c r="CP139" s="431">
        <f>SUM(CP121:CP138)</f>
        <v>61913.70688</v>
      </c>
      <c r="CQ139" s="430"/>
      <c r="CR139" s="430"/>
      <c r="CS139" s="431">
        <f t="shared" ref="CS139:CT139" si="1145">SUM(CS121:CS138)</f>
        <v>0</v>
      </c>
      <c r="CT139" s="431">
        <f t="shared" si="1145"/>
        <v>1112881.878</v>
      </c>
      <c r="CU139" s="430"/>
      <c r="CV139" s="431">
        <f t="shared" ref="CV139:CW139" si="1146">SUM(CV121:CV138)</f>
        <v>352488.6456</v>
      </c>
      <c r="CW139" s="431">
        <f t="shared" si="1146"/>
        <v>760393.2326</v>
      </c>
      <c r="CX139" s="570"/>
      <c r="CY139" s="428" t="s">
        <v>97</v>
      </c>
      <c r="CZ139" s="163"/>
      <c r="DA139" s="429"/>
      <c r="DB139" s="429"/>
      <c r="DC139" s="430"/>
      <c r="DD139" s="430"/>
      <c r="DE139" s="431">
        <f>SUM(DE121:DE138)</f>
        <v>818197.2693</v>
      </c>
      <c r="DF139" s="430"/>
      <c r="DG139" s="431">
        <f>SUM(DG121:DG138)</f>
        <v>47805.30409</v>
      </c>
      <c r="DH139" s="430"/>
      <c r="DI139" s="430"/>
      <c r="DJ139" s="431">
        <f t="shared" ref="DJ139:DK139" si="1147">SUM(DJ121:DJ138)</f>
        <v>0</v>
      </c>
      <c r="DK139" s="431">
        <f t="shared" si="1147"/>
        <v>866002.5734</v>
      </c>
      <c r="DL139" s="430"/>
      <c r="DM139" s="431">
        <f t="shared" ref="DM139:DN139" si="1148">SUM(DM121:DM138)</f>
        <v>272980.4096</v>
      </c>
      <c r="DN139" s="431">
        <f t="shared" si="1148"/>
        <v>593022.1638</v>
      </c>
      <c r="DO139" s="570"/>
      <c r="DP139" s="428" t="s">
        <v>97</v>
      </c>
      <c r="DQ139" s="163"/>
      <c r="DR139" s="429"/>
      <c r="DS139" s="429"/>
      <c r="DT139" s="430"/>
      <c r="DU139" s="430"/>
      <c r="DV139" s="431">
        <f>SUM(DV121:DV138)</f>
        <v>864558.2641</v>
      </c>
      <c r="DW139" s="430"/>
      <c r="DX139" s="431">
        <f>SUM(DX121:DX138)</f>
        <v>51008.72641</v>
      </c>
      <c r="DY139" s="430"/>
      <c r="DZ139" s="430"/>
      <c r="EA139" s="431">
        <f t="shared" ref="EA139:EB139" si="1149">SUM(EA121:EA138)</f>
        <v>0</v>
      </c>
      <c r="EB139" s="431">
        <f t="shared" si="1149"/>
        <v>915566.9905</v>
      </c>
      <c r="EC139" s="430"/>
      <c r="ED139" s="431">
        <f t="shared" ref="ED139:EE139" si="1150">SUM(ED121:ED138)</f>
        <v>288077.7318</v>
      </c>
      <c r="EE139" s="431">
        <f t="shared" si="1150"/>
        <v>627489.2587</v>
      </c>
      <c r="EF139" s="570"/>
      <c r="EG139" s="428" t="s">
        <v>97</v>
      </c>
      <c r="EH139" s="163"/>
      <c r="EI139" s="429"/>
      <c r="EJ139" s="429"/>
      <c r="EK139" s="430"/>
      <c r="EL139" s="430"/>
      <c r="EM139" s="431">
        <f>SUM(EM121:EM138)</f>
        <v>836949.5976</v>
      </c>
      <c r="EN139" s="430"/>
      <c r="EO139" s="431">
        <f>SUM(EO121:EO138)</f>
        <v>51688.18143</v>
      </c>
      <c r="EP139" s="430"/>
      <c r="EQ139" s="430"/>
      <c r="ER139" s="431">
        <f t="shared" ref="ER139:ES139" si="1151">SUM(ER121:ER138)</f>
        <v>0</v>
      </c>
      <c r="ES139" s="431">
        <f t="shared" si="1151"/>
        <v>888637.779</v>
      </c>
      <c r="ET139" s="430"/>
      <c r="EU139" s="431">
        <f t="shared" ref="EU139:EV139" si="1152">SUM(EU121:EU138)</f>
        <v>276424.2539</v>
      </c>
      <c r="EV139" s="431">
        <f t="shared" si="1152"/>
        <v>612213.5251</v>
      </c>
      <c r="EW139" s="570"/>
      <c r="EX139" s="428" t="s">
        <v>97</v>
      </c>
      <c r="EY139" s="163"/>
      <c r="EZ139" s="429"/>
      <c r="FA139" s="429"/>
      <c r="FB139" s="430"/>
      <c r="FC139" s="430"/>
      <c r="FD139" s="431">
        <f>SUM(FD121:FD138)</f>
        <v>746762.0489</v>
      </c>
      <c r="FE139" s="430"/>
      <c r="FF139" s="431">
        <f>SUM(FF121:FF138)</f>
        <v>46583.16557</v>
      </c>
      <c r="FG139" s="430"/>
      <c r="FH139" s="430"/>
      <c r="FI139" s="431">
        <f t="shared" ref="FI139:FJ139" si="1153">SUM(FI121:FI138)</f>
        <v>0</v>
      </c>
      <c r="FJ139" s="431">
        <f t="shared" si="1153"/>
        <v>793345.2145</v>
      </c>
      <c r="FK139" s="430"/>
      <c r="FL139" s="431">
        <f t="shared" ref="FL139:FM139" si="1154">SUM(FL121:FL138)</f>
        <v>244598.745</v>
      </c>
      <c r="FM139" s="431">
        <f t="shared" si="1154"/>
        <v>548746.4695</v>
      </c>
      <c r="FN139" s="570"/>
      <c r="FO139" s="428" t="s">
        <v>97</v>
      </c>
      <c r="FP139" s="163"/>
      <c r="FQ139" s="429"/>
      <c r="FR139" s="429"/>
      <c r="FS139" s="430"/>
      <c r="FT139" s="430"/>
      <c r="FU139" s="431">
        <f>SUM(FU121:FU138)</f>
        <v>769364.7222</v>
      </c>
      <c r="FV139" s="430"/>
      <c r="FW139" s="431">
        <f>SUM(FW121:FW138)</f>
        <v>45670.24425</v>
      </c>
      <c r="FX139" s="430"/>
      <c r="FY139" s="430"/>
      <c r="FZ139" s="431">
        <f t="shared" ref="FZ139:GA139" si="1155">SUM(FZ121:FZ138)</f>
        <v>0</v>
      </c>
      <c r="GA139" s="431">
        <f t="shared" si="1155"/>
        <v>815034.9665</v>
      </c>
      <c r="GB139" s="430"/>
      <c r="GC139" s="431">
        <f t="shared" ref="GC139:GD139" si="1156">SUM(GC121:GC138)</f>
        <v>252524.5372</v>
      </c>
      <c r="GD139" s="431">
        <f t="shared" si="1156"/>
        <v>562510.4293</v>
      </c>
      <c r="GE139" s="570"/>
      <c r="GF139" s="428" t="s">
        <v>97</v>
      </c>
      <c r="GG139" s="163"/>
      <c r="GH139" s="429"/>
      <c r="GI139" s="429"/>
      <c r="GJ139" s="430"/>
      <c r="GK139" s="430"/>
      <c r="GL139" s="431">
        <f>SUM(GL121:GL138)</f>
        <v>593576.2726</v>
      </c>
      <c r="GM139" s="430"/>
      <c r="GN139" s="431">
        <f>SUM(GN121:GN138)</f>
        <v>36499.45352</v>
      </c>
      <c r="GO139" s="430"/>
      <c r="GP139" s="430"/>
      <c r="GQ139" s="431">
        <f t="shared" ref="GQ139:GR139" si="1157">SUM(GQ121:GQ138)</f>
        <v>0</v>
      </c>
      <c r="GR139" s="431">
        <f t="shared" si="1157"/>
        <v>630075.7262</v>
      </c>
      <c r="GS139" s="430"/>
      <c r="GT139" s="431">
        <f t="shared" ref="GT139:GU139" si="1158">SUM(GT121:GT138)</f>
        <v>194621.9389</v>
      </c>
      <c r="GU139" s="431">
        <f t="shared" si="1158"/>
        <v>435453.7872</v>
      </c>
      <c r="GV139" s="570"/>
      <c r="GW139" s="428" t="s">
        <v>97</v>
      </c>
      <c r="GX139" s="163"/>
      <c r="GY139" s="429"/>
      <c r="GZ139" s="429"/>
      <c r="HA139" s="430"/>
      <c r="HB139" s="430"/>
      <c r="HC139" s="431">
        <f>SUM(HC121:HC138)</f>
        <v>579383.5113</v>
      </c>
      <c r="HD139" s="430"/>
      <c r="HE139" s="431">
        <f>SUM(HE121:HE138)</f>
        <v>34640.72131</v>
      </c>
      <c r="HF139" s="430"/>
      <c r="HG139" s="430"/>
      <c r="HH139" s="431">
        <f t="shared" ref="HH139:HI139" si="1159">SUM(HH121:HH138)</f>
        <v>0</v>
      </c>
      <c r="HI139" s="431">
        <f t="shared" si="1159"/>
        <v>614024.2327</v>
      </c>
      <c r="HJ139" s="430"/>
      <c r="HK139" s="431">
        <f t="shared" ref="HK139:HL139" si="1160">SUM(HK121:HK138)</f>
        <v>192284.5629</v>
      </c>
      <c r="HL139" s="431">
        <f t="shared" si="1160"/>
        <v>421739.6697</v>
      </c>
      <c r="HM139" s="570"/>
      <c r="HN139" s="428" t="s">
        <v>97</v>
      </c>
      <c r="HO139" s="163"/>
      <c r="HP139" s="429"/>
      <c r="HQ139" s="429"/>
      <c r="HR139" s="430"/>
      <c r="HS139" s="430"/>
      <c r="HT139" s="431">
        <f>SUM(HT121:HT138)</f>
        <v>807874.8498</v>
      </c>
      <c r="HU139" s="430"/>
      <c r="HV139" s="431">
        <f>SUM(HV121:HV138)</f>
        <v>48038.63989</v>
      </c>
      <c r="HW139" s="430"/>
      <c r="HX139" s="430"/>
      <c r="HY139" s="431">
        <f t="shared" ref="HY139:HZ139" si="1161">SUM(HY121:HY138)</f>
        <v>0</v>
      </c>
      <c r="HZ139" s="431">
        <f t="shared" si="1161"/>
        <v>855913.4897</v>
      </c>
      <c r="IA139" s="430"/>
      <c r="IB139" s="431">
        <f t="shared" ref="IB139:IC139" si="1162">SUM(IB121:IB138)</f>
        <v>270426.5138</v>
      </c>
      <c r="IC139" s="431">
        <f t="shared" si="1162"/>
        <v>585486.9758</v>
      </c>
      <c r="ID139" s="570"/>
      <c r="IE139" s="428" t="s">
        <v>97</v>
      </c>
      <c r="IF139" s="163"/>
      <c r="IG139" s="429"/>
      <c r="IH139" s="429"/>
      <c r="II139" s="430"/>
      <c r="IJ139" s="430"/>
      <c r="IK139" s="431">
        <f>SUM(IK121:IK138)</f>
        <v>949105.5355</v>
      </c>
      <c r="IL139" s="430"/>
      <c r="IM139" s="431">
        <f>SUM(IM121:IM138)</f>
        <v>58061.85826</v>
      </c>
      <c r="IN139" s="430"/>
      <c r="IO139" s="430"/>
      <c r="IP139" s="431">
        <f t="shared" ref="IP139:IQ139" si="1163">SUM(IP121:IP138)</f>
        <v>0</v>
      </c>
      <c r="IQ139" s="431">
        <f t="shared" si="1163"/>
        <v>1007167.394</v>
      </c>
      <c r="IR139" s="430"/>
      <c r="IS139" s="431">
        <f t="shared" ref="IS139:IT139" si="1164">SUM(IS121:IS138)</f>
        <v>317039.2963</v>
      </c>
      <c r="IT139" s="431">
        <f t="shared" si="1164"/>
        <v>690128.0974</v>
      </c>
      <c r="IU139" s="570"/>
      <c r="IV139" s="428" t="s">
        <v>97</v>
      </c>
      <c r="IW139" s="163"/>
      <c r="IX139" s="429"/>
      <c r="IY139" s="429"/>
      <c r="IZ139" s="430"/>
      <c r="JA139" s="430"/>
      <c r="JB139" s="431">
        <f>SUM(JB121:JB138)</f>
        <v>1040846.228</v>
      </c>
      <c r="JC139" s="430"/>
      <c r="JD139" s="431">
        <f>SUM(JD121:JD138)</f>
        <v>62601.79895</v>
      </c>
      <c r="JE139" s="430"/>
      <c r="JF139" s="430"/>
      <c r="JG139" s="431">
        <f t="shared" ref="JG139:JH139" si="1165">SUM(JG121:JG138)</f>
        <v>0</v>
      </c>
      <c r="JH139" s="431">
        <f t="shared" si="1165"/>
        <v>1103448.027</v>
      </c>
      <c r="JI139" s="430"/>
      <c r="JJ139" s="431">
        <f t="shared" ref="JJ139:JK139" si="1166">SUM(JJ121:JJ138)</f>
        <v>350994.5142</v>
      </c>
      <c r="JK139" s="431">
        <f t="shared" si="1166"/>
        <v>752453.5131</v>
      </c>
      <c r="JL139" s="570"/>
      <c r="JM139" s="428" t="s">
        <v>97</v>
      </c>
      <c r="JN139" s="163"/>
      <c r="JO139" s="429"/>
      <c r="JP139" s="429"/>
      <c r="JQ139" s="430"/>
      <c r="JR139" s="430"/>
      <c r="JS139" s="431">
        <f>SUM(JS121:JS138)</f>
        <v>0</v>
      </c>
      <c r="JT139" s="430"/>
      <c r="JU139" s="431">
        <f>SUM(JU121:JU138)</f>
        <v>0</v>
      </c>
      <c r="JV139" s="430"/>
      <c r="JW139" s="430"/>
      <c r="JX139" s="431">
        <f t="shared" ref="JX139:JY139" si="1167">SUM(JX121:JX138)</f>
        <v>0</v>
      </c>
      <c r="JY139" s="431">
        <f t="shared" si="1167"/>
        <v>0</v>
      </c>
      <c r="JZ139" s="430"/>
      <c r="KA139" s="431">
        <f t="shared" ref="KA139:KB139" si="1168">SUM(KA121:KA138)</f>
        <v>0</v>
      </c>
      <c r="KB139" s="431">
        <f t="shared" si="1168"/>
        <v>0</v>
      </c>
      <c r="KC139" s="570"/>
      <c r="KD139" s="428" t="s">
        <v>97</v>
      </c>
      <c r="KE139" s="163"/>
      <c r="KF139" s="429"/>
      <c r="KG139" s="429"/>
      <c r="KH139" s="430"/>
      <c r="KI139" s="430"/>
      <c r="KJ139" s="431">
        <f>SUM(KJ121:KJ138)</f>
        <v>0</v>
      </c>
      <c r="KK139" s="430"/>
      <c r="KL139" s="431">
        <f>SUM(KL121:KL138)</f>
        <v>0</v>
      </c>
      <c r="KM139" s="430"/>
      <c r="KN139" s="430"/>
      <c r="KO139" s="431">
        <f t="shared" ref="KO139:KP139" si="1169">SUM(KO121:KO138)</f>
        <v>0</v>
      </c>
      <c r="KP139" s="431">
        <f t="shared" si="1169"/>
        <v>0</v>
      </c>
      <c r="KQ139" s="430"/>
      <c r="KR139" s="431">
        <f t="shared" ref="KR139:KS139" si="1170">SUM(KR121:KR138)</f>
        <v>0</v>
      </c>
      <c r="KS139" s="431">
        <f t="shared" si="1170"/>
        <v>0</v>
      </c>
    </row>
    <row r="140" ht="15.75" customHeight="1">
      <c r="A140" s="415"/>
      <c r="B140" s="427"/>
      <c r="C140" s="427"/>
      <c r="D140" s="427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21"/>
      <c r="P140" s="422"/>
      <c r="Q140" s="569"/>
      <c r="R140" s="415"/>
      <c r="S140" s="427"/>
      <c r="T140" s="427"/>
      <c r="U140" s="427"/>
      <c r="V140" s="408"/>
      <c r="W140" s="408"/>
      <c r="X140" s="408"/>
      <c r="Y140" s="408"/>
      <c r="Z140" s="408"/>
      <c r="AA140" s="408"/>
      <c r="AB140" s="408"/>
      <c r="AC140" s="408"/>
      <c r="AD140" s="408"/>
      <c r="AE140" s="408"/>
      <c r="AF140" s="421"/>
      <c r="AG140" s="422"/>
      <c r="AH140" s="569"/>
      <c r="AI140" s="415"/>
      <c r="AJ140" s="427"/>
      <c r="AK140" s="427"/>
      <c r="AL140" s="427"/>
      <c r="AM140" s="408"/>
      <c r="AN140" s="408"/>
      <c r="AO140" s="408"/>
      <c r="AP140" s="408"/>
      <c r="AQ140" s="408"/>
      <c r="AR140" s="408"/>
      <c r="AS140" s="408"/>
      <c r="AT140" s="408"/>
      <c r="AU140" s="408"/>
      <c r="AV140" s="408"/>
      <c r="AW140" s="421"/>
      <c r="AX140" s="422"/>
      <c r="AY140" s="569"/>
      <c r="AZ140" s="415"/>
      <c r="BA140" s="427"/>
      <c r="BB140" s="427"/>
      <c r="BC140" s="427"/>
      <c r="BD140" s="408"/>
      <c r="BE140" s="408"/>
      <c r="BF140" s="408"/>
      <c r="BG140" s="408"/>
      <c r="BH140" s="408"/>
      <c r="BI140" s="408"/>
      <c r="BJ140" s="408"/>
      <c r="BK140" s="408"/>
      <c r="BL140" s="408"/>
      <c r="BM140" s="408"/>
      <c r="BN140" s="421"/>
      <c r="BO140" s="422"/>
      <c r="BP140" s="569"/>
      <c r="BQ140" s="415"/>
      <c r="BR140" s="427"/>
      <c r="BS140" s="427"/>
      <c r="BT140" s="427"/>
      <c r="BU140" s="408"/>
      <c r="BV140" s="408"/>
      <c r="BW140" s="408"/>
      <c r="BX140" s="408"/>
      <c r="BY140" s="408"/>
      <c r="BZ140" s="408"/>
      <c r="CA140" s="408"/>
      <c r="CB140" s="408"/>
      <c r="CC140" s="408"/>
      <c r="CD140" s="408"/>
      <c r="CE140" s="421"/>
      <c r="CF140" s="422"/>
      <c r="CG140" s="569"/>
      <c r="CH140" s="415"/>
      <c r="CI140" s="427"/>
      <c r="CJ140" s="427"/>
      <c r="CK140" s="427"/>
      <c r="CL140" s="408"/>
      <c r="CM140" s="408"/>
      <c r="CN140" s="408"/>
      <c r="CO140" s="408"/>
      <c r="CP140" s="408"/>
      <c r="CQ140" s="408"/>
      <c r="CR140" s="408"/>
      <c r="CS140" s="408"/>
      <c r="CT140" s="408"/>
      <c r="CU140" s="408"/>
      <c r="CV140" s="421"/>
      <c r="CW140" s="422"/>
      <c r="CX140" s="569"/>
      <c r="CY140" s="415"/>
      <c r="CZ140" s="427"/>
      <c r="DA140" s="427"/>
      <c r="DB140" s="427"/>
      <c r="DC140" s="408"/>
      <c r="DD140" s="408"/>
      <c r="DE140" s="408"/>
      <c r="DF140" s="408"/>
      <c r="DG140" s="408"/>
      <c r="DH140" s="408"/>
      <c r="DI140" s="408"/>
      <c r="DJ140" s="408"/>
      <c r="DK140" s="408"/>
      <c r="DL140" s="408"/>
      <c r="DM140" s="421"/>
      <c r="DN140" s="422"/>
      <c r="DO140" s="569"/>
      <c r="DP140" s="415"/>
      <c r="DQ140" s="427"/>
      <c r="DR140" s="427"/>
      <c r="DS140" s="427"/>
      <c r="DT140" s="408"/>
      <c r="DU140" s="408"/>
      <c r="DV140" s="408"/>
      <c r="DW140" s="408"/>
      <c r="DX140" s="408"/>
      <c r="DY140" s="408"/>
      <c r="DZ140" s="408"/>
      <c r="EA140" s="408"/>
      <c r="EB140" s="408"/>
      <c r="EC140" s="408"/>
      <c r="ED140" s="421"/>
      <c r="EE140" s="422"/>
      <c r="EF140" s="569"/>
      <c r="EG140" s="415"/>
      <c r="EH140" s="427"/>
      <c r="EI140" s="427"/>
      <c r="EJ140" s="427"/>
      <c r="EK140" s="408"/>
      <c r="EL140" s="408"/>
      <c r="EM140" s="408"/>
      <c r="EN140" s="408"/>
      <c r="EO140" s="408"/>
      <c r="EP140" s="408"/>
      <c r="EQ140" s="408"/>
      <c r="ER140" s="408"/>
      <c r="ES140" s="408"/>
      <c r="ET140" s="408"/>
      <c r="EU140" s="421"/>
      <c r="EV140" s="422"/>
      <c r="EW140" s="569"/>
      <c r="EX140" s="415"/>
      <c r="EY140" s="427"/>
      <c r="EZ140" s="427"/>
      <c r="FA140" s="427"/>
      <c r="FB140" s="408"/>
      <c r="FC140" s="408"/>
      <c r="FD140" s="408"/>
      <c r="FE140" s="408"/>
      <c r="FF140" s="408"/>
      <c r="FG140" s="408"/>
      <c r="FH140" s="408"/>
      <c r="FI140" s="408"/>
      <c r="FJ140" s="408"/>
      <c r="FK140" s="408"/>
      <c r="FL140" s="421"/>
      <c r="FM140" s="422"/>
      <c r="FN140" s="569"/>
      <c r="FO140" s="415"/>
      <c r="FP140" s="427"/>
      <c r="FQ140" s="427"/>
      <c r="FR140" s="427"/>
      <c r="FS140" s="408"/>
      <c r="FT140" s="408"/>
      <c r="FU140" s="408"/>
      <c r="FV140" s="408"/>
      <c r="FW140" s="408"/>
      <c r="FX140" s="408"/>
      <c r="FY140" s="408"/>
      <c r="FZ140" s="408"/>
      <c r="GA140" s="408"/>
      <c r="GB140" s="408"/>
      <c r="GC140" s="421"/>
      <c r="GD140" s="422"/>
      <c r="GE140" s="569"/>
      <c r="GF140" s="415"/>
      <c r="GG140" s="427"/>
      <c r="GH140" s="427"/>
      <c r="GI140" s="427"/>
      <c r="GJ140" s="408"/>
      <c r="GK140" s="408"/>
      <c r="GL140" s="408"/>
      <c r="GM140" s="408"/>
      <c r="GN140" s="408"/>
      <c r="GO140" s="408"/>
      <c r="GP140" s="408"/>
      <c r="GQ140" s="408"/>
      <c r="GR140" s="408"/>
      <c r="GS140" s="408"/>
      <c r="GT140" s="421"/>
      <c r="GU140" s="422"/>
      <c r="GV140" s="569"/>
      <c r="GW140" s="415"/>
      <c r="GX140" s="427"/>
      <c r="GY140" s="427"/>
      <c r="GZ140" s="427"/>
      <c r="HA140" s="408"/>
      <c r="HB140" s="408"/>
      <c r="HC140" s="408"/>
      <c r="HD140" s="408"/>
      <c r="HE140" s="408"/>
      <c r="HF140" s="408"/>
      <c r="HG140" s="408"/>
      <c r="HH140" s="408"/>
      <c r="HI140" s="408"/>
      <c r="HJ140" s="408"/>
      <c r="HK140" s="421"/>
      <c r="HL140" s="422"/>
      <c r="HM140" s="569"/>
      <c r="HN140" s="415"/>
      <c r="HO140" s="427"/>
      <c r="HP140" s="427"/>
      <c r="HQ140" s="427"/>
      <c r="HR140" s="408"/>
      <c r="HS140" s="408"/>
      <c r="HT140" s="408"/>
      <c r="HU140" s="408"/>
      <c r="HV140" s="408"/>
      <c r="HW140" s="408"/>
      <c r="HX140" s="408"/>
      <c r="HY140" s="408"/>
      <c r="HZ140" s="408"/>
      <c r="IA140" s="408"/>
      <c r="IB140" s="421"/>
      <c r="IC140" s="422"/>
      <c r="ID140" s="569"/>
      <c r="IE140" s="415"/>
      <c r="IF140" s="427"/>
      <c r="IG140" s="427"/>
      <c r="IH140" s="427"/>
      <c r="II140" s="408"/>
      <c r="IJ140" s="408"/>
      <c r="IK140" s="408"/>
      <c r="IL140" s="408"/>
      <c r="IM140" s="408"/>
      <c r="IN140" s="408"/>
      <c r="IO140" s="408"/>
      <c r="IP140" s="408"/>
      <c r="IQ140" s="408"/>
      <c r="IR140" s="408"/>
      <c r="IS140" s="421"/>
      <c r="IT140" s="422"/>
      <c r="IU140" s="569"/>
      <c r="IV140" s="415"/>
      <c r="IW140" s="427"/>
      <c r="IX140" s="427"/>
      <c r="IY140" s="427"/>
      <c r="IZ140" s="408"/>
      <c r="JA140" s="408"/>
      <c r="JB140" s="408"/>
      <c r="JC140" s="408"/>
      <c r="JD140" s="408"/>
      <c r="JE140" s="408"/>
      <c r="JF140" s="408"/>
      <c r="JG140" s="408"/>
      <c r="JH140" s="408"/>
      <c r="JI140" s="408"/>
      <c r="JJ140" s="421"/>
      <c r="JK140" s="422"/>
      <c r="JL140" s="569"/>
      <c r="JM140" s="415"/>
      <c r="JN140" s="427"/>
      <c r="JO140" s="427"/>
      <c r="JP140" s="427"/>
      <c r="JQ140" s="408"/>
      <c r="JR140" s="408"/>
      <c r="JS140" s="408"/>
      <c r="JT140" s="408"/>
      <c r="JU140" s="408"/>
      <c r="JV140" s="408"/>
      <c r="JW140" s="408"/>
      <c r="JX140" s="408"/>
      <c r="JY140" s="408"/>
      <c r="JZ140" s="408"/>
      <c r="KA140" s="421"/>
      <c r="KB140" s="422"/>
      <c r="KC140" s="569"/>
      <c r="KD140" s="415"/>
      <c r="KE140" s="427"/>
      <c r="KF140" s="427"/>
      <c r="KG140" s="427"/>
      <c r="KH140" s="408"/>
      <c r="KI140" s="408"/>
      <c r="KJ140" s="408"/>
      <c r="KK140" s="408"/>
      <c r="KL140" s="408"/>
      <c r="KM140" s="408"/>
      <c r="KN140" s="408"/>
      <c r="KO140" s="408"/>
      <c r="KP140" s="408"/>
      <c r="KQ140" s="408"/>
      <c r="KR140" s="421"/>
      <c r="KS140" s="422"/>
    </row>
    <row r="141" ht="15.75" customHeight="1">
      <c r="A141" s="415"/>
      <c r="B141" s="436" t="str">
        <f>"Output Sekunder "&amp;" %"</f>
        <v>Output Sekunder  %</v>
      </c>
      <c r="C141" s="437"/>
      <c r="D141" s="437"/>
      <c r="E141" s="408"/>
      <c r="F141" s="438"/>
      <c r="G141" s="438"/>
      <c r="H141" s="438"/>
      <c r="I141" s="438"/>
      <c r="J141" s="438"/>
      <c r="K141" s="438"/>
      <c r="L141" s="438"/>
      <c r="M141" s="439">
        <f>E141/100*M139</f>
        <v>0</v>
      </c>
      <c r="N141" s="438"/>
      <c r="O141" s="438"/>
      <c r="P141" s="440">
        <f t="shared" ref="P141:P142" si="1171">M141</f>
        <v>0</v>
      </c>
      <c r="Q141" s="569"/>
      <c r="R141" s="415"/>
      <c r="S141" s="436" t="str">
        <f>"Output Sekunder "&amp;" %"</f>
        <v>Output Sekunder  %</v>
      </c>
      <c r="T141" s="437"/>
      <c r="U141" s="437"/>
      <c r="V141" s="408"/>
      <c r="W141" s="438"/>
      <c r="X141" s="438"/>
      <c r="Y141" s="438"/>
      <c r="Z141" s="438"/>
      <c r="AA141" s="438"/>
      <c r="AB141" s="438"/>
      <c r="AC141" s="438"/>
      <c r="AD141" s="439">
        <f>V141/100*AD139</f>
        <v>0</v>
      </c>
      <c r="AE141" s="438"/>
      <c r="AF141" s="438"/>
      <c r="AG141" s="440">
        <f t="shared" ref="AG141:AG142" si="1172">AD141</f>
        <v>0</v>
      </c>
      <c r="AH141" s="569"/>
      <c r="AI141" s="415"/>
      <c r="AJ141" s="436" t="str">
        <f>"Output Sekunder "&amp;" %"</f>
        <v>Output Sekunder  %</v>
      </c>
      <c r="AK141" s="437"/>
      <c r="AL141" s="437"/>
      <c r="AM141" s="408"/>
      <c r="AN141" s="438"/>
      <c r="AO141" s="438"/>
      <c r="AP141" s="438"/>
      <c r="AQ141" s="438"/>
      <c r="AR141" s="438"/>
      <c r="AS141" s="438"/>
      <c r="AT141" s="438"/>
      <c r="AU141" s="439">
        <f>AM141/100*AU139</f>
        <v>0</v>
      </c>
      <c r="AV141" s="438"/>
      <c r="AW141" s="438"/>
      <c r="AX141" s="440">
        <f t="shared" ref="AX141:AX142" si="1173">AU141</f>
        <v>0</v>
      </c>
      <c r="AY141" s="569"/>
      <c r="AZ141" s="415"/>
      <c r="BA141" s="436" t="str">
        <f>"Output Sekunder "&amp;" %"</f>
        <v>Output Sekunder  %</v>
      </c>
      <c r="BB141" s="437"/>
      <c r="BC141" s="437"/>
      <c r="BD141" s="408"/>
      <c r="BE141" s="438"/>
      <c r="BF141" s="438"/>
      <c r="BG141" s="438"/>
      <c r="BH141" s="438"/>
      <c r="BI141" s="438"/>
      <c r="BJ141" s="438"/>
      <c r="BK141" s="438"/>
      <c r="BL141" s="439">
        <f>BD141/100*BL139</f>
        <v>0</v>
      </c>
      <c r="BM141" s="438"/>
      <c r="BN141" s="438"/>
      <c r="BO141" s="440">
        <f t="shared" ref="BO141:BO142" si="1174">BL141</f>
        <v>0</v>
      </c>
      <c r="BP141" s="569"/>
      <c r="BQ141" s="415"/>
      <c r="BR141" s="436" t="str">
        <f>"Output Sekunder "&amp;" %"</f>
        <v>Output Sekunder  %</v>
      </c>
      <c r="BS141" s="437"/>
      <c r="BT141" s="437"/>
      <c r="BU141" s="408"/>
      <c r="BV141" s="438"/>
      <c r="BW141" s="438"/>
      <c r="BX141" s="438"/>
      <c r="BY141" s="438"/>
      <c r="BZ141" s="438"/>
      <c r="CA141" s="438"/>
      <c r="CB141" s="438"/>
      <c r="CC141" s="439">
        <f>BU141/100*CC139</f>
        <v>0</v>
      </c>
      <c r="CD141" s="438"/>
      <c r="CE141" s="438"/>
      <c r="CF141" s="440">
        <f t="shared" ref="CF141:CF142" si="1175">CC141</f>
        <v>0</v>
      </c>
      <c r="CG141" s="569"/>
      <c r="CH141" s="415"/>
      <c r="CI141" s="436" t="str">
        <f>"Output Sekunder "&amp;" %"</f>
        <v>Output Sekunder  %</v>
      </c>
      <c r="CJ141" s="437"/>
      <c r="CK141" s="437"/>
      <c r="CL141" s="408"/>
      <c r="CM141" s="438"/>
      <c r="CN141" s="438"/>
      <c r="CO141" s="438"/>
      <c r="CP141" s="438"/>
      <c r="CQ141" s="438"/>
      <c r="CR141" s="438"/>
      <c r="CS141" s="438"/>
      <c r="CT141" s="439">
        <f>CL141/100*CT139</f>
        <v>0</v>
      </c>
      <c r="CU141" s="438"/>
      <c r="CV141" s="438"/>
      <c r="CW141" s="440">
        <f t="shared" ref="CW141:CW142" si="1176">CT141</f>
        <v>0</v>
      </c>
      <c r="CX141" s="569"/>
      <c r="CY141" s="415"/>
      <c r="CZ141" s="436" t="str">
        <f>"Output Sekunder "&amp;" %"</f>
        <v>Output Sekunder  %</v>
      </c>
      <c r="DA141" s="437"/>
      <c r="DB141" s="437"/>
      <c r="DC141" s="408"/>
      <c r="DD141" s="438"/>
      <c r="DE141" s="438"/>
      <c r="DF141" s="438"/>
      <c r="DG141" s="438"/>
      <c r="DH141" s="438"/>
      <c r="DI141" s="438"/>
      <c r="DJ141" s="438"/>
      <c r="DK141" s="439">
        <f>DC141/100*DK139</f>
        <v>0</v>
      </c>
      <c r="DL141" s="438"/>
      <c r="DM141" s="438"/>
      <c r="DN141" s="440">
        <f t="shared" ref="DN141:DN142" si="1177">DK141</f>
        <v>0</v>
      </c>
      <c r="DO141" s="569"/>
      <c r="DP141" s="415"/>
      <c r="DQ141" s="436" t="str">
        <f>"Output Sekunder "&amp;" %"</f>
        <v>Output Sekunder  %</v>
      </c>
      <c r="DR141" s="437"/>
      <c r="DS141" s="437"/>
      <c r="DT141" s="408"/>
      <c r="DU141" s="438"/>
      <c r="DV141" s="438"/>
      <c r="DW141" s="438"/>
      <c r="DX141" s="438"/>
      <c r="DY141" s="438"/>
      <c r="DZ141" s="438"/>
      <c r="EA141" s="438"/>
      <c r="EB141" s="439">
        <f>DT141/100*EB139</f>
        <v>0</v>
      </c>
      <c r="EC141" s="438"/>
      <c r="ED141" s="438"/>
      <c r="EE141" s="440">
        <f t="shared" ref="EE141:EE142" si="1178">EB141</f>
        <v>0</v>
      </c>
      <c r="EF141" s="569"/>
      <c r="EG141" s="415"/>
      <c r="EH141" s="436" t="str">
        <f>"Output Sekunder "&amp;" %"</f>
        <v>Output Sekunder  %</v>
      </c>
      <c r="EI141" s="437"/>
      <c r="EJ141" s="437"/>
      <c r="EK141" s="408"/>
      <c r="EL141" s="438"/>
      <c r="EM141" s="438"/>
      <c r="EN141" s="438"/>
      <c r="EO141" s="438"/>
      <c r="EP141" s="438"/>
      <c r="EQ141" s="438"/>
      <c r="ER141" s="438"/>
      <c r="ES141" s="439">
        <f>EK141/100*ES139</f>
        <v>0</v>
      </c>
      <c r="ET141" s="438"/>
      <c r="EU141" s="438"/>
      <c r="EV141" s="440">
        <f t="shared" ref="EV141:EV142" si="1179">ES141</f>
        <v>0</v>
      </c>
      <c r="EW141" s="569"/>
      <c r="EX141" s="415"/>
      <c r="EY141" s="436" t="str">
        <f>"Output Sekunder "&amp;" %"</f>
        <v>Output Sekunder  %</v>
      </c>
      <c r="EZ141" s="437"/>
      <c r="FA141" s="437"/>
      <c r="FB141" s="408"/>
      <c r="FC141" s="438"/>
      <c r="FD141" s="438"/>
      <c r="FE141" s="438"/>
      <c r="FF141" s="438"/>
      <c r="FG141" s="438"/>
      <c r="FH141" s="438"/>
      <c r="FI141" s="438"/>
      <c r="FJ141" s="439">
        <f>FB141/100*FJ139</f>
        <v>0</v>
      </c>
      <c r="FK141" s="438"/>
      <c r="FL141" s="438"/>
      <c r="FM141" s="440">
        <f t="shared" ref="FM141:FM142" si="1180">FJ141</f>
        <v>0</v>
      </c>
      <c r="FN141" s="569"/>
      <c r="FO141" s="415"/>
      <c r="FP141" s="436" t="str">
        <f>"Output Sekunder "&amp;" %"</f>
        <v>Output Sekunder  %</v>
      </c>
      <c r="FQ141" s="437"/>
      <c r="FR141" s="437"/>
      <c r="FS141" s="408"/>
      <c r="FT141" s="438"/>
      <c r="FU141" s="438"/>
      <c r="FV141" s="438"/>
      <c r="FW141" s="438"/>
      <c r="FX141" s="438"/>
      <c r="FY141" s="438"/>
      <c r="FZ141" s="438"/>
      <c r="GA141" s="439">
        <f>FS141/100*GA139</f>
        <v>0</v>
      </c>
      <c r="GB141" s="438"/>
      <c r="GC141" s="438"/>
      <c r="GD141" s="440">
        <f t="shared" ref="GD141:GD142" si="1181">GA141</f>
        <v>0</v>
      </c>
      <c r="GE141" s="569"/>
      <c r="GF141" s="415"/>
      <c r="GG141" s="436" t="str">
        <f>"Output Sekunder "&amp;" %"</f>
        <v>Output Sekunder  %</v>
      </c>
      <c r="GH141" s="437"/>
      <c r="GI141" s="437"/>
      <c r="GJ141" s="408"/>
      <c r="GK141" s="438"/>
      <c r="GL141" s="438"/>
      <c r="GM141" s="438"/>
      <c r="GN141" s="438"/>
      <c r="GO141" s="438"/>
      <c r="GP141" s="438"/>
      <c r="GQ141" s="438"/>
      <c r="GR141" s="439">
        <f>GJ141/100*GR139</f>
        <v>0</v>
      </c>
      <c r="GS141" s="438"/>
      <c r="GT141" s="438"/>
      <c r="GU141" s="440">
        <f t="shared" ref="GU141:GU142" si="1182">GR141</f>
        <v>0</v>
      </c>
      <c r="GV141" s="569"/>
      <c r="GW141" s="415"/>
      <c r="GX141" s="436" t="str">
        <f>"Output Sekunder "&amp;" %"</f>
        <v>Output Sekunder  %</v>
      </c>
      <c r="GY141" s="437"/>
      <c r="GZ141" s="437"/>
      <c r="HA141" s="408"/>
      <c r="HB141" s="438"/>
      <c r="HC141" s="438"/>
      <c r="HD141" s="438"/>
      <c r="HE141" s="438"/>
      <c r="HF141" s="438"/>
      <c r="HG141" s="438"/>
      <c r="HH141" s="438"/>
      <c r="HI141" s="439">
        <f>HA141/100*HI139</f>
        <v>0</v>
      </c>
      <c r="HJ141" s="438"/>
      <c r="HK141" s="438"/>
      <c r="HL141" s="440">
        <f t="shared" ref="HL141:HL142" si="1183">HI141</f>
        <v>0</v>
      </c>
      <c r="HM141" s="569"/>
      <c r="HN141" s="415"/>
      <c r="HO141" s="436" t="str">
        <f>"Output Sekunder "&amp;" %"</f>
        <v>Output Sekunder  %</v>
      </c>
      <c r="HP141" s="437"/>
      <c r="HQ141" s="437"/>
      <c r="HR141" s="408"/>
      <c r="HS141" s="438"/>
      <c r="HT141" s="438"/>
      <c r="HU141" s="438"/>
      <c r="HV141" s="438"/>
      <c r="HW141" s="438"/>
      <c r="HX141" s="438"/>
      <c r="HY141" s="438"/>
      <c r="HZ141" s="439">
        <f>HR141/100*HZ139</f>
        <v>0</v>
      </c>
      <c r="IA141" s="438"/>
      <c r="IB141" s="438"/>
      <c r="IC141" s="440">
        <f t="shared" ref="IC141:IC142" si="1184">HZ141</f>
        <v>0</v>
      </c>
      <c r="ID141" s="569"/>
      <c r="IE141" s="415"/>
      <c r="IF141" s="436" t="str">
        <f>"Output Sekunder "&amp;" %"</f>
        <v>Output Sekunder  %</v>
      </c>
      <c r="IG141" s="437"/>
      <c r="IH141" s="437"/>
      <c r="II141" s="408"/>
      <c r="IJ141" s="438"/>
      <c r="IK141" s="438"/>
      <c r="IL141" s="438"/>
      <c r="IM141" s="438"/>
      <c r="IN141" s="438"/>
      <c r="IO141" s="438"/>
      <c r="IP141" s="438"/>
      <c r="IQ141" s="439">
        <f>II141/100*IQ139</f>
        <v>0</v>
      </c>
      <c r="IR141" s="438"/>
      <c r="IS141" s="438"/>
      <c r="IT141" s="440">
        <f t="shared" ref="IT141:IT142" si="1185">IQ141</f>
        <v>0</v>
      </c>
      <c r="IU141" s="569"/>
      <c r="IV141" s="415"/>
      <c r="IW141" s="436" t="str">
        <f>"Output Sekunder "&amp;" %"</f>
        <v>Output Sekunder  %</v>
      </c>
      <c r="IX141" s="437"/>
      <c r="IY141" s="437"/>
      <c r="IZ141" s="408"/>
      <c r="JA141" s="438"/>
      <c r="JB141" s="438"/>
      <c r="JC141" s="438"/>
      <c r="JD141" s="438"/>
      <c r="JE141" s="438"/>
      <c r="JF141" s="438"/>
      <c r="JG141" s="438"/>
      <c r="JH141" s="439">
        <f>IZ141/100*JH139</f>
        <v>0</v>
      </c>
      <c r="JI141" s="438"/>
      <c r="JJ141" s="438"/>
      <c r="JK141" s="440">
        <f t="shared" ref="JK141:JK142" si="1186">JH141</f>
        <v>0</v>
      </c>
      <c r="JL141" s="569"/>
      <c r="JM141" s="415"/>
      <c r="JN141" s="436" t="str">
        <f>"Output Sekunder "&amp;" %"</f>
        <v>Output Sekunder  %</v>
      </c>
      <c r="JO141" s="437"/>
      <c r="JP141" s="437"/>
      <c r="JQ141" s="408"/>
      <c r="JR141" s="438"/>
      <c r="JS141" s="438"/>
      <c r="JT141" s="438"/>
      <c r="JU141" s="438"/>
      <c r="JV141" s="438"/>
      <c r="JW141" s="438"/>
      <c r="JX141" s="438"/>
      <c r="JY141" s="439">
        <f>JQ141/100*JY139</f>
        <v>0</v>
      </c>
      <c r="JZ141" s="438"/>
      <c r="KA141" s="438"/>
      <c r="KB141" s="440">
        <f t="shared" ref="KB141:KB142" si="1187">JY141</f>
        <v>0</v>
      </c>
      <c r="KC141" s="569"/>
      <c r="KD141" s="415"/>
      <c r="KE141" s="436" t="str">
        <f>"Output Sekunder "&amp;" %"</f>
        <v>Output Sekunder  %</v>
      </c>
      <c r="KF141" s="437"/>
      <c r="KG141" s="437"/>
      <c r="KH141" s="408"/>
      <c r="KI141" s="438"/>
      <c r="KJ141" s="438"/>
      <c r="KK141" s="438"/>
      <c r="KL141" s="438"/>
      <c r="KM141" s="438"/>
      <c r="KN141" s="438"/>
      <c r="KO141" s="438"/>
      <c r="KP141" s="439">
        <f>KH141/100*KP139</f>
        <v>0</v>
      </c>
      <c r="KQ141" s="438"/>
      <c r="KR141" s="438"/>
      <c r="KS141" s="440">
        <f t="shared" ref="KS141:KS142" si="1188">KP141</f>
        <v>0</v>
      </c>
    </row>
    <row r="142" ht="15.75" customHeight="1">
      <c r="A142" s="415"/>
      <c r="B142" s="442" t="str">
        <f>"Adjusment "&amp;" %"</f>
        <v>Adjusment  %</v>
      </c>
      <c r="C142" s="443"/>
      <c r="D142" s="443"/>
      <c r="E142" s="408"/>
      <c r="F142" s="438"/>
      <c r="G142" s="438"/>
      <c r="H142" s="438"/>
      <c r="I142" s="438"/>
      <c r="J142" s="438"/>
      <c r="K142" s="438"/>
      <c r="L142" s="438"/>
      <c r="M142" s="444">
        <f>E142/100*(M139+M141)</f>
        <v>0</v>
      </c>
      <c r="N142" s="438"/>
      <c r="O142" s="438"/>
      <c r="P142" s="445">
        <f t="shared" si="1171"/>
        <v>0</v>
      </c>
      <c r="Q142" s="569"/>
      <c r="R142" s="415"/>
      <c r="S142" s="442" t="str">
        <f>"Adjusment "&amp;" %"</f>
        <v>Adjusment  %</v>
      </c>
      <c r="T142" s="443"/>
      <c r="U142" s="443"/>
      <c r="V142" s="408"/>
      <c r="W142" s="438"/>
      <c r="X142" s="438"/>
      <c r="Y142" s="438"/>
      <c r="Z142" s="438"/>
      <c r="AA142" s="438"/>
      <c r="AB142" s="438"/>
      <c r="AC142" s="438"/>
      <c r="AD142" s="444">
        <f>V142/100*(AD139+AD141)</f>
        <v>0</v>
      </c>
      <c r="AE142" s="438"/>
      <c r="AF142" s="438"/>
      <c r="AG142" s="445">
        <f t="shared" si="1172"/>
        <v>0</v>
      </c>
      <c r="AH142" s="569"/>
      <c r="AI142" s="415"/>
      <c r="AJ142" s="442" t="str">
        <f>"Adjusment "&amp;" %"</f>
        <v>Adjusment  %</v>
      </c>
      <c r="AK142" s="443"/>
      <c r="AL142" s="443"/>
      <c r="AM142" s="408"/>
      <c r="AN142" s="438"/>
      <c r="AO142" s="438"/>
      <c r="AP142" s="438"/>
      <c r="AQ142" s="438"/>
      <c r="AR142" s="438"/>
      <c r="AS142" s="438"/>
      <c r="AT142" s="438"/>
      <c r="AU142" s="444">
        <f>AM142/100*(AU139+AU141)</f>
        <v>0</v>
      </c>
      <c r="AV142" s="438"/>
      <c r="AW142" s="438"/>
      <c r="AX142" s="445">
        <f t="shared" si="1173"/>
        <v>0</v>
      </c>
      <c r="AY142" s="569"/>
      <c r="AZ142" s="415"/>
      <c r="BA142" s="442" t="str">
        <f>"Adjusment "&amp;" %"</f>
        <v>Adjusment  %</v>
      </c>
      <c r="BB142" s="443"/>
      <c r="BC142" s="443"/>
      <c r="BD142" s="408"/>
      <c r="BE142" s="438"/>
      <c r="BF142" s="438"/>
      <c r="BG142" s="438"/>
      <c r="BH142" s="438"/>
      <c r="BI142" s="438"/>
      <c r="BJ142" s="438"/>
      <c r="BK142" s="438"/>
      <c r="BL142" s="444">
        <f>BD142/100*(BL139+BL141)</f>
        <v>0</v>
      </c>
      <c r="BM142" s="438"/>
      <c r="BN142" s="438"/>
      <c r="BO142" s="445">
        <f t="shared" si="1174"/>
        <v>0</v>
      </c>
      <c r="BP142" s="569"/>
      <c r="BQ142" s="415"/>
      <c r="BR142" s="442" t="str">
        <f>"Adjusment "&amp;" %"</f>
        <v>Adjusment  %</v>
      </c>
      <c r="BS142" s="443"/>
      <c r="BT142" s="443"/>
      <c r="BU142" s="408"/>
      <c r="BV142" s="438"/>
      <c r="BW142" s="438"/>
      <c r="BX142" s="438"/>
      <c r="BY142" s="438"/>
      <c r="BZ142" s="438"/>
      <c r="CA142" s="438"/>
      <c r="CB142" s="438"/>
      <c r="CC142" s="444">
        <f>BU142/100*(CC139+CC141)</f>
        <v>0</v>
      </c>
      <c r="CD142" s="438"/>
      <c r="CE142" s="438"/>
      <c r="CF142" s="445">
        <f t="shared" si="1175"/>
        <v>0</v>
      </c>
      <c r="CG142" s="569"/>
      <c r="CH142" s="415"/>
      <c r="CI142" s="442" t="str">
        <f>"Adjusment "&amp;" %"</f>
        <v>Adjusment  %</v>
      </c>
      <c r="CJ142" s="443"/>
      <c r="CK142" s="443"/>
      <c r="CL142" s="408"/>
      <c r="CM142" s="438"/>
      <c r="CN142" s="438"/>
      <c r="CO142" s="438"/>
      <c r="CP142" s="438"/>
      <c r="CQ142" s="438"/>
      <c r="CR142" s="438"/>
      <c r="CS142" s="438"/>
      <c r="CT142" s="444">
        <f>CL142/100*(CT139+CT141)</f>
        <v>0</v>
      </c>
      <c r="CU142" s="438"/>
      <c r="CV142" s="438"/>
      <c r="CW142" s="445">
        <f t="shared" si="1176"/>
        <v>0</v>
      </c>
      <c r="CX142" s="569"/>
      <c r="CY142" s="415"/>
      <c r="CZ142" s="442" t="str">
        <f>"Adjusment "&amp;" %"</f>
        <v>Adjusment  %</v>
      </c>
      <c r="DA142" s="443"/>
      <c r="DB142" s="443"/>
      <c r="DC142" s="408"/>
      <c r="DD142" s="438"/>
      <c r="DE142" s="438"/>
      <c r="DF142" s="438"/>
      <c r="DG142" s="438"/>
      <c r="DH142" s="438"/>
      <c r="DI142" s="438"/>
      <c r="DJ142" s="438"/>
      <c r="DK142" s="444">
        <f>DC142/100*(DK139+DK141)</f>
        <v>0</v>
      </c>
      <c r="DL142" s="438"/>
      <c r="DM142" s="438"/>
      <c r="DN142" s="445">
        <f t="shared" si="1177"/>
        <v>0</v>
      </c>
      <c r="DO142" s="569"/>
      <c r="DP142" s="415"/>
      <c r="DQ142" s="442" t="str">
        <f>"Adjusment "&amp;" %"</f>
        <v>Adjusment  %</v>
      </c>
      <c r="DR142" s="443"/>
      <c r="DS142" s="443"/>
      <c r="DT142" s="408"/>
      <c r="DU142" s="438"/>
      <c r="DV142" s="438"/>
      <c r="DW142" s="438"/>
      <c r="DX142" s="438"/>
      <c r="DY142" s="438"/>
      <c r="DZ142" s="438"/>
      <c r="EA142" s="438"/>
      <c r="EB142" s="444">
        <f>DT142/100*(EB139+EB141)</f>
        <v>0</v>
      </c>
      <c r="EC142" s="438"/>
      <c r="ED142" s="438"/>
      <c r="EE142" s="445">
        <f t="shared" si="1178"/>
        <v>0</v>
      </c>
      <c r="EF142" s="569"/>
      <c r="EG142" s="415"/>
      <c r="EH142" s="442" t="str">
        <f>"Adjusment "&amp;" %"</f>
        <v>Adjusment  %</v>
      </c>
      <c r="EI142" s="443"/>
      <c r="EJ142" s="443"/>
      <c r="EK142" s="408"/>
      <c r="EL142" s="438"/>
      <c r="EM142" s="438"/>
      <c r="EN142" s="438"/>
      <c r="EO142" s="438"/>
      <c r="EP142" s="438"/>
      <c r="EQ142" s="438"/>
      <c r="ER142" s="438"/>
      <c r="ES142" s="444">
        <f>EK142/100*(ES139+ES141)</f>
        <v>0</v>
      </c>
      <c r="ET142" s="438"/>
      <c r="EU142" s="438"/>
      <c r="EV142" s="445">
        <f t="shared" si="1179"/>
        <v>0</v>
      </c>
      <c r="EW142" s="569"/>
      <c r="EX142" s="415"/>
      <c r="EY142" s="442" t="str">
        <f>"Adjusment "&amp;" %"</f>
        <v>Adjusment  %</v>
      </c>
      <c r="EZ142" s="443"/>
      <c r="FA142" s="443"/>
      <c r="FB142" s="408"/>
      <c r="FC142" s="438"/>
      <c r="FD142" s="438"/>
      <c r="FE142" s="438"/>
      <c r="FF142" s="438"/>
      <c r="FG142" s="438"/>
      <c r="FH142" s="438"/>
      <c r="FI142" s="438"/>
      <c r="FJ142" s="444">
        <f>FB142/100*(FJ139+FJ141)</f>
        <v>0</v>
      </c>
      <c r="FK142" s="438"/>
      <c r="FL142" s="438"/>
      <c r="FM142" s="445">
        <f t="shared" si="1180"/>
        <v>0</v>
      </c>
      <c r="FN142" s="569"/>
      <c r="FO142" s="415"/>
      <c r="FP142" s="442" t="str">
        <f>"Adjusment "&amp;" %"</f>
        <v>Adjusment  %</v>
      </c>
      <c r="FQ142" s="443"/>
      <c r="FR142" s="443"/>
      <c r="FS142" s="408"/>
      <c r="FT142" s="438"/>
      <c r="FU142" s="438"/>
      <c r="FV142" s="438"/>
      <c r="FW142" s="438"/>
      <c r="FX142" s="438"/>
      <c r="FY142" s="438"/>
      <c r="FZ142" s="438"/>
      <c r="GA142" s="444">
        <f>FS142/100*(GA139+GA141)</f>
        <v>0</v>
      </c>
      <c r="GB142" s="438"/>
      <c r="GC142" s="438"/>
      <c r="GD142" s="445">
        <f t="shared" si="1181"/>
        <v>0</v>
      </c>
      <c r="GE142" s="569"/>
      <c r="GF142" s="415"/>
      <c r="GG142" s="442" t="str">
        <f>"Adjusment "&amp;" %"</f>
        <v>Adjusment  %</v>
      </c>
      <c r="GH142" s="443"/>
      <c r="GI142" s="443"/>
      <c r="GJ142" s="408"/>
      <c r="GK142" s="438"/>
      <c r="GL142" s="438"/>
      <c r="GM142" s="438"/>
      <c r="GN142" s="438"/>
      <c r="GO142" s="438"/>
      <c r="GP142" s="438"/>
      <c r="GQ142" s="438"/>
      <c r="GR142" s="444">
        <f>GJ142/100*(GR139+GR141)</f>
        <v>0</v>
      </c>
      <c r="GS142" s="438"/>
      <c r="GT142" s="438"/>
      <c r="GU142" s="445">
        <f t="shared" si="1182"/>
        <v>0</v>
      </c>
      <c r="GV142" s="569"/>
      <c r="GW142" s="415"/>
      <c r="GX142" s="442" t="str">
        <f>"Adjusment "&amp;" %"</f>
        <v>Adjusment  %</v>
      </c>
      <c r="GY142" s="443"/>
      <c r="GZ142" s="443"/>
      <c r="HA142" s="408"/>
      <c r="HB142" s="438"/>
      <c r="HC142" s="438"/>
      <c r="HD142" s="438"/>
      <c r="HE142" s="438"/>
      <c r="HF142" s="438"/>
      <c r="HG142" s="438"/>
      <c r="HH142" s="438"/>
      <c r="HI142" s="444">
        <f>HA142/100*(HI139+HI141)</f>
        <v>0</v>
      </c>
      <c r="HJ142" s="438"/>
      <c r="HK142" s="438"/>
      <c r="HL142" s="445">
        <f t="shared" si="1183"/>
        <v>0</v>
      </c>
      <c r="HM142" s="569"/>
      <c r="HN142" s="415"/>
      <c r="HO142" s="442" t="str">
        <f>"Adjusment "&amp;" %"</f>
        <v>Adjusment  %</v>
      </c>
      <c r="HP142" s="443"/>
      <c r="HQ142" s="443"/>
      <c r="HR142" s="408"/>
      <c r="HS142" s="438"/>
      <c r="HT142" s="438"/>
      <c r="HU142" s="438"/>
      <c r="HV142" s="438"/>
      <c r="HW142" s="438"/>
      <c r="HX142" s="438"/>
      <c r="HY142" s="438"/>
      <c r="HZ142" s="444">
        <f>HR142/100*(HZ139+HZ141)</f>
        <v>0</v>
      </c>
      <c r="IA142" s="438"/>
      <c r="IB142" s="438"/>
      <c r="IC142" s="445">
        <f t="shared" si="1184"/>
        <v>0</v>
      </c>
      <c r="ID142" s="569"/>
      <c r="IE142" s="415"/>
      <c r="IF142" s="442" t="str">
        <f>"Adjusment "&amp;" %"</f>
        <v>Adjusment  %</v>
      </c>
      <c r="IG142" s="443"/>
      <c r="IH142" s="443"/>
      <c r="II142" s="408"/>
      <c r="IJ142" s="438"/>
      <c r="IK142" s="438"/>
      <c r="IL142" s="438"/>
      <c r="IM142" s="438"/>
      <c r="IN142" s="438"/>
      <c r="IO142" s="438"/>
      <c r="IP142" s="438"/>
      <c r="IQ142" s="444">
        <f>II142/100*(IQ139+IQ141)</f>
        <v>0</v>
      </c>
      <c r="IR142" s="438"/>
      <c r="IS142" s="438"/>
      <c r="IT142" s="445">
        <f t="shared" si="1185"/>
        <v>0</v>
      </c>
      <c r="IU142" s="569"/>
      <c r="IV142" s="415"/>
      <c r="IW142" s="442" t="str">
        <f>"Adjusment "&amp;" %"</f>
        <v>Adjusment  %</v>
      </c>
      <c r="IX142" s="443"/>
      <c r="IY142" s="443"/>
      <c r="IZ142" s="408"/>
      <c r="JA142" s="438"/>
      <c r="JB142" s="438"/>
      <c r="JC142" s="438"/>
      <c r="JD142" s="438"/>
      <c r="JE142" s="438"/>
      <c r="JF142" s="438"/>
      <c r="JG142" s="438"/>
      <c r="JH142" s="444">
        <f>IZ142/100*(JH139+JH141)</f>
        <v>0</v>
      </c>
      <c r="JI142" s="438"/>
      <c r="JJ142" s="438"/>
      <c r="JK142" s="445">
        <f t="shared" si="1186"/>
        <v>0</v>
      </c>
      <c r="JL142" s="569"/>
      <c r="JM142" s="415"/>
      <c r="JN142" s="442" t="str">
        <f>"Adjusment "&amp;" %"</f>
        <v>Adjusment  %</v>
      </c>
      <c r="JO142" s="443"/>
      <c r="JP142" s="443"/>
      <c r="JQ142" s="408"/>
      <c r="JR142" s="438"/>
      <c r="JS142" s="438"/>
      <c r="JT142" s="438"/>
      <c r="JU142" s="438"/>
      <c r="JV142" s="438"/>
      <c r="JW142" s="438"/>
      <c r="JX142" s="438"/>
      <c r="JY142" s="444">
        <f>JQ142/100*(JY139+JY141)</f>
        <v>0</v>
      </c>
      <c r="JZ142" s="438"/>
      <c r="KA142" s="438"/>
      <c r="KB142" s="445">
        <f t="shared" si="1187"/>
        <v>0</v>
      </c>
      <c r="KC142" s="569"/>
      <c r="KD142" s="415"/>
      <c r="KE142" s="442" t="str">
        <f>"Adjusment "&amp;" %"</f>
        <v>Adjusment  %</v>
      </c>
      <c r="KF142" s="443"/>
      <c r="KG142" s="443"/>
      <c r="KH142" s="408"/>
      <c r="KI142" s="438"/>
      <c r="KJ142" s="438"/>
      <c r="KK142" s="438"/>
      <c r="KL142" s="438"/>
      <c r="KM142" s="438"/>
      <c r="KN142" s="438"/>
      <c r="KO142" s="438"/>
      <c r="KP142" s="444">
        <f>KH142/100*(KP139+KP141)</f>
        <v>0</v>
      </c>
      <c r="KQ142" s="438"/>
      <c r="KR142" s="438"/>
      <c r="KS142" s="445">
        <f t="shared" si="1188"/>
        <v>0</v>
      </c>
    </row>
    <row r="143" ht="15.75" customHeight="1">
      <c r="A143" s="415"/>
      <c r="B143" s="416"/>
      <c r="C143" s="417"/>
      <c r="D143" s="417"/>
      <c r="E143" s="408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22"/>
      <c r="Q143" s="569"/>
      <c r="R143" s="415"/>
      <c r="S143" s="416"/>
      <c r="T143" s="417"/>
      <c r="U143" s="417"/>
      <c r="V143" s="408"/>
      <c r="W143" s="408"/>
      <c r="X143" s="408"/>
      <c r="Y143" s="408"/>
      <c r="Z143" s="408"/>
      <c r="AA143" s="408"/>
      <c r="AB143" s="408"/>
      <c r="AC143" s="408"/>
      <c r="AD143" s="408"/>
      <c r="AE143" s="408"/>
      <c r="AF143" s="408"/>
      <c r="AG143" s="422"/>
      <c r="AH143" s="569"/>
      <c r="AI143" s="415"/>
      <c r="AJ143" s="416"/>
      <c r="AK143" s="417"/>
      <c r="AL143" s="417"/>
      <c r="AM143" s="408"/>
      <c r="AN143" s="408"/>
      <c r="AO143" s="408"/>
      <c r="AP143" s="408"/>
      <c r="AQ143" s="408"/>
      <c r="AR143" s="408"/>
      <c r="AS143" s="408"/>
      <c r="AT143" s="408"/>
      <c r="AU143" s="408"/>
      <c r="AV143" s="408"/>
      <c r="AW143" s="408"/>
      <c r="AX143" s="422"/>
      <c r="AY143" s="569"/>
      <c r="AZ143" s="415"/>
      <c r="BA143" s="416"/>
      <c r="BB143" s="417"/>
      <c r="BC143" s="417"/>
      <c r="BD143" s="408"/>
      <c r="BE143" s="408"/>
      <c r="BF143" s="408"/>
      <c r="BG143" s="408"/>
      <c r="BH143" s="408"/>
      <c r="BI143" s="408"/>
      <c r="BJ143" s="408"/>
      <c r="BK143" s="408"/>
      <c r="BL143" s="408"/>
      <c r="BM143" s="408"/>
      <c r="BN143" s="408"/>
      <c r="BO143" s="422"/>
      <c r="BP143" s="569"/>
      <c r="BQ143" s="415"/>
      <c r="BR143" s="416"/>
      <c r="BS143" s="417"/>
      <c r="BT143" s="417"/>
      <c r="BU143" s="408"/>
      <c r="BV143" s="408"/>
      <c r="BW143" s="408"/>
      <c r="BX143" s="408"/>
      <c r="BY143" s="408"/>
      <c r="BZ143" s="408"/>
      <c r="CA143" s="408"/>
      <c r="CB143" s="408"/>
      <c r="CC143" s="408"/>
      <c r="CD143" s="408"/>
      <c r="CE143" s="408"/>
      <c r="CF143" s="422"/>
      <c r="CG143" s="569"/>
      <c r="CH143" s="415"/>
      <c r="CI143" s="416"/>
      <c r="CJ143" s="417"/>
      <c r="CK143" s="417"/>
      <c r="CL143" s="408"/>
      <c r="CM143" s="408"/>
      <c r="CN143" s="408"/>
      <c r="CO143" s="408"/>
      <c r="CP143" s="408"/>
      <c r="CQ143" s="408"/>
      <c r="CR143" s="408"/>
      <c r="CS143" s="408"/>
      <c r="CT143" s="408"/>
      <c r="CU143" s="408"/>
      <c r="CV143" s="408"/>
      <c r="CW143" s="422"/>
      <c r="CX143" s="569"/>
      <c r="CY143" s="415"/>
      <c r="CZ143" s="416"/>
      <c r="DA143" s="417"/>
      <c r="DB143" s="417"/>
      <c r="DC143" s="408"/>
      <c r="DD143" s="408"/>
      <c r="DE143" s="408"/>
      <c r="DF143" s="408"/>
      <c r="DG143" s="408"/>
      <c r="DH143" s="408"/>
      <c r="DI143" s="408"/>
      <c r="DJ143" s="408"/>
      <c r="DK143" s="408"/>
      <c r="DL143" s="408"/>
      <c r="DM143" s="408"/>
      <c r="DN143" s="422"/>
      <c r="DO143" s="569"/>
      <c r="DP143" s="415"/>
      <c r="DQ143" s="416"/>
      <c r="DR143" s="417"/>
      <c r="DS143" s="417"/>
      <c r="DT143" s="408"/>
      <c r="DU143" s="408"/>
      <c r="DV143" s="408"/>
      <c r="DW143" s="408"/>
      <c r="DX143" s="408"/>
      <c r="DY143" s="408"/>
      <c r="DZ143" s="408"/>
      <c r="EA143" s="408"/>
      <c r="EB143" s="408"/>
      <c r="EC143" s="408"/>
      <c r="ED143" s="408"/>
      <c r="EE143" s="422"/>
      <c r="EF143" s="569"/>
      <c r="EG143" s="415"/>
      <c r="EH143" s="416"/>
      <c r="EI143" s="417"/>
      <c r="EJ143" s="417"/>
      <c r="EK143" s="408"/>
      <c r="EL143" s="408"/>
      <c r="EM143" s="408"/>
      <c r="EN143" s="408"/>
      <c r="EO143" s="408"/>
      <c r="EP143" s="408"/>
      <c r="EQ143" s="408"/>
      <c r="ER143" s="408"/>
      <c r="ES143" s="408"/>
      <c r="ET143" s="408"/>
      <c r="EU143" s="408"/>
      <c r="EV143" s="422"/>
      <c r="EW143" s="569"/>
      <c r="EX143" s="415"/>
      <c r="EY143" s="416"/>
      <c r="EZ143" s="417"/>
      <c r="FA143" s="417"/>
      <c r="FB143" s="408"/>
      <c r="FC143" s="408"/>
      <c r="FD143" s="408"/>
      <c r="FE143" s="408"/>
      <c r="FF143" s="408"/>
      <c r="FG143" s="408"/>
      <c r="FH143" s="408"/>
      <c r="FI143" s="408"/>
      <c r="FJ143" s="408"/>
      <c r="FK143" s="408"/>
      <c r="FL143" s="408"/>
      <c r="FM143" s="422"/>
      <c r="FN143" s="569"/>
      <c r="FO143" s="415"/>
      <c r="FP143" s="416"/>
      <c r="FQ143" s="417"/>
      <c r="FR143" s="417"/>
      <c r="FS143" s="408"/>
      <c r="FT143" s="408"/>
      <c r="FU143" s="408"/>
      <c r="FV143" s="408"/>
      <c r="FW143" s="408"/>
      <c r="FX143" s="408"/>
      <c r="FY143" s="408"/>
      <c r="FZ143" s="408"/>
      <c r="GA143" s="408"/>
      <c r="GB143" s="408"/>
      <c r="GC143" s="408"/>
      <c r="GD143" s="422"/>
      <c r="GE143" s="569"/>
      <c r="GF143" s="415"/>
      <c r="GG143" s="416"/>
      <c r="GH143" s="417"/>
      <c r="GI143" s="417"/>
      <c r="GJ143" s="408"/>
      <c r="GK143" s="408"/>
      <c r="GL143" s="408"/>
      <c r="GM143" s="408"/>
      <c r="GN143" s="408"/>
      <c r="GO143" s="408"/>
      <c r="GP143" s="408"/>
      <c r="GQ143" s="408"/>
      <c r="GR143" s="408"/>
      <c r="GS143" s="408"/>
      <c r="GT143" s="408"/>
      <c r="GU143" s="422"/>
      <c r="GV143" s="569"/>
      <c r="GW143" s="415"/>
      <c r="GX143" s="416"/>
      <c r="GY143" s="417"/>
      <c r="GZ143" s="417"/>
      <c r="HA143" s="408"/>
      <c r="HB143" s="408"/>
      <c r="HC143" s="408"/>
      <c r="HD143" s="408"/>
      <c r="HE143" s="408"/>
      <c r="HF143" s="408"/>
      <c r="HG143" s="408"/>
      <c r="HH143" s="408"/>
      <c r="HI143" s="408"/>
      <c r="HJ143" s="408"/>
      <c r="HK143" s="408"/>
      <c r="HL143" s="422"/>
      <c r="HM143" s="569"/>
      <c r="HN143" s="415"/>
      <c r="HO143" s="416"/>
      <c r="HP143" s="417"/>
      <c r="HQ143" s="417"/>
      <c r="HR143" s="408"/>
      <c r="HS143" s="408"/>
      <c r="HT143" s="408"/>
      <c r="HU143" s="408"/>
      <c r="HV143" s="408"/>
      <c r="HW143" s="408"/>
      <c r="HX143" s="408"/>
      <c r="HY143" s="408"/>
      <c r="HZ143" s="408"/>
      <c r="IA143" s="408"/>
      <c r="IB143" s="408"/>
      <c r="IC143" s="422"/>
      <c r="ID143" s="569"/>
      <c r="IE143" s="415"/>
      <c r="IF143" s="416"/>
      <c r="IG143" s="417"/>
      <c r="IH143" s="417"/>
      <c r="II143" s="408"/>
      <c r="IJ143" s="408"/>
      <c r="IK143" s="408"/>
      <c r="IL143" s="408"/>
      <c r="IM143" s="408"/>
      <c r="IN143" s="408"/>
      <c r="IO143" s="408"/>
      <c r="IP143" s="408"/>
      <c r="IQ143" s="408"/>
      <c r="IR143" s="408"/>
      <c r="IS143" s="408"/>
      <c r="IT143" s="422"/>
      <c r="IU143" s="569"/>
      <c r="IV143" s="415"/>
      <c r="IW143" s="416"/>
      <c r="IX143" s="417"/>
      <c r="IY143" s="417"/>
      <c r="IZ143" s="408"/>
      <c r="JA143" s="408"/>
      <c r="JB143" s="408"/>
      <c r="JC143" s="408"/>
      <c r="JD143" s="408"/>
      <c r="JE143" s="408"/>
      <c r="JF143" s="408"/>
      <c r="JG143" s="408"/>
      <c r="JH143" s="408"/>
      <c r="JI143" s="408"/>
      <c r="JJ143" s="408"/>
      <c r="JK143" s="422"/>
      <c r="JL143" s="569"/>
      <c r="JM143" s="415"/>
      <c r="JN143" s="416"/>
      <c r="JO143" s="417"/>
      <c r="JP143" s="417"/>
      <c r="JQ143" s="408"/>
      <c r="JR143" s="408"/>
      <c r="JS143" s="408"/>
      <c r="JT143" s="408"/>
      <c r="JU143" s="408"/>
      <c r="JV143" s="408"/>
      <c r="JW143" s="408"/>
      <c r="JX143" s="408"/>
      <c r="JY143" s="408"/>
      <c r="JZ143" s="408"/>
      <c r="KA143" s="408"/>
      <c r="KB143" s="422"/>
      <c r="KC143" s="569"/>
      <c r="KD143" s="415"/>
      <c r="KE143" s="416"/>
      <c r="KF143" s="417"/>
      <c r="KG143" s="417"/>
      <c r="KH143" s="408"/>
      <c r="KI143" s="408"/>
      <c r="KJ143" s="408"/>
      <c r="KK143" s="408"/>
      <c r="KL143" s="408"/>
      <c r="KM143" s="408"/>
      <c r="KN143" s="408"/>
      <c r="KO143" s="408"/>
      <c r="KP143" s="408"/>
      <c r="KQ143" s="408"/>
      <c r="KR143" s="408"/>
      <c r="KS143" s="422"/>
    </row>
    <row r="144" ht="24.0" customHeight="1">
      <c r="A144" s="447" t="s">
        <v>98</v>
      </c>
      <c r="B144" s="183"/>
      <c r="C144" s="448"/>
      <c r="D144" s="448"/>
      <c r="E144" s="449"/>
      <c r="F144" s="449"/>
      <c r="G144" s="450">
        <f>SUM(G139:G143)</f>
        <v>561202.7222</v>
      </c>
      <c r="H144" s="449"/>
      <c r="I144" s="450">
        <f>SUM(I139:I143)</f>
        <v>32757.68415</v>
      </c>
      <c r="J144" s="449"/>
      <c r="K144" s="449"/>
      <c r="L144" s="450">
        <f t="shared" ref="L144:M144" si="1189">SUM(L139:L143)</f>
        <v>0</v>
      </c>
      <c r="M144" s="450">
        <f t="shared" si="1189"/>
        <v>593960.4063</v>
      </c>
      <c r="N144" s="449"/>
      <c r="O144" s="450">
        <f t="shared" ref="O144:P144" si="1190">SUM(O139:O143)</f>
        <v>187470.4448</v>
      </c>
      <c r="P144" s="450">
        <f t="shared" si="1190"/>
        <v>406489.9615</v>
      </c>
      <c r="Q144" s="570"/>
      <c r="R144" s="447" t="s">
        <v>98</v>
      </c>
      <c r="S144" s="183"/>
      <c r="T144" s="448"/>
      <c r="U144" s="448"/>
      <c r="V144" s="449"/>
      <c r="W144" s="449"/>
      <c r="X144" s="450">
        <f>SUM(X139:X143)</f>
        <v>606337.147</v>
      </c>
      <c r="Y144" s="449"/>
      <c r="Z144" s="450">
        <f>SUM(Z139:Z143)</f>
        <v>35242.69571</v>
      </c>
      <c r="AA144" s="449"/>
      <c r="AB144" s="449"/>
      <c r="AC144" s="450">
        <f t="shared" ref="AC144:AD144" si="1191">SUM(AC139:AC143)</f>
        <v>0</v>
      </c>
      <c r="AD144" s="450">
        <f t="shared" si="1191"/>
        <v>641579.8427</v>
      </c>
      <c r="AE144" s="449"/>
      <c r="AF144" s="450">
        <f t="shared" ref="AF144:AG144" si="1192">SUM(AF139:AF143)</f>
        <v>201641.472</v>
      </c>
      <c r="AG144" s="450">
        <f t="shared" si="1192"/>
        <v>439938.3707</v>
      </c>
      <c r="AH144" s="570"/>
      <c r="AI144" s="447" t="s">
        <v>98</v>
      </c>
      <c r="AJ144" s="183"/>
      <c r="AK144" s="448"/>
      <c r="AL144" s="448"/>
      <c r="AM144" s="449"/>
      <c r="AN144" s="449"/>
      <c r="AO144" s="450">
        <f>SUM(AO139:AO143)</f>
        <v>676787.6528</v>
      </c>
      <c r="AP144" s="449"/>
      <c r="AQ144" s="450">
        <f>SUM(AQ139:AQ143)</f>
        <v>39277.73599</v>
      </c>
      <c r="AR144" s="449"/>
      <c r="AS144" s="449"/>
      <c r="AT144" s="450">
        <f t="shared" ref="AT144:AU144" si="1193">SUM(AT139:AT143)</f>
        <v>0</v>
      </c>
      <c r="AU144" s="450">
        <f t="shared" si="1193"/>
        <v>716065.3888</v>
      </c>
      <c r="AV144" s="449"/>
      <c r="AW144" s="450">
        <f t="shared" ref="AW144:AX144" si="1194">SUM(AW139:AW143)</f>
        <v>225664.588</v>
      </c>
      <c r="AX144" s="450">
        <f t="shared" si="1194"/>
        <v>490400.8009</v>
      </c>
      <c r="AY144" s="570"/>
      <c r="AZ144" s="447" t="s">
        <v>98</v>
      </c>
      <c r="BA144" s="183"/>
      <c r="BB144" s="448"/>
      <c r="BC144" s="448"/>
      <c r="BD144" s="449"/>
      <c r="BE144" s="449"/>
      <c r="BF144" s="450">
        <f>SUM(BF139:BF143)</f>
        <v>544880.2923</v>
      </c>
      <c r="BG144" s="449"/>
      <c r="BH144" s="450">
        <f>SUM(BH139:BH143)</f>
        <v>31202.29979</v>
      </c>
      <c r="BI144" s="449"/>
      <c r="BJ144" s="449"/>
      <c r="BK144" s="450">
        <f t="shared" ref="BK144:BL144" si="1195">SUM(BK139:BK143)</f>
        <v>0</v>
      </c>
      <c r="BL144" s="450">
        <f t="shared" si="1195"/>
        <v>576082.5921</v>
      </c>
      <c r="BM144" s="449"/>
      <c r="BN144" s="450">
        <f t="shared" ref="BN144:BO144" si="1196">SUM(BN139:BN143)</f>
        <v>180245.8566</v>
      </c>
      <c r="BO144" s="450">
        <f t="shared" si="1196"/>
        <v>395836.7354</v>
      </c>
      <c r="BP144" s="570"/>
      <c r="BQ144" s="447" t="s">
        <v>98</v>
      </c>
      <c r="BR144" s="183"/>
      <c r="BS144" s="448"/>
      <c r="BT144" s="448"/>
      <c r="BU144" s="449"/>
      <c r="BV144" s="449"/>
      <c r="BW144" s="450">
        <f>SUM(BW139:BW143)</f>
        <v>960418.8138</v>
      </c>
      <c r="BX144" s="449"/>
      <c r="BY144" s="450">
        <f>SUM(BY139:BY143)</f>
        <v>56176.56517</v>
      </c>
      <c r="BZ144" s="449"/>
      <c r="CA144" s="449"/>
      <c r="CB144" s="450">
        <f t="shared" ref="CB144:CC144" si="1197">SUM(CB139:CB143)</f>
        <v>0</v>
      </c>
      <c r="CC144" s="450">
        <f t="shared" si="1197"/>
        <v>1016595.379</v>
      </c>
      <c r="CD144" s="449"/>
      <c r="CE144" s="450">
        <f t="shared" ref="CE144:CF144" si="1198">SUM(CE139:CE143)</f>
        <v>322599.1004</v>
      </c>
      <c r="CF144" s="450">
        <f t="shared" si="1198"/>
        <v>693996.2785</v>
      </c>
      <c r="CG144" s="570"/>
      <c r="CH144" s="447" t="s">
        <v>98</v>
      </c>
      <c r="CI144" s="183"/>
      <c r="CJ144" s="448"/>
      <c r="CK144" s="448"/>
      <c r="CL144" s="449"/>
      <c r="CM144" s="449"/>
      <c r="CN144" s="450">
        <f>SUM(CN139:CN143)</f>
        <v>1050968.171</v>
      </c>
      <c r="CO144" s="449"/>
      <c r="CP144" s="450">
        <f>SUM(CP139:CP143)</f>
        <v>61913.70688</v>
      </c>
      <c r="CQ144" s="449"/>
      <c r="CR144" s="449"/>
      <c r="CS144" s="450">
        <f t="shared" ref="CS144:CT144" si="1199">SUM(CS139:CS143)</f>
        <v>0</v>
      </c>
      <c r="CT144" s="450">
        <f t="shared" si="1199"/>
        <v>1112881.878</v>
      </c>
      <c r="CU144" s="449"/>
      <c r="CV144" s="450">
        <f t="shared" ref="CV144:CW144" si="1200">SUM(CV139:CV143)</f>
        <v>352488.6456</v>
      </c>
      <c r="CW144" s="450">
        <f t="shared" si="1200"/>
        <v>760393.2326</v>
      </c>
      <c r="CX144" s="570"/>
      <c r="CY144" s="447" t="s">
        <v>98</v>
      </c>
      <c r="CZ144" s="183"/>
      <c r="DA144" s="448"/>
      <c r="DB144" s="448"/>
      <c r="DC144" s="449"/>
      <c r="DD144" s="449"/>
      <c r="DE144" s="450">
        <f>SUM(DE139:DE143)</f>
        <v>818197.2693</v>
      </c>
      <c r="DF144" s="449"/>
      <c r="DG144" s="450">
        <f>SUM(DG139:DG143)</f>
        <v>47805.30409</v>
      </c>
      <c r="DH144" s="449"/>
      <c r="DI144" s="449"/>
      <c r="DJ144" s="450">
        <f t="shared" ref="DJ144:DK144" si="1201">SUM(DJ139:DJ143)</f>
        <v>0</v>
      </c>
      <c r="DK144" s="450">
        <f t="shared" si="1201"/>
        <v>866002.5734</v>
      </c>
      <c r="DL144" s="449"/>
      <c r="DM144" s="450">
        <f t="shared" ref="DM144:DN144" si="1202">SUM(DM139:DM143)</f>
        <v>272980.4096</v>
      </c>
      <c r="DN144" s="450">
        <f t="shared" si="1202"/>
        <v>593022.1638</v>
      </c>
      <c r="DO144" s="570"/>
      <c r="DP144" s="447" t="s">
        <v>98</v>
      </c>
      <c r="DQ144" s="183"/>
      <c r="DR144" s="448"/>
      <c r="DS144" s="448"/>
      <c r="DT144" s="449"/>
      <c r="DU144" s="449"/>
      <c r="DV144" s="450">
        <f>SUM(DV139:DV143)</f>
        <v>864558.2641</v>
      </c>
      <c r="DW144" s="449"/>
      <c r="DX144" s="450">
        <f>SUM(DX139:DX143)</f>
        <v>51008.72641</v>
      </c>
      <c r="DY144" s="449"/>
      <c r="DZ144" s="449"/>
      <c r="EA144" s="450">
        <f t="shared" ref="EA144:EB144" si="1203">SUM(EA139:EA143)</f>
        <v>0</v>
      </c>
      <c r="EB144" s="450">
        <f t="shared" si="1203"/>
        <v>915566.9905</v>
      </c>
      <c r="EC144" s="449"/>
      <c r="ED144" s="450">
        <f t="shared" ref="ED144:EE144" si="1204">SUM(ED139:ED143)</f>
        <v>288077.7318</v>
      </c>
      <c r="EE144" s="450">
        <f t="shared" si="1204"/>
        <v>627489.2587</v>
      </c>
      <c r="EF144" s="570"/>
      <c r="EG144" s="447" t="s">
        <v>98</v>
      </c>
      <c r="EH144" s="183"/>
      <c r="EI144" s="448"/>
      <c r="EJ144" s="448"/>
      <c r="EK144" s="449"/>
      <c r="EL144" s="449"/>
      <c r="EM144" s="450">
        <f>SUM(EM139:EM143)</f>
        <v>836949.5976</v>
      </c>
      <c r="EN144" s="449"/>
      <c r="EO144" s="450">
        <f>SUM(EO139:EO143)</f>
        <v>51688.18143</v>
      </c>
      <c r="EP144" s="449"/>
      <c r="EQ144" s="449"/>
      <c r="ER144" s="450">
        <f t="shared" ref="ER144:ES144" si="1205">SUM(ER139:ER143)</f>
        <v>0</v>
      </c>
      <c r="ES144" s="450">
        <f t="shared" si="1205"/>
        <v>888637.779</v>
      </c>
      <c r="ET144" s="449"/>
      <c r="EU144" s="450">
        <f t="shared" ref="EU144:EV144" si="1206">SUM(EU139:EU143)</f>
        <v>276424.2539</v>
      </c>
      <c r="EV144" s="450">
        <f t="shared" si="1206"/>
        <v>612213.5251</v>
      </c>
      <c r="EW144" s="570"/>
      <c r="EX144" s="447" t="s">
        <v>98</v>
      </c>
      <c r="EY144" s="183"/>
      <c r="EZ144" s="448"/>
      <c r="FA144" s="448"/>
      <c r="FB144" s="449"/>
      <c r="FC144" s="449"/>
      <c r="FD144" s="450">
        <f>SUM(FD139:FD143)</f>
        <v>746762.0489</v>
      </c>
      <c r="FE144" s="449"/>
      <c r="FF144" s="450">
        <f>SUM(FF139:FF143)</f>
        <v>46583.16557</v>
      </c>
      <c r="FG144" s="449"/>
      <c r="FH144" s="449"/>
      <c r="FI144" s="450">
        <f t="shared" ref="FI144:FJ144" si="1207">SUM(FI139:FI143)</f>
        <v>0</v>
      </c>
      <c r="FJ144" s="450">
        <f t="shared" si="1207"/>
        <v>793345.2145</v>
      </c>
      <c r="FK144" s="449"/>
      <c r="FL144" s="450">
        <f t="shared" ref="FL144:FM144" si="1208">SUM(FL139:FL143)</f>
        <v>244598.745</v>
      </c>
      <c r="FM144" s="450">
        <f t="shared" si="1208"/>
        <v>548746.4695</v>
      </c>
      <c r="FN144" s="570"/>
      <c r="FO144" s="447" t="s">
        <v>98</v>
      </c>
      <c r="FP144" s="183"/>
      <c r="FQ144" s="448"/>
      <c r="FR144" s="448"/>
      <c r="FS144" s="449"/>
      <c r="FT144" s="449"/>
      <c r="FU144" s="450">
        <f>SUM(FU139:FU143)</f>
        <v>769364.7222</v>
      </c>
      <c r="FV144" s="449"/>
      <c r="FW144" s="450">
        <f>SUM(FW139:FW143)</f>
        <v>45670.24425</v>
      </c>
      <c r="FX144" s="449"/>
      <c r="FY144" s="449"/>
      <c r="FZ144" s="450">
        <f t="shared" ref="FZ144:GA144" si="1209">SUM(FZ139:FZ143)</f>
        <v>0</v>
      </c>
      <c r="GA144" s="450">
        <f t="shared" si="1209"/>
        <v>815034.9665</v>
      </c>
      <c r="GB144" s="449"/>
      <c r="GC144" s="450">
        <f t="shared" ref="GC144:GD144" si="1210">SUM(GC139:GC143)</f>
        <v>252524.5372</v>
      </c>
      <c r="GD144" s="450">
        <f t="shared" si="1210"/>
        <v>562510.4293</v>
      </c>
      <c r="GE144" s="570"/>
      <c r="GF144" s="447" t="s">
        <v>98</v>
      </c>
      <c r="GG144" s="183"/>
      <c r="GH144" s="448"/>
      <c r="GI144" s="448"/>
      <c r="GJ144" s="449"/>
      <c r="GK144" s="449"/>
      <c r="GL144" s="450">
        <f>SUM(GL139:GL143)</f>
        <v>593576.2726</v>
      </c>
      <c r="GM144" s="449"/>
      <c r="GN144" s="450">
        <f>SUM(GN139:GN143)</f>
        <v>36499.45352</v>
      </c>
      <c r="GO144" s="449"/>
      <c r="GP144" s="449"/>
      <c r="GQ144" s="450">
        <f t="shared" ref="GQ144:GR144" si="1211">SUM(GQ139:GQ143)</f>
        <v>0</v>
      </c>
      <c r="GR144" s="450">
        <f t="shared" si="1211"/>
        <v>630075.7262</v>
      </c>
      <c r="GS144" s="449"/>
      <c r="GT144" s="450">
        <f t="shared" ref="GT144:GU144" si="1212">SUM(GT139:GT143)</f>
        <v>194621.9389</v>
      </c>
      <c r="GU144" s="450">
        <f t="shared" si="1212"/>
        <v>435453.7872</v>
      </c>
      <c r="GV144" s="570"/>
      <c r="GW144" s="447" t="s">
        <v>98</v>
      </c>
      <c r="GX144" s="183"/>
      <c r="GY144" s="448"/>
      <c r="GZ144" s="448"/>
      <c r="HA144" s="449"/>
      <c r="HB144" s="449"/>
      <c r="HC144" s="450">
        <f>SUM(HC139:HC143)</f>
        <v>579383.5113</v>
      </c>
      <c r="HD144" s="449"/>
      <c r="HE144" s="450">
        <f>SUM(HE139:HE143)</f>
        <v>34640.72131</v>
      </c>
      <c r="HF144" s="449"/>
      <c r="HG144" s="449"/>
      <c r="HH144" s="450">
        <f t="shared" ref="HH144:HI144" si="1213">SUM(HH139:HH143)</f>
        <v>0</v>
      </c>
      <c r="HI144" s="450">
        <f t="shared" si="1213"/>
        <v>614024.2327</v>
      </c>
      <c r="HJ144" s="449"/>
      <c r="HK144" s="450">
        <f t="shared" ref="HK144:HL144" si="1214">SUM(HK139:HK143)</f>
        <v>192284.5629</v>
      </c>
      <c r="HL144" s="450">
        <f t="shared" si="1214"/>
        <v>421739.6697</v>
      </c>
      <c r="HM144" s="570"/>
      <c r="HN144" s="447" t="s">
        <v>98</v>
      </c>
      <c r="HO144" s="183"/>
      <c r="HP144" s="448"/>
      <c r="HQ144" s="448"/>
      <c r="HR144" s="449"/>
      <c r="HS144" s="449"/>
      <c r="HT144" s="450">
        <f>SUM(HT139:HT143)</f>
        <v>807874.8498</v>
      </c>
      <c r="HU144" s="449"/>
      <c r="HV144" s="450">
        <f>SUM(HV139:HV143)</f>
        <v>48038.63989</v>
      </c>
      <c r="HW144" s="449"/>
      <c r="HX144" s="449"/>
      <c r="HY144" s="450">
        <f t="shared" ref="HY144:HZ144" si="1215">SUM(HY139:HY143)</f>
        <v>0</v>
      </c>
      <c r="HZ144" s="450">
        <f t="shared" si="1215"/>
        <v>855913.4897</v>
      </c>
      <c r="IA144" s="449"/>
      <c r="IB144" s="450">
        <f t="shared" ref="IB144:IC144" si="1216">SUM(IB139:IB143)</f>
        <v>270426.5138</v>
      </c>
      <c r="IC144" s="450">
        <f t="shared" si="1216"/>
        <v>585486.9758</v>
      </c>
      <c r="ID144" s="570"/>
      <c r="IE144" s="447" t="s">
        <v>98</v>
      </c>
      <c r="IF144" s="183"/>
      <c r="IG144" s="448"/>
      <c r="IH144" s="448"/>
      <c r="II144" s="449"/>
      <c r="IJ144" s="449"/>
      <c r="IK144" s="450">
        <f>SUM(IK139:IK143)</f>
        <v>949105.5355</v>
      </c>
      <c r="IL144" s="449"/>
      <c r="IM144" s="450">
        <f>SUM(IM139:IM143)</f>
        <v>58061.85826</v>
      </c>
      <c r="IN144" s="449"/>
      <c r="IO144" s="449"/>
      <c r="IP144" s="450">
        <f t="shared" ref="IP144:IQ144" si="1217">SUM(IP139:IP143)</f>
        <v>0</v>
      </c>
      <c r="IQ144" s="450">
        <f t="shared" si="1217"/>
        <v>1007167.394</v>
      </c>
      <c r="IR144" s="449"/>
      <c r="IS144" s="450">
        <f t="shared" ref="IS144:IT144" si="1218">SUM(IS139:IS143)</f>
        <v>317039.2963</v>
      </c>
      <c r="IT144" s="450">
        <f t="shared" si="1218"/>
        <v>690128.0974</v>
      </c>
      <c r="IU144" s="570"/>
      <c r="IV144" s="447" t="s">
        <v>98</v>
      </c>
      <c r="IW144" s="183"/>
      <c r="IX144" s="448"/>
      <c r="IY144" s="448"/>
      <c r="IZ144" s="449"/>
      <c r="JA144" s="449"/>
      <c r="JB144" s="450">
        <f>SUM(JB139:JB143)</f>
        <v>1040846.228</v>
      </c>
      <c r="JC144" s="449"/>
      <c r="JD144" s="450">
        <f>SUM(JD139:JD143)</f>
        <v>62601.79895</v>
      </c>
      <c r="JE144" s="449"/>
      <c r="JF144" s="449"/>
      <c r="JG144" s="450">
        <f t="shared" ref="JG144:JH144" si="1219">SUM(JG139:JG143)</f>
        <v>0</v>
      </c>
      <c r="JH144" s="450">
        <f t="shared" si="1219"/>
        <v>1103448.027</v>
      </c>
      <c r="JI144" s="449"/>
      <c r="JJ144" s="450">
        <f t="shared" ref="JJ144:JK144" si="1220">SUM(JJ139:JJ143)</f>
        <v>350994.5142</v>
      </c>
      <c r="JK144" s="450">
        <f t="shared" si="1220"/>
        <v>752453.5131</v>
      </c>
      <c r="JL144" s="570"/>
      <c r="JM144" s="447" t="s">
        <v>98</v>
      </c>
      <c r="JN144" s="183"/>
      <c r="JO144" s="448"/>
      <c r="JP144" s="448"/>
      <c r="JQ144" s="449"/>
      <c r="JR144" s="449"/>
      <c r="JS144" s="450">
        <f>SUM(JS139:JS143)</f>
        <v>0</v>
      </c>
      <c r="JT144" s="449"/>
      <c r="JU144" s="450">
        <f>SUM(JU139:JU143)</f>
        <v>0</v>
      </c>
      <c r="JV144" s="449"/>
      <c r="JW144" s="449"/>
      <c r="JX144" s="450">
        <f t="shared" ref="JX144:JY144" si="1221">SUM(JX139:JX143)</f>
        <v>0</v>
      </c>
      <c r="JY144" s="450">
        <f t="shared" si="1221"/>
        <v>0</v>
      </c>
      <c r="JZ144" s="449"/>
      <c r="KA144" s="450">
        <f t="shared" ref="KA144:KB144" si="1222">SUM(KA139:KA143)</f>
        <v>0</v>
      </c>
      <c r="KB144" s="450">
        <f t="shared" si="1222"/>
        <v>0</v>
      </c>
      <c r="KC144" s="570"/>
      <c r="KD144" s="447" t="s">
        <v>98</v>
      </c>
      <c r="KE144" s="183"/>
      <c r="KF144" s="448"/>
      <c r="KG144" s="448"/>
      <c r="KH144" s="449"/>
      <c r="KI144" s="449"/>
      <c r="KJ144" s="450">
        <f>SUM(KJ139:KJ143)</f>
        <v>0</v>
      </c>
      <c r="KK144" s="449"/>
      <c r="KL144" s="450">
        <f>SUM(KL139:KL143)</f>
        <v>0</v>
      </c>
      <c r="KM144" s="449"/>
      <c r="KN144" s="449"/>
      <c r="KO144" s="450">
        <f t="shared" ref="KO144:KP144" si="1223">SUM(KO139:KO143)</f>
        <v>0</v>
      </c>
      <c r="KP144" s="450">
        <f t="shared" si="1223"/>
        <v>0</v>
      </c>
      <c r="KQ144" s="449"/>
      <c r="KR144" s="450">
        <f t="shared" ref="KR144:KS144" si="1224">SUM(KR139:KR143)</f>
        <v>0</v>
      </c>
      <c r="KS144" s="450">
        <f t="shared" si="1224"/>
        <v>0</v>
      </c>
    </row>
    <row r="145" ht="15.0" customHeight="1">
      <c r="A145" s="380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2"/>
      <c r="R145" s="380"/>
      <c r="S145" s="381"/>
      <c r="T145" s="381"/>
      <c r="U145" s="381"/>
      <c r="V145" s="381"/>
      <c r="W145" s="381"/>
      <c r="X145" s="381"/>
      <c r="Y145" s="381"/>
      <c r="Z145" s="381"/>
      <c r="AA145" s="381"/>
      <c r="AB145" s="381"/>
      <c r="AC145" s="381"/>
      <c r="AD145" s="381"/>
      <c r="AE145" s="381"/>
      <c r="AF145" s="381"/>
      <c r="AG145" s="381"/>
      <c r="AH145" s="382"/>
      <c r="AI145" s="380"/>
      <c r="AJ145" s="381"/>
      <c r="AK145" s="381"/>
      <c r="AL145" s="381"/>
      <c r="AM145" s="381"/>
      <c r="AN145" s="381"/>
      <c r="AO145" s="381"/>
      <c r="AP145" s="381"/>
      <c r="AQ145" s="381"/>
      <c r="AR145" s="381"/>
      <c r="AS145" s="381"/>
      <c r="AT145" s="381"/>
      <c r="AU145" s="381"/>
      <c r="AV145" s="381"/>
      <c r="AW145" s="381"/>
      <c r="AX145" s="381"/>
      <c r="AY145" s="382"/>
      <c r="AZ145" s="380"/>
      <c r="BA145" s="381"/>
      <c r="BB145" s="381"/>
      <c r="BC145" s="381"/>
      <c r="BD145" s="381"/>
      <c r="BE145" s="381"/>
      <c r="BF145" s="381"/>
      <c r="BG145" s="381"/>
      <c r="BH145" s="381"/>
      <c r="BI145" s="381"/>
      <c r="BJ145" s="381"/>
      <c r="BK145" s="381"/>
      <c r="BL145" s="381"/>
      <c r="BM145" s="381"/>
      <c r="BN145" s="381"/>
      <c r="BO145" s="381"/>
      <c r="BP145" s="382"/>
      <c r="BQ145" s="380"/>
      <c r="BR145" s="381"/>
      <c r="BS145" s="381"/>
      <c r="BT145" s="381"/>
      <c r="BU145" s="381"/>
      <c r="BV145" s="381"/>
      <c r="BW145" s="381"/>
      <c r="BX145" s="381"/>
      <c r="BY145" s="381"/>
      <c r="BZ145" s="381"/>
      <c r="CA145" s="381"/>
      <c r="CB145" s="381"/>
      <c r="CC145" s="381"/>
      <c r="CD145" s="381"/>
      <c r="CE145" s="381"/>
      <c r="CF145" s="381"/>
      <c r="CG145" s="382"/>
      <c r="CH145" s="380"/>
      <c r="CI145" s="381"/>
      <c r="CJ145" s="381"/>
      <c r="CK145" s="381"/>
      <c r="CL145" s="381"/>
      <c r="CM145" s="381"/>
      <c r="CN145" s="381"/>
      <c r="CO145" s="381"/>
      <c r="CP145" s="381"/>
      <c r="CQ145" s="381"/>
      <c r="CR145" s="381"/>
      <c r="CS145" s="381"/>
      <c r="CT145" s="381"/>
      <c r="CU145" s="381"/>
      <c r="CV145" s="381"/>
      <c r="CW145" s="381"/>
      <c r="CX145" s="382"/>
      <c r="CY145" s="380"/>
      <c r="CZ145" s="381"/>
      <c r="DA145" s="381"/>
      <c r="DB145" s="381"/>
      <c r="DC145" s="381"/>
      <c r="DD145" s="381"/>
      <c r="DE145" s="381"/>
      <c r="DF145" s="381"/>
      <c r="DG145" s="381"/>
      <c r="DH145" s="381"/>
      <c r="DI145" s="381"/>
      <c r="DJ145" s="381"/>
      <c r="DK145" s="381"/>
      <c r="DL145" s="381"/>
      <c r="DM145" s="381"/>
      <c r="DN145" s="381"/>
      <c r="DO145" s="382"/>
      <c r="DP145" s="380"/>
      <c r="DQ145" s="381"/>
      <c r="DR145" s="381"/>
      <c r="DS145" s="381"/>
      <c r="DT145" s="381"/>
      <c r="DU145" s="381"/>
      <c r="DV145" s="381"/>
      <c r="DW145" s="381"/>
      <c r="DX145" s="381"/>
      <c r="DY145" s="381"/>
      <c r="DZ145" s="381"/>
      <c r="EA145" s="381"/>
      <c r="EB145" s="381"/>
      <c r="EC145" s="381"/>
      <c r="ED145" s="381"/>
      <c r="EE145" s="381"/>
      <c r="EF145" s="382"/>
      <c r="EG145" s="380"/>
      <c r="EH145" s="381"/>
      <c r="EI145" s="381"/>
      <c r="EJ145" s="381"/>
      <c r="EK145" s="381"/>
      <c r="EL145" s="381"/>
      <c r="EM145" s="381"/>
      <c r="EN145" s="381"/>
      <c r="EO145" s="381"/>
      <c r="EP145" s="381"/>
      <c r="EQ145" s="381"/>
      <c r="ER145" s="381"/>
      <c r="ES145" s="381"/>
      <c r="ET145" s="381"/>
      <c r="EU145" s="381"/>
      <c r="EV145" s="381"/>
      <c r="EW145" s="382"/>
      <c r="EX145" s="380"/>
      <c r="EY145" s="381"/>
      <c r="EZ145" s="381"/>
      <c r="FA145" s="381"/>
      <c r="FB145" s="381"/>
      <c r="FC145" s="381"/>
      <c r="FD145" s="381"/>
      <c r="FE145" s="381"/>
      <c r="FF145" s="381"/>
      <c r="FG145" s="381"/>
      <c r="FH145" s="381"/>
      <c r="FI145" s="381"/>
      <c r="FJ145" s="381"/>
      <c r="FK145" s="381"/>
      <c r="FL145" s="381"/>
      <c r="FM145" s="381"/>
      <c r="FN145" s="382"/>
      <c r="FO145" s="380"/>
      <c r="FP145" s="381"/>
      <c r="FQ145" s="381"/>
      <c r="FR145" s="381"/>
      <c r="FS145" s="381"/>
      <c r="FT145" s="381"/>
      <c r="FU145" s="381"/>
      <c r="FV145" s="381"/>
      <c r="FW145" s="381"/>
      <c r="FX145" s="381"/>
      <c r="FY145" s="381"/>
      <c r="FZ145" s="381"/>
      <c r="GA145" s="381"/>
      <c r="GB145" s="381"/>
      <c r="GC145" s="381"/>
      <c r="GD145" s="381"/>
      <c r="GE145" s="382"/>
      <c r="GF145" s="380"/>
      <c r="GG145" s="381"/>
      <c r="GH145" s="381"/>
      <c r="GI145" s="381"/>
      <c r="GJ145" s="381"/>
      <c r="GK145" s="381"/>
      <c r="GL145" s="381"/>
      <c r="GM145" s="381"/>
      <c r="GN145" s="381"/>
      <c r="GO145" s="381"/>
      <c r="GP145" s="381"/>
      <c r="GQ145" s="381"/>
      <c r="GR145" s="381"/>
      <c r="GS145" s="381"/>
      <c r="GT145" s="381"/>
      <c r="GU145" s="381"/>
      <c r="GV145" s="382"/>
      <c r="GW145" s="380"/>
      <c r="GX145" s="381"/>
      <c r="GY145" s="381"/>
      <c r="GZ145" s="381"/>
      <c r="HA145" s="381"/>
      <c r="HB145" s="381"/>
      <c r="HC145" s="381"/>
      <c r="HD145" s="381"/>
      <c r="HE145" s="381"/>
      <c r="HF145" s="381"/>
      <c r="HG145" s="381"/>
      <c r="HH145" s="381"/>
      <c r="HI145" s="381"/>
      <c r="HJ145" s="381"/>
      <c r="HK145" s="381"/>
      <c r="HL145" s="381"/>
      <c r="HM145" s="382"/>
      <c r="HN145" s="380"/>
      <c r="HO145" s="381"/>
      <c r="HP145" s="381"/>
      <c r="HQ145" s="381"/>
      <c r="HR145" s="381"/>
      <c r="HS145" s="381"/>
      <c r="HT145" s="381"/>
      <c r="HU145" s="381"/>
      <c r="HV145" s="381"/>
      <c r="HW145" s="381"/>
      <c r="HX145" s="381"/>
      <c r="HY145" s="381"/>
      <c r="HZ145" s="381"/>
      <c r="IA145" s="381"/>
      <c r="IB145" s="381"/>
      <c r="IC145" s="381"/>
      <c r="ID145" s="382"/>
      <c r="IE145" s="380"/>
      <c r="IF145" s="381"/>
      <c r="IG145" s="381"/>
      <c r="IH145" s="381"/>
      <c r="II145" s="381"/>
      <c r="IJ145" s="381"/>
      <c r="IK145" s="381"/>
      <c r="IL145" s="381"/>
      <c r="IM145" s="381"/>
      <c r="IN145" s="381"/>
      <c r="IO145" s="381"/>
      <c r="IP145" s="381"/>
      <c r="IQ145" s="381"/>
      <c r="IR145" s="381"/>
      <c r="IS145" s="381"/>
      <c r="IT145" s="381"/>
      <c r="IU145" s="382"/>
      <c r="IV145" s="380"/>
      <c r="IW145" s="381"/>
      <c r="IX145" s="381"/>
      <c r="IY145" s="381"/>
      <c r="IZ145" s="381"/>
      <c r="JA145" s="381"/>
      <c r="JB145" s="381"/>
      <c r="JC145" s="381"/>
      <c r="JD145" s="381"/>
      <c r="JE145" s="381"/>
      <c r="JF145" s="381"/>
      <c r="JG145" s="381"/>
      <c r="JH145" s="381"/>
      <c r="JI145" s="381"/>
      <c r="JJ145" s="381"/>
      <c r="JK145" s="381"/>
      <c r="JL145" s="382"/>
      <c r="JM145" s="380"/>
      <c r="JN145" s="381"/>
      <c r="JO145" s="381"/>
      <c r="JP145" s="381"/>
      <c r="JQ145" s="381"/>
      <c r="JR145" s="381"/>
      <c r="JS145" s="381"/>
      <c r="JT145" s="381"/>
      <c r="JU145" s="381"/>
      <c r="JV145" s="381"/>
      <c r="JW145" s="381"/>
      <c r="JX145" s="381"/>
      <c r="JY145" s="381"/>
      <c r="JZ145" s="381"/>
      <c r="KA145" s="381"/>
      <c r="KB145" s="381"/>
      <c r="KC145" s="382"/>
      <c r="KD145" s="380"/>
      <c r="KE145" s="381"/>
      <c r="KF145" s="381"/>
      <c r="KG145" s="381"/>
      <c r="KH145" s="381"/>
      <c r="KI145" s="381"/>
      <c r="KJ145" s="381"/>
      <c r="KK145" s="381"/>
      <c r="KL145" s="381"/>
      <c r="KM145" s="381"/>
      <c r="KN145" s="381"/>
      <c r="KO145" s="381"/>
      <c r="KP145" s="381"/>
      <c r="KQ145" s="381"/>
      <c r="KR145" s="381"/>
      <c r="KS145" s="381"/>
    </row>
    <row r="146" ht="15.0" customHeight="1">
      <c r="A146" s="104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8"/>
      <c r="R146" s="104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8"/>
      <c r="AI146" s="104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8"/>
      <c r="AZ146" s="104"/>
      <c r="BA146" s="97"/>
      <c r="BB146" s="97"/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8"/>
      <c r="BQ146" s="104"/>
      <c r="BR146" s="97"/>
      <c r="BS146" s="97"/>
      <c r="BT146" s="97"/>
      <c r="BU146" s="97"/>
      <c r="BV146" s="97"/>
      <c r="BW146" s="97"/>
      <c r="BX146" s="97"/>
      <c r="BY146" s="97"/>
      <c r="BZ146" s="97"/>
      <c r="CA146" s="97"/>
      <c r="CB146" s="97"/>
      <c r="CC146" s="97"/>
      <c r="CD146" s="97"/>
      <c r="CE146" s="97"/>
      <c r="CF146" s="97"/>
      <c r="CG146" s="98"/>
      <c r="CH146" s="104"/>
      <c r="CI146" s="97"/>
      <c r="CJ146" s="97"/>
      <c r="CK146" s="97"/>
      <c r="CL146" s="97"/>
      <c r="CM146" s="97"/>
      <c r="CN146" s="97"/>
      <c r="CO146" s="97"/>
      <c r="CP146" s="97"/>
      <c r="CQ146" s="97"/>
      <c r="CR146" s="97"/>
      <c r="CS146" s="97"/>
      <c r="CT146" s="97"/>
      <c r="CU146" s="97"/>
      <c r="CV146" s="97"/>
      <c r="CW146" s="97"/>
      <c r="CX146" s="98"/>
      <c r="CY146" s="104"/>
      <c r="CZ146" s="97"/>
      <c r="DA146" s="97"/>
      <c r="DB146" s="97"/>
      <c r="DC146" s="97"/>
      <c r="DD146" s="97"/>
      <c r="DE146" s="97"/>
      <c r="DF146" s="97"/>
      <c r="DG146" s="97"/>
      <c r="DH146" s="97"/>
      <c r="DI146" s="97"/>
      <c r="DJ146" s="97"/>
      <c r="DK146" s="97"/>
      <c r="DL146" s="97"/>
      <c r="DM146" s="97"/>
      <c r="DN146" s="97"/>
      <c r="DO146" s="98"/>
      <c r="DP146" s="104"/>
      <c r="DQ146" s="97"/>
      <c r="DR146" s="97"/>
      <c r="DS146" s="97"/>
      <c r="DT146" s="97"/>
      <c r="DU146" s="97"/>
      <c r="DV146" s="97"/>
      <c r="DW146" s="97"/>
      <c r="DX146" s="97"/>
      <c r="DY146" s="97"/>
      <c r="DZ146" s="97"/>
      <c r="EA146" s="97"/>
      <c r="EB146" s="97"/>
      <c r="EC146" s="97"/>
      <c r="ED146" s="97"/>
      <c r="EE146" s="97"/>
      <c r="EF146" s="98"/>
      <c r="EG146" s="104"/>
      <c r="EH146" s="97"/>
      <c r="EI146" s="97"/>
      <c r="EJ146" s="97"/>
      <c r="EK146" s="97"/>
      <c r="EL146" s="97"/>
      <c r="EM146" s="97"/>
      <c r="EN146" s="97"/>
      <c r="EO146" s="97"/>
      <c r="EP146" s="97"/>
      <c r="EQ146" s="97"/>
      <c r="ER146" s="97"/>
      <c r="ES146" s="97"/>
      <c r="ET146" s="97"/>
      <c r="EU146" s="97"/>
      <c r="EV146" s="97"/>
      <c r="EW146" s="98"/>
      <c r="EX146" s="104"/>
      <c r="EY146" s="97"/>
      <c r="EZ146" s="97"/>
      <c r="FA146" s="97"/>
      <c r="FB146" s="97"/>
      <c r="FC146" s="97"/>
      <c r="FD146" s="97"/>
      <c r="FE146" s="97"/>
      <c r="FF146" s="97"/>
      <c r="FG146" s="97"/>
      <c r="FH146" s="97"/>
      <c r="FI146" s="97"/>
      <c r="FJ146" s="97"/>
      <c r="FK146" s="97"/>
      <c r="FL146" s="97"/>
      <c r="FM146" s="97"/>
      <c r="FN146" s="98"/>
      <c r="FO146" s="104"/>
      <c r="FP146" s="97"/>
      <c r="FQ146" s="97"/>
      <c r="FR146" s="97"/>
      <c r="FS146" s="97"/>
      <c r="FT146" s="97"/>
      <c r="FU146" s="97"/>
      <c r="FV146" s="97"/>
      <c r="FW146" s="97"/>
      <c r="FX146" s="97"/>
      <c r="FY146" s="97"/>
      <c r="FZ146" s="97"/>
      <c r="GA146" s="97"/>
      <c r="GB146" s="97"/>
      <c r="GC146" s="97"/>
      <c r="GD146" s="97"/>
      <c r="GE146" s="98"/>
      <c r="GF146" s="104"/>
      <c r="GG146" s="97"/>
      <c r="GH146" s="97"/>
      <c r="GI146" s="97"/>
      <c r="GJ146" s="97"/>
      <c r="GK146" s="97"/>
      <c r="GL146" s="97"/>
      <c r="GM146" s="97"/>
      <c r="GN146" s="97"/>
      <c r="GO146" s="97"/>
      <c r="GP146" s="97"/>
      <c r="GQ146" s="97"/>
      <c r="GR146" s="97"/>
      <c r="GS146" s="97"/>
      <c r="GT146" s="97"/>
      <c r="GU146" s="97"/>
      <c r="GV146" s="98"/>
      <c r="GW146" s="104"/>
      <c r="GX146" s="97"/>
      <c r="GY146" s="97"/>
      <c r="GZ146" s="97"/>
      <c r="HA146" s="97"/>
      <c r="HB146" s="97"/>
      <c r="HC146" s="97"/>
      <c r="HD146" s="97"/>
      <c r="HE146" s="97"/>
      <c r="HF146" s="97"/>
      <c r="HG146" s="97"/>
      <c r="HH146" s="97"/>
      <c r="HI146" s="97"/>
      <c r="HJ146" s="97"/>
      <c r="HK146" s="97"/>
      <c r="HL146" s="97"/>
      <c r="HM146" s="98"/>
      <c r="HN146" s="104"/>
      <c r="HO146" s="97"/>
      <c r="HP146" s="97"/>
      <c r="HQ146" s="97"/>
      <c r="HR146" s="97"/>
      <c r="HS146" s="97"/>
      <c r="HT146" s="97"/>
      <c r="HU146" s="97"/>
      <c r="HV146" s="97"/>
      <c r="HW146" s="97"/>
      <c r="HX146" s="97"/>
      <c r="HY146" s="97"/>
      <c r="HZ146" s="97"/>
      <c r="IA146" s="97"/>
      <c r="IB146" s="97"/>
      <c r="IC146" s="97"/>
      <c r="ID146" s="98"/>
      <c r="IE146" s="104"/>
      <c r="IF146" s="97"/>
      <c r="IG146" s="97"/>
      <c r="IH146" s="97"/>
      <c r="II146" s="97"/>
      <c r="IJ146" s="97"/>
      <c r="IK146" s="97"/>
      <c r="IL146" s="97"/>
      <c r="IM146" s="97"/>
      <c r="IN146" s="97"/>
      <c r="IO146" s="97"/>
      <c r="IP146" s="97"/>
      <c r="IQ146" s="97"/>
      <c r="IR146" s="97"/>
      <c r="IS146" s="97"/>
      <c r="IT146" s="97"/>
      <c r="IU146" s="98"/>
      <c r="IV146" s="104"/>
      <c r="IW146" s="97"/>
      <c r="IX146" s="97"/>
      <c r="IY146" s="97"/>
      <c r="IZ146" s="97"/>
      <c r="JA146" s="97"/>
      <c r="JB146" s="97"/>
      <c r="JC146" s="97"/>
      <c r="JD146" s="97"/>
      <c r="JE146" s="97"/>
      <c r="JF146" s="97"/>
      <c r="JG146" s="97"/>
      <c r="JH146" s="97"/>
      <c r="JI146" s="97"/>
      <c r="JJ146" s="97"/>
      <c r="JK146" s="97"/>
      <c r="JL146" s="98"/>
      <c r="JM146" s="104"/>
      <c r="JN146" s="97"/>
      <c r="JO146" s="97"/>
      <c r="JP146" s="97"/>
      <c r="JQ146" s="97"/>
      <c r="JR146" s="97"/>
      <c r="JS146" s="97"/>
      <c r="JT146" s="97"/>
      <c r="JU146" s="97"/>
      <c r="JV146" s="97"/>
      <c r="JW146" s="97"/>
      <c r="JX146" s="97"/>
      <c r="JY146" s="97"/>
      <c r="JZ146" s="97"/>
      <c r="KA146" s="97"/>
      <c r="KB146" s="97"/>
      <c r="KC146" s="98"/>
      <c r="KD146" s="104"/>
      <c r="KE146" s="97"/>
      <c r="KF146" s="97"/>
      <c r="KG146" s="97"/>
      <c r="KH146" s="97"/>
      <c r="KI146" s="97"/>
      <c r="KJ146" s="97"/>
      <c r="KK146" s="97"/>
      <c r="KL146" s="97"/>
      <c r="KM146" s="97"/>
      <c r="KN146" s="97"/>
      <c r="KO146" s="97"/>
      <c r="KP146" s="97"/>
      <c r="KQ146" s="97"/>
      <c r="KR146" s="97"/>
      <c r="KS146" s="97"/>
    </row>
    <row r="147" ht="15.0" customHeight="1">
      <c r="A147" s="104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8"/>
      <c r="R147" s="104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8"/>
      <c r="AI147" s="104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8"/>
      <c r="AZ147" s="104"/>
      <c r="BA147" s="97"/>
      <c r="BB147" s="97"/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  <c r="BN147" s="97"/>
      <c r="BO147" s="97"/>
      <c r="BP147" s="98"/>
      <c r="BQ147" s="104"/>
      <c r="BR147" s="97"/>
      <c r="BS147" s="97"/>
      <c r="BT147" s="97"/>
      <c r="BU147" s="97"/>
      <c r="BV147" s="97"/>
      <c r="BW147" s="97"/>
      <c r="BX147" s="97"/>
      <c r="BY147" s="97"/>
      <c r="BZ147" s="97"/>
      <c r="CA147" s="97"/>
      <c r="CB147" s="97"/>
      <c r="CC147" s="97"/>
      <c r="CD147" s="97"/>
      <c r="CE147" s="97"/>
      <c r="CF147" s="97"/>
      <c r="CG147" s="98"/>
      <c r="CH147" s="104"/>
      <c r="CI147" s="97"/>
      <c r="CJ147" s="97"/>
      <c r="CK147" s="97"/>
      <c r="CL147" s="97"/>
      <c r="CM147" s="97"/>
      <c r="CN147" s="97"/>
      <c r="CO147" s="97"/>
      <c r="CP147" s="97"/>
      <c r="CQ147" s="97"/>
      <c r="CR147" s="97"/>
      <c r="CS147" s="97"/>
      <c r="CT147" s="97"/>
      <c r="CU147" s="97"/>
      <c r="CV147" s="97"/>
      <c r="CW147" s="97"/>
      <c r="CX147" s="98"/>
      <c r="CY147" s="104"/>
      <c r="CZ147" s="97"/>
      <c r="DA147" s="97"/>
      <c r="DB147" s="97"/>
      <c r="DC147" s="97"/>
      <c r="DD147" s="97"/>
      <c r="DE147" s="97"/>
      <c r="DF147" s="97"/>
      <c r="DG147" s="97"/>
      <c r="DH147" s="97"/>
      <c r="DI147" s="97"/>
      <c r="DJ147" s="97"/>
      <c r="DK147" s="97"/>
      <c r="DL147" s="97"/>
      <c r="DM147" s="97"/>
      <c r="DN147" s="97"/>
      <c r="DO147" s="98"/>
      <c r="DP147" s="104"/>
      <c r="DQ147" s="97"/>
      <c r="DR147" s="97"/>
      <c r="DS147" s="97"/>
      <c r="DT147" s="97"/>
      <c r="DU147" s="97"/>
      <c r="DV147" s="97"/>
      <c r="DW147" s="97"/>
      <c r="DX147" s="97"/>
      <c r="DY147" s="97"/>
      <c r="DZ147" s="97"/>
      <c r="EA147" s="97"/>
      <c r="EB147" s="97"/>
      <c r="EC147" s="97"/>
      <c r="ED147" s="97"/>
      <c r="EE147" s="97"/>
      <c r="EF147" s="98"/>
      <c r="EG147" s="104"/>
      <c r="EH147" s="97"/>
      <c r="EI147" s="97"/>
      <c r="EJ147" s="97"/>
      <c r="EK147" s="97"/>
      <c r="EL147" s="97"/>
      <c r="EM147" s="97"/>
      <c r="EN147" s="97"/>
      <c r="EO147" s="97"/>
      <c r="EP147" s="97"/>
      <c r="EQ147" s="97"/>
      <c r="ER147" s="97"/>
      <c r="ES147" s="97"/>
      <c r="ET147" s="97"/>
      <c r="EU147" s="97"/>
      <c r="EV147" s="97"/>
      <c r="EW147" s="98"/>
      <c r="EX147" s="104"/>
      <c r="EY147" s="97"/>
      <c r="EZ147" s="97"/>
      <c r="FA147" s="97"/>
      <c r="FB147" s="97"/>
      <c r="FC147" s="97"/>
      <c r="FD147" s="97"/>
      <c r="FE147" s="97"/>
      <c r="FF147" s="97"/>
      <c r="FG147" s="97"/>
      <c r="FH147" s="97"/>
      <c r="FI147" s="97"/>
      <c r="FJ147" s="97"/>
      <c r="FK147" s="97"/>
      <c r="FL147" s="97"/>
      <c r="FM147" s="97"/>
      <c r="FN147" s="98"/>
      <c r="FO147" s="104"/>
      <c r="FP147" s="97"/>
      <c r="FQ147" s="97"/>
      <c r="FR147" s="97"/>
      <c r="FS147" s="97"/>
      <c r="FT147" s="97"/>
      <c r="FU147" s="97"/>
      <c r="FV147" s="97"/>
      <c r="FW147" s="97"/>
      <c r="FX147" s="97"/>
      <c r="FY147" s="97"/>
      <c r="FZ147" s="97"/>
      <c r="GA147" s="97"/>
      <c r="GB147" s="97"/>
      <c r="GC147" s="97"/>
      <c r="GD147" s="97"/>
      <c r="GE147" s="98"/>
      <c r="GF147" s="104"/>
      <c r="GG147" s="97"/>
      <c r="GH147" s="97"/>
      <c r="GI147" s="97"/>
      <c r="GJ147" s="97"/>
      <c r="GK147" s="97"/>
      <c r="GL147" s="97"/>
      <c r="GM147" s="97"/>
      <c r="GN147" s="97"/>
      <c r="GO147" s="97"/>
      <c r="GP147" s="97"/>
      <c r="GQ147" s="97"/>
      <c r="GR147" s="97"/>
      <c r="GS147" s="97"/>
      <c r="GT147" s="97"/>
      <c r="GU147" s="97"/>
      <c r="GV147" s="98"/>
      <c r="GW147" s="104"/>
      <c r="GX147" s="97"/>
      <c r="GY147" s="97"/>
      <c r="GZ147" s="97"/>
      <c r="HA147" s="97"/>
      <c r="HB147" s="97"/>
      <c r="HC147" s="97"/>
      <c r="HD147" s="97"/>
      <c r="HE147" s="97"/>
      <c r="HF147" s="97"/>
      <c r="HG147" s="97"/>
      <c r="HH147" s="97"/>
      <c r="HI147" s="97"/>
      <c r="HJ147" s="97"/>
      <c r="HK147" s="97"/>
      <c r="HL147" s="97"/>
      <c r="HM147" s="98"/>
      <c r="HN147" s="104"/>
      <c r="HO147" s="97"/>
      <c r="HP147" s="97"/>
      <c r="HQ147" s="97"/>
      <c r="HR147" s="97"/>
      <c r="HS147" s="97"/>
      <c r="HT147" s="97"/>
      <c r="HU147" s="97"/>
      <c r="HV147" s="97"/>
      <c r="HW147" s="97"/>
      <c r="HX147" s="97"/>
      <c r="HY147" s="97"/>
      <c r="HZ147" s="97"/>
      <c r="IA147" s="97"/>
      <c r="IB147" s="97"/>
      <c r="IC147" s="97"/>
      <c r="ID147" s="98"/>
      <c r="IE147" s="104"/>
      <c r="IF147" s="97"/>
      <c r="IG147" s="97"/>
      <c r="IH147" s="97"/>
      <c r="II147" s="97"/>
      <c r="IJ147" s="97"/>
      <c r="IK147" s="97"/>
      <c r="IL147" s="97"/>
      <c r="IM147" s="97"/>
      <c r="IN147" s="97"/>
      <c r="IO147" s="97"/>
      <c r="IP147" s="97"/>
      <c r="IQ147" s="97"/>
      <c r="IR147" s="97"/>
      <c r="IS147" s="97"/>
      <c r="IT147" s="97"/>
      <c r="IU147" s="98"/>
      <c r="IV147" s="104"/>
      <c r="IW147" s="97"/>
      <c r="IX147" s="97"/>
      <c r="IY147" s="97"/>
      <c r="IZ147" s="97"/>
      <c r="JA147" s="97"/>
      <c r="JB147" s="97"/>
      <c r="JC147" s="97"/>
      <c r="JD147" s="97"/>
      <c r="JE147" s="97"/>
      <c r="JF147" s="97"/>
      <c r="JG147" s="97"/>
      <c r="JH147" s="97"/>
      <c r="JI147" s="97"/>
      <c r="JJ147" s="97"/>
      <c r="JK147" s="97"/>
      <c r="JL147" s="98"/>
      <c r="JM147" s="104"/>
      <c r="JN147" s="97"/>
      <c r="JO147" s="97"/>
      <c r="JP147" s="97"/>
      <c r="JQ147" s="97"/>
      <c r="JR147" s="97"/>
      <c r="JS147" s="97"/>
      <c r="JT147" s="97"/>
      <c r="JU147" s="97"/>
      <c r="JV147" s="97"/>
      <c r="JW147" s="97"/>
      <c r="JX147" s="97"/>
      <c r="JY147" s="97"/>
      <c r="JZ147" s="97"/>
      <c r="KA147" s="97"/>
      <c r="KB147" s="97"/>
      <c r="KC147" s="98"/>
      <c r="KD147" s="104"/>
      <c r="KE147" s="97"/>
      <c r="KF147" s="97"/>
      <c r="KG147" s="97"/>
      <c r="KH147" s="97"/>
      <c r="KI147" s="97"/>
      <c r="KJ147" s="97"/>
      <c r="KK147" s="97"/>
      <c r="KL147" s="97"/>
      <c r="KM147" s="97"/>
      <c r="KN147" s="97"/>
      <c r="KO147" s="97"/>
      <c r="KP147" s="97"/>
      <c r="KQ147" s="97"/>
      <c r="KR147" s="97"/>
      <c r="KS147" s="97"/>
    </row>
    <row r="148" ht="15.0" customHeight="1">
      <c r="A148" s="454"/>
      <c r="B148" s="455" t="s">
        <v>50</v>
      </c>
      <c r="C148" s="456" t="s">
        <v>51</v>
      </c>
      <c r="D148" s="455"/>
      <c r="E148" s="455"/>
      <c r="F148" s="455"/>
      <c r="G148" s="455" t="s">
        <v>52</v>
      </c>
      <c r="H148" s="455"/>
      <c r="I148" s="457"/>
      <c r="J148" s="458"/>
      <c r="K148" s="458"/>
      <c r="L148" s="458"/>
      <c r="M148" s="458"/>
      <c r="N148" s="458"/>
      <c r="O148" s="458"/>
      <c r="P148" s="110" t="s">
        <v>103</v>
      </c>
      <c r="Q148" s="459"/>
      <c r="R148" s="454"/>
      <c r="S148" s="455" t="s">
        <v>50</v>
      </c>
      <c r="T148" s="456" t="s">
        <v>51</v>
      </c>
      <c r="U148" s="455"/>
      <c r="V148" s="455"/>
      <c r="W148" s="455"/>
      <c r="X148" s="455" t="s">
        <v>52</v>
      </c>
      <c r="Y148" s="455"/>
      <c r="Z148" s="457"/>
      <c r="AA148" s="458"/>
      <c r="AB148" s="458"/>
      <c r="AC148" s="458"/>
      <c r="AD148" s="458"/>
      <c r="AE148" s="458"/>
      <c r="AF148" s="458"/>
      <c r="AG148" s="110" t="s">
        <v>103</v>
      </c>
      <c r="AH148" s="459"/>
      <c r="AI148" s="454"/>
      <c r="AJ148" s="455" t="s">
        <v>50</v>
      </c>
      <c r="AK148" s="456" t="s">
        <v>51</v>
      </c>
      <c r="AL148" s="455"/>
      <c r="AM148" s="455"/>
      <c r="AN148" s="455"/>
      <c r="AO148" s="455" t="s">
        <v>52</v>
      </c>
      <c r="AP148" s="455"/>
      <c r="AQ148" s="457"/>
      <c r="AR148" s="458"/>
      <c r="AS148" s="458"/>
      <c r="AT148" s="458"/>
      <c r="AU148" s="458"/>
      <c r="AV148" s="458"/>
      <c r="AW148" s="458"/>
      <c r="AX148" s="110" t="s">
        <v>103</v>
      </c>
      <c r="AY148" s="459"/>
      <c r="AZ148" s="454"/>
      <c r="BA148" s="455" t="s">
        <v>50</v>
      </c>
      <c r="BB148" s="456" t="s">
        <v>51</v>
      </c>
      <c r="BC148" s="455"/>
      <c r="BD148" s="455"/>
      <c r="BE148" s="455"/>
      <c r="BF148" s="455" t="s">
        <v>52</v>
      </c>
      <c r="BG148" s="455"/>
      <c r="BH148" s="457"/>
      <c r="BI148" s="458"/>
      <c r="BJ148" s="458"/>
      <c r="BK148" s="458"/>
      <c r="BL148" s="458"/>
      <c r="BM148" s="458"/>
      <c r="BN148" s="458"/>
      <c r="BO148" s="110" t="s">
        <v>103</v>
      </c>
      <c r="BP148" s="459"/>
      <c r="BQ148" s="454"/>
      <c r="BR148" s="455" t="s">
        <v>50</v>
      </c>
      <c r="BS148" s="456" t="s">
        <v>51</v>
      </c>
      <c r="BT148" s="455"/>
      <c r="BU148" s="455"/>
      <c r="BV148" s="455"/>
      <c r="BW148" s="455" t="s">
        <v>52</v>
      </c>
      <c r="BX148" s="455"/>
      <c r="BY148" s="457"/>
      <c r="BZ148" s="458"/>
      <c r="CA148" s="458"/>
      <c r="CB148" s="458"/>
      <c r="CC148" s="458"/>
      <c r="CD148" s="458"/>
      <c r="CE148" s="458"/>
      <c r="CF148" s="110" t="s">
        <v>103</v>
      </c>
      <c r="CG148" s="459"/>
      <c r="CH148" s="454"/>
      <c r="CI148" s="455" t="s">
        <v>50</v>
      </c>
      <c r="CJ148" s="456" t="s">
        <v>51</v>
      </c>
      <c r="CK148" s="455"/>
      <c r="CL148" s="455"/>
      <c r="CM148" s="455"/>
      <c r="CN148" s="455" t="s">
        <v>52</v>
      </c>
      <c r="CO148" s="455"/>
      <c r="CP148" s="457"/>
      <c r="CQ148" s="458"/>
      <c r="CR148" s="458"/>
      <c r="CS148" s="458"/>
      <c r="CT148" s="458"/>
      <c r="CU148" s="458"/>
      <c r="CV148" s="458"/>
      <c r="CW148" s="110" t="s">
        <v>103</v>
      </c>
      <c r="CX148" s="459"/>
      <c r="CY148" s="454"/>
      <c r="CZ148" s="455" t="s">
        <v>50</v>
      </c>
      <c r="DA148" s="456" t="s">
        <v>51</v>
      </c>
      <c r="DB148" s="455"/>
      <c r="DC148" s="455"/>
      <c r="DD148" s="455"/>
      <c r="DE148" s="455" t="s">
        <v>52</v>
      </c>
      <c r="DF148" s="455"/>
      <c r="DG148" s="457"/>
      <c r="DH148" s="458"/>
      <c r="DI148" s="458"/>
      <c r="DJ148" s="458"/>
      <c r="DK148" s="458"/>
      <c r="DL148" s="458"/>
      <c r="DM148" s="458"/>
      <c r="DN148" s="110" t="s">
        <v>103</v>
      </c>
      <c r="DO148" s="459"/>
      <c r="DP148" s="454"/>
      <c r="DQ148" s="455" t="s">
        <v>50</v>
      </c>
      <c r="DR148" s="456" t="s">
        <v>51</v>
      </c>
      <c r="DS148" s="455"/>
      <c r="DT148" s="455"/>
      <c r="DU148" s="455"/>
      <c r="DV148" s="455" t="s">
        <v>52</v>
      </c>
      <c r="DW148" s="455"/>
      <c r="DX148" s="457"/>
      <c r="DY148" s="458"/>
      <c r="DZ148" s="458"/>
      <c r="EA148" s="458"/>
      <c r="EB148" s="458"/>
      <c r="EC148" s="458"/>
      <c r="ED148" s="458"/>
      <c r="EE148" s="110" t="s">
        <v>103</v>
      </c>
      <c r="EF148" s="459"/>
      <c r="EG148" s="454"/>
      <c r="EH148" s="455" t="s">
        <v>50</v>
      </c>
      <c r="EI148" s="456" t="s">
        <v>51</v>
      </c>
      <c r="EJ148" s="455"/>
      <c r="EK148" s="455"/>
      <c r="EL148" s="455"/>
      <c r="EM148" s="455" t="s">
        <v>52</v>
      </c>
      <c r="EN148" s="455"/>
      <c r="EO148" s="457"/>
      <c r="EP148" s="458"/>
      <c r="EQ148" s="458"/>
      <c r="ER148" s="458"/>
      <c r="ES148" s="458"/>
      <c r="ET148" s="458"/>
      <c r="EU148" s="458"/>
      <c r="EV148" s="110" t="s">
        <v>103</v>
      </c>
      <c r="EW148" s="459"/>
      <c r="EX148" s="454"/>
      <c r="EY148" s="455" t="s">
        <v>50</v>
      </c>
      <c r="EZ148" s="456" t="s">
        <v>51</v>
      </c>
      <c r="FA148" s="455"/>
      <c r="FB148" s="455"/>
      <c r="FC148" s="455"/>
      <c r="FD148" s="455" t="s">
        <v>52</v>
      </c>
      <c r="FE148" s="455"/>
      <c r="FF148" s="457"/>
      <c r="FG148" s="458"/>
      <c r="FH148" s="458"/>
      <c r="FI148" s="458"/>
      <c r="FJ148" s="458"/>
      <c r="FK148" s="458"/>
      <c r="FL148" s="458"/>
      <c r="FM148" s="110" t="s">
        <v>103</v>
      </c>
      <c r="FN148" s="459"/>
      <c r="FO148" s="454"/>
      <c r="FP148" s="455" t="s">
        <v>50</v>
      </c>
      <c r="FQ148" s="456" t="s">
        <v>51</v>
      </c>
      <c r="FR148" s="455"/>
      <c r="FS148" s="455"/>
      <c r="FT148" s="455"/>
      <c r="FU148" s="455" t="s">
        <v>52</v>
      </c>
      <c r="FV148" s="455"/>
      <c r="FW148" s="457"/>
      <c r="FX148" s="458"/>
      <c r="FY148" s="458"/>
      <c r="FZ148" s="458"/>
      <c r="GA148" s="458"/>
      <c r="GB148" s="458"/>
      <c r="GC148" s="458"/>
      <c r="GD148" s="110" t="s">
        <v>103</v>
      </c>
      <c r="GE148" s="459"/>
      <c r="GF148" s="454"/>
      <c r="GG148" s="455" t="s">
        <v>50</v>
      </c>
      <c r="GH148" s="456" t="s">
        <v>51</v>
      </c>
      <c r="GI148" s="455"/>
      <c r="GJ148" s="455"/>
      <c r="GK148" s="455"/>
      <c r="GL148" s="455" t="s">
        <v>52</v>
      </c>
      <c r="GM148" s="455"/>
      <c r="GN148" s="457"/>
      <c r="GO148" s="458"/>
      <c r="GP148" s="458"/>
      <c r="GQ148" s="458"/>
      <c r="GR148" s="458"/>
      <c r="GS148" s="458"/>
      <c r="GT148" s="458"/>
      <c r="GU148" s="110" t="s">
        <v>103</v>
      </c>
      <c r="GV148" s="459"/>
      <c r="GW148" s="454"/>
      <c r="GX148" s="455" t="s">
        <v>50</v>
      </c>
      <c r="GY148" s="456" t="s">
        <v>51</v>
      </c>
      <c r="GZ148" s="455"/>
      <c r="HA148" s="455"/>
      <c r="HB148" s="455"/>
      <c r="HC148" s="455" t="s">
        <v>52</v>
      </c>
      <c r="HD148" s="455"/>
      <c r="HE148" s="457"/>
      <c r="HF148" s="458"/>
      <c r="HG148" s="458"/>
      <c r="HH148" s="458"/>
      <c r="HI148" s="458"/>
      <c r="HJ148" s="458"/>
      <c r="HK148" s="458"/>
      <c r="HL148" s="110" t="s">
        <v>103</v>
      </c>
      <c r="HM148" s="459"/>
      <c r="HN148" s="454"/>
      <c r="HO148" s="455" t="s">
        <v>50</v>
      </c>
      <c r="HP148" s="456" t="s">
        <v>51</v>
      </c>
      <c r="HQ148" s="455"/>
      <c r="HR148" s="455"/>
      <c r="HS148" s="455"/>
      <c r="HT148" s="455" t="s">
        <v>52</v>
      </c>
      <c r="HU148" s="455"/>
      <c r="HV148" s="457"/>
      <c r="HW148" s="458"/>
      <c r="HX148" s="458"/>
      <c r="HY148" s="458"/>
      <c r="HZ148" s="458"/>
      <c r="IA148" s="458"/>
      <c r="IB148" s="458"/>
      <c r="IC148" s="110" t="s">
        <v>103</v>
      </c>
      <c r="ID148" s="459"/>
      <c r="IE148" s="454"/>
      <c r="IF148" s="455" t="s">
        <v>50</v>
      </c>
      <c r="IG148" s="456" t="s">
        <v>51</v>
      </c>
      <c r="IH148" s="455"/>
      <c r="II148" s="455"/>
      <c r="IJ148" s="455"/>
      <c r="IK148" s="455" t="s">
        <v>52</v>
      </c>
      <c r="IL148" s="455"/>
      <c r="IM148" s="457"/>
      <c r="IN148" s="458"/>
      <c r="IO148" s="458"/>
      <c r="IP148" s="458"/>
      <c r="IQ148" s="458"/>
      <c r="IR148" s="458"/>
      <c r="IS148" s="458"/>
      <c r="IT148" s="110" t="s">
        <v>103</v>
      </c>
      <c r="IU148" s="459"/>
      <c r="IV148" s="454"/>
      <c r="IW148" s="455" t="s">
        <v>50</v>
      </c>
      <c r="IX148" s="456" t="s">
        <v>51</v>
      </c>
      <c r="IY148" s="455"/>
      <c r="IZ148" s="455"/>
      <c r="JA148" s="455"/>
      <c r="JB148" s="455" t="s">
        <v>52</v>
      </c>
      <c r="JC148" s="455"/>
      <c r="JD148" s="457"/>
      <c r="JE148" s="458"/>
      <c r="JF148" s="458"/>
      <c r="JG148" s="458"/>
      <c r="JH148" s="458"/>
      <c r="JI148" s="458"/>
      <c r="JJ148" s="458"/>
      <c r="JK148" s="110" t="s">
        <v>103</v>
      </c>
      <c r="JL148" s="459"/>
      <c r="JM148" s="454"/>
      <c r="JN148" s="455" t="s">
        <v>50</v>
      </c>
      <c r="JO148" s="456" t="s">
        <v>51</v>
      </c>
      <c r="JP148" s="455"/>
      <c r="JQ148" s="455"/>
      <c r="JR148" s="455"/>
      <c r="JS148" s="455" t="s">
        <v>52</v>
      </c>
      <c r="JT148" s="455"/>
      <c r="JU148" s="457"/>
      <c r="JV148" s="458"/>
      <c r="JW148" s="458"/>
      <c r="JX148" s="458"/>
      <c r="JY148" s="458"/>
      <c r="JZ148" s="458"/>
      <c r="KA148" s="458"/>
      <c r="KB148" s="110" t="s">
        <v>103</v>
      </c>
      <c r="KC148" s="459"/>
      <c r="KD148" s="454"/>
      <c r="KE148" s="455" t="s">
        <v>50</v>
      </c>
      <c r="KF148" s="456" t="s">
        <v>51</v>
      </c>
      <c r="KG148" s="455"/>
      <c r="KH148" s="455"/>
      <c r="KI148" s="455"/>
      <c r="KJ148" s="455" t="s">
        <v>52</v>
      </c>
      <c r="KK148" s="455"/>
      <c r="KL148" s="457"/>
      <c r="KM148" s="458"/>
      <c r="KN148" s="458"/>
      <c r="KO148" s="458"/>
      <c r="KP148" s="458"/>
      <c r="KQ148" s="458"/>
      <c r="KR148" s="458"/>
      <c r="KS148" s="110" t="s">
        <v>103</v>
      </c>
    </row>
    <row r="149" ht="15.0" customHeight="1">
      <c r="A149" s="460"/>
      <c r="B149" s="461" t="s">
        <v>54</v>
      </c>
      <c r="C149" s="461" t="s">
        <v>55</v>
      </c>
      <c r="D149" s="461"/>
      <c r="E149" s="461"/>
      <c r="F149" s="461"/>
      <c r="G149" s="461" t="s">
        <v>56</v>
      </c>
      <c r="H149" s="461"/>
      <c r="I149" s="462"/>
      <c r="J149" s="458"/>
      <c r="K149" s="458"/>
      <c r="L149" s="458"/>
      <c r="M149" s="458"/>
      <c r="N149" s="458"/>
      <c r="O149" s="458"/>
      <c r="P149" s="42"/>
      <c r="Q149" s="459"/>
      <c r="R149" s="460"/>
      <c r="S149" s="461" t="s">
        <v>54</v>
      </c>
      <c r="T149" s="461" t="s">
        <v>55</v>
      </c>
      <c r="U149" s="461"/>
      <c r="V149" s="461"/>
      <c r="W149" s="461"/>
      <c r="X149" s="461" t="s">
        <v>56</v>
      </c>
      <c r="Y149" s="461"/>
      <c r="Z149" s="462"/>
      <c r="AA149" s="458"/>
      <c r="AB149" s="458"/>
      <c r="AC149" s="458"/>
      <c r="AD149" s="458"/>
      <c r="AE149" s="458"/>
      <c r="AF149" s="458"/>
      <c r="AG149" s="42"/>
      <c r="AH149" s="459"/>
      <c r="AI149" s="460"/>
      <c r="AJ149" s="461" t="s">
        <v>54</v>
      </c>
      <c r="AK149" s="461" t="s">
        <v>55</v>
      </c>
      <c r="AL149" s="461"/>
      <c r="AM149" s="461"/>
      <c r="AN149" s="461"/>
      <c r="AO149" s="461" t="s">
        <v>56</v>
      </c>
      <c r="AP149" s="461"/>
      <c r="AQ149" s="462"/>
      <c r="AR149" s="458"/>
      <c r="AS149" s="458"/>
      <c r="AT149" s="458"/>
      <c r="AU149" s="458"/>
      <c r="AV149" s="458"/>
      <c r="AW149" s="458"/>
      <c r="AX149" s="42"/>
      <c r="AY149" s="459"/>
      <c r="AZ149" s="460"/>
      <c r="BA149" s="461" t="s">
        <v>54</v>
      </c>
      <c r="BB149" s="461" t="s">
        <v>55</v>
      </c>
      <c r="BC149" s="461"/>
      <c r="BD149" s="461"/>
      <c r="BE149" s="461"/>
      <c r="BF149" s="461" t="s">
        <v>56</v>
      </c>
      <c r="BG149" s="461"/>
      <c r="BH149" s="462"/>
      <c r="BI149" s="458"/>
      <c r="BJ149" s="458"/>
      <c r="BK149" s="458"/>
      <c r="BL149" s="458"/>
      <c r="BM149" s="458"/>
      <c r="BN149" s="458"/>
      <c r="BO149" s="42"/>
      <c r="BP149" s="459"/>
      <c r="BQ149" s="460"/>
      <c r="BR149" s="461" t="s">
        <v>54</v>
      </c>
      <c r="BS149" s="461" t="s">
        <v>55</v>
      </c>
      <c r="BT149" s="461"/>
      <c r="BU149" s="461"/>
      <c r="BV149" s="461"/>
      <c r="BW149" s="461" t="s">
        <v>56</v>
      </c>
      <c r="BX149" s="461"/>
      <c r="BY149" s="462"/>
      <c r="BZ149" s="458"/>
      <c r="CA149" s="458"/>
      <c r="CB149" s="458"/>
      <c r="CC149" s="458"/>
      <c r="CD149" s="458"/>
      <c r="CE149" s="458"/>
      <c r="CF149" s="42"/>
      <c r="CG149" s="459"/>
      <c r="CH149" s="460"/>
      <c r="CI149" s="461" t="s">
        <v>54</v>
      </c>
      <c r="CJ149" s="461" t="s">
        <v>55</v>
      </c>
      <c r="CK149" s="461"/>
      <c r="CL149" s="461"/>
      <c r="CM149" s="461"/>
      <c r="CN149" s="461" t="s">
        <v>56</v>
      </c>
      <c r="CO149" s="461"/>
      <c r="CP149" s="462"/>
      <c r="CQ149" s="458"/>
      <c r="CR149" s="458"/>
      <c r="CS149" s="458"/>
      <c r="CT149" s="458"/>
      <c r="CU149" s="458"/>
      <c r="CV149" s="458"/>
      <c r="CW149" s="42"/>
      <c r="CX149" s="459"/>
      <c r="CY149" s="460"/>
      <c r="CZ149" s="461" t="s">
        <v>54</v>
      </c>
      <c r="DA149" s="461" t="s">
        <v>55</v>
      </c>
      <c r="DB149" s="461"/>
      <c r="DC149" s="461"/>
      <c r="DD149" s="461"/>
      <c r="DE149" s="461" t="s">
        <v>56</v>
      </c>
      <c r="DF149" s="461"/>
      <c r="DG149" s="462"/>
      <c r="DH149" s="458"/>
      <c r="DI149" s="458"/>
      <c r="DJ149" s="458"/>
      <c r="DK149" s="458"/>
      <c r="DL149" s="458"/>
      <c r="DM149" s="458"/>
      <c r="DN149" s="42"/>
      <c r="DO149" s="459"/>
      <c r="DP149" s="460"/>
      <c r="DQ149" s="461" t="s">
        <v>54</v>
      </c>
      <c r="DR149" s="461" t="s">
        <v>55</v>
      </c>
      <c r="DS149" s="461"/>
      <c r="DT149" s="461"/>
      <c r="DU149" s="461"/>
      <c r="DV149" s="461" t="s">
        <v>56</v>
      </c>
      <c r="DW149" s="461"/>
      <c r="DX149" s="462"/>
      <c r="DY149" s="458"/>
      <c r="DZ149" s="458"/>
      <c r="EA149" s="458"/>
      <c r="EB149" s="458"/>
      <c r="EC149" s="458"/>
      <c r="ED149" s="458"/>
      <c r="EE149" s="42"/>
      <c r="EF149" s="459"/>
      <c r="EG149" s="460"/>
      <c r="EH149" s="461" t="s">
        <v>54</v>
      </c>
      <c r="EI149" s="461" t="s">
        <v>55</v>
      </c>
      <c r="EJ149" s="461"/>
      <c r="EK149" s="461"/>
      <c r="EL149" s="461"/>
      <c r="EM149" s="461" t="s">
        <v>56</v>
      </c>
      <c r="EN149" s="461"/>
      <c r="EO149" s="462"/>
      <c r="EP149" s="458"/>
      <c r="EQ149" s="458"/>
      <c r="ER149" s="458"/>
      <c r="ES149" s="458"/>
      <c r="ET149" s="458"/>
      <c r="EU149" s="458"/>
      <c r="EV149" s="42"/>
      <c r="EW149" s="459"/>
      <c r="EX149" s="460"/>
      <c r="EY149" s="461" t="s">
        <v>54</v>
      </c>
      <c r="EZ149" s="461" t="s">
        <v>55</v>
      </c>
      <c r="FA149" s="461"/>
      <c r="FB149" s="461"/>
      <c r="FC149" s="461"/>
      <c r="FD149" s="461" t="s">
        <v>56</v>
      </c>
      <c r="FE149" s="461"/>
      <c r="FF149" s="462"/>
      <c r="FG149" s="458"/>
      <c r="FH149" s="458"/>
      <c r="FI149" s="458"/>
      <c r="FJ149" s="458"/>
      <c r="FK149" s="458"/>
      <c r="FL149" s="458"/>
      <c r="FM149" s="42"/>
      <c r="FN149" s="459"/>
      <c r="FO149" s="460"/>
      <c r="FP149" s="461" t="s">
        <v>54</v>
      </c>
      <c r="FQ149" s="461" t="s">
        <v>55</v>
      </c>
      <c r="FR149" s="461"/>
      <c r="FS149" s="461"/>
      <c r="FT149" s="461"/>
      <c r="FU149" s="461" t="s">
        <v>56</v>
      </c>
      <c r="FV149" s="461"/>
      <c r="FW149" s="462"/>
      <c r="FX149" s="458"/>
      <c r="FY149" s="458"/>
      <c r="FZ149" s="458"/>
      <c r="GA149" s="458"/>
      <c r="GB149" s="458"/>
      <c r="GC149" s="458"/>
      <c r="GD149" s="42"/>
      <c r="GE149" s="459"/>
      <c r="GF149" s="460"/>
      <c r="GG149" s="461" t="s">
        <v>54</v>
      </c>
      <c r="GH149" s="461" t="s">
        <v>55</v>
      </c>
      <c r="GI149" s="461"/>
      <c r="GJ149" s="461"/>
      <c r="GK149" s="461"/>
      <c r="GL149" s="461" t="s">
        <v>56</v>
      </c>
      <c r="GM149" s="461"/>
      <c r="GN149" s="462"/>
      <c r="GO149" s="458"/>
      <c r="GP149" s="458"/>
      <c r="GQ149" s="458"/>
      <c r="GR149" s="458"/>
      <c r="GS149" s="458"/>
      <c r="GT149" s="458"/>
      <c r="GU149" s="42"/>
      <c r="GV149" s="459"/>
      <c r="GW149" s="460"/>
      <c r="GX149" s="461" t="s">
        <v>54</v>
      </c>
      <c r="GY149" s="461" t="s">
        <v>55</v>
      </c>
      <c r="GZ149" s="461"/>
      <c r="HA149" s="461"/>
      <c r="HB149" s="461"/>
      <c r="HC149" s="461" t="s">
        <v>56</v>
      </c>
      <c r="HD149" s="461"/>
      <c r="HE149" s="462"/>
      <c r="HF149" s="458"/>
      <c r="HG149" s="458"/>
      <c r="HH149" s="458"/>
      <c r="HI149" s="458"/>
      <c r="HJ149" s="458"/>
      <c r="HK149" s="458"/>
      <c r="HL149" s="42"/>
      <c r="HM149" s="459"/>
      <c r="HN149" s="460"/>
      <c r="HO149" s="461" t="s">
        <v>54</v>
      </c>
      <c r="HP149" s="461" t="s">
        <v>55</v>
      </c>
      <c r="HQ149" s="461"/>
      <c r="HR149" s="461"/>
      <c r="HS149" s="461"/>
      <c r="HT149" s="461" t="s">
        <v>56</v>
      </c>
      <c r="HU149" s="461"/>
      <c r="HV149" s="462"/>
      <c r="HW149" s="458"/>
      <c r="HX149" s="458"/>
      <c r="HY149" s="458"/>
      <c r="HZ149" s="458"/>
      <c r="IA149" s="458"/>
      <c r="IB149" s="458"/>
      <c r="IC149" s="42"/>
      <c r="ID149" s="459"/>
      <c r="IE149" s="460"/>
      <c r="IF149" s="461" t="s">
        <v>54</v>
      </c>
      <c r="IG149" s="461" t="s">
        <v>55</v>
      </c>
      <c r="IH149" s="461"/>
      <c r="II149" s="461"/>
      <c r="IJ149" s="461"/>
      <c r="IK149" s="461" t="s">
        <v>56</v>
      </c>
      <c r="IL149" s="461"/>
      <c r="IM149" s="462"/>
      <c r="IN149" s="458"/>
      <c r="IO149" s="458"/>
      <c r="IP149" s="458"/>
      <c r="IQ149" s="458"/>
      <c r="IR149" s="458"/>
      <c r="IS149" s="458"/>
      <c r="IT149" s="42"/>
      <c r="IU149" s="459"/>
      <c r="IV149" s="460"/>
      <c r="IW149" s="461" t="s">
        <v>54</v>
      </c>
      <c r="IX149" s="461" t="s">
        <v>55</v>
      </c>
      <c r="IY149" s="461"/>
      <c r="IZ149" s="461"/>
      <c r="JA149" s="461"/>
      <c r="JB149" s="461" t="s">
        <v>56</v>
      </c>
      <c r="JC149" s="461"/>
      <c r="JD149" s="462"/>
      <c r="JE149" s="458"/>
      <c r="JF149" s="458"/>
      <c r="JG149" s="458"/>
      <c r="JH149" s="458"/>
      <c r="JI149" s="458"/>
      <c r="JJ149" s="458"/>
      <c r="JK149" s="42"/>
      <c r="JL149" s="459"/>
      <c r="JM149" s="460"/>
      <c r="JN149" s="461" t="s">
        <v>54</v>
      </c>
      <c r="JO149" s="461" t="s">
        <v>55</v>
      </c>
      <c r="JP149" s="461"/>
      <c r="JQ149" s="461"/>
      <c r="JR149" s="461"/>
      <c r="JS149" s="461" t="s">
        <v>56</v>
      </c>
      <c r="JT149" s="461"/>
      <c r="JU149" s="462"/>
      <c r="JV149" s="458"/>
      <c r="JW149" s="458"/>
      <c r="JX149" s="458"/>
      <c r="JY149" s="458"/>
      <c r="JZ149" s="458"/>
      <c r="KA149" s="458"/>
      <c r="KB149" s="42"/>
      <c r="KC149" s="459"/>
      <c r="KD149" s="460"/>
      <c r="KE149" s="461" t="s">
        <v>54</v>
      </c>
      <c r="KF149" s="461" t="s">
        <v>55</v>
      </c>
      <c r="KG149" s="461"/>
      <c r="KH149" s="461"/>
      <c r="KI149" s="461"/>
      <c r="KJ149" s="461" t="s">
        <v>56</v>
      </c>
      <c r="KK149" s="461"/>
      <c r="KL149" s="462"/>
      <c r="KM149" s="458"/>
      <c r="KN149" s="458"/>
      <c r="KO149" s="458"/>
      <c r="KP149" s="458"/>
      <c r="KQ149" s="458"/>
      <c r="KR149" s="458"/>
      <c r="KS149" s="42"/>
    </row>
    <row r="150" ht="15.0" customHeight="1">
      <c r="A150" s="460"/>
      <c r="B150" s="461" t="s">
        <v>57</v>
      </c>
      <c r="C150" s="461" t="s">
        <v>58</v>
      </c>
      <c r="D150" s="461"/>
      <c r="E150" s="461"/>
      <c r="F150" s="461"/>
      <c r="G150" s="463" t="s">
        <v>104</v>
      </c>
      <c r="H150" s="461"/>
      <c r="I150" s="462"/>
      <c r="J150" s="458"/>
      <c r="K150" s="458"/>
      <c r="L150" s="458"/>
      <c r="M150" s="458"/>
      <c r="N150" s="458"/>
      <c r="O150" s="458"/>
      <c r="P150" s="116" t="str">
        <f>"IV/"&amp;P$6</f>
        <v>IV/2010</v>
      </c>
      <c r="Q150" s="459"/>
      <c r="R150" s="460"/>
      <c r="S150" s="461" t="s">
        <v>57</v>
      </c>
      <c r="T150" s="461" t="s">
        <v>58</v>
      </c>
      <c r="U150" s="461"/>
      <c r="V150" s="461"/>
      <c r="W150" s="461"/>
      <c r="X150" s="463" t="s">
        <v>104</v>
      </c>
      <c r="Y150" s="461"/>
      <c r="Z150" s="462"/>
      <c r="AA150" s="458"/>
      <c r="AB150" s="458"/>
      <c r="AC150" s="458"/>
      <c r="AD150" s="458"/>
      <c r="AE150" s="458"/>
      <c r="AF150" s="458"/>
      <c r="AG150" s="116" t="str">
        <f>"IV/"&amp;AG$6</f>
        <v>IV/2011</v>
      </c>
      <c r="AH150" s="459"/>
      <c r="AI150" s="460"/>
      <c r="AJ150" s="461" t="s">
        <v>57</v>
      </c>
      <c r="AK150" s="461" t="s">
        <v>58</v>
      </c>
      <c r="AL150" s="461"/>
      <c r="AM150" s="461"/>
      <c r="AN150" s="461"/>
      <c r="AO150" s="463" t="s">
        <v>104</v>
      </c>
      <c r="AP150" s="461"/>
      <c r="AQ150" s="462"/>
      <c r="AR150" s="458"/>
      <c r="AS150" s="458"/>
      <c r="AT150" s="458"/>
      <c r="AU150" s="458"/>
      <c r="AV150" s="458"/>
      <c r="AW150" s="458"/>
      <c r="AX150" s="116" t="str">
        <f>"IV/"&amp;AX$6</f>
        <v>IV/2012</v>
      </c>
      <c r="AY150" s="459"/>
      <c r="AZ150" s="460"/>
      <c r="BA150" s="461" t="s">
        <v>57</v>
      </c>
      <c r="BB150" s="461" t="s">
        <v>58</v>
      </c>
      <c r="BC150" s="461"/>
      <c r="BD150" s="461"/>
      <c r="BE150" s="461"/>
      <c r="BF150" s="463" t="s">
        <v>104</v>
      </c>
      <c r="BG150" s="461"/>
      <c r="BH150" s="462"/>
      <c r="BI150" s="458"/>
      <c r="BJ150" s="458"/>
      <c r="BK150" s="458"/>
      <c r="BL150" s="458"/>
      <c r="BM150" s="458"/>
      <c r="BN150" s="458"/>
      <c r="BO150" s="116" t="str">
        <f>"IV/"&amp;BO$6</f>
        <v>IV/2013</v>
      </c>
      <c r="BP150" s="459"/>
      <c r="BQ150" s="460"/>
      <c r="BR150" s="461" t="s">
        <v>57</v>
      </c>
      <c r="BS150" s="461" t="s">
        <v>58</v>
      </c>
      <c r="BT150" s="461"/>
      <c r="BU150" s="461"/>
      <c r="BV150" s="461"/>
      <c r="BW150" s="463" t="s">
        <v>104</v>
      </c>
      <c r="BX150" s="461"/>
      <c r="BY150" s="462"/>
      <c r="BZ150" s="458"/>
      <c r="CA150" s="458"/>
      <c r="CB150" s="458"/>
      <c r="CC150" s="458"/>
      <c r="CD150" s="458"/>
      <c r="CE150" s="458"/>
      <c r="CF150" s="116" t="str">
        <f>"IV/"&amp;CF$6</f>
        <v>IV/2014</v>
      </c>
      <c r="CG150" s="459"/>
      <c r="CH150" s="460"/>
      <c r="CI150" s="461" t="s">
        <v>57</v>
      </c>
      <c r="CJ150" s="461" t="s">
        <v>58</v>
      </c>
      <c r="CK150" s="461"/>
      <c r="CL150" s="461"/>
      <c r="CM150" s="461"/>
      <c r="CN150" s="463" t="s">
        <v>104</v>
      </c>
      <c r="CO150" s="461"/>
      <c r="CP150" s="462"/>
      <c r="CQ150" s="458"/>
      <c r="CR150" s="458"/>
      <c r="CS150" s="458"/>
      <c r="CT150" s="458"/>
      <c r="CU150" s="458"/>
      <c r="CV150" s="458"/>
      <c r="CW150" s="116" t="str">
        <f>"IV/"&amp;CW$6</f>
        <v>IV/2015</v>
      </c>
      <c r="CX150" s="459"/>
      <c r="CY150" s="460"/>
      <c r="CZ150" s="461" t="s">
        <v>57</v>
      </c>
      <c r="DA150" s="461" t="s">
        <v>58</v>
      </c>
      <c r="DB150" s="461"/>
      <c r="DC150" s="461"/>
      <c r="DD150" s="461"/>
      <c r="DE150" s="463" t="s">
        <v>104</v>
      </c>
      <c r="DF150" s="461"/>
      <c r="DG150" s="462"/>
      <c r="DH150" s="458"/>
      <c r="DI150" s="458"/>
      <c r="DJ150" s="458"/>
      <c r="DK150" s="458"/>
      <c r="DL150" s="458"/>
      <c r="DM150" s="458"/>
      <c r="DN150" s="116" t="str">
        <f>"IV/"&amp;DN$6</f>
        <v>IV/2016</v>
      </c>
      <c r="DO150" s="459"/>
      <c r="DP150" s="460"/>
      <c r="DQ150" s="461" t="s">
        <v>57</v>
      </c>
      <c r="DR150" s="461" t="s">
        <v>58</v>
      </c>
      <c r="DS150" s="461"/>
      <c r="DT150" s="461"/>
      <c r="DU150" s="461"/>
      <c r="DV150" s="463" t="s">
        <v>104</v>
      </c>
      <c r="DW150" s="461"/>
      <c r="DX150" s="462"/>
      <c r="DY150" s="458"/>
      <c r="DZ150" s="458"/>
      <c r="EA150" s="458"/>
      <c r="EB150" s="458"/>
      <c r="EC150" s="458"/>
      <c r="ED150" s="458"/>
      <c r="EE150" s="116" t="str">
        <f>"IV/"&amp;EE$6</f>
        <v>IV/2017</v>
      </c>
      <c r="EF150" s="459"/>
      <c r="EG150" s="460"/>
      <c r="EH150" s="461" t="s">
        <v>57</v>
      </c>
      <c r="EI150" s="461" t="s">
        <v>58</v>
      </c>
      <c r="EJ150" s="461"/>
      <c r="EK150" s="461"/>
      <c r="EL150" s="461"/>
      <c r="EM150" s="463" t="s">
        <v>104</v>
      </c>
      <c r="EN150" s="461"/>
      <c r="EO150" s="462"/>
      <c r="EP150" s="458"/>
      <c r="EQ150" s="458"/>
      <c r="ER150" s="458"/>
      <c r="ES150" s="458"/>
      <c r="ET150" s="458"/>
      <c r="EU150" s="458"/>
      <c r="EV150" s="116" t="str">
        <f>"IV/"&amp;EV$6</f>
        <v>IV/2018</v>
      </c>
      <c r="EW150" s="459"/>
      <c r="EX150" s="460"/>
      <c r="EY150" s="461" t="s">
        <v>57</v>
      </c>
      <c r="EZ150" s="461" t="s">
        <v>58</v>
      </c>
      <c r="FA150" s="461"/>
      <c r="FB150" s="461"/>
      <c r="FC150" s="461"/>
      <c r="FD150" s="463" t="s">
        <v>104</v>
      </c>
      <c r="FE150" s="461"/>
      <c r="FF150" s="462"/>
      <c r="FG150" s="458"/>
      <c r="FH150" s="458"/>
      <c r="FI150" s="458"/>
      <c r="FJ150" s="458"/>
      <c r="FK150" s="458"/>
      <c r="FL150" s="458"/>
      <c r="FM150" s="116" t="str">
        <f>"IV/"&amp;FM$6</f>
        <v>IV/2019</v>
      </c>
      <c r="FN150" s="459"/>
      <c r="FO150" s="460"/>
      <c r="FP150" s="461" t="s">
        <v>57</v>
      </c>
      <c r="FQ150" s="461" t="s">
        <v>58</v>
      </c>
      <c r="FR150" s="461"/>
      <c r="FS150" s="461"/>
      <c r="FT150" s="461"/>
      <c r="FU150" s="463" t="s">
        <v>104</v>
      </c>
      <c r="FV150" s="461"/>
      <c r="FW150" s="462"/>
      <c r="FX150" s="458"/>
      <c r="FY150" s="458"/>
      <c r="FZ150" s="458"/>
      <c r="GA150" s="458"/>
      <c r="GB150" s="458"/>
      <c r="GC150" s="458"/>
      <c r="GD150" s="116" t="str">
        <f>"IV/"&amp;GD$6</f>
        <v>IV/2020</v>
      </c>
      <c r="GE150" s="459"/>
      <c r="GF150" s="460"/>
      <c r="GG150" s="461" t="s">
        <v>57</v>
      </c>
      <c r="GH150" s="461" t="s">
        <v>58</v>
      </c>
      <c r="GI150" s="461"/>
      <c r="GJ150" s="461"/>
      <c r="GK150" s="461"/>
      <c r="GL150" s="463" t="s">
        <v>104</v>
      </c>
      <c r="GM150" s="461"/>
      <c r="GN150" s="462"/>
      <c r="GO150" s="458"/>
      <c r="GP150" s="458"/>
      <c r="GQ150" s="458"/>
      <c r="GR150" s="458"/>
      <c r="GS150" s="458"/>
      <c r="GT150" s="458"/>
      <c r="GU150" s="116" t="str">
        <f>"IV/"&amp;GU$6</f>
        <v>IV/2021</v>
      </c>
      <c r="GV150" s="459"/>
      <c r="GW150" s="460"/>
      <c r="GX150" s="461" t="s">
        <v>57</v>
      </c>
      <c r="GY150" s="461" t="s">
        <v>58</v>
      </c>
      <c r="GZ150" s="461"/>
      <c r="HA150" s="461"/>
      <c r="HB150" s="461"/>
      <c r="HC150" s="463" t="s">
        <v>104</v>
      </c>
      <c r="HD150" s="461"/>
      <c r="HE150" s="462"/>
      <c r="HF150" s="458"/>
      <c r="HG150" s="458"/>
      <c r="HH150" s="458"/>
      <c r="HI150" s="458"/>
      <c r="HJ150" s="458"/>
      <c r="HK150" s="458"/>
      <c r="HL150" s="116" t="str">
        <f>"IV/"&amp;HL$6</f>
        <v>IV/2022</v>
      </c>
      <c r="HM150" s="459"/>
      <c r="HN150" s="460"/>
      <c r="HO150" s="461" t="s">
        <v>57</v>
      </c>
      <c r="HP150" s="461" t="s">
        <v>58</v>
      </c>
      <c r="HQ150" s="461"/>
      <c r="HR150" s="461"/>
      <c r="HS150" s="461"/>
      <c r="HT150" s="463" t="s">
        <v>104</v>
      </c>
      <c r="HU150" s="461"/>
      <c r="HV150" s="462"/>
      <c r="HW150" s="458"/>
      <c r="HX150" s="458"/>
      <c r="HY150" s="458"/>
      <c r="HZ150" s="458"/>
      <c r="IA150" s="458"/>
      <c r="IB150" s="458"/>
      <c r="IC150" s="116" t="str">
        <f>"IV/"&amp;IC$6</f>
        <v>IV/2023</v>
      </c>
      <c r="ID150" s="459"/>
      <c r="IE150" s="460"/>
      <c r="IF150" s="461" t="s">
        <v>57</v>
      </c>
      <c r="IG150" s="461" t="s">
        <v>58</v>
      </c>
      <c r="IH150" s="461"/>
      <c r="II150" s="461"/>
      <c r="IJ150" s="461"/>
      <c r="IK150" s="463" t="s">
        <v>104</v>
      </c>
      <c r="IL150" s="461"/>
      <c r="IM150" s="462"/>
      <c r="IN150" s="458"/>
      <c r="IO150" s="458"/>
      <c r="IP150" s="458"/>
      <c r="IQ150" s="458"/>
      <c r="IR150" s="458"/>
      <c r="IS150" s="458"/>
      <c r="IT150" s="116" t="str">
        <f>"IV/"&amp;IT$6</f>
        <v>IV/2024</v>
      </c>
      <c r="IU150" s="459"/>
      <c r="IV150" s="460"/>
      <c r="IW150" s="461" t="s">
        <v>57</v>
      </c>
      <c r="IX150" s="461" t="s">
        <v>58</v>
      </c>
      <c r="IY150" s="461"/>
      <c r="IZ150" s="461"/>
      <c r="JA150" s="461"/>
      <c r="JB150" s="463" t="s">
        <v>104</v>
      </c>
      <c r="JC150" s="461"/>
      <c r="JD150" s="462"/>
      <c r="JE150" s="458"/>
      <c r="JF150" s="458"/>
      <c r="JG150" s="458"/>
      <c r="JH150" s="458"/>
      <c r="JI150" s="458"/>
      <c r="JJ150" s="458"/>
      <c r="JK150" s="116" t="str">
        <f>"IV/"&amp;JK$6</f>
        <v>IV/2025</v>
      </c>
      <c r="JL150" s="459"/>
      <c r="JM150" s="460"/>
      <c r="JN150" s="461" t="s">
        <v>57</v>
      </c>
      <c r="JO150" s="461" t="s">
        <v>58</v>
      </c>
      <c r="JP150" s="461"/>
      <c r="JQ150" s="461"/>
      <c r="JR150" s="461"/>
      <c r="JS150" s="463" t="s">
        <v>104</v>
      </c>
      <c r="JT150" s="461"/>
      <c r="JU150" s="462"/>
      <c r="JV150" s="458"/>
      <c r="JW150" s="458"/>
      <c r="JX150" s="458"/>
      <c r="JY150" s="458"/>
      <c r="JZ150" s="458"/>
      <c r="KA150" s="458"/>
      <c r="KB150" s="116" t="str">
        <f>"IV/"&amp;KB$6</f>
        <v>IV/2026</v>
      </c>
      <c r="KC150" s="459"/>
      <c r="KD150" s="460"/>
      <c r="KE150" s="461" t="s">
        <v>57</v>
      </c>
      <c r="KF150" s="461" t="s">
        <v>58</v>
      </c>
      <c r="KG150" s="461"/>
      <c r="KH150" s="461"/>
      <c r="KI150" s="461"/>
      <c r="KJ150" s="463" t="s">
        <v>104</v>
      </c>
      <c r="KK150" s="461"/>
      <c r="KL150" s="462"/>
      <c r="KM150" s="458"/>
      <c r="KN150" s="458"/>
      <c r="KO150" s="458"/>
      <c r="KP150" s="458"/>
      <c r="KQ150" s="458"/>
      <c r="KR150" s="458"/>
      <c r="KS150" s="116" t="str">
        <f>"IV/"&amp;KS$6</f>
        <v>IV/2027</v>
      </c>
    </row>
    <row r="151" ht="15.0" customHeight="1">
      <c r="A151" s="460"/>
      <c r="B151" s="461" t="s">
        <v>60</v>
      </c>
      <c r="C151" s="461" t="s">
        <v>61</v>
      </c>
      <c r="D151" s="461"/>
      <c r="E151" s="461"/>
      <c r="F151" s="461"/>
      <c r="G151" s="464" t="s">
        <v>102</v>
      </c>
      <c r="H151" s="461"/>
      <c r="I151" s="462"/>
      <c r="J151" s="458"/>
      <c r="K151" s="458"/>
      <c r="L151" s="458"/>
      <c r="M151" s="458"/>
      <c r="N151" s="458"/>
      <c r="O151" s="458"/>
      <c r="P151" s="42"/>
      <c r="Q151" s="459"/>
      <c r="R151" s="460"/>
      <c r="S151" s="461" t="s">
        <v>60</v>
      </c>
      <c r="T151" s="461" t="s">
        <v>61</v>
      </c>
      <c r="U151" s="461"/>
      <c r="V151" s="461"/>
      <c r="W151" s="461"/>
      <c r="X151" s="464" t="s">
        <v>102</v>
      </c>
      <c r="Y151" s="461"/>
      <c r="Z151" s="462"/>
      <c r="AA151" s="458"/>
      <c r="AB151" s="458"/>
      <c r="AC151" s="458"/>
      <c r="AD151" s="458"/>
      <c r="AE151" s="458"/>
      <c r="AF151" s="458"/>
      <c r="AG151" s="42"/>
      <c r="AH151" s="459"/>
      <c r="AI151" s="460"/>
      <c r="AJ151" s="461" t="s">
        <v>60</v>
      </c>
      <c r="AK151" s="461" t="s">
        <v>61</v>
      </c>
      <c r="AL151" s="461"/>
      <c r="AM151" s="461"/>
      <c r="AN151" s="461"/>
      <c r="AO151" s="464" t="s">
        <v>102</v>
      </c>
      <c r="AP151" s="461"/>
      <c r="AQ151" s="462"/>
      <c r="AR151" s="458"/>
      <c r="AS151" s="458"/>
      <c r="AT151" s="458"/>
      <c r="AU151" s="458"/>
      <c r="AV151" s="458"/>
      <c r="AW151" s="458"/>
      <c r="AX151" s="42"/>
      <c r="AY151" s="459"/>
      <c r="AZ151" s="460"/>
      <c r="BA151" s="461" t="s">
        <v>60</v>
      </c>
      <c r="BB151" s="461" t="s">
        <v>61</v>
      </c>
      <c r="BC151" s="461"/>
      <c r="BD151" s="461"/>
      <c r="BE151" s="461"/>
      <c r="BF151" s="464" t="s">
        <v>102</v>
      </c>
      <c r="BG151" s="461"/>
      <c r="BH151" s="462"/>
      <c r="BI151" s="458"/>
      <c r="BJ151" s="458"/>
      <c r="BK151" s="458"/>
      <c r="BL151" s="458"/>
      <c r="BM151" s="458"/>
      <c r="BN151" s="458"/>
      <c r="BO151" s="42"/>
      <c r="BP151" s="459"/>
      <c r="BQ151" s="460"/>
      <c r="BR151" s="461" t="s">
        <v>60</v>
      </c>
      <c r="BS151" s="461" t="s">
        <v>61</v>
      </c>
      <c r="BT151" s="461"/>
      <c r="BU151" s="461"/>
      <c r="BV151" s="461"/>
      <c r="BW151" s="464" t="s">
        <v>102</v>
      </c>
      <c r="BX151" s="461"/>
      <c r="BY151" s="462"/>
      <c r="BZ151" s="458"/>
      <c r="CA151" s="458"/>
      <c r="CB151" s="458"/>
      <c r="CC151" s="458"/>
      <c r="CD151" s="458"/>
      <c r="CE151" s="458"/>
      <c r="CF151" s="42"/>
      <c r="CG151" s="459"/>
      <c r="CH151" s="460"/>
      <c r="CI151" s="461" t="s">
        <v>60</v>
      </c>
      <c r="CJ151" s="461" t="s">
        <v>61</v>
      </c>
      <c r="CK151" s="461"/>
      <c r="CL151" s="461"/>
      <c r="CM151" s="461"/>
      <c r="CN151" s="464" t="s">
        <v>102</v>
      </c>
      <c r="CO151" s="461"/>
      <c r="CP151" s="462"/>
      <c r="CQ151" s="458"/>
      <c r="CR151" s="458"/>
      <c r="CS151" s="458"/>
      <c r="CT151" s="458"/>
      <c r="CU151" s="458"/>
      <c r="CV151" s="458"/>
      <c r="CW151" s="42"/>
      <c r="CX151" s="459"/>
      <c r="CY151" s="460"/>
      <c r="CZ151" s="461" t="s">
        <v>60</v>
      </c>
      <c r="DA151" s="461" t="s">
        <v>61</v>
      </c>
      <c r="DB151" s="461"/>
      <c r="DC151" s="461"/>
      <c r="DD151" s="461"/>
      <c r="DE151" s="464" t="s">
        <v>102</v>
      </c>
      <c r="DF151" s="461"/>
      <c r="DG151" s="462"/>
      <c r="DH151" s="458"/>
      <c r="DI151" s="458"/>
      <c r="DJ151" s="458"/>
      <c r="DK151" s="458"/>
      <c r="DL151" s="458"/>
      <c r="DM151" s="458"/>
      <c r="DN151" s="42"/>
      <c r="DO151" s="459"/>
      <c r="DP151" s="460"/>
      <c r="DQ151" s="461" t="s">
        <v>60</v>
      </c>
      <c r="DR151" s="461" t="s">
        <v>61</v>
      </c>
      <c r="DS151" s="461"/>
      <c r="DT151" s="461"/>
      <c r="DU151" s="461"/>
      <c r="DV151" s="464" t="s">
        <v>102</v>
      </c>
      <c r="DW151" s="461"/>
      <c r="DX151" s="462"/>
      <c r="DY151" s="458"/>
      <c r="DZ151" s="458"/>
      <c r="EA151" s="458"/>
      <c r="EB151" s="458"/>
      <c r="EC151" s="458"/>
      <c r="ED151" s="458"/>
      <c r="EE151" s="42"/>
      <c r="EF151" s="459"/>
      <c r="EG151" s="460"/>
      <c r="EH151" s="461" t="s">
        <v>60</v>
      </c>
      <c r="EI151" s="461" t="s">
        <v>61</v>
      </c>
      <c r="EJ151" s="461"/>
      <c r="EK151" s="461"/>
      <c r="EL151" s="461"/>
      <c r="EM151" s="464" t="s">
        <v>102</v>
      </c>
      <c r="EN151" s="461"/>
      <c r="EO151" s="462"/>
      <c r="EP151" s="458"/>
      <c r="EQ151" s="458"/>
      <c r="ER151" s="458"/>
      <c r="ES151" s="458"/>
      <c r="ET151" s="458"/>
      <c r="EU151" s="458"/>
      <c r="EV151" s="42"/>
      <c r="EW151" s="459"/>
      <c r="EX151" s="460"/>
      <c r="EY151" s="461" t="s">
        <v>60</v>
      </c>
      <c r="EZ151" s="461" t="s">
        <v>61</v>
      </c>
      <c r="FA151" s="461"/>
      <c r="FB151" s="461"/>
      <c r="FC151" s="461"/>
      <c r="FD151" s="464" t="s">
        <v>102</v>
      </c>
      <c r="FE151" s="461"/>
      <c r="FF151" s="462"/>
      <c r="FG151" s="458"/>
      <c r="FH151" s="458"/>
      <c r="FI151" s="458"/>
      <c r="FJ151" s="458"/>
      <c r="FK151" s="458"/>
      <c r="FL151" s="458"/>
      <c r="FM151" s="42"/>
      <c r="FN151" s="459"/>
      <c r="FO151" s="460"/>
      <c r="FP151" s="461" t="s">
        <v>60</v>
      </c>
      <c r="FQ151" s="461" t="s">
        <v>61</v>
      </c>
      <c r="FR151" s="461"/>
      <c r="FS151" s="461"/>
      <c r="FT151" s="461"/>
      <c r="FU151" s="464" t="s">
        <v>102</v>
      </c>
      <c r="FV151" s="461"/>
      <c r="FW151" s="462"/>
      <c r="FX151" s="458"/>
      <c r="FY151" s="458"/>
      <c r="FZ151" s="458"/>
      <c r="GA151" s="458"/>
      <c r="GB151" s="458"/>
      <c r="GC151" s="458"/>
      <c r="GD151" s="42"/>
      <c r="GE151" s="459"/>
      <c r="GF151" s="460"/>
      <c r="GG151" s="461" t="s">
        <v>60</v>
      </c>
      <c r="GH151" s="461" t="s">
        <v>61</v>
      </c>
      <c r="GI151" s="461"/>
      <c r="GJ151" s="461"/>
      <c r="GK151" s="461"/>
      <c r="GL151" s="464" t="s">
        <v>102</v>
      </c>
      <c r="GM151" s="461"/>
      <c r="GN151" s="462"/>
      <c r="GO151" s="458"/>
      <c r="GP151" s="458"/>
      <c r="GQ151" s="458"/>
      <c r="GR151" s="458"/>
      <c r="GS151" s="458"/>
      <c r="GT151" s="458"/>
      <c r="GU151" s="42"/>
      <c r="GV151" s="459"/>
      <c r="GW151" s="460"/>
      <c r="GX151" s="461" t="s">
        <v>60</v>
      </c>
      <c r="GY151" s="461" t="s">
        <v>61</v>
      </c>
      <c r="GZ151" s="461"/>
      <c r="HA151" s="461"/>
      <c r="HB151" s="461"/>
      <c r="HC151" s="464" t="s">
        <v>102</v>
      </c>
      <c r="HD151" s="461"/>
      <c r="HE151" s="462"/>
      <c r="HF151" s="458"/>
      <c r="HG151" s="458"/>
      <c r="HH151" s="458"/>
      <c r="HI151" s="458"/>
      <c r="HJ151" s="458"/>
      <c r="HK151" s="458"/>
      <c r="HL151" s="42"/>
      <c r="HM151" s="459"/>
      <c r="HN151" s="460"/>
      <c r="HO151" s="461" t="s">
        <v>60</v>
      </c>
      <c r="HP151" s="461" t="s">
        <v>61</v>
      </c>
      <c r="HQ151" s="461"/>
      <c r="HR151" s="461"/>
      <c r="HS151" s="461"/>
      <c r="HT151" s="464" t="s">
        <v>102</v>
      </c>
      <c r="HU151" s="461"/>
      <c r="HV151" s="462"/>
      <c r="HW151" s="458"/>
      <c r="HX151" s="458"/>
      <c r="HY151" s="458"/>
      <c r="HZ151" s="458"/>
      <c r="IA151" s="458"/>
      <c r="IB151" s="458"/>
      <c r="IC151" s="42"/>
      <c r="ID151" s="459"/>
      <c r="IE151" s="460"/>
      <c r="IF151" s="461" t="s">
        <v>60</v>
      </c>
      <c r="IG151" s="461" t="s">
        <v>61</v>
      </c>
      <c r="IH151" s="461"/>
      <c r="II151" s="461"/>
      <c r="IJ151" s="461"/>
      <c r="IK151" s="464" t="s">
        <v>102</v>
      </c>
      <c r="IL151" s="461"/>
      <c r="IM151" s="462"/>
      <c r="IN151" s="458"/>
      <c r="IO151" s="458"/>
      <c r="IP151" s="458"/>
      <c r="IQ151" s="458"/>
      <c r="IR151" s="458"/>
      <c r="IS151" s="458"/>
      <c r="IT151" s="42"/>
      <c r="IU151" s="459"/>
      <c r="IV151" s="460"/>
      <c r="IW151" s="461" t="s">
        <v>60</v>
      </c>
      <c r="IX151" s="461" t="s">
        <v>61</v>
      </c>
      <c r="IY151" s="461"/>
      <c r="IZ151" s="461"/>
      <c r="JA151" s="461"/>
      <c r="JB151" s="464" t="s">
        <v>102</v>
      </c>
      <c r="JC151" s="461"/>
      <c r="JD151" s="462"/>
      <c r="JE151" s="458"/>
      <c r="JF151" s="458"/>
      <c r="JG151" s="458"/>
      <c r="JH151" s="458"/>
      <c r="JI151" s="458"/>
      <c r="JJ151" s="458"/>
      <c r="JK151" s="42"/>
      <c r="JL151" s="459"/>
      <c r="JM151" s="460"/>
      <c r="JN151" s="461" t="s">
        <v>60</v>
      </c>
      <c r="JO151" s="461" t="s">
        <v>61</v>
      </c>
      <c r="JP151" s="461"/>
      <c r="JQ151" s="461"/>
      <c r="JR151" s="461"/>
      <c r="JS151" s="464" t="s">
        <v>102</v>
      </c>
      <c r="JT151" s="461"/>
      <c r="JU151" s="462"/>
      <c r="JV151" s="458"/>
      <c r="JW151" s="458"/>
      <c r="JX151" s="458"/>
      <c r="JY151" s="458"/>
      <c r="JZ151" s="458"/>
      <c r="KA151" s="458"/>
      <c r="KB151" s="42"/>
      <c r="KC151" s="459"/>
      <c r="KD151" s="460"/>
      <c r="KE151" s="461" t="s">
        <v>60</v>
      </c>
      <c r="KF151" s="461" t="s">
        <v>61</v>
      </c>
      <c r="KG151" s="461"/>
      <c r="KH151" s="461"/>
      <c r="KI151" s="461"/>
      <c r="KJ151" s="464" t="s">
        <v>102</v>
      </c>
      <c r="KK151" s="461"/>
      <c r="KL151" s="462"/>
      <c r="KM151" s="458"/>
      <c r="KN151" s="458"/>
      <c r="KO151" s="458"/>
      <c r="KP151" s="458"/>
      <c r="KQ151" s="458"/>
      <c r="KR151" s="458"/>
      <c r="KS151" s="42"/>
    </row>
    <row r="152" ht="15.75" customHeight="1">
      <c r="A152" s="465"/>
      <c r="B152" s="466" t="s">
        <v>62</v>
      </c>
      <c r="C152" s="466" t="s">
        <v>105</v>
      </c>
      <c r="D152" s="466"/>
      <c r="E152" s="466"/>
      <c r="F152" s="466"/>
      <c r="G152" s="466" t="str">
        <f>"Tahun "&amp;P$6</f>
        <v>Tahun 2010</v>
      </c>
      <c r="H152" s="466"/>
      <c r="I152" s="467"/>
      <c r="J152" s="458"/>
      <c r="K152" s="458"/>
      <c r="L152" s="458"/>
      <c r="M152" s="458"/>
      <c r="N152" s="458"/>
      <c r="O152" s="458"/>
      <c r="P152" s="458"/>
      <c r="Q152" s="459"/>
      <c r="R152" s="465"/>
      <c r="S152" s="466" t="s">
        <v>62</v>
      </c>
      <c r="T152" s="466" t="s">
        <v>105</v>
      </c>
      <c r="U152" s="466"/>
      <c r="V152" s="466"/>
      <c r="W152" s="466"/>
      <c r="X152" s="466" t="str">
        <f>"Tahun "&amp;AG$6</f>
        <v>Tahun 2011</v>
      </c>
      <c r="Y152" s="466"/>
      <c r="Z152" s="467"/>
      <c r="AA152" s="458"/>
      <c r="AB152" s="458"/>
      <c r="AC152" s="458"/>
      <c r="AD152" s="458"/>
      <c r="AE152" s="458"/>
      <c r="AF152" s="458"/>
      <c r="AG152" s="458"/>
      <c r="AH152" s="459"/>
      <c r="AI152" s="465"/>
      <c r="AJ152" s="466" t="s">
        <v>62</v>
      </c>
      <c r="AK152" s="466" t="s">
        <v>105</v>
      </c>
      <c r="AL152" s="466"/>
      <c r="AM152" s="466"/>
      <c r="AN152" s="466"/>
      <c r="AO152" s="466" t="str">
        <f>"Tahun "&amp;AX$6</f>
        <v>Tahun 2012</v>
      </c>
      <c r="AP152" s="466"/>
      <c r="AQ152" s="467"/>
      <c r="AR152" s="458"/>
      <c r="AS152" s="458"/>
      <c r="AT152" s="458"/>
      <c r="AU152" s="458"/>
      <c r="AV152" s="458"/>
      <c r="AW152" s="458"/>
      <c r="AX152" s="458"/>
      <c r="AY152" s="459"/>
      <c r="AZ152" s="465"/>
      <c r="BA152" s="466" t="s">
        <v>62</v>
      </c>
      <c r="BB152" s="466" t="s">
        <v>105</v>
      </c>
      <c r="BC152" s="466"/>
      <c r="BD152" s="466"/>
      <c r="BE152" s="466"/>
      <c r="BF152" s="466" t="str">
        <f>"Tahun "&amp;BO$6</f>
        <v>Tahun 2013</v>
      </c>
      <c r="BG152" s="466"/>
      <c r="BH152" s="467"/>
      <c r="BI152" s="458"/>
      <c r="BJ152" s="458"/>
      <c r="BK152" s="458"/>
      <c r="BL152" s="458"/>
      <c r="BM152" s="458"/>
      <c r="BN152" s="458"/>
      <c r="BO152" s="458"/>
      <c r="BP152" s="459"/>
      <c r="BQ152" s="465"/>
      <c r="BR152" s="466" t="s">
        <v>62</v>
      </c>
      <c r="BS152" s="466" t="s">
        <v>105</v>
      </c>
      <c r="BT152" s="466"/>
      <c r="BU152" s="466"/>
      <c r="BV152" s="466"/>
      <c r="BW152" s="466" t="str">
        <f>"Tahun "&amp;CF$6</f>
        <v>Tahun 2014</v>
      </c>
      <c r="BX152" s="466"/>
      <c r="BY152" s="467"/>
      <c r="BZ152" s="458"/>
      <c r="CA152" s="458"/>
      <c r="CB152" s="458"/>
      <c r="CC152" s="458"/>
      <c r="CD152" s="458"/>
      <c r="CE152" s="458"/>
      <c r="CF152" s="458"/>
      <c r="CG152" s="459"/>
      <c r="CH152" s="465"/>
      <c r="CI152" s="466" t="s">
        <v>62</v>
      </c>
      <c r="CJ152" s="466" t="s">
        <v>105</v>
      </c>
      <c r="CK152" s="466"/>
      <c r="CL152" s="466"/>
      <c r="CM152" s="466"/>
      <c r="CN152" s="466" t="str">
        <f>"Tahun "&amp;CW$6</f>
        <v>Tahun 2015</v>
      </c>
      <c r="CO152" s="466"/>
      <c r="CP152" s="467"/>
      <c r="CQ152" s="458"/>
      <c r="CR152" s="458"/>
      <c r="CS152" s="458"/>
      <c r="CT152" s="458"/>
      <c r="CU152" s="458"/>
      <c r="CV152" s="458"/>
      <c r="CW152" s="458"/>
      <c r="CX152" s="459"/>
      <c r="CY152" s="465"/>
      <c r="CZ152" s="466" t="s">
        <v>62</v>
      </c>
      <c r="DA152" s="466" t="s">
        <v>105</v>
      </c>
      <c r="DB152" s="466"/>
      <c r="DC152" s="466"/>
      <c r="DD152" s="466"/>
      <c r="DE152" s="466" t="str">
        <f>"Tahun "&amp;DN$6</f>
        <v>Tahun 2016</v>
      </c>
      <c r="DF152" s="466"/>
      <c r="DG152" s="467"/>
      <c r="DH152" s="458"/>
      <c r="DI152" s="458"/>
      <c r="DJ152" s="458"/>
      <c r="DK152" s="458"/>
      <c r="DL152" s="458"/>
      <c r="DM152" s="458"/>
      <c r="DN152" s="458"/>
      <c r="DO152" s="459"/>
      <c r="DP152" s="465"/>
      <c r="DQ152" s="466" t="s">
        <v>62</v>
      </c>
      <c r="DR152" s="466" t="s">
        <v>105</v>
      </c>
      <c r="DS152" s="466"/>
      <c r="DT152" s="466"/>
      <c r="DU152" s="466"/>
      <c r="DV152" s="466" t="str">
        <f>"Tahun "&amp;EE$6</f>
        <v>Tahun 2017</v>
      </c>
      <c r="DW152" s="466"/>
      <c r="DX152" s="467"/>
      <c r="DY152" s="458"/>
      <c r="DZ152" s="458"/>
      <c r="EA152" s="458"/>
      <c r="EB152" s="458"/>
      <c r="EC152" s="458"/>
      <c r="ED152" s="458"/>
      <c r="EE152" s="458"/>
      <c r="EF152" s="459"/>
      <c r="EG152" s="465"/>
      <c r="EH152" s="466" t="s">
        <v>62</v>
      </c>
      <c r="EI152" s="466" t="s">
        <v>105</v>
      </c>
      <c r="EJ152" s="466"/>
      <c r="EK152" s="466"/>
      <c r="EL152" s="466"/>
      <c r="EM152" s="466" t="str">
        <f>"Tahun "&amp;EV$6</f>
        <v>Tahun 2018</v>
      </c>
      <c r="EN152" s="466"/>
      <c r="EO152" s="467"/>
      <c r="EP152" s="458"/>
      <c r="EQ152" s="458"/>
      <c r="ER152" s="458"/>
      <c r="ES152" s="458"/>
      <c r="ET152" s="458"/>
      <c r="EU152" s="458"/>
      <c r="EV152" s="458"/>
      <c r="EW152" s="459"/>
      <c r="EX152" s="465"/>
      <c r="EY152" s="466" t="s">
        <v>62</v>
      </c>
      <c r="EZ152" s="466" t="s">
        <v>105</v>
      </c>
      <c r="FA152" s="466"/>
      <c r="FB152" s="466"/>
      <c r="FC152" s="466"/>
      <c r="FD152" s="466" t="str">
        <f>"Tahun "&amp;FM$6</f>
        <v>Tahun 2019</v>
      </c>
      <c r="FE152" s="466"/>
      <c r="FF152" s="467"/>
      <c r="FG152" s="458"/>
      <c r="FH152" s="458"/>
      <c r="FI152" s="458"/>
      <c r="FJ152" s="458"/>
      <c r="FK152" s="458"/>
      <c r="FL152" s="458"/>
      <c r="FM152" s="458"/>
      <c r="FN152" s="459"/>
      <c r="FO152" s="465"/>
      <c r="FP152" s="466" t="s">
        <v>62</v>
      </c>
      <c r="FQ152" s="466" t="s">
        <v>105</v>
      </c>
      <c r="FR152" s="466"/>
      <c r="FS152" s="466"/>
      <c r="FT152" s="466"/>
      <c r="FU152" s="466" t="str">
        <f>"Tahun "&amp;GD$6</f>
        <v>Tahun 2020</v>
      </c>
      <c r="FV152" s="466"/>
      <c r="FW152" s="467"/>
      <c r="FX152" s="458"/>
      <c r="FY152" s="458"/>
      <c r="FZ152" s="458"/>
      <c r="GA152" s="458"/>
      <c r="GB152" s="458"/>
      <c r="GC152" s="458"/>
      <c r="GD152" s="458"/>
      <c r="GE152" s="459"/>
      <c r="GF152" s="465"/>
      <c r="GG152" s="466" t="s">
        <v>62</v>
      </c>
      <c r="GH152" s="466" t="s">
        <v>105</v>
      </c>
      <c r="GI152" s="466"/>
      <c r="GJ152" s="466"/>
      <c r="GK152" s="466"/>
      <c r="GL152" s="466" t="str">
        <f>"Tahun "&amp;GU$6</f>
        <v>Tahun 2021</v>
      </c>
      <c r="GM152" s="466"/>
      <c r="GN152" s="467"/>
      <c r="GO152" s="458"/>
      <c r="GP152" s="458"/>
      <c r="GQ152" s="458"/>
      <c r="GR152" s="458"/>
      <c r="GS152" s="458"/>
      <c r="GT152" s="458"/>
      <c r="GU152" s="458"/>
      <c r="GV152" s="459"/>
      <c r="GW152" s="465"/>
      <c r="GX152" s="466" t="s">
        <v>62</v>
      </c>
      <c r="GY152" s="466" t="s">
        <v>105</v>
      </c>
      <c r="GZ152" s="466"/>
      <c r="HA152" s="466"/>
      <c r="HB152" s="466"/>
      <c r="HC152" s="466" t="str">
        <f>"Tahun "&amp;HL$6</f>
        <v>Tahun 2022</v>
      </c>
      <c r="HD152" s="466"/>
      <c r="HE152" s="467"/>
      <c r="HF152" s="458"/>
      <c r="HG152" s="458"/>
      <c r="HH152" s="458"/>
      <c r="HI152" s="458"/>
      <c r="HJ152" s="458"/>
      <c r="HK152" s="458"/>
      <c r="HL152" s="458"/>
      <c r="HM152" s="459"/>
      <c r="HN152" s="465"/>
      <c r="HO152" s="466" t="s">
        <v>62</v>
      </c>
      <c r="HP152" s="466" t="s">
        <v>105</v>
      </c>
      <c r="HQ152" s="466"/>
      <c r="HR152" s="466"/>
      <c r="HS152" s="466"/>
      <c r="HT152" s="466" t="str">
        <f>"Tahun "&amp;IC$6</f>
        <v>Tahun 2023</v>
      </c>
      <c r="HU152" s="466"/>
      <c r="HV152" s="467"/>
      <c r="HW152" s="458"/>
      <c r="HX152" s="458"/>
      <c r="HY152" s="458"/>
      <c r="HZ152" s="458"/>
      <c r="IA152" s="458"/>
      <c r="IB152" s="458"/>
      <c r="IC152" s="458"/>
      <c r="ID152" s="459"/>
      <c r="IE152" s="465"/>
      <c r="IF152" s="466" t="s">
        <v>62</v>
      </c>
      <c r="IG152" s="466" t="s">
        <v>105</v>
      </c>
      <c r="IH152" s="466"/>
      <c r="II152" s="466"/>
      <c r="IJ152" s="466"/>
      <c r="IK152" s="466" t="str">
        <f>"Tahun "&amp;IT$6</f>
        <v>Tahun 2024</v>
      </c>
      <c r="IL152" s="466"/>
      <c r="IM152" s="467"/>
      <c r="IN152" s="458"/>
      <c r="IO152" s="458"/>
      <c r="IP152" s="458"/>
      <c r="IQ152" s="458"/>
      <c r="IR152" s="458"/>
      <c r="IS152" s="458"/>
      <c r="IT152" s="458"/>
      <c r="IU152" s="459"/>
      <c r="IV152" s="465"/>
      <c r="IW152" s="466" t="s">
        <v>62</v>
      </c>
      <c r="IX152" s="466" t="s">
        <v>105</v>
      </c>
      <c r="IY152" s="466"/>
      <c r="IZ152" s="466"/>
      <c r="JA152" s="466"/>
      <c r="JB152" s="466" t="str">
        <f>"Tahun "&amp;JK$6</f>
        <v>Tahun 2025</v>
      </c>
      <c r="JC152" s="466"/>
      <c r="JD152" s="467"/>
      <c r="JE152" s="458"/>
      <c r="JF152" s="458"/>
      <c r="JG152" s="458"/>
      <c r="JH152" s="458"/>
      <c r="JI152" s="458"/>
      <c r="JJ152" s="458"/>
      <c r="JK152" s="458"/>
      <c r="JL152" s="459"/>
      <c r="JM152" s="465"/>
      <c r="JN152" s="466" t="s">
        <v>62</v>
      </c>
      <c r="JO152" s="466" t="s">
        <v>105</v>
      </c>
      <c r="JP152" s="466"/>
      <c r="JQ152" s="466"/>
      <c r="JR152" s="466"/>
      <c r="JS152" s="466" t="str">
        <f>"Tahun "&amp;KB$6</f>
        <v>Tahun 2026</v>
      </c>
      <c r="JT152" s="466"/>
      <c r="JU152" s="467"/>
      <c r="JV152" s="458"/>
      <c r="JW152" s="458"/>
      <c r="JX152" s="458"/>
      <c r="JY152" s="458"/>
      <c r="JZ152" s="458"/>
      <c r="KA152" s="458"/>
      <c r="KB152" s="458"/>
      <c r="KC152" s="459"/>
      <c r="KD152" s="465"/>
      <c r="KE152" s="466" t="s">
        <v>62</v>
      </c>
      <c r="KF152" s="466" t="s">
        <v>105</v>
      </c>
      <c r="KG152" s="466"/>
      <c r="KH152" s="466"/>
      <c r="KI152" s="466"/>
      <c r="KJ152" s="466" t="str">
        <f>"Tahun "&amp;KS$6</f>
        <v>Tahun 2027</v>
      </c>
      <c r="KK152" s="466"/>
      <c r="KL152" s="467"/>
      <c r="KM152" s="458"/>
      <c r="KN152" s="458"/>
      <c r="KO152" s="458"/>
      <c r="KP152" s="458"/>
      <c r="KQ152" s="458"/>
      <c r="KR152" s="458"/>
      <c r="KS152" s="458"/>
    </row>
    <row r="153" ht="15.75" customHeight="1">
      <c r="A153" s="468"/>
      <c r="B153" s="469"/>
      <c r="C153" s="469"/>
      <c r="D153" s="469"/>
      <c r="E153" s="469"/>
      <c r="F153" s="469"/>
      <c r="G153" s="469"/>
      <c r="H153" s="469"/>
      <c r="I153" s="469"/>
      <c r="J153" s="469"/>
      <c r="K153" s="469"/>
      <c r="L153" s="469"/>
      <c r="M153" s="469"/>
      <c r="N153" s="469"/>
      <c r="O153" s="469"/>
      <c r="P153" s="469"/>
      <c r="Q153" s="470"/>
      <c r="R153" s="468"/>
      <c r="S153" s="469"/>
      <c r="T153" s="469"/>
      <c r="U153" s="469"/>
      <c r="V153" s="469"/>
      <c r="W153" s="469"/>
      <c r="X153" s="469"/>
      <c r="Y153" s="469"/>
      <c r="Z153" s="469"/>
      <c r="AA153" s="469"/>
      <c r="AB153" s="469"/>
      <c r="AC153" s="469"/>
      <c r="AD153" s="469"/>
      <c r="AE153" s="469"/>
      <c r="AF153" s="469"/>
      <c r="AG153" s="469"/>
      <c r="AH153" s="470"/>
      <c r="AI153" s="468"/>
      <c r="AJ153" s="469"/>
      <c r="AK153" s="469"/>
      <c r="AL153" s="469"/>
      <c r="AM153" s="469"/>
      <c r="AN153" s="469"/>
      <c r="AO153" s="469"/>
      <c r="AP153" s="469"/>
      <c r="AQ153" s="469"/>
      <c r="AR153" s="469"/>
      <c r="AS153" s="469"/>
      <c r="AT153" s="469"/>
      <c r="AU153" s="469"/>
      <c r="AV153" s="469"/>
      <c r="AW153" s="469"/>
      <c r="AX153" s="469"/>
      <c r="AY153" s="470"/>
      <c r="AZ153" s="468"/>
      <c r="BA153" s="469"/>
      <c r="BB153" s="469"/>
      <c r="BC153" s="469"/>
      <c r="BD153" s="469"/>
      <c r="BE153" s="469"/>
      <c r="BF153" s="469"/>
      <c r="BG153" s="469"/>
      <c r="BH153" s="469"/>
      <c r="BI153" s="469"/>
      <c r="BJ153" s="469"/>
      <c r="BK153" s="469"/>
      <c r="BL153" s="469"/>
      <c r="BM153" s="469"/>
      <c r="BN153" s="469"/>
      <c r="BO153" s="469"/>
      <c r="BP153" s="470"/>
      <c r="BQ153" s="468"/>
      <c r="BR153" s="469"/>
      <c r="BS153" s="469"/>
      <c r="BT153" s="469"/>
      <c r="BU153" s="469"/>
      <c r="BV153" s="469"/>
      <c r="BW153" s="469"/>
      <c r="BX153" s="469"/>
      <c r="BY153" s="469"/>
      <c r="BZ153" s="469"/>
      <c r="CA153" s="469"/>
      <c r="CB153" s="469"/>
      <c r="CC153" s="469"/>
      <c r="CD153" s="469"/>
      <c r="CE153" s="469"/>
      <c r="CF153" s="469"/>
      <c r="CG153" s="470"/>
      <c r="CH153" s="468"/>
      <c r="CI153" s="469"/>
      <c r="CJ153" s="469"/>
      <c r="CK153" s="469"/>
      <c r="CL153" s="469"/>
      <c r="CM153" s="469"/>
      <c r="CN153" s="469"/>
      <c r="CO153" s="469"/>
      <c r="CP153" s="469"/>
      <c r="CQ153" s="469"/>
      <c r="CR153" s="469"/>
      <c r="CS153" s="469"/>
      <c r="CT153" s="469"/>
      <c r="CU153" s="469"/>
      <c r="CV153" s="469"/>
      <c r="CW153" s="469"/>
      <c r="CX153" s="470"/>
      <c r="CY153" s="468"/>
      <c r="CZ153" s="469"/>
      <c r="DA153" s="469"/>
      <c r="DB153" s="469"/>
      <c r="DC153" s="469"/>
      <c r="DD153" s="469"/>
      <c r="DE153" s="469"/>
      <c r="DF153" s="469"/>
      <c r="DG153" s="469"/>
      <c r="DH153" s="469"/>
      <c r="DI153" s="469"/>
      <c r="DJ153" s="469"/>
      <c r="DK153" s="469"/>
      <c r="DL153" s="469"/>
      <c r="DM153" s="469"/>
      <c r="DN153" s="469"/>
      <c r="DO153" s="470"/>
      <c r="DP153" s="468"/>
      <c r="DQ153" s="469"/>
      <c r="DR153" s="469"/>
      <c r="DS153" s="469"/>
      <c r="DT153" s="469"/>
      <c r="DU153" s="469"/>
      <c r="DV153" s="469"/>
      <c r="DW153" s="469"/>
      <c r="DX153" s="469"/>
      <c r="DY153" s="469"/>
      <c r="DZ153" s="469"/>
      <c r="EA153" s="469"/>
      <c r="EB153" s="469"/>
      <c r="EC153" s="469"/>
      <c r="ED153" s="469"/>
      <c r="EE153" s="469"/>
      <c r="EF153" s="470"/>
      <c r="EG153" s="468"/>
      <c r="EH153" s="469"/>
      <c r="EI153" s="469"/>
      <c r="EJ153" s="469"/>
      <c r="EK153" s="469"/>
      <c r="EL153" s="469"/>
      <c r="EM153" s="469"/>
      <c r="EN153" s="469"/>
      <c r="EO153" s="469"/>
      <c r="EP153" s="469"/>
      <c r="EQ153" s="469"/>
      <c r="ER153" s="469"/>
      <c r="ES153" s="469"/>
      <c r="ET153" s="469"/>
      <c r="EU153" s="469"/>
      <c r="EV153" s="469"/>
      <c r="EW153" s="470"/>
      <c r="EX153" s="468"/>
      <c r="EY153" s="469"/>
      <c r="EZ153" s="469"/>
      <c r="FA153" s="469"/>
      <c r="FB153" s="469"/>
      <c r="FC153" s="469"/>
      <c r="FD153" s="469"/>
      <c r="FE153" s="469"/>
      <c r="FF153" s="469"/>
      <c r="FG153" s="469"/>
      <c r="FH153" s="469"/>
      <c r="FI153" s="469"/>
      <c r="FJ153" s="469"/>
      <c r="FK153" s="469"/>
      <c r="FL153" s="469"/>
      <c r="FM153" s="469"/>
      <c r="FN153" s="470"/>
      <c r="FO153" s="468"/>
      <c r="FP153" s="469"/>
      <c r="FQ153" s="469"/>
      <c r="FR153" s="469"/>
      <c r="FS153" s="469"/>
      <c r="FT153" s="469"/>
      <c r="FU153" s="469"/>
      <c r="FV153" s="469"/>
      <c r="FW153" s="469"/>
      <c r="FX153" s="469"/>
      <c r="FY153" s="469"/>
      <c r="FZ153" s="469"/>
      <c r="GA153" s="469"/>
      <c r="GB153" s="469"/>
      <c r="GC153" s="469"/>
      <c r="GD153" s="469"/>
      <c r="GE153" s="470"/>
      <c r="GF153" s="468"/>
      <c r="GG153" s="469"/>
      <c r="GH153" s="469"/>
      <c r="GI153" s="469"/>
      <c r="GJ153" s="469"/>
      <c r="GK153" s="469"/>
      <c r="GL153" s="469"/>
      <c r="GM153" s="469"/>
      <c r="GN153" s="469"/>
      <c r="GO153" s="469"/>
      <c r="GP153" s="469"/>
      <c r="GQ153" s="469"/>
      <c r="GR153" s="469"/>
      <c r="GS153" s="469"/>
      <c r="GT153" s="469"/>
      <c r="GU153" s="469"/>
      <c r="GV153" s="470"/>
      <c r="GW153" s="468"/>
      <c r="GX153" s="469"/>
      <c r="GY153" s="469"/>
      <c r="GZ153" s="469"/>
      <c r="HA153" s="469"/>
      <c r="HB153" s="469"/>
      <c r="HC153" s="469"/>
      <c r="HD153" s="469"/>
      <c r="HE153" s="469"/>
      <c r="HF153" s="469"/>
      <c r="HG153" s="469"/>
      <c r="HH153" s="469"/>
      <c r="HI153" s="469"/>
      <c r="HJ153" s="469"/>
      <c r="HK153" s="469"/>
      <c r="HL153" s="469"/>
      <c r="HM153" s="470"/>
      <c r="HN153" s="468"/>
      <c r="HO153" s="469"/>
      <c r="HP153" s="469"/>
      <c r="HQ153" s="469"/>
      <c r="HR153" s="469"/>
      <c r="HS153" s="469"/>
      <c r="HT153" s="469"/>
      <c r="HU153" s="469"/>
      <c r="HV153" s="469"/>
      <c r="HW153" s="469"/>
      <c r="HX153" s="469"/>
      <c r="HY153" s="469"/>
      <c r="HZ153" s="469"/>
      <c r="IA153" s="469"/>
      <c r="IB153" s="469"/>
      <c r="IC153" s="469"/>
      <c r="ID153" s="470"/>
      <c r="IE153" s="468"/>
      <c r="IF153" s="469"/>
      <c r="IG153" s="469"/>
      <c r="IH153" s="469"/>
      <c r="II153" s="469"/>
      <c r="IJ153" s="469"/>
      <c r="IK153" s="469"/>
      <c r="IL153" s="469"/>
      <c r="IM153" s="469"/>
      <c r="IN153" s="469"/>
      <c r="IO153" s="469"/>
      <c r="IP153" s="469"/>
      <c r="IQ153" s="469"/>
      <c r="IR153" s="469"/>
      <c r="IS153" s="469"/>
      <c r="IT153" s="469"/>
      <c r="IU153" s="470"/>
      <c r="IV153" s="468"/>
      <c r="IW153" s="469"/>
      <c r="IX153" s="469"/>
      <c r="IY153" s="469"/>
      <c r="IZ153" s="469"/>
      <c r="JA153" s="469"/>
      <c r="JB153" s="469"/>
      <c r="JC153" s="469"/>
      <c r="JD153" s="469"/>
      <c r="JE153" s="469"/>
      <c r="JF153" s="469"/>
      <c r="JG153" s="469"/>
      <c r="JH153" s="469"/>
      <c r="JI153" s="469"/>
      <c r="JJ153" s="469"/>
      <c r="JK153" s="469"/>
      <c r="JL153" s="470"/>
      <c r="JM153" s="468"/>
      <c r="JN153" s="469"/>
      <c r="JO153" s="469"/>
      <c r="JP153" s="469"/>
      <c r="JQ153" s="469"/>
      <c r="JR153" s="469"/>
      <c r="JS153" s="469"/>
      <c r="JT153" s="469"/>
      <c r="JU153" s="469"/>
      <c r="JV153" s="469"/>
      <c r="JW153" s="469"/>
      <c r="JX153" s="469"/>
      <c r="JY153" s="469"/>
      <c r="JZ153" s="469"/>
      <c r="KA153" s="469"/>
      <c r="KB153" s="469"/>
      <c r="KC153" s="470"/>
      <c r="KD153" s="468"/>
      <c r="KE153" s="469"/>
      <c r="KF153" s="469"/>
      <c r="KG153" s="469"/>
      <c r="KH153" s="469"/>
      <c r="KI153" s="469"/>
      <c r="KJ153" s="469"/>
      <c r="KK153" s="469"/>
      <c r="KL153" s="469"/>
      <c r="KM153" s="469"/>
      <c r="KN153" s="469"/>
      <c r="KO153" s="469"/>
      <c r="KP153" s="469"/>
      <c r="KQ153" s="469"/>
      <c r="KR153" s="469"/>
      <c r="KS153" s="469"/>
    </row>
    <row r="154" ht="33.75" customHeight="1">
      <c r="A154" s="471" t="s">
        <v>64</v>
      </c>
      <c r="B154" s="472" t="s">
        <v>65</v>
      </c>
      <c r="C154" s="473" t="s">
        <v>66</v>
      </c>
      <c r="D154" s="124"/>
      <c r="E154" s="124"/>
      <c r="F154" s="124"/>
      <c r="G154" s="125"/>
      <c r="H154" s="473" t="s">
        <v>67</v>
      </c>
      <c r="I154" s="125"/>
      <c r="J154" s="473" t="s">
        <v>68</v>
      </c>
      <c r="K154" s="124"/>
      <c r="L154" s="125"/>
      <c r="M154" s="472" t="s">
        <v>69</v>
      </c>
      <c r="N154" s="474" t="s">
        <v>70</v>
      </c>
      <c r="O154" s="125"/>
      <c r="P154" s="475" t="s">
        <v>71</v>
      </c>
      <c r="Q154" s="571"/>
      <c r="R154" s="471" t="s">
        <v>64</v>
      </c>
      <c r="S154" s="472" t="s">
        <v>65</v>
      </c>
      <c r="T154" s="473" t="s">
        <v>66</v>
      </c>
      <c r="U154" s="124"/>
      <c r="V154" s="124"/>
      <c r="W154" s="124"/>
      <c r="X154" s="125"/>
      <c r="Y154" s="473" t="s">
        <v>67</v>
      </c>
      <c r="Z154" s="125"/>
      <c r="AA154" s="473" t="s">
        <v>68</v>
      </c>
      <c r="AB154" s="124"/>
      <c r="AC154" s="125"/>
      <c r="AD154" s="472" t="s">
        <v>69</v>
      </c>
      <c r="AE154" s="474" t="s">
        <v>70</v>
      </c>
      <c r="AF154" s="125"/>
      <c r="AG154" s="475" t="s">
        <v>71</v>
      </c>
      <c r="AH154" s="571"/>
      <c r="AI154" s="471" t="s">
        <v>64</v>
      </c>
      <c r="AJ154" s="472" t="s">
        <v>65</v>
      </c>
      <c r="AK154" s="473" t="s">
        <v>66</v>
      </c>
      <c r="AL154" s="124"/>
      <c r="AM154" s="124"/>
      <c r="AN154" s="124"/>
      <c r="AO154" s="125"/>
      <c r="AP154" s="473" t="s">
        <v>67</v>
      </c>
      <c r="AQ154" s="125"/>
      <c r="AR154" s="473" t="s">
        <v>68</v>
      </c>
      <c r="AS154" s="124"/>
      <c r="AT154" s="125"/>
      <c r="AU154" s="472" t="s">
        <v>69</v>
      </c>
      <c r="AV154" s="474" t="s">
        <v>70</v>
      </c>
      <c r="AW154" s="125"/>
      <c r="AX154" s="475" t="s">
        <v>71</v>
      </c>
      <c r="AY154" s="571"/>
      <c r="AZ154" s="471" t="s">
        <v>64</v>
      </c>
      <c r="BA154" s="472" t="s">
        <v>65</v>
      </c>
      <c r="BB154" s="473" t="s">
        <v>66</v>
      </c>
      <c r="BC154" s="124"/>
      <c r="BD154" s="124"/>
      <c r="BE154" s="124"/>
      <c r="BF154" s="125"/>
      <c r="BG154" s="473" t="s">
        <v>67</v>
      </c>
      <c r="BH154" s="125"/>
      <c r="BI154" s="473" t="s">
        <v>68</v>
      </c>
      <c r="BJ154" s="124"/>
      <c r="BK154" s="125"/>
      <c r="BL154" s="472" t="s">
        <v>69</v>
      </c>
      <c r="BM154" s="474" t="s">
        <v>70</v>
      </c>
      <c r="BN154" s="125"/>
      <c r="BO154" s="475" t="s">
        <v>71</v>
      </c>
      <c r="BP154" s="571"/>
      <c r="BQ154" s="471" t="s">
        <v>64</v>
      </c>
      <c r="BR154" s="472" t="s">
        <v>65</v>
      </c>
      <c r="BS154" s="473" t="s">
        <v>66</v>
      </c>
      <c r="BT154" s="124"/>
      <c r="BU154" s="124"/>
      <c r="BV154" s="124"/>
      <c r="BW154" s="125"/>
      <c r="BX154" s="473" t="s">
        <v>67</v>
      </c>
      <c r="BY154" s="125"/>
      <c r="BZ154" s="473" t="s">
        <v>68</v>
      </c>
      <c r="CA154" s="124"/>
      <c r="CB154" s="125"/>
      <c r="CC154" s="472" t="s">
        <v>69</v>
      </c>
      <c r="CD154" s="474" t="s">
        <v>70</v>
      </c>
      <c r="CE154" s="125"/>
      <c r="CF154" s="475" t="s">
        <v>71</v>
      </c>
      <c r="CG154" s="571"/>
      <c r="CH154" s="471" t="s">
        <v>64</v>
      </c>
      <c r="CI154" s="472" t="s">
        <v>65</v>
      </c>
      <c r="CJ154" s="473" t="s">
        <v>66</v>
      </c>
      <c r="CK154" s="124"/>
      <c r="CL154" s="124"/>
      <c r="CM154" s="124"/>
      <c r="CN154" s="125"/>
      <c r="CO154" s="473" t="s">
        <v>67</v>
      </c>
      <c r="CP154" s="125"/>
      <c r="CQ154" s="473" t="s">
        <v>68</v>
      </c>
      <c r="CR154" s="124"/>
      <c r="CS154" s="125"/>
      <c r="CT154" s="472" t="s">
        <v>69</v>
      </c>
      <c r="CU154" s="474" t="s">
        <v>70</v>
      </c>
      <c r="CV154" s="125"/>
      <c r="CW154" s="475" t="s">
        <v>71</v>
      </c>
      <c r="CX154" s="571"/>
      <c r="CY154" s="471" t="s">
        <v>64</v>
      </c>
      <c r="CZ154" s="472" t="s">
        <v>65</v>
      </c>
      <c r="DA154" s="473" t="s">
        <v>66</v>
      </c>
      <c r="DB154" s="124"/>
      <c r="DC154" s="124"/>
      <c r="DD154" s="124"/>
      <c r="DE154" s="125"/>
      <c r="DF154" s="473" t="s">
        <v>67</v>
      </c>
      <c r="DG154" s="125"/>
      <c r="DH154" s="473" t="s">
        <v>68</v>
      </c>
      <c r="DI154" s="124"/>
      <c r="DJ154" s="125"/>
      <c r="DK154" s="472" t="s">
        <v>69</v>
      </c>
      <c r="DL154" s="474" t="s">
        <v>70</v>
      </c>
      <c r="DM154" s="125"/>
      <c r="DN154" s="475" t="s">
        <v>71</v>
      </c>
      <c r="DO154" s="571"/>
      <c r="DP154" s="471" t="s">
        <v>64</v>
      </c>
      <c r="DQ154" s="472" t="s">
        <v>65</v>
      </c>
      <c r="DR154" s="473" t="s">
        <v>66</v>
      </c>
      <c r="DS154" s="124"/>
      <c r="DT154" s="124"/>
      <c r="DU154" s="124"/>
      <c r="DV154" s="125"/>
      <c r="DW154" s="473" t="s">
        <v>67</v>
      </c>
      <c r="DX154" s="125"/>
      <c r="DY154" s="473" t="s">
        <v>68</v>
      </c>
      <c r="DZ154" s="124"/>
      <c r="EA154" s="125"/>
      <c r="EB154" s="472" t="s">
        <v>69</v>
      </c>
      <c r="EC154" s="474" t="s">
        <v>70</v>
      </c>
      <c r="ED154" s="125"/>
      <c r="EE154" s="475" t="s">
        <v>71</v>
      </c>
      <c r="EF154" s="571"/>
      <c r="EG154" s="471" t="s">
        <v>64</v>
      </c>
      <c r="EH154" s="472" t="s">
        <v>65</v>
      </c>
      <c r="EI154" s="473" t="s">
        <v>66</v>
      </c>
      <c r="EJ154" s="124"/>
      <c r="EK154" s="124"/>
      <c r="EL154" s="124"/>
      <c r="EM154" s="125"/>
      <c r="EN154" s="473" t="s">
        <v>67</v>
      </c>
      <c r="EO154" s="125"/>
      <c r="EP154" s="473" t="s">
        <v>68</v>
      </c>
      <c r="EQ154" s="124"/>
      <c r="ER154" s="125"/>
      <c r="ES154" s="472" t="s">
        <v>69</v>
      </c>
      <c r="ET154" s="474" t="s">
        <v>70</v>
      </c>
      <c r="EU154" s="125"/>
      <c r="EV154" s="475" t="s">
        <v>71</v>
      </c>
      <c r="EW154" s="571"/>
      <c r="EX154" s="471" t="s">
        <v>64</v>
      </c>
      <c r="EY154" s="472" t="s">
        <v>65</v>
      </c>
      <c r="EZ154" s="473" t="s">
        <v>66</v>
      </c>
      <c r="FA154" s="124"/>
      <c r="FB154" s="124"/>
      <c r="FC154" s="124"/>
      <c r="FD154" s="125"/>
      <c r="FE154" s="473" t="s">
        <v>67</v>
      </c>
      <c r="FF154" s="125"/>
      <c r="FG154" s="473" t="s">
        <v>68</v>
      </c>
      <c r="FH154" s="124"/>
      <c r="FI154" s="125"/>
      <c r="FJ154" s="472" t="s">
        <v>69</v>
      </c>
      <c r="FK154" s="474" t="s">
        <v>70</v>
      </c>
      <c r="FL154" s="125"/>
      <c r="FM154" s="475" t="s">
        <v>71</v>
      </c>
      <c r="FN154" s="571"/>
      <c r="FO154" s="471" t="s">
        <v>64</v>
      </c>
      <c r="FP154" s="472" t="s">
        <v>65</v>
      </c>
      <c r="FQ154" s="473" t="s">
        <v>66</v>
      </c>
      <c r="FR154" s="124"/>
      <c r="FS154" s="124"/>
      <c r="FT154" s="124"/>
      <c r="FU154" s="125"/>
      <c r="FV154" s="473" t="s">
        <v>67</v>
      </c>
      <c r="FW154" s="125"/>
      <c r="FX154" s="473" t="s">
        <v>68</v>
      </c>
      <c r="FY154" s="124"/>
      <c r="FZ154" s="125"/>
      <c r="GA154" s="472" t="s">
        <v>69</v>
      </c>
      <c r="GB154" s="474" t="s">
        <v>70</v>
      </c>
      <c r="GC154" s="125"/>
      <c r="GD154" s="475" t="s">
        <v>71</v>
      </c>
      <c r="GE154" s="571"/>
      <c r="GF154" s="471" t="s">
        <v>64</v>
      </c>
      <c r="GG154" s="472" t="s">
        <v>65</v>
      </c>
      <c r="GH154" s="473" t="s">
        <v>66</v>
      </c>
      <c r="GI154" s="124"/>
      <c r="GJ154" s="124"/>
      <c r="GK154" s="124"/>
      <c r="GL154" s="125"/>
      <c r="GM154" s="473" t="s">
        <v>67</v>
      </c>
      <c r="GN154" s="125"/>
      <c r="GO154" s="473" t="s">
        <v>68</v>
      </c>
      <c r="GP154" s="124"/>
      <c r="GQ154" s="125"/>
      <c r="GR154" s="472" t="s">
        <v>69</v>
      </c>
      <c r="GS154" s="474" t="s">
        <v>70</v>
      </c>
      <c r="GT154" s="125"/>
      <c r="GU154" s="475" t="s">
        <v>71</v>
      </c>
      <c r="GV154" s="571"/>
      <c r="GW154" s="471" t="s">
        <v>64</v>
      </c>
      <c r="GX154" s="472" t="s">
        <v>65</v>
      </c>
      <c r="GY154" s="473" t="s">
        <v>66</v>
      </c>
      <c r="GZ154" s="124"/>
      <c r="HA154" s="124"/>
      <c r="HB154" s="124"/>
      <c r="HC154" s="125"/>
      <c r="HD154" s="473" t="s">
        <v>67</v>
      </c>
      <c r="HE154" s="125"/>
      <c r="HF154" s="473" t="s">
        <v>68</v>
      </c>
      <c r="HG154" s="124"/>
      <c r="HH154" s="125"/>
      <c r="HI154" s="472" t="s">
        <v>69</v>
      </c>
      <c r="HJ154" s="474" t="s">
        <v>70</v>
      </c>
      <c r="HK154" s="125"/>
      <c r="HL154" s="475" t="s">
        <v>71</v>
      </c>
      <c r="HM154" s="571"/>
      <c r="HN154" s="471" t="s">
        <v>64</v>
      </c>
      <c r="HO154" s="472" t="s">
        <v>65</v>
      </c>
      <c r="HP154" s="473" t="s">
        <v>66</v>
      </c>
      <c r="HQ154" s="124"/>
      <c r="HR154" s="124"/>
      <c r="HS154" s="124"/>
      <c r="HT154" s="125"/>
      <c r="HU154" s="473" t="s">
        <v>67</v>
      </c>
      <c r="HV154" s="125"/>
      <c r="HW154" s="473" t="s">
        <v>68</v>
      </c>
      <c r="HX154" s="124"/>
      <c r="HY154" s="125"/>
      <c r="HZ154" s="472" t="s">
        <v>69</v>
      </c>
      <c r="IA154" s="474" t="s">
        <v>70</v>
      </c>
      <c r="IB154" s="125"/>
      <c r="IC154" s="475" t="s">
        <v>71</v>
      </c>
      <c r="ID154" s="571"/>
      <c r="IE154" s="471" t="s">
        <v>64</v>
      </c>
      <c r="IF154" s="472" t="s">
        <v>65</v>
      </c>
      <c r="IG154" s="473" t="s">
        <v>66</v>
      </c>
      <c r="IH154" s="124"/>
      <c r="II154" s="124"/>
      <c r="IJ154" s="124"/>
      <c r="IK154" s="125"/>
      <c r="IL154" s="473" t="s">
        <v>67</v>
      </c>
      <c r="IM154" s="125"/>
      <c r="IN154" s="473" t="s">
        <v>68</v>
      </c>
      <c r="IO154" s="124"/>
      <c r="IP154" s="125"/>
      <c r="IQ154" s="472" t="s">
        <v>69</v>
      </c>
      <c r="IR154" s="474" t="s">
        <v>70</v>
      </c>
      <c r="IS154" s="125"/>
      <c r="IT154" s="475" t="s">
        <v>71</v>
      </c>
      <c r="IU154" s="571"/>
      <c r="IV154" s="471" t="s">
        <v>64</v>
      </c>
      <c r="IW154" s="472" t="s">
        <v>65</v>
      </c>
      <c r="IX154" s="473" t="s">
        <v>66</v>
      </c>
      <c r="IY154" s="124"/>
      <c r="IZ154" s="124"/>
      <c r="JA154" s="124"/>
      <c r="JB154" s="125"/>
      <c r="JC154" s="473" t="s">
        <v>67</v>
      </c>
      <c r="JD154" s="125"/>
      <c r="JE154" s="473" t="s">
        <v>68</v>
      </c>
      <c r="JF154" s="124"/>
      <c r="JG154" s="125"/>
      <c r="JH154" s="472" t="s">
        <v>69</v>
      </c>
      <c r="JI154" s="474" t="s">
        <v>70</v>
      </c>
      <c r="JJ154" s="125"/>
      <c r="JK154" s="475" t="s">
        <v>71</v>
      </c>
      <c r="JL154" s="571"/>
      <c r="JM154" s="471" t="s">
        <v>64</v>
      </c>
      <c r="JN154" s="472" t="s">
        <v>65</v>
      </c>
      <c r="JO154" s="473" t="s">
        <v>66</v>
      </c>
      <c r="JP154" s="124"/>
      <c r="JQ154" s="124"/>
      <c r="JR154" s="124"/>
      <c r="JS154" s="125"/>
      <c r="JT154" s="473" t="s">
        <v>67</v>
      </c>
      <c r="JU154" s="125"/>
      <c r="JV154" s="473" t="s">
        <v>68</v>
      </c>
      <c r="JW154" s="124"/>
      <c r="JX154" s="125"/>
      <c r="JY154" s="472" t="s">
        <v>69</v>
      </c>
      <c r="JZ154" s="474" t="s">
        <v>70</v>
      </c>
      <c r="KA154" s="125"/>
      <c r="KB154" s="475" t="s">
        <v>71</v>
      </c>
      <c r="KC154" s="571"/>
      <c r="KD154" s="471" t="s">
        <v>64</v>
      </c>
      <c r="KE154" s="472" t="s">
        <v>65</v>
      </c>
      <c r="KF154" s="473" t="s">
        <v>66</v>
      </c>
      <c r="KG154" s="124"/>
      <c r="KH154" s="124"/>
      <c r="KI154" s="124"/>
      <c r="KJ154" s="125"/>
      <c r="KK154" s="473" t="s">
        <v>67</v>
      </c>
      <c r="KL154" s="125"/>
      <c r="KM154" s="473" t="s">
        <v>68</v>
      </c>
      <c r="KN154" s="124"/>
      <c r="KO154" s="125"/>
      <c r="KP154" s="472" t="s">
        <v>69</v>
      </c>
      <c r="KQ154" s="474" t="s">
        <v>70</v>
      </c>
      <c r="KR154" s="125"/>
      <c r="KS154" s="475" t="s">
        <v>71</v>
      </c>
    </row>
    <row r="155" ht="66.0" customHeight="1">
      <c r="A155" s="131"/>
      <c r="B155" s="42"/>
      <c r="C155" s="479" t="s">
        <v>72</v>
      </c>
      <c r="D155" s="479" t="s">
        <v>73</v>
      </c>
      <c r="E155" s="480" t="s">
        <v>74</v>
      </c>
      <c r="F155" s="479" t="s">
        <v>106</v>
      </c>
      <c r="G155" s="479" t="s">
        <v>76</v>
      </c>
      <c r="H155" s="481" t="s">
        <v>77</v>
      </c>
      <c r="I155" s="479" t="s">
        <v>78</v>
      </c>
      <c r="J155" s="481" t="str">
        <f>"Total Biaya Perawatan "&amp;G151&amp;" (Juta Rp)"</f>
        <v>Total Biaya Perawatan Triwulan IV (Juta Rp)</v>
      </c>
      <c r="K155" s="479" t="str">
        <f>"Total Biaya Perawatan "&amp;G115&amp;" (Juta Rp)"</f>
        <v>Total Biaya Perawatan Triwulan III (Juta Rp)</v>
      </c>
      <c r="L155" s="479" t="s">
        <v>108</v>
      </c>
      <c r="M155" s="42"/>
      <c r="N155" s="481" t="s">
        <v>107</v>
      </c>
      <c r="O155" s="481" t="s">
        <v>82</v>
      </c>
      <c r="P155" s="135"/>
      <c r="Q155" s="571"/>
      <c r="R155" s="131"/>
      <c r="S155" s="42"/>
      <c r="T155" s="479" t="s">
        <v>72</v>
      </c>
      <c r="U155" s="479" t="s">
        <v>73</v>
      </c>
      <c r="V155" s="480" t="s">
        <v>74</v>
      </c>
      <c r="W155" s="479" t="s">
        <v>106</v>
      </c>
      <c r="X155" s="479" t="s">
        <v>76</v>
      </c>
      <c r="Y155" s="481" t="s">
        <v>77</v>
      </c>
      <c r="Z155" s="479" t="s">
        <v>78</v>
      </c>
      <c r="AA155" s="481" t="str">
        <f>"Total Biaya Perawatan "&amp;X151&amp;" (Juta Rp)"</f>
        <v>Total Biaya Perawatan Triwulan IV (Juta Rp)</v>
      </c>
      <c r="AB155" s="479" t="str">
        <f>"Total Biaya Perawatan "&amp;X115&amp;" (Juta Rp)"</f>
        <v>Total Biaya Perawatan Triwulan III (Juta Rp)</v>
      </c>
      <c r="AC155" s="479" t="s">
        <v>108</v>
      </c>
      <c r="AD155" s="42"/>
      <c r="AE155" s="481" t="s">
        <v>107</v>
      </c>
      <c r="AF155" s="481" t="s">
        <v>82</v>
      </c>
      <c r="AG155" s="135"/>
      <c r="AH155" s="571"/>
      <c r="AI155" s="131"/>
      <c r="AJ155" s="42"/>
      <c r="AK155" s="479" t="s">
        <v>72</v>
      </c>
      <c r="AL155" s="479" t="s">
        <v>73</v>
      </c>
      <c r="AM155" s="480" t="s">
        <v>74</v>
      </c>
      <c r="AN155" s="479" t="s">
        <v>106</v>
      </c>
      <c r="AO155" s="479" t="s">
        <v>76</v>
      </c>
      <c r="AP155" s="481" t="s">
        <v>77</v>
      </c>
      <c r="AQ155" s="479" t="s">
        <v>78</v>
      </c>
      <c r="AR155" s="481" t="str">
        <f>"Total Biaya Perawatan "&amp;AO151&amp;" (Juta Rp)"</f>
        <v>Total Biaya Perawatan Triwulan IV (Juta Rp)</v>
      </c>
      <c r="AS155" s="479" t="str">
        <f>"Total Biaya Perawatan "&amp;AO115&amp;" (Juta Rp)"</f>
        <v>Total Biaya Perawatan Triwulan III (Juta Rp)</v>
      </c>
      <c r="AT155" s="479" t="s">
        <v>108</v>
      </c>
      <c r="AU155" s="42"/>
      <c r="AV155" s="481" t="s">
        <v>107</v>
      </c>
      <c r="AW155" s="481" t="s">
        <v>82</v>
      </c>
      <c r="AX155" s="135"/>
      <c r="AY155" s="571"/>
      <c r="AZ155" s="131"/>
      <c r="BA155" s="42"/>
      <c r="BB155" s="479" t="s">
        <v>72</v>
      </c>
      <c r="BC155" s="479" t="s">
        <v>73</v>
      </c>
      <c r="BD155" s="480" t="s">
        <v>74</v>
      </c>
      <c r="BE155" s="479" t="s">
        <v>106</v>
      </c>
      <c r="BF155" s="479" t="s">
        <v>76</v>
      </c>
      <c r="BG155" s="481" t="s">
        <v>77</v>
      </c>
      <c r="BH155" s="479" t="s">
        <v>78</v>
      </c>
      <c r="BI155" s="481" t="str">
        <f>"Total Biaya Perawatan "&amp;BF151&amp;" (Juta Rp)"</f>
        <v>Total Biaya Perawatan Triwulan IV (Juta Rp)</v>
      </c>
      <c r="BJ155" s="479" t="str">
        <f>"Total Biaya Perawatan "&amp;BF115&amp;" (Juta Rp)"</f>
        <v>Total Biaya Perawatan Triwulan III (Juta Rp)</v>
      </c>
      <c r="BK155" s="479" t="s">
        <v>108</v>
      </c>
      <c r="BL155" s="42"/>
      <c r="BM155" s="481" t="s">
        <v>107</v>
      </c>
      <c r="BN155" s="481" t="s">
        <v>82</v>
      </c>
      <c r="BO155" s="135"/>
      <c r="BP155" s="571"/>
      <c r="BQ155" s="131"/>
      <c r="BR155" s="42"/>
      <c r="BS155" s="479" t="s">
        <v>72</v>
      </c>
      <c r="BT155" s="479" t="s">
        <v>73</v>
      </c>
      <c r="BU155" s="480" t="s">
        <v>74</v>
      </c>
      <c r="BV155" s="479" t="s">
        <v>106</v>
      </c>
      <c r="BW155" s="479" t="s">
        <v>76</v>
      </c>
      <c r="BX155" s="481" t="s">
        <v>77</v>
      </c>
      <c r="BY155" s="479" t="s">
        <v>78</v>
      </c>
      <c r="BZ155" s="481" t="str">
        <f>"Total Biaya Perawatan "&amp;BW151&amp;" (Juta Rp)"</f>
        <v>Total Biaya Perawatan Triwulan IV (Juta Rp)</v>
      </c>
      <c r="CA155" s="479" t="str">
        <f>"Total Biaya Perawatan "&amp;BW115&amp;" (Juta Rp)"</f>
        <v>Total Biaya Perawatan Triwulan III (Juta Rp)</v>
      </c>
      <c r="CB155" s="479" t="s">
        <v>108</v>
      </c>
      <c r="CC155" s="42"/>
      <c r="CD155" s="481" t="s">
        <v>107</v>
      </c>
      <c r="CE155" s="481" t="s">
        <v>82</v>
      </c>
      <c r="CF155" s="135"/>
      <c r="CG155" s="571"/>
      <c r="CH155" s="131"/>
      <c r="CI155" s="42"/>
      <c r="CJ155" s="479" t="s">
        <v>72</v>
      </c>
      <c r="CK155" s="479" t="s">
        <v>73</v>
      </c>
      <c r="CL155" s="480" t="s">
        <v>74</v>
      </c>
      <c r="CM155" s="479" t="s">
        <v>106</v>
      </c>
      <c r="CN155" s="479" t="s">
        <v>76</v>
      </c>
      <c r="CO155" s="481" t="s">
        <v>77</v>
      </c>
      <c r="CP155" s="479" t="s">
        <v>78</v>
      </c>
      <c r="CQ155" s="481" t="str">
        <f>"Total Biaya Perawatan "&amp;CN151&amp;" (Juta Rp)"</f>
        <v>Total Biaya Perawatan Triwulan IV (Juta Rp)</v>
      </c>
      <c r="CR155" s="479" t="str">
        <f>"Total Biaya Perawatan "&amp;CN115&amp;" (Juta Rp)"</f>
        <v>Total Biaya Perawatan Triwulan III (Juta Rp)</v>
      </c>
      <c r="CS155" s="479" t="s">
        <v>108</v>
      </c>
      <c r="CT155" s="42"/>
      <c r="CU155" s="481" t="s">
        <v>107</v>
      </c>
      <c r="CV155" s="481" t="s">
        <v>82</v>
      </c>
      <c r="CW155" s="135"/>
      <c r="CX155" s="571"/>
      <c r="CY155" s="131"/>
      <c r="CZ155" s="42"/>
      <c r="DA155" s="479" t="s">
        <v>72</v>
      </c>
      <c r="DB155" s="479" t="s">
        <v>73</v>
      </c>
      <c r="DC155" s="480" t="s">
        <v>74</v>
      </c>
      <c r="DD155" s="479" t="s">
        <v>106</v>
      </c>
      <c r="DE155" s="479" t="s">
        <v>76</v>
      </c>
      <c r="DF155" s="481" t="s">
        <v>77</v>
      </c>
      <c r="DG155" s="479" t="s">
        <v>78</v>
      </c>
      <c r="DH155" s="481" t="str">
        <f>"Total Biaya Perawatan "&amp;DE151&amp;" (Juta Rp)"</f>
        <v>Total Biaya Perawatan Triwulan IV (Juta Rp)</v>
      </c>
      <c r="DI155" s="479" t="str">
        <f>"Total Biaya Perawatan "&amp;DE115&amp;" (Juta Rp)"</f>
        <v>Total Biaya Perawatan Triwulan III (Juta Rp)</v>
      </c>
      <c r="DJ155" s="479" t="s">
        <v>108</v>
      </c>
      <c r="DK155" s="42"/>
      <c r="DL155" s="481" t="s">
        <v>107</v>
      </c>
      <c r="DM155" s="481" t="s">
        <v>82</v>
      </c>
      <c r="DN155" s="135"/>
      <c r="DO155" s="571"/>
      <c r="DP155" s="131"/>
      <c r="DQ155" s="42"/>
      <c r="DR155" s="479" t="s">
        <v>72</v>
      </c>
      <c r="DS155" s="479" t="s">
        <v>73</v>
      </c>
      <c r="DT155" s="480" t="s">
        <v>74</v>
      </c>
      <c r="DU155" s="479" t="s">
        <v>106</v>
      </c>
      <c r="DV155" s="479" t="s">
        <v>76</v>
      </c>
      <c r="DW155" s="481" t="s">
        <v>77</v>
      </c>
      <c r="DX155" s="479" t="s">
        <v>78</v>
      </c>
      <c r="DY155" s="481" t="str">
        <f>"Total Biaya Perawatan "&amp;DV151&amp;" (Juta Rp)"</f>
        <v>Total Biaya Perawatan Triwulan IV (Juta Rp)</v>
      </c>
      <c r="DZ155" s="479" t="str">
        <f>"Total Biaya Perawatan "&amp;DV115&amp;" (Juta Rp)"</f>
        <v>Total Biaya Perawatan Triwulan III (Juta Rp)</v>
      </c>
      <c r="EA155" s="479" t="s">
        <v>108</v>
      </c>
      <c r="EB155" s="42"/>
      <c r="EC155" s="481" t="s">
        <v>107</v>
      </c>
      <c r="ED155" s="481" t="s">
        <v>82</v>
      </c>
      <c r="EE155" s="135"/>
      <c r="EF155" s="571"/>
      <c r="EG155" s="131"/>
      <c r="EH155" s="42"/>
      <c r="EI155" s="479" t="s">
        <v>72</v>
      </c>
      <c r="EJ155" s="479" t="s">
        <v>73</v>
      </c>
      <c r="EK155" s="480" t="s">
        <v>74</v>
      </c>
      <c r="EL155" s="479" t="s">
        <v>106</v>
      </c>
      <c r="EM155" s="479" t="s">
        <v>76</v>
      </c>
      <c r="EN155" s="481" t="s">
        <v>77</v>
      </c>
      <c r="EO155" s="479" t="s">
        <v>78</v>
      </c>
      <c r="EP155" s="481" t="str">
        <f>"Total Biaya Perawatan "&amp;EM151&amp;" (Juta Rp)"</f>
        <v>Total Biaya Perawatan Triwulan IV (Juta Rp)</v>
      </c>
      <c r="EQ155" s="479" t="str">
        <f>"Total Biaya Perawatan "&amp;EM115&amp;" (Juta Rp)"</f>
        <v>Total Biaya Perawatan Triwulan III (Juta Rp)</v>
      </c>
      <c r="ER155" s="479" t="s">
        <v>108</v>
      </c>
      <c r="ES155" s="42"/>
      <c r="ET155" s="481" t="s">
        <v>107</v>
      </c>
      <c r="EU155" s="481" t="s">
        <v>82</v>
      </c>
      <c r="EV155" s="135"/>
      <c r="EW155" s="571"/>
      <c r="EX155" s="131"/>
      <c r="EY155" s="42"/>
      <c r="EZ155" s="479" t="s">
        <v>72</v>
      </c>
      <c r="FA155" s="479" t="s">
        <v>73</v>
      </c>
      <c r="FB155" s="480" t="s">
        <v>74</v>
      </c>
      <c r="FC155" s="479" t="s">
        <v>106</v>
      </c>
      <c r="FD155" s="479" t="s">
        <v>76</v>
      </c>
      <c r="FE155" s="481" t="s">
        <v>77</v>
      </c>
      <c r="FF155" s="479" t="s">
        <v>78</v>
      </c>
      <c r="FG155" s="481" t="str">
        <f>"Total Biaya Perawatan "&amp;FD151&amp;" (Juta Rp)"</f>
        <v>Total Biaya Perawatan Triwulan IV (Juta Rp)</v>
      </c>
      <c r="FH155" s="479" t="str">
        <f>"Total Biaya Perawatan "&amp;FD115&amp;" (Juta Rp)"</f>
        <v>Total Biaya Perawatan Triwulan III (Juta Rp)</v>
      </c>
      <c r="FI155" s="479" t="s">
        <v>108</v>
      </c>
      <c r="FJ155" s="42"/>
      <c r="FK155" s="481" t="s">
        <v>107</v>
      </c>
      <c r="FL155" s="481" t="s">
        <v>82</v>
      </c>
      <c r="FM155" s="135"/>
      <c r="FN155" s="571"/>
      <c r="FO155" s="131"/>
      <c r="FP155" s="42"/>
      <c r="FQ155" s="479" t="s">
        <v>72</v>
      </c>
      <c r="FR155" s="479" t="s">
        <v>73</v>
      </c>
      <c r="FS155" s="480" t="s">
        <v>74</v>
      </c>
      <c r="FT155" s="479" t="s">
        <v>106</v>
      </c>
      <c r="FU155" s="479" t="s">
        <v>76</v>
      </c>
      <c r="FV155" s="481" t="s">
        <v>77</v>
      </c>
      <c r="FW155" s="479" t="s">
        <v>78</v>
      </c>
      <c r="FX155" s="481" t="str">
        <f>"Total Biaya Perawatan "&amp;FU151&amp;" (Juta Rp)"</f>
        <v>Total Biaya Perawatan Triwulan IV (Juta Rp)</v>
      </c>
      <c r="FY155" s="479" t="str">
        <f>"Total Biaya Perawatan "&amp;FU115&amp;" (Juta Rp)"</f>
        <v>Total Biaya Perawatan Triwulan III (Juta Rp)</v>
      </c>
      <c r="FZ155" s="479" t="s">
        <v>108</v>
      </c>
      <c r="GA155" s="42"/>
      <c r="GB155" s="481" t="s">
        <v>107</v>
      </c>
      <c r="GC155" s="481" t="s">
        <v>82</v>
      </c>
      <c r="GD155" s="135"/>
      <c r="GE155" s="571"/>
      <c r="GF155" s="131"/>
      <c r="GG155" s="42"/>
      <c r="GH155" s="479" t="s">
        <v>72</v>
      </c>
      <c r="GI155" s="479" t="s">
        <v>73</v>
      </c>
      <c r="GJ155" s="480" t="s">
        <v>74</v>
      </c>
      <c r="GK155" s="479" t="s">
        <v>106</v>
      </c>
      <c r="GL155" s="479" t="s">
        <v>76</v>
      </c>
      <c r="GM155" s="481" t="s">
        <v>77</v>
      </c>
      <c r="GN155" s="479" t="s">
        <v>78</v>
      </c>
      <c r="GO155" s="481" t="str">
        <f>"Total Biaya Perawatan "&amp;GL151&amp;" (Juta Rp)"</f>
        <v>Total Biaya Perawatan Triwulan IV (Juta Rp)</v>
      </c>
      <c r="GP155" s="479" t="str">
        <f>"Total Biaya Perawatan "&amp;GL115&amp;" (Juta Rp)"</f>
        <v>Total Biaya Perawatan Triwulan III (Juta Rp)</v>
      </c>
      <c r="GQ155" s="479" t="s">
        <v>108</v>
      </c>
      <c r="GR155" s="42"/>
      <c r="GS155" s="481" t="s">
        <v>107</v>
      </c>
      <c r="GT155" s="481" t="s">
        <v>82</v>
      </c>
      <c r="GU155" s="135"/>
      <c r="GV155" s="571"/>
      <c r="GW155" s="131"/>
      <c r="GX155" s="42"/>
      <c r="GY155" s="479" t="s">
        <v>72</v>
      </c>
      <c r="GZ155" s="479" t="s">
        <v>73</v>
      </c>
      <c r="HA155" s="480" t="s">
        <v>74</v>
      </c>
      <c r="HB155" s="479" t="s">
        <v>106</v>
      </c>
      <c r="HC155" s="479" t="s">
        <v>76</v>
      </c>
      <c r="HD155" s="481" t="s">
        <v>77</v>
      </c>
      <c r="HE155" s="479" t="s">
        <v>78</v>
      </c>
      <c r="HF155" s="481" t="str">
        <f>"Total Biaya Perawatan "&amp;HC151&amp;" (Juta Rp)"</f>
        <v>Total Biaya Perawatan Triwulan IV (Juta Rp)</v>
      </c>
      <c r="HG155" s="479" t="str">
        <f>"Total Biaya Perawatan "&amp;HC115&amp;" (Juta Rp)"</f>
        <v>Total Biaya Perawatan Triwulan III (Juta Rp)</v>
      </c>
      <c r="HH155" s="479" t="s">
        <v>108</v>
      </c>
      <c r="HI155" s="42"/>
      <c r="HJ155" s="481" t="s">
        <v>107</v>
      </c>
      <c r="HK155" s="481" t="s">
        <v>82</v>
      </c>
      <c r="HL155" s="135"/>
      <c r="HM155" s="571"/>
      <c r="HN155" s="131"/>
      <c r="HO155" s="42"/>
      <c r="HP155" s="479" t="s">
        <v>72</v>
      </c>
      <c r="HQ155" s="479" t="s">
        <v>73</v>
      </c>
      <c r="HR155" s="480" t="s">
        <v>74</v>
      </c>
      <c r="HS155" s="479" t="s">
        <v>106</v>
      </c>
      <c r="HT155" s="479" t="s">
        <v>76</v>
      </c>
      <c r="HU155" s="481" t="s">
        <v>77</v>
      </c>
      <c r="HV155" s="479" t="s">
        <v>78</v>
      </c>
      <c r="HW155" s="481" t="str">
        <f>"Total Biaya Perawatan "&amp;HT151&amp;" (Juta Rp)"</f>
        <v>Total Biaya Perawatan Triwulan IV (Juta Rp)</v>
      </c>
      <c r="HX155" s="479" t="str">
        <f>"Total Biaya Perawatan "&amp;HT115&amp;" (Juta Rp)"</f>
        <v>Total Biaya Perawatan Triwulan III (Juta Rp)</v>
      </c>
      <c r="HY155" s="479" t="s">
        <v>108</v>
      </c>
      <c r="HZ155" s="42"/>
      <c r="IA155" s="481" t="s">
        <v>107</v>
      </c>
      <c r="IB155" s="481" t="s">
        <v>82</v>
      </c>
      <c r="IC155" s="135"/>
      <c r="ID155" s="571"/>
      <c r="IE155" s="131"/>
      <c r="IF155" s="42"/>
      <c r="IG155" s="479" t="s">
        <v>72</v>
      </c>
      <c r="IH155" s="479" t="s">
        <v>73</v>
      </c>
      <c r="II155" s="480" t="s">
        <v>74</v>
      </c>
      <c r="IJ155" s="479" t="s">
        <v>106</v>
      </c>
      <c r="IK155" s="479" t="s">
        <v>76</v>
      </c>
      <c r="IL155" s="481" t="s">
        <v>77</v>
      </c>
      <c r="IM155" s="479" t="s">
        <v>78</v>
      </c>
      <c r="IN155" s="481" t="str">
        <f>"Total Biaya Perawatan "&amp;IK151&amp;" (Juta Rp)"</f>
        <v>Total Biaya Perawatan Triwulan IV (Juta Rp)</v>
      </c>
      <c r="IO155" s="479" t="str">
        <f>"Total Biaya Perawatan "&amp;IK115&amp;" (Juta Rp)"</f>
        <v>Total Biaya Perawatan Triwulan III (Juta Rp)</v>
      </c>
      <c r="IP155" s="479" t="s">
        <v>108</v>
      </c>
      <c r="IQ155" s="42"/>
      <c r="IR155" s="481" t="s">
        <v>107</v>
      </c>
      <c r="IS155" s="481" t="s">
        <v>82</v>
      </c>
      <c r="IT155" s="135"/>
      <c r="IU155" s="571"/>
      <c r="IV155" s="131"/>
      <c r="IW155" s="42"/>
      <c r="IX155" s="479" t="s">
        <v>72</v>
      </c>
      <c r="IY155" s="479" t="s">
        <v>73</v>
      </c>
      <c r="IZ155" s="480" t="s">
        <v>74</v>
      </c>
      <c r="JA155" s="479" t="s">
        <v>106</v>
      </c>
      <c r="JB155" s="479" t="s">
        <v>76</v>
      </c>
      <c r="JC155" s="481" t="s">
        <v>77</v>
      </c>
      <c r="JD155" s="479" t="s">
        <v>78</v>
      </c>
      <c r="JE155" s="481" t="str">
        <f>"Total Biaya Perawatan "&amp;JB151&amp;" (Juta Rp)"</f>
        <v>Total Biaya Perawatan Triwulan IV (Juta Rp)</v>
      </c>
      <c r="JF155" s="479" t="str">
        <f>"Total Biaya Perawatan "&amp;JB115&amp;" (Juta Rp)"</f>
        <v>Total Biaya Perawatan Triwulan III (Juta Rp)</v>
      </c>
      <c r="JG155" s="479" t="s">
        <v>108</v>
      </c>
      <c r="JH155" s="42"/>
      <c r="JI155" s="481" t="s">
        <v>107</v>
      </c>
      <c r="JJ155" s="481" t="s">
        <v>82</v>
      </c>
      <c r="JK155" s="135"/>
      <c r="JL155" s="571"/>
      <c r="JM155" s="131"/>
      <c r="JN155" s="42"/>
      <c r="JO155" s="479" t="s">
        <v>72</v>
      </c>
      <c r="JP155" s="479" t="s">
        <v>73</v>
      </c>
      <c r="JQ155" s="480" t="s">
        <v>74</v>
      </c>
      <c r="JR155" s="479" t="s">
        <v>106</v>
      </c>
      <c r="JS155" s="479" t="s">
        <v>76</v>
      </c>
      <c r="JT155" s="481" t="s">
        <v>77</v>
      </c>
      <c r="JU155" s="479" t="s">
        <v>78</v>
      </c>
      <c r="JV155" s="481" t="str">
        <f>"Total Biaya Perawatan "&amp;JS151&amp;" (Juta Rp)"</f>
        <v>Total Biaya Perawatan Triwulan IV (Juta Rp)</v>
      </c>
      <c r="JW155" s="479" t="str">
        <f>"Total Biaya Perawatan "&amp;JS115&amp;" (Juta Rp)"</f>
        <v>Total Biaya Perawatan Triwulan III (Juta Rp)</v>
      </c>
      <c r="JX155" s="479" t="s">
        <v>108</v>
      </c>
      <c r="JY155" s="42"/>
      <c r="JZ155" s="481" t="s">
        <v>107</v>
      </c>
      <c r="KA155" s="481" t="s">
        <v>82</v>
      </c>
      <c r="KB155" s="135"/>
      <c r="KC155" s="571"/>
      <c r="KD155" s="131"/>
      <c r="KE155" s="42"/>
      <c r="KF155" s="479" t="s">
        <v>72</v>
      </c>
      <c r="KG155" s="479" t="s">
        <v>73</v>
      </c>
      <c r="KH155" s="480" t="s">
        <v>74</v>
      </c>
      <c r="KI155" s="479" t="s">
        <v>106</v>
      </c>
      <c r="KJ155" s="479" t="s">
        <v>76</v>
      </c>
      <c r="KK155" s="481" t="s">
        <v>77</v>
      </c>
      <c r="KL155" s="479" t="s">
        <v>78</v>
      </c>
      <c r="KM155" s="481" t="str">
        <f>"Total Biaya Perawatan "&amp;KJ151&amp;" (Juta Rp)"</f>
        <v>Total Biaya Perawatan Triwulan IV (Juta Rp)</v>
      </c>
      <c r="KN155" s="479" t="str">
        <f>"Total Biaya Perawatan "&amp;KJ115&amp;" (Juta Rp)"</f>
        <v>Total Biaya Perawatan Triwulan III (Juta Rp)</v>
      </c>
      <c r="KO155" s="479" t="s">
        <v>108</v>
      </c>
      <c r="KP155" s="42"/>
      <c r="KQ155" s="481" t="s">
        <v>107</v>
      </c>
      <c r="KR155" s="481" t="s">
        <v>82</v>
      </c>
      <c r="KS155" s="135"/>
    </row>
    <row r="156" ht="15.75" customHeight="1">
      <c r="A156" s="482">
        <v>-1.0</v>
      </c>
      <c r="B156" s="483">
        <v>-2.0</v>
      </c>
      <c r="C156" s="483">
        <v>-3.0</v>
      </c>
      <c r="D156" s="483">
        <v>-4.0</v>
      </c>
      <c r="E156" s="483">
        <v>-5.0</v>
      </c>
      <c r="F156" s="483">
        <v>-6.0</v>
      </c>
      <c r="G156" s="483">
        <v>-7.0</v>
      </c>
      <c r="H156" s="483">
        <v>-8.0</v>
      </c>
      <c r="I156" s="483">
        <v>-9.0</v>
      </c>
      <c r="J156" s="483">
        <v>-10.0</v>
      </c>
      <c r="K156" s="483">
        <v>-11.0</v>
      </c>
      <c r="L156" s="483">
        <v>-12.0</v>
      </c>
      <c r="M156" s="483">
        <v>-13.0</v>
      </c>
      <c r="N156" s="483">
        <v>-14.0</v>
      </c>
      <c r="O156" s="483">
        <v>-15.0</v>
      </c>
      <c r="P156" s="483">
        <v>-16.0</v>
      </c>
      <c r="Q156" s="572"/>
      <c r="R156" s="482">
        <v>-1.0</v>
      </c>
      <c r="S156" s="483">
        <v>-2.0</v>
      </c>
      <c r="T156" s="483">
        <v>-3.0</v>
      </c>
      <c r="U156" s="483">
        <v>-4.0</v>
      </c>
      <c r="V156" s="483">
        <v>-5.0</v>
      </c>
      <c r="W156" s="483">
        <v>-6.0</v>
      </c>
      <c r="X156" s="483">
        <v>-7.0</v>
      </c>
      <c r="Y156" s="483">
        <v>-8.0</v>
      </c>
      <c r="Z156" s="483">
        <v>-9.0</v>
      </c>
      <c r="AA156" s="483">
        <v>-10.0</v>
      </c>
      <c r="AB156" s="483">
        <v>-11.0</v>
      </c>
      <c r="AC156" s="483">
        <v>-12.0</v>
      </c>
      <c r="AD156" s="483">
        <v>-13.0</v>
      </c>
      <c r="AE156" s="483">
        <v>-14.0</v>
      </c>
      <c r="AF156" s="483">
        <v>-15.0</v>
      </c>
      <c r="AG156" s="483">
        <v>-16.0</v>
      </c>
      <c r="AH156" s="572"/>
      <c r="AI156" s="482">
        <v>-1.0</v>
      </c>
      <c r="AJ156" s="483">
        <v>-2.0</v>
      </c>
      <c r="AK156" s="483">
        <v>-3.0</v>
      </c>
      <c r="AL156" s="483">
        <v>-4.0</v>
      </c>
      <c r="AM156" s="483">
        <v>-5.0</v>
      </c>
      <c r="AN156" s="483">
        <v>-6.0</v>
      </c>
      <c r="AO156" s="483">
        <v>-7.0</v>
      </c>
      <c r="AP156" s="483">
        <v>-8.0</v>
      </c>
      <c r="AQ156" s="483">
        <v>-9.0</v>
      </c>
      <c r="AR156" s="483">
        <v>-10.0</v>
      </c>
      <c r="AS156" s="483">
        <v>-11.0</v>
      </c>
      <c r="AT156" s="483">
        <v>-12.0</v>
      </c>
      <c r="AU156" s="483">
        <v>-13.0</v>
      </c>
      <c r="AV156" s="483">
        <v>-14.0</v>
      </c>
      <c r="AW156" s="483">
        <v>-15.0</v>
      </c>
      <c r="AX156" s="483">
        <v>-16.0</v>
      </c>
      <c r="AY156" s="572"/>
      <c r="AZ156" s="482">
        <v>-1.0</v>
      </c>
      <c r="BA156" s="483">
        <v>-2.0</v>
      </c>
      <c r="BB156" s="483">
        <v>-3.0</v>
      </c>
      <c r="BC156" s="483">
        <v>-4.0</v>
      </c>
      <c r="BD156" s="483">
        <v>-5.0</v>
      </c>
      <c r="BE156" s="483">
        <v>-6.0</v>
      </c>
      <c r="BF156" s="483">
        <v>-7.0</v>
      </c>
      <c r="BG156" s="483">
        <v>-8.0</v>
      </c>
      <c r="BH156" s="483">
        <v>-9.0</v>
      </c>
      <c r="BI156" s="483">
        <v>-10.0</v>
      </c>
      <c r="BJ156" s="483">
        <v>-11.0</v>
      </c>
      <c r="BK156" s="483">
        <v>-12.0</v>
      </c>
      <c r="BL156" s="483">
        <v>-13.0</v>
      </c>
      <c r="BM156" s="483">
        <v>-14.0</v>
      </c>
      <c r="BN156" s="483">
        <v>-15.0</v>
      </c>
      <c r="BO156" s="483">
        <v>-16.0</v>
      </c>
      <c r="BP156" s="572"/>
      <c r="BQ156" s="482">
        <v>-1.0</v>
      </c>
      <c r="BR156" s="483">
        <v>-2.0</v>
      </c>
      <c r="BS156" s="483">
        <v>-3.0</v>
      </c>
      <c r="BT156" s="483">
        <v>-4.0</v>
      </c>
      <c r="BU156" s="483">
        <v>-5.0</v>
      </c>
      <c r="BV156" s="483">
        <v>-6.0</v>
      </c>
      <c r="BW156" s="483">
        <v>-7.0</v>
      </c>
      <c r="BX156" s="483">
        <v>-8.0</v>
      </c>
      <c r="BY156" s="483">
        <v>-9.0</v>
      </c>
      <c r="BZ156" s="483">
        <v>-10.0</v>
      </c>
      <c r="CA156" s="483">
        <v>-11.0</v>
      </c>
      <c r="CB156" s="483">
        <v>-12.0</v>
      </c>
      <c r="CC156" s="483">
        <v>-13.0</v>
      </c>
      <c r="CD156" s="483">
        <v>-14.0</v>
      </c>
      <c r="CE156" s="483">
        <v>-15.0</v>
      </c>
      <c r="CF156" s="483">
        <v>-16.0</v>
      </c>
      <c r="CG156" s="572"/>
      <c r="CH156" s="482">
        <v>-1.0</v>
      </c>
      <c r="CI156" s="483">
        <v>-2.0</v>
      </c>
      <c r="CJ156" s="483">
        <v>-3.0</v>
      </c>
      <c r="CK156" s="483">
        <v>-4.0</v>
      </c>
      <c r="CL156" s="483">
        <v>-5.0</v>
      </c>
      <c r="CM156" s="483">
        <v>-6.0</v>
      </c>
      <c r="CN156" s="483">
        <v>-7.0</v>
      </c>
      <c r="CO156" s="483">
        <v>-8.0</v>
      </c>
      <c r="CP156" s="483">
        <v>-9.0</v>
      </c>
      <c r="CQ156" s="483">
        <v>-10.0</v>
      </c>
      <c r="CR156" s="483">
        <v>-11.0</v>
      </c>
      <c r="CS156" s="483">
        <v>-12.0</v>
      </c>
      <c r="CT156" s="483">
        <v>-13.0</v>
      </c>
      <c r="CU156" s="483">
        <v>-14.0</v>
      </c>
      <c r="CV156" s="483">
        <v>-15.0</v>
      </c>
      <c r="CW156" s="483">
        <v>-16.0</v>
      </c>
      <c r="CX156" s="572"/>
      <c r="CY156" s="482">
        <v>-1.0</v>
      </c>
      <c r="CZ156" s="483">
        <v>-2.0</v>
      </c>
      <c r="DA156" s="483">
        <v>-3.0</v>
      </c>
      <c r="DB156" s="483">
        <v>-4.0</v>
      </c>
      <c r="DC156" s="483">
        <v>-5.0</v>
      </c>
      <c r="DD156" s="483">
        <v>-6.0</v>
      </c>
      <c r="DE156" s="483">
        <v>-7.0</v>
      </c>
      <c r="DF156" s="483">
        <v>-8.0</v>
      </c>
      <c r="DG156" s="483">
        <v>-9.0</v>
      </c>
      <c r="DH156" s="483">
        <v>-10.0</v>
      </c>
      <c r="DI156" s="483">
        <v>-11.0</v>
      </c>
      <c r="DJ156" s="483">
        <v>-12.0</v>
      </c>
      <c r="DK156" s="483">
        <v>-13.0</v>
      </c>
      <c r="DL156" s="483">
        <v>-14.0</v>
      </c>
      <c r="DM156" s="483">
        <v>-15.0</v>
      </c>
      <c r="DN156" s="483">
        <v>-16.0</v>
      </c>
      <c r="DO156" s="572"/>
      <c r="DP156" s="482">
        <v>-1.0</v>
      </c>
      <c r="DQ156" s="483">
        <v>-2.0</v>
      </c>
      <c r="DR156" s="483">
        <v>-3.0</v>
      </c>
      <c r="DS156" s="483">
        <v>-4.0</v>
      </c>
      <c r="DT156" s="483">
        <v>-5.0</v>
      </c>
      <c r="DU156" s="483">
        <v>-6.0</v>
      </c>
      <c r="DV156" s="483">
        <v>-7.0</v>
      </c>
      <c r="DW156" s="483">
        <v>-8.0</v>
      </c>
      <c r="DX156" s="483">
        <v>-9.0</v>
      </c>
      <c r="DY156" s="483">
        <v>-10.0</v>
      </c>
      <c r="DZ156" s="483">
        <v>-11.0</v>
      </c>
      <c r="EA156" s="483">
        <v>-12.0</v>
      </c>
      <c r="EB156" s="483">
        <v>-13.0</v>
      </c>
      <c r="EC156" s="483">
        <v>-14.0</v>
      </c>
      <c r="ED156" s="483">
        <v>-15.0</v>
      </c>
      <c r="EE156" s="483">
        <v>-16.0</v>
      </c>
      <c r="EF156" s="572"/>
      <c r="EG156" s="482">
        <v>-1.0</v>
      </c>
      <c r="EH156" s="483">
        <v>-2.0</v>
      </c>
      <c r="EI156" s="483">
        <v>-3.0</v>
      </c>
      <c r="EJ156" s="483">
        <v>-4.0</v>
      </c>
      <c r="EK156" s="483">
        <v>-5.0</v>
      </c>
      <c r="EL156" s="483">
        <v>-6.0</v>
      </c>
      <c r="EM156" s="483">
        <v>-7.0</v>
      </c>
      <c r="EN156" s="483">
        <v>-8.0</v>
      </c>
      <c r="EO156" s="483">
        <v>-9.0</v>
      </c>
      <c r="EP156" s="483">
        <v>-10.0</v>
      </c>
      <c r="EQ156" s="483">
        <v>-11.0</v>
      </c>
      <c r="ER156" s="483">
        <v>-12.0</v>
      </c>
      <c r="ES156" s="483">
        <v>-13.0</v>
      </c>
      <c r="ET156" s="483">
        <v>-14.0</v>
      </c>
      <c r="EU156" s="483">
        <v>-15.0</v>
      </c>
      <c r="EV156" s="483">
        <v>-16.0</v>
      </c>
      <c r="EW156" s="572"/>
      <c r="EX156" s="482">
        <v>-1.0</v>
      </c>
      <c r="EY156" s="483">
        <v>-2.0</v>
      </c>
      <c r="EZ156" s="483">
        <v>-3.0</v>
      </c>
      <c r="FA156" s="483">
        <v>-4.0</v>
      </c>
      <c r="FB156" s="483">
        <v>-5.0</v>
      </c>
      <c r="FC156" s="483">
        <v>-6.0</v>
      </c>
      <c r="FD156" s="483">
        <v>-7.0</v>
      </c>
      <c r="FE156" s="483">
        <v>-8.0</v>
      </c>
      <c r="FF156" s="483">
        <v>-9.0</v>
      </c>
      <c r="FG156" s="483">
        <v>-10.0</v>
      </c>
      <c r="FH156" s="483">
        <v>-11.0</v>
      </c>
      <c r="FI156" s="483">
        <v>-12.0</v>
      </c>
      <c r="FJ156" s="483">
        <v>-13.0</v>
      </c>
      <c r="FK156" s="483">
        <v>-14.0</v>
      </c>
      <c r="FL156" s="483">
        <v>-15.0</v>
      </c>
      <c r="FM156" s="483">
        <v>-16.0</v>
      </c>
      <c r="FN156" s="572"/>
      <c r="FO156" s="482">
        <v>-1.0</v>
      </c>
      <c r="FP156" s="483">
        <v>-2.0</v>
      </c>
      <c r="FQ156" s="483">
        <v>-3.0</v>
      </c>
      <c r="FR156" s="483">
        <v>-4.0</v>
      </c>
      <c r="FS156" s="483">
        <v>-5.0</v>
      </c>
      <c r="FT156" s="483">
        <v>-6.0</v>
      </c>
      <c r="FU156" s="483">
        <v>-7.0</v>
      </c>
      <c r="FV156" s="483">
        <v>-8.0</v>
      </c>
      <c r="FW156" s="483">
        <v>-9.0</v>
      </c>
      <c r="FX156" s="483">
        <v>-10.0</v>
      </c>
      <c r="FY156" s="483">
        <v>-11.0</v>
      </c>
      <c r="FZ156" s="483">
        <v>-12.0</v>
      </c>
      <c r="GA156" s="483">
        <v>-13.0</v>
      </c>
      <c r="GB156" s="483">
        <v>-14.0</v>
      </c>
      <c r="GC156" s="483">
        <v>-15.0</v>
      </c>
      <c r="GD156" s="483">
        <v>-16.0</v>
      </c>
      <c r="GE156" s="572"/>
      <c r="GF156" s="482">
        <v>-1.0</v>
      </c>
      <c r="GG156" s="483">
        <v>-2.0</v>
      </c>
      <c r="GH156" s="483">
        <v>-3.0</v>
      </c>
      <c r="GI156" s="483">
        <v>-4.0</v>
      </c>
      <c r="GJ156" s="483">
        <v>-5.0</v>
      </c>
      <c r="GK156" s="483">
        <v>-6.0</v>
      </c>
      <c r="GL156" s="483">
        <v>-7.0</v>
      </c>
      <c r="GM156" s="483">
        <v>-8.0</v>
      </c>
      <c r="GN156" s="483">
        <v>-9.0</v>
      </c>
      <c r="GO156" s="483">
        <v>-10.0</v>
      </c>
      <c r="GP156" s="483">
        <v>-11.0</v>
      </c>
      <c r="GQ156" s="483">
        <v>-12.0</v>
      </c>
      <c r="GR156" s="483">
        <v>-13.0</v>
      </c>
      <c r="GS156" s="483">
        <v>-14.0</v>
      </c>
      <c r="GT156" s="483">
        <v>-15.0</v>
      </c>
      <c r="GU156" s="483">
        <v>-16.0</v>
      </c>
      <c r="GV156" s="572"/>
      <c r="GW156" s="482">
        <v>-1.0</v>
      </c>
      <c r="GX156" s="483">
        <v>-2.0</v>
      </c>
      <c r="GY156" s="483">
        <v>-3.0</v>
      </c>
      <c r="GZ156" s="483">
        <v>-4.0</v>
      </c>
      <c r="HA156" s="483">
        <v>-5.0</v>
      </c>
      <c r="HB156" s="483">
        <v>-6.0</v>
      </c>
      <c r="HC156" s="483">
        <v>-7.0</v>
      </c>
      <c r="HD156" s="483">
        <v>-8.0</v>
      </c>
      <c r="HE156" s="483">
        <v>-9.0</v>
      </c>
      <c r="HF156" s="483">
        <v>-10.0</v>
      </c>
      <c r="HG156" s="483">
        <v>-11.0</v>
      </c>
      <c r="HH156" s="483">
        <v>-12.0</v>
      </c>
      <c r="HI156" s="483">
        <v>-13.0</v>
      </c>
      <c r="HJ156" s="483">
        <v>-14.0</v>
      </c>
      <c r="HK156" s="483">
        <v>-15.0</v>
      </c>
      <c r="HL156" s="483">
        <v>-16.0</v>
      </c>
      <c r="HM156" s="572"/>
      <c r="HN156" s="482">
        <v>-1.0</v>
      </c>
      <c r="HO156" s="483">
        <v>-2.0</v>
      </c>
      <c r="HP156" s="483">
        <v>-3.0</v>
      </c>
      <c r="HQ156" s="483">
        <v>-4.0</v>
      </c>
      <c r="HR156" s="483">
        <v>-5.0</v>
      </c>
      <c r="HS156" s="483">
        <v>-6.0</v>
      </c>
      <c r="HT156" s="483">
        <v>-7.0</v>
      </c>
      <c r="HU156" s="483">
        <v>-8.0</v>
      </c>
      <c r="HV156" s="483">
        <v>-9.0</v>
      </c>
      <c r="HW156" s="483">
        <v>-10.0</v>
      </c>
      <c r="HX156" s="483">
        <v>-11.0</v>
      </c>
      <c r="HY156" s="483">
        <v>-12.0</v>
      </c>
      <c r="HZ156" s="483">
        <v>-13.0</v>
      </c>
      <c r="IA156" s="483">
        <v>-14.0</v>
      </c>
      <c r="IB156" s="483">
        <v>-15.0</v>
      </c>
      <c r="IC156" s="483">
        <v>-16.0</v>
      </c>
      <c r="ID156" s="572"/>
      <c r="IE156" s="482">
        <v>-1.0</v>
      </c>
      <c r="IF156" s="483">
        <v>-2.0</v>
      </c>
      <c r="IG156" s="483">
        <v>-3.0</v>
      </c>
      <c r="IH156" s="483">
        <v>-4.0</v>
      </c>
      <c r="II156" s="483">
        <v>-5.0</v>
      </c>
      <c r="IJ156" s="483">
        <v>-6.0</v>
      </c>
      <c r="IK156" s="483">
        <v>-7.0</v>
      </c>
      <c r="IL156" s="483">
        <v>-8.0</v>
      </c>
      <c r="IM156" s="483">
        <v>-9.0</v>
      </c>
      <c r="IN156" s="483">
        <v>-10.0</v>
      </c>
      <c r="IO156" s="483">
        <v>-11.0</v>
      </c>
      <c r="IP156" s="483">
        <v>-12.0</v>
      </c>
      <c r="IQ156" s="483">
        <v>-13.0</v>
      </c>
      <c r="IR156" s="483">
        <v>-14.0</v>
      </c>
      <c r="IS156" s="483">
        <v>-15.0</v>
      </c>
      <c r="IT156" s="483">
        <v>-16.0</v>
      </c>
      <c r="IU156" s="572"/>
      <c r="IV156" s="482">
        <v>-1.0</v>
      </c>
      <c r="IW156" s="483">
        <v>-2.0</v>
      </c>
      <c r="IX156" s="483">
        <v>-3.0</v>
      </c>
      <c r="IY156" s="483">
        <v>-4.0</v>
      </c>
      <c r="IZ156" s="483">
        <v>-5.0</v>
      </c>
      <c r="JA156" s="483">
        <v>-6.0</v>
      </c>
      <c r="JB156" s="483">
        <v>-7.0</v>
      </c>
      <c r="JC156" s="483">
        <v>-8.0</v>
      </c>
      <c r="JD156" s="483">
        <v>-9.0</v>
      </c>
      <c r="JE156" s="483">
        <v>-10.0</v>
      </c>
      <c r="JF156" s="483">
        <v>-11.0</v>
      </c>
      <c r="JG156" s="483">
        <v>-12.0</v>
      </c>
      <c r="JH156" s="483">
        <v>-13.0</v>
      </c>
      <c r="JI156" s="483">
        <v>-14.0</v>
      </c>
      <c r="JJ156" s="483">
        <v>-15.0</v>
      </c>
      <c r="JK156" s="483">
        <v>-16.0</v>
      </c>
      <c r="JL156" s="572"/>
      <c r="JM156" s="482">
        <v>-1.0</v>
      </c>
      <c r="JN156" s="483">
        <v>-2.0</v>
      </c>
      <c r="JO156" s="483">
        <v>-3.0</v>
      </c>
      <c r="JP156" s="483">
        <v>-4.0</v>
      </c>
      <c r="JQ156" s="483">
        <v>-5.0</v>
      </c>
      <c r="JR156" s="483">
        <v>-6.0</v>
      </c>
      <c r="JS156" s="483">
        <v>-7.0</v>
      </c>
      <c r="JT156" s="483">
        <v>-8.0</v>
      </c>
      <c r="JU156" s="483">
        <v>-9.0</v>
      </c>
      <c r="JV156" s="483">
        <v>-10.0</v>
      </c>
      <c r="JW156" s="483">
        <v>-11.0</v>
      </c>
      <c r="JX156" s="483">
        <v>-12.0</v>
      </c>
      <c r="JY156" s="483">
        <v>-13.0</v>
      </c>
      <c r="JZ156" s="483">
        <v>-14.0</v>
      </c>
      <c r="KA156" s="483">
        <v>-15.0</v>
      </c>
      <c r="KB156" s="483">
        <v>-16.0</v>
      </c>
      <c r="KC156" s="572"/>
      <c r="KD156" s="482">
        <v>-1.0</v>
      </c>
      <c r="KE156" s="483">
        <v>-2.0</v>
      </c>
      <c r="KF156" s="483">
        <v>-3.0</v>
      </c>
      <c r="KG156" s="483">
        <v>-4.0</v>
      </c>
      <c r="KH156" s="483">
        <v>-5.0</v>
      </c>
      <c r="KI156" s="483">
        <v>-6.0</v>
      </c>
      <c r="KJ156" s="483">
        <v>-7.0</v>
      </c>
      <c r="KK156" s="483">
        <v>-8.0</v>
      </c>
      <c r="KL156" s="483">
        <v>-9.0</v>
      </c>
      <c r="KM156" s="483">
        <v>-10.0</v>
      </c>
      <c r="KN156" s="483">
        <v>-11.0</v>
      </c>
      <c r="KO156" s="483">
        <v>-12.0</v>
      </c>
      <c r="KP156" s="483">
        <v>-13.0</v>
      </c>
      <c r="KQ156" s="483">
        <v>-14.0</v>
      </c>
      <c r="KR156" s="483">
        <v>-15.0</v>
      </c>
      <c r="KS156" s="483">
        <v>-16.0</v>
      </c>
    </row>
    <row r="157" ht="15.75" customHeight="1">
      <c r="A157" s="488">
        <v>1.0</v>
      </c>
      <c r="B157" s="489" t="s">
        <v>37</v>
      </c>
      <c r="C157" s="490" t="s">
        <v>83</v>
      </c>
      <c r="D157" s="490" t="s">
        <v>84</v>
      </c>
      <c r="E157" s="492">
        <f>ADHK!E157</f>
        <v>121088</v>
      </c>
      <c r="F157" s="492">
        <f>ADHK!F157</f>
        <v>3645300</v>
      </c>
      <c r="G157" s="492">
        <f t="shared" ref="G157:G173" si="1225">IFERROR(+E157*F157/1000000,"")</f>
        <v>441402.0864</v>
      </c>
      <c r="H157" s="493">
        <v>0.06128205128205129</v>
      </c>
      <c r="I157" s="492">
        <f t="shared" ref="I157:I173" si="1226">IFERROR(+G157*H157,"")</f>
        <v>27050.02529</v>
      </c>
      <c r="J157" s="493"/>
      <c r="K157" s="492"/>
      <c r="L157" s="494">
        <f t="shared" ref="L157:L173" si="1227">J157-K157</f>
        <v>0</v>
      </c>
      <c r="M157" s="495">
        <f t="shared" ref="M157:M173" si="1228">IFERROR(+(IF(G157="","0",G157))+(IF(I157="","0",I157))+(IF(L157="","0",L157)),"")</f>
        <v>468452.1117</v>
      </c>
      <c r="N157" s="493">
        <v>0.324744884908884</v>
      </c>
      <c r="O157" s="496">
        <f t="shared" ref="O157:O173" si="1229">IFERROR(+N157*(M157-L157),"")</f>
        <v>152127.4271</v>
      </c>
      <c r="P157" s="497">
        <f t="shared" ref="P157:P173" si="1230">IFERROR(+(IF(M157="","0",M157))-(IF(O157="","0",O157)),"")</f>
        <v>316324.6846</v>
      </c>
      <c r="Q157" s="573"/>
      <c r="R157" s="488">
        <v>1.0</v>
      </c>
      <c r="S157" s="489" t="s">
        <v>37</v>
      </c>
      <c r="T157" s="490" t="s">
        <v>83</v>
      </c>
      <c r="U157" s="490" t="s">
        <v>84</v>
      </c>
      <c r="V157" s="492">
        <f>ADHK!V157</f>
        <v>125234</v>
      </c>
      <c r="W157" s="491">
        <f>'Produksi dan Harga'!K19</f>
        <v>4228593.815</v>
      </c>
      <c r="X157" s="492">
        <f t="shared" ref="X157:X173" si="1231">IFERROR(+V157*W157/1000000,"")</f>
        <v>529563.7178</v>
      </c>
      <c r="Y157" s="493">
        <v>0.06128205128205129</v>
      </c>
      <c r="Z157" s="492">
        <f t="shared" ref="Z157:Z173" si="1232">IFERROR(+X157*Y157,"")</f>
        <v>32452.75091</v>
      </c>
      <c r="AA157" s="493"/>
      <c r="AB157" s="492"/>
      <c r="AC157" s="494">
        <f t="shared" ref="AC157:AC173" si="1233">AA157-AB157</f>
        <v>0</v>
      </c>
      <c r="AD157" s="495">
        <f t="shared" ref="AD157:AD173" si="1234">IFERROR(+(IF(X157="","0",X157))+(IF(Z157="","0",Z157))+(IF(AC157="","0",AC157)),"")</f>
        <v>562016.4687</v>
      </c>
      <c r="AE157" s="493">
        <v>0.324744884908884</v>
      </c>
      <c r="AF157" s="496">
        <f t="shared" ref="AF157:AF173" si="1235">IFERROR(+AE157*(AD157-AC157),"")</f>
        <v>182511.9735</v>
      </c>
      <c r="AG157" s="497">
        <f t="shared" ref="AG157:AG173" si="1236">IFERROR(+(IF(AD157="","0",AD157))-(IF(AF157="","0",AF157)),"")</f>
        <v>379504.4953</v>
      </c>
      <c r="AH157" s="573"/>
      <c r="AI157" s="488">
        <v>1.0</v>
      </c>
      <c r="AJ157" s="489" t="s">
        <v>37</v>
      </c>
      <c r="AK157" s="490" t="s">
        <v>83</v>
      </c>
      <c r="AL157" s="490" t="s">
        <v>84</v>
      </c>
      <c r="AM157" s="492">
        <f>ADHK!AM157</f>
        <v>118704</v>
      </c>
      <c r="AN157" s="491">
        <f>'Produksi dan Harga'!P19</f>
        <v>4289593.92</v>
      </c>
      <c r="AO157" s="492">
        <f t="shared" ref="AO157:AO173" si="1237">IFERROR(+AM157*AN157/1000000,"")</f>
        <v>509191.9567</v>
      </c>
      <c r="AP157" s="493">
        <v>0.06128205128205129</v>
      </c>
      <c r="AQ157" s="492">
        <f t="shared" ref="AQ157:AQ173" si="1238">IFERROR(+AO157*AP157,"")</f>
        <v>31204.3276</v>
      </c>
      <c r="AR157" s="493"/>
      <c r="AS157" s="492"/>
      <c r="AT157" s="494">
        <f t="shared" ref="AT157:AT173" si="1239">AR157-AS157</f>
        <v>0</v>
      </c>
      <c r="AU157" s="495">
        <f t="shared" ref="AU157:AU173" si="1240">IFERROR(+(IF(AO157="","0",AO157))+(IF(AQ157="","0",AQ157))+(IF(AT157="","0",AT157)),"")</f>
        <v>540396.2843</v>
      </c>
      <c r="AV157" s="493">
        <v>0.324744884908884</v>
      </c>
      <c r="AW157" s="496">
        <f t="shared" ref="AW157:AW173" si="1241">IFERROR(+AV157*(AU157-AT157),"")</f>
        <v>175490.9292</v>
      </c>
      <c r="AX157" s="497">
        <f t="shared" ref="AX157:AX173" si="1242">IFERROR(+(IF(AU157="","0",AU157))-(IF(AW157="","0",AW157)),"")</f>
        <v>364905.3552</v>
      </c>
      <c r="AY157" s="573"/>
      <c r="AZ157" s="488">
        <v>1.0</v>
      </c>
      <c r="BA157" s="489" t="s">
        <v>37</v>
      </c>
      <c r="BB157" s="490" t="s">
        <v>83</v>
      </c>
      <c r="BC157" s="490" t="s">
        <v>84</v>
      </c>
      <c r="BD157" s="492">
        <f>ADHK!BD157</f>
        <v>143044</v>
      </c>
      <c r="BE157" s="491">
        <f>'Produksi dan Harga'!U19</f>
        <v>4416431.072</v>
      </c>
      <c r="BF157" s="492">
        <f t="shared" ref="BF157:BF173" si="1243">IFERROR(+BD157*BE157/1000000,"")</f>
        <v>631743.9663</v>
      </c>
      <c r="BG157" s="493">
        <v>0.06128205128205129</v>
      </c>
      <c r="BH157" s="492">
        <f t="shared" ref="BH157:BH173" si="1244">IFERROR(+BF157*BG157,"")</f>
        <v>38714.56614</v>
      </c>
      <c r="BI157" s="493"/>
      <c r="BJ157" s="492"/>
      <c r="BK157" s="494">
        <f t="shared" ref="BK157:BK173" si="1245">BI157-BJ157</f>
        <v>0</v>
      </c>
      <c r="BL157" s="495">
        <f t="shared" ref="BL157:BL173" si="1246">IFERROR(+(IF(BF157="","0",BF157))+(IF(BH157="","0",BH157))+(IF(BK157="","0",BK157)),"")</f>
        <v>670458.5324</v>
      </c>
      <c r="BM157" s="493">
        <v>0.324744884908884</v>
      </c>
      <c r="BN157" s="496">
        <f t="shared" ref="BN157:BN173" si="1247">IFERROR(+BM157*(BL157-BK157),"")</f>
        <v>217727.9789</v>
      </c>
      <c r="BO157" s="497">
        <f t="shared" ref="BO157:BO173" si="1248">IFERROR(+(IF(BL157="","0",BL157))-(IF(BN157="","0",BN157)),"")</f>
        <v>452730.5535</v>
      </c>
      <c r="BP157" s="573"/>
      <c r="BQ157" s="488">
        <v>1.0</v>
      </c>
      <c r="BR157" s="489" t="s">
        <v>37</v>
      </c>
      <c r="BS157" s="490" t="s">
        <v>83</v>
      </c>
      <c r="BT157" s="490" t="s">
        <v>84</v>
      </c>
      <c r="BU157" s="492">
        <f>ADHK!BU157</f>
        <v>130798</v>
      </c>
      <c r="BV157" s="491">
        <f>'Produksi dan Harga'!Z19</f>
        <v>4894171.761</v>
      </c>
      <c r="BW157" s="492">
        <f t="shared" ref="BW157:BW173" si="1249">IFERROR(+BU157*BV157/1000000,"")</f>
        <v>640147.8779</v>
      </c>
      <c r="BX157" s="493">
        <v>0.06128205128205129</v>
      </c>
      <c r="BY157" s="492">
        <f t="shared" ref="BY157:BY173" si="1250">IFERROR(+BW157*BX157,"")</f>
        <v>39229.57508</v>
      </c>
      <c r="BZ157" s="493"/>
      <c r="CA157" s="492"/>
      <c r="CB157" s="494">
        <f t="shared" ref="CB157:CB173" si="1251">BZ157-CA157</f>
        <v>0</v>
      </c>
      <c r="CC157" s="495">
        <f t="shared" ref="CC157:CC173" si="1252">IFERROR(+(IF(BW157="","0",BW157))+(IF(BY157="","0",BY157))+(IF(CB157="","0",CB157)),"")</f>
        <v>679377.453</v>
      </c>
      <c r="CD157" s="493">
        <v>0.324744884908884</v>
      </c>
      <c r="CE157" s="496">
        <f t="shared" ref="CE157:CE173" si="1253">IFERROR(+CD157*(CC157-CB157),"")</f>
        <v>220624.3528</v>
      </c>
      <c r="CF157" s="497">
        <f t="shared" ref="CF157:CF173" si="1254">IFERROR(+(IF(CC157="","0",CC157))-(IF(CE157="","0",CE157)),"")</f>
        <v>458753.1002</v>
      </c>
      <c r="CG157" s="573"/>
      <c r="CH157" s="488">
        <v>1.0</v>
      </c>
      <c r="CI157" s="489" t="s">
        <v>37</v>
      </c>
      <c r="CJ157" s="490" t="s">
        <v>83</v>
      </c>
      <c r="CK157" s="490" t="s">
        <v>84</v>
      </c>
      <c r="CL157" s="492">
        <f>ADHK!CL157</f>
        <v>145124</v>
      </c>
      <c r="CM157" s="491">
        <f>'Produksi dan Harga'!AE19</f>
        <v>5348607.245</v>
      </c>
      <c r="CN157" s="492">
        <f t="shared" ref="CN157:CN173" si="1255">IFERROR(+CL157*CM157/1000000,"")</f>
        <v>776211.2778</v>
      </c>
      <c r="CO157" s="493">
        <v>0.06128205128205129</v>
      </c>
      <c r="CP157" s="492">
        <f t="shared" ref="CP157:CP173" si="1256">IFERROR(+CN157*CO157,"")</f>
        <v>47567.81933</v>
      </c>
      <c r="CQ157" s="493"/>
      <c r="CR157" s="492"/>
      <c r="CS157" s="494">
        <f t="shared" ref="CS157:CS173" si="1257">CQ157-CR157</f>
        <v>0</v>
      </c>
      <c r="CT157" s="495">
        <f t="shared" ref="CT157:CT173" si="1258">IFERROR(+(IF(CN157="","0",CN157))+(IF(CP157="","0",CP157))+(IF(CS157="","0",CS157)),"")</f>
        <v>823779.0972</v>
      </c>
      <c r="CU157" s="493">
        <v>0.324744884908884</v>
      </c>
      <c r="CV157" s="496">
        <f t="shared" ref="CV157:CV173" si="1259">IFERROR(+CU157*(CT157-CS157),"")</f>
        <v>267518.0481</v>
      </c>
      <c r="CW157" s="497">
        <f t="shared" ref="CW157:CW173" si="1260">IFERROR(+(IF(CT157="","0",CT157))-(IF(CV157="","0",CV157)),"")</f>
        <v>556261.0491</v>
      </c>
      <c r="CX157" s="573"/>
      <c r="CY157" s="488">
        <v>1.0</v>
      </c>
      <c r="CZ157" s="489" t="s">
        <v>37</v>
      </c>
      <c r="DA157" s="490" t="s">
        <v>83</v>
      </c>
      <c r="DB157" s="490" t="s">
        <v>84</v>
      </c>
      <c r="DC157" s="492">
        <f>ADHK!DC157</f>
        <v>237585</v>
      </c>
      <c r="DD157" s="491">
        <f>'Produksi dan Harga'!AJ19</f>
        <v>4852252.902</v>
      </c>
      <c r="DE157" s="492">
        <f t="shared" ref="DE157:DE173" si="1261">IFERROR(+DC157*DD157/1000000,"")</f>
        <v>1152822.506</v>
      </c>
      <c r="DF157" s="493">
        <v>0.06128205128205129</v>
      </c>
      <c r="DG157" s="492">
        <f t="shared" ref="DG157:DG173" si="1262">IFERROR(+DE157*DF157,"")</f>
        <v>70647.32792</v>
      </c>
      <c r="DH157" s="493"/>
      <c r="DI157" s="492"/>
      <c r="DJ157" s="494">
        <f t="shared" ref="DJ157:DJ173" si="1263">DH157-DI157</f>
        <v>0</v>
      </c>
      <c r="DK157" s="495">
        <f t="shared" ref="DK157:DK173" si="1264">IFERROR(+(IF(DE157="","0",DE157))+(IF(DG157="","0",DG157))+(IF(DJ157="","0",DJ157)),"")</f>
        <v>1223469.834</v>
      </c>
      <c r="DL157" s="493">
        <v>0.324744884908884</v>
      </c>
      <c r="DM157" s="496">
        <f t="shared" ref="DM157:DM173" si="1265">IFERROR(+DL157*(DK157-DJ157),"")</f>
        <v>397315.5704</v>
      </c>
      <c r="DN157" s="497">
        <f t="shared" ref="DN157:DN173" si="1266">IFERROR(+(IF(DK157="","0",DK157))-(IF(DM157="","0",DM157)),"")</f>
        <v>826154.2634</v>
      </c>
      <c r="DO157" s="573"/>
      <c r="DP157" s="488">
        <v>1.0</v>
      </c>
      <c r="DQ157" s="489" t="s">
        <v>37</v>
      </c>
      <c r="DR157" s="490" t="s">
        <v>83</v>
      </c>
      <c r="DS157" s="490" t="s">
        <v>84</v>
      </c>
      <c r="DT157" s="492">
        <f>ADHK!DT157</f>
        <v>245076</v>
      </c>
      <c r="DU157" s="491">
        <f>'Produksi dan Harga'!AO19</f>
        <v>5191473.869</v>
      </c>
      <c r="DV157" s="492">
        <f t="shared" ref="DV157:DV173" si="1267">IFERROR(+DT157*DU157/1000000,"")</f>
        <v>1272305.65</v>
      </c>
      <c r="DW157" s="493">
        <v>0.06128205128205129</v>
      </c>
      <c r="DX157" s="492">
        <f t="shared" ref="DX157:DX173" si="1268">IFERROR(+DV157*DW157,"")</f>
        <v>77969.50008</v>
      </c>
      <c r="DY157" s="493"/>
      <c r="DZ157" s="492"/>
      <c r="EA157" s="494">
        <f t="shared" ref="EA157:EA173" si="1269">DY157-DZ157</f>
        <v>0</v>
      </c>
      <c r="EB157" s="495">
        <f t="shared" ref="EB157:EB173" si="1270">IFERROR(+(IF(DV157="","0",DV157))+(IF(DX157="","0",DX157))+(IF(EA157="","0",EA157)),"")</f>
        <v>1350275.15</v>
      </c>
      <c r="EC157" s="493">
        <v>0.324744884908884</v>
      </c>
      <c r="ED157" s="496">
        <f t="shared" ref="ED157:ED173" si="1271">IFERROR(+EC157*(EB157-EA157),"")</f>
        <v>438494.9482</v>
      </c>
      <c r="EE157" s="497">
        <f t="shared" ref="EE157:EE173" si="1272">IFERROR(+(IF(EB157="","0",EB157))-(IF(ED157="","0",ED157)),"")</f>
        <v>911780.2018</v>
      </c>
      <c r="EF157" s="573"/>
      <c r="EG157" s="488">
        <v>1.0</v>
      </c>
      <c r="EH157" s="489" t="s">
        <v>37</v>
      </c>
      <c r="EI157" s="490" t="s">
        <v>83</v>
      </c>
      <c r="EJ157" s="490" t="s">
        <v>84</v>
      </c>
      <c r="EK157" s="492">
        <f>ADHK!EK157</f>
        <v>158476.1</v>
      </c>
      <c r="EL157" s="491">
        <f>'Produksi dan Harga'!AT19</f>
        <v>5418405.776</v>
      </c>
      <c r="EM157" s="492">
        <f t="shared" ref="EM157:EM173" si="1273">IFERROR(+EK157*EL157/1000000,"")</f>
        <v>858687.8156</v>
      </c>
      <c r="EN157" s="493">
        <v>0.06128205128205129</v>
      </c>
      <c r="EO157" s="492">
        <f t="shared" ref="EO157:EO173" si="1274">IFERROR(+EM157*EN157,"")</f>
        <v>52622.15075</v>
      </c>
      <c r="EP157" s="493"/>
      <c r="EQ157" s="492"/>
      <c r="ER157" s="494">
        <f t="shared" ref="ER157:ER173" si="1275">EP157-EQ157</f>
        <v>0</v>
      </c>
      <c r="ES157" s="495">
        <f t="shared" ref="ES157:ES173" si="1276">IFERROR(+(IF(EM157="","0",EM157))+(IF(EO157="","0",EO157))+(IF(ER157="","0",ER157)),"")</f>
        <v>911309.9664</v>
      </c>
      <c r="ET157" s="493">
        <v>0.324744884908884</v>
      </c>
      <c r="EU157" s="496">
        <f t="shared" ref="EU157:EU173" si="1277">IFERROR(+ET157*(ES157-ER157),"")</f>
        <v>295943.2501</v>
      </c>
      <c r="EV157" s="497">
        <f t="shared" ref="EV157:EV173" si="1278">IFERROR(+(IF(ES157="","0",ES157))-(IF(EU157="","0",EU157)),"")</f>
        <v>615366.7162</v>
      </c>
      <c r="EW157" s="573"/>
      <c r="EX157" s="488">
        <v>1.0</v>
      </c>
      <c r="EY157" s="489" t="s">
        <v>37</v>
      </c>
      <c r="EZ157" s="490" t="s">
        <v>83</v>
      </c>
      <c r="FA157" s="490" t="s">
        <v>84</v>
      </c>
      <c r="FB157" s="492">
        <f>ADHK!FB157</f>
        <v>169795.8</v>
      </c>
      <c r="FC157" s="491">
        <f>'Produksi dan Harga'!AY19</f>
        <v>5179794.803</v>
      </c>
      <c r="FD157" s="492">
        <f t="shared" ref="FD157:FD173" si="1279">IFERROR(+FB157*FC157/1000000,"")</f>
        <v>879507.4024</v>
      </c>
      <c r="FE157" s="493">
        <v>0.06128205128205129</v>
      </c>
      <c r="FF157" s="492">
        <f t="shared" ref="FF157:FF173" si="1280">IFERROR(+FD157*FE157,"")</f>
        <v>53898.01774</v>
      </c>
      <c r="FG157" s="493"/>
      <c r="FH157" s="492"/>
      <c r="FI157" s="494">
        <f t="shared" ref="FI157:FI173" si="1281">FG157-FH157</f>
        <v>0</v>
      </c>
      <c r="FJ157" s="495">
        <f t="shared" ref="FJ157:FJ173" si="1282">IFERROR(+(IF(FD157="","0",FD157))+(IF(FF157="","0",FF157))+(IF(FI157="","0",FI157)),"")</f>
        <v>933405.4201</v>
      </c>
      <c r="FK157" s="493">
        <v>0.324744884908884</v>
      </c>
      <c r="FL157" s="496">
        <f t="shared" ref="FL157:FL173" si="1283">IFERROR(+FK157*(FJ157-FI157),"")</f>
        <v>303118.6357</v>
      </c>
      <c r="FM157" s="497">
        <f t="shared" ref="FM157:FM173" si="1284">IFERROR(+(IF(FJ157="","0",FJ157))-(IF(FL157="","0",FL157)),"")</f>
        <v>630286.7844</v>
      </c>
      <c r="FN157" s="573"/>
      <c r="FO157" s="488">
        <v>1.0</v>
      </c>
      <c r="FP157" s="489" t="s">
        <v>37</v>
      </c>
      <c r="FQ157" s="490" t="s">
        <v>83</v>
      </c>
      <c r="FR157" s="490" t="s">
        <v>84</v>
      </c>
      <c r="FS157" s="492">
        <f>ADHK!FS157</f>
        <v>202912.01</v>
      </c>
      <c r="FT157" s="491">
        <f>'Produksi dan Harga'!BD19</f>
        <v>5152173.522</v>
      </c>
      <c r="FU157" s="492">
        <f t="shared" ref="FU157:FU173" si="1285">IFERROR(+FS157*FT157/1000000,"")</f>
        <v>1045437.885</v>
      </c>
      <c r="FV157" s="493">
        <v>0.06128205128205129</v>
      </c>
      <c r="FW157" s="492">
        <f t="shared" ref="FW157:FW173" si="1286">IFERROR(+FU157*FV157,"")</f>
        <v>64066.5781</v>
      </c>
      <c r="FX157" s="493"/>
      <c r="FY157" s="492"/>
      <c r="FZ157" s="494">
        <f t="shared" ref="FZ157:FZ173" si="1287">FX157-FY157</f>
        <v>0</v>
      </c>
      <c r="GA157" s="495">
        <f t="shared" ref="GA157:GA173" si="1288">IFERROR(+(IF(FU157="","0",FU157))+(IF(FW157="","0",FW157))+(IF(FZ157="","0",FZ157)),"")</f>
        <v>1109504.463</v>
      </c>
      <c r="GB157" s="493">
        <v>0.324744884908884</v>
      </c>
      <c r="GC157" s="496">
        <f t="shared" ref="GC157:GC173" si="1289">IFERROR(+GB157*(GA157-FZ157),"")</f>
        <v>360305.8993</v>
      </c>
      <c r="GD157" s="497">
        <f t="shared" ref="GD157:GD173" si="1290">IFERROR(+(IF(GA157="","0",GA157))-(IF(GC157="","0",GC157)),"")</f>
        <v>749198.5641</v>
      </c>
      <c r="GE157" s="573"/>
      <c r="GF157" s="488">
        <v>1.0</v>
      </c>
      <c r="GG157" s="489" t="s">
        <v>37</v>
      </c>
      <c r="GH157" s="490" t="s">
        <v>83</v>
      </c>
      <c r="GI157" s="490" t="s">
        <v>84</v>
      </c>
      <c r="GJ157" s="492">
        <f>ADHK!GJ157</f>
        <v>188066</v>
      </c>
      <c r="GK157" s="492">
        <f>'Produksi dan Harga'!BI19</f>
        <v>5095423.47</v>
      </c>
      <c r="GL157" s="492">
        <f t="shared" ref="GL157:GL173" si="1291">IFERROR(+GJ157*GK157/1000000,"")</f>
        <v>958275.9103</v>
      </c>
      <c r="GM157" s="493">
        <v>0.06128205128205129</v>
      </c>
      <c r="GN157" s="492">
        <f t="shared" ref="GN157:GN173" si="1292">IFERROR(+GL157*GM157,"")</f>
        <v>58725.11347</v>
      </c>
      <c r="GO157" s="493"/>
      <c r="GP157" s="492"/>
      <c r="GQ157" s="494">
        <f t="shared" ref="GQ157:GQ173" si="1293">GO157-GP157</f>
        <v>0</v>
      </c>
      <c r="GR157" s="495">
        <f t="shared" ref="GR157:GR173" si="1294">IFERROR(+(IF(GL157="","0",GL157))+(IF(GN157="","0",GN157))+(IF(GQ157="","0",GQ157)),"")</f>
        <v>1017001.024</v>
      </c>
      <c r="GS157" s="493">
        <v>0.324744884908884</v>
      </c>
      <c r="GT157" s="496">
        <f t="shared" ref="GT157:GT173" si="1295">IFERROR(+GS157*(GR157-GQ157),"")</f>
        <v>330265.8804</v>
      </c>
      <c r="GU157" s="497">
        <f t="shared" ref="GU157:GU173" si="1296">IFERROR(+(IF(GR157="","0",GR157))-(IF(GT157="","0",GT157)),"")</f>
        <v>686735.1433</v>
      </c>
      <c r="GV157" s="573"/>
      <c r="GW157" s="488">
        <v>1.0</v>
      </c>
      <c r="GX157" s="489" t="s">
        <v>37</v>
      </c>
      <c r="GY157" s="490" t="s">
        <v>83</v>
      </c>
      <c r="GZ157" s="490" t="s">
        <v>84</v>
      </c>
      <c r="HA157" s="492">
        <f>ADHK!HA157</f>
        <v>157342.91</v>
      </c>
      <c r="HB157" s="492">
        <f>'Produksi dan Harga'!BN19</f>
        <v>5546986.062</v>
      </c>
      <c r="HC157" s="492">
        <f t="shared" ref="HC157:HC173" si="1297">IFERROR(+HA157*HB157/1000000,"")</f>
        <v>872778.9288</v>
      </c>
      <c r="HD157" s="493">
        <v>0.06128205128205129</v>
      </c>
      <c r="HE157" s="492">
        <f t="shared" ref="HE157:HE173" si="1298">IFERROR(+HC157*HD157,"")</f>
        <v>53485.68307</v>
      </c>
      <c r="HF157" s="493"/>
      <c r="HG157" s="492"/>
      <c r="HH157" s="494">
        <f t="shared" ref="HH157:HH173" si="1299">HF157-HG157</f>
        <v>0</v>
      </c>
      <c r="HI157" s="495">
        <f t="shared" ref="HI157:HI173" si="1300">IFERROR(+(IF(HC157="","0",HC157))+(IF(HE157="","0",HE157))+(IF(HH157="","0",HH157)),"")</f>
        <v>926264.6118</v>
      </c>
      <c r="HJ157" s="493">
        <v>0.324744884908884</v>
      </c>
      <c r="HK157" s="496">
        <f t="shared" ref="HK157:HK173" si="1301">IFERROR(+HJ157*(HI157-HH157),"")</f>
        <v>300799.6948</v>
      </c>
      <c r="HL157" s="497">
        <f t="shared" ref="HL157:HL173" si="1302">IFERROR(+(IF(HI157="","0",HI157))-(IF(HK157="","0",HK157)),"")</f>
        <v>625464.9171</v>
      </c>
      <c r="HM157" s="573"/>
      <c r="HN157" s="488">
        <v>1.0</v>
      </c>
      <c r="HO157" s="489" t="s">
        <v>37</v>
      </c>
      <c r="HP157" s="490" t="s">
        <v>83</v>
      </c>
      <c r="HQ157" s="490" t="s">
        <v>84</v>
      </c>
      <c r="HR157" s="492">
        <f>ADHK!HR157</f>
        <v>127944</v>
      </c>
      <c r="HS157" s="492">
        <f>'Produksi dan Harga'!BS19</f>
        <v>5942632.726</v>
      </c>
      <c r="HT157" s="492">
        <f t="shared" ref="HT157:HT173" si="1303">IFERROR(+HR157*HS157/1000000,"")</f>
        <v>760324.2015</v>
      </c>
      <c r="HU157" s="493">
        <v>0.06128205128205129</v>
      </c>
      <c r="HV157" s="492">
        <f t="shared" ref="HV157:HV173" si="1304">IFERROR(+HT157*HU157,"")</f>
        <v>46594.22671</v>
      </c>
      <c r="HW157" s="493"/>
      <c r="HX157" s="492"/>
      <c r="HY157" s="494">
        <f t="shared" ref="HY157:HY173" si="1305">HW157-HX157</f>
        <v>0</v>
      </c>
      <c r="HZ157" s="495">
        <f t="shared" ref="HZ157:HZ173" si="1306">IFERROR(+(IF(HT157="","0",HT157))+(IF(HV157="","0",HV157))+(IF(HY157="","0",HY157)),"")</f>
        <v>806918.4282</v>
      </c>
      <c r="IA157" s="493">
        <v>0.324744884908884</v>
      </c>
      <c r="IB157" s="496">
        <f t="shared" ref="IB157:IB173" si="1307">IFERROR(+IA157*(HZ157-HY157),"")</f>
        <v>262042.6321</v>
      </c>
      <c r="IC157" s="497">
        <f t="shared" ref="IC157:IC173" si="1308">IFERROR(+(IF(HZ157="","0",HZ157))-(IF(IB157="","0",IB157)),"")</f>
        <v>544875.7961</v>
      </c>
      <c r="ID157" s="573"/>
      <c r="IE157" s="488">
        <v>1.0</v>
      </c>
      <c r="IF157" s="489" t="s">
        <v>37</v>
      </c>
      <c r="IG157" s="490" t="s">
        <v>83</v>
      </c>
      <c r="IH157" s="490" t="s">
        <v>84</v>
      </c>
      <c r="II157" s="492">
        <f>ADHK!II157</f>
        <v>172745.33</v>
      </c>
      <c r="IJ157" s="492">
        <f>'Produksi dan Harga'!BX19</f>
        <v>5983660.376</v>
      </c>
      <c r="IK157" s="492">
        <f t="shared" ref="IK157:IK173" si="1309">IFERROR(+II157*IJ157/1000000,"")</f>
        <v>1033649.386</v>
      </c>
      <c r="IL157" s="493">
        <v>0.06128205128205129</v>
      </c>
      <c r="IM157" s="492">
        <f t="shared" ref="IM157:IM173" si="1310">IFERROR(+IK157*IL157,"")</f>
        <v>63344.15469</v>
      </c>
      <c r="IN157" s="493"/>
      <c r="IO157" s="492"/>
      <c r="IP157" s="494">
        <f t="shared" ref="IP157:IP173" si="1311">IN157-IO157</f>
        <v>0</v>
      </c>
      <c r="IQ157" s="495">
        <f t="shared" ref="IQ157:IQ173" si="1312">IFERROR(+(IF(IK157="","0",IK157))+(IF(IM157="","0",IM157))+(IF(IP157="","0",IP157)),"")</f>
        <v>1096993.541</v>
      </c>
      <c r="IR157" s="493">
        <v>0.324744884908884</v>
      </c>
      <c r="IS157" s="496">
        <f t="shared" ref="IS157:IS173" si="1313">IFERROR(+IR157*(IQ157-IP157),"")</f>
        <v>356243.0412</v>
      </c>
      <c r="IT157" s="497">
        <f t="shared" ref="IT157:IT173" si="1314">IFERROR(+(IF(IQ157="","0",IQ157))-(IF(IS157="","0",IS157)),"")</f>
        <v>740750.4997</v>
      </c>
      <c r="IU157" s="573"/>
      <c r="IV157" s="488">
        <v>1.0</v>
      </c>
      <c r="IW157" s="489" t="s">
        <v>37</v>
      </c>
      <c r="IX157" s="490" t="s">
        <v>83</v>
      </c>
      <c r="IY157" s="490" t="s">
        <v>84</v>
      </c>
      <c r="IZ157" s="492">
        <f>ADHK!IZ157</f>
        <v>209655.58</v>
      </c>
      <c r="JA157" s="492">
        <f>'Produksi dan Harga'!CC19</f>
        <v>6391785.437</v>
      </c>
      <c r="JB157" s="492">
        <f t="shared" ref="JB157:JB173" si="1315">IFERROR(+IZ157*JA157/1000000,"")</f>
        <v>1340073.483</v>
      </c>
      <c r="JC157" s="493">
        <v>0.06128205128205129</v>
      </c>
      <c r="JD157" s="492">
        <f t="shared" ref="JD157:JD173" si="1316">IFERROR(+JB157*JC157,"")</f>
        <v>82122.4519</v>
      </c>
      <c r="JE157" s="493"/>
      <c r="JF157" s="492"/>
      <c r="JG157" s="494">
        <f t="shared" ref="JG157:JG173" si="1317">JE157-JF157</f>
        <v>0</v>
      </c>
      <c r="JH157" s="495">
        <f t="shared" ref="JH157:JH173" si="1318">IFERROR(+(IF(JB157="","0",JB157))+(IF(JD157="","0",JD157))+(IF(JG157="","0",JG157)),"")</f>
        <v>1422195.935</v>
      </c>
      <c r="JI157" s="493">
        <v>0.324744884908884</v>
      </c>
      <c r="JJ157" s="496">
        <f t="shared" ref="JJ157:JJ173" si="1319">IFERROR(+JI157*(JH157-JG157),"")</f>
        <v>461850.8552</v>
      </c>
      <c r="JK157" s="497">
        <f t="shared" ref="JK157:JK173" si="1320">IFERROR(+(IF(JH157="","0",JH157))-(IF(JJ157="","0",JJ157)),"")</f>
        <v>960345.0797</v>
      </c>
      <c r="JL157" s="573"/>
      <c r="JM157" s="488">
        <v>1.0</v>
      </c>
      <c r="JN157" s="489" t="s">
        <v>37</v>
      </c>
      <c r="JO157" s="490" t="s">
        <v>83</v>
      </c>
      <c r="JP157" s="490" t="s">
        <v>84</v>
      </c>
      <c r="JQ157" s="492" t="str">
        <f>ADHK!JQ157</f>
        <v/>
      </c>
      <c r="JR157" s="495"/>
      <c r="JS157" s="492">
        <f t="shared" ref="JS157:JS173" si="1321">IFERROR(+JQ157*JR157/1000000,"")</f>
        <v>0</v>
      </c>
      <c r="JT157" s="493">
        <v>0.06128205128205129</v>
      </c>
      <c r="JU157" s="492">
        <f t="shared" ref="JU157:JU173" si="1322">IFERROR(+JS157*JT157,"")</f>
        <v>0</v>
      </c>
      <c r="JV157" s="493"/>
      <c r="JW157" s="492"/>
      <c r="JX157" s="494">
        <f t="shared" ref="JX157:JX173" si="1323">JV157-JW157</f>
        <v>0</v>
      </c>
      <c r="JY157" s="495">
        <f t="shared" ref="JY157:JY173" si="1324">IFERROR(+(IF(JS157="","0",JS157))+(IF(JU157="","0",JU157))+(IF(JX157="","0",JX157)),"")</f>
        <v>0</v>
      </c>
      <c r="JZ157" s="493">
        <v>0.324744884908884</v>
      </c>
      <c r="KA157" s="496">
        <f t="shared" ref="KA157:KA173" si="1325">IFERROR(+JZ157*(JY157-JX157),"")</f>
        <v>0</v>
      </c>
      <c r="KB157" s="497">
        <f t="shared" ref="KB157:KB173" si="1326">IFERROR(+(IF(JY157="","0",JY157))-(IF(KA157="","0",KA157)),"")</f>
        <v>0</v>
      </c>
      <c r="KC157" s="573"/>
      <c r="KD157" s="488">
        <v>1.0</v>
      </c>
      <c r="KE157" s="489" t="s">
        <v>37</v>
      </c>
      <c r="KF157" s="490" t="s">
        <v>83</v>
      </c>
      <c r="KG157" s="490" t="s">
        <v>84</v>
      </c>
      <c r="KH157" s="492" t="str">
        <f>ADHK!KH157</f>
        <v/>
      </c>
      <c r="KI157" s="495"/>
      <c r="KJ157" s="492">
        <f t="shared" ref="KJ157:KJ173" si="1327">IFERROR(+KH157*KI157/1000000,"")</f>
        <v>0</v>
      </c>
      <c r="KK157" s="493">
        <v>0.06128205128205129</v>
      </c>
      <c r="KL157" s="492">
        <f t="shared" ref="KL157:KL173" si="1328">IFERROR(+KJ157*KK157,"")</f>
        <v>0</v>
      </c>
      <c r="KM157" s="493"/>
      <c r="KN157" s="492"/>
      <c r="KO157" s="494">
        <f t="shared" ref="KO157:KO173" si="1329">KM157-KN157</f>
        <v>0</v>
      </c>
      <c r="KP157" s="495">
        <f t="shared" ref="KP157:KP173" si="1330">IFERROR(+(IF(KJ157="","0",KJ157))+(IF(KL157="","0",KL157))+(IF(KO157="","0",KO157)),"")</f>
        <v>0</v>
      </c>
      <c r="KQ157" s="493">
        <v>0.324744884908884</v>
      </c>
      <c r="KR157" s="496">
        <f t="shared" ref="KR157:KR173" si="1331">IFERROR(+KQ157*(KP157-KO157),"")</f>
        <v>0</v>
      </c>
      <c r="KS157" s="497">
        <f t="shared" ref="KS157:KS173" si="1332">IFERROR(+(IF(KP157="","0",KP157))-(IF(KR157="","0",KR157)),"")</f>
        <v>0</v>
      </c>
    </row>
    <row r="158" ht="15.75" customHeight="1">
      <c r="A158" s="500">
        <f t="shared" ref="A158:A173" si="1333">A157+1</f>
        <v>2</v>
      </c>
      <c r="B158" s="501" t="s">
        <v>38</v>
      </c>
      <c r="C158" s="502" t="s">
        <v>85</v>
      </c>
      <c r="D158" s="502" t="s">
        <v>84</v>
      </c>
      <c r="E158" s="495">
        <f>ADHK!E158</f>
        <v>4772</v>
      </c>
      <c r="F158" s="495">
        <f>ADHK!F158</f>
        <v>2135342.224</v>
      </c>
      <c r="G158" s="495">
        <f t="shared" si="1225"/>
        <v>10189.85309</v>
      </c>
      <c r="H158" s="504">
        <v>0.08730825414146284</v>
      </c>
      <c r="I158" s="495">
        <f t="shared" si="1226"/>
        <v>889.6582834</v>
      </c>
      <c r="J158" s="504"/>
      <c r="K158" s="495"/>
      <c r="L158" s="505">
        <f t="shared" si="1227"/>
        <v>0</v>
      </c>
      <c r="M158" s="495">
        <f t="shared" si="1228"/>
        <v>11079.51138</v>
      </c>
      <c r="N158" s="504">
        <v>0.28165806261811</v>
      </c>
      <c r="O158" s="506">
        <f t="shared" si="1229"/>
        <v>3120.633709</v>
      </c>
      <c r="P158" s="507">
        <f t="shared" si="1230"/>
        <v>7958.877667</v>
      </c>
      <c r="Q158" s="573"/>
      <c r="R158" s="500">
        <f t="shared" ref="R158:R173" si="1334">R157+1</f>
        <v>2</v>
      </c>
      <c r="S158" s="501" t="s">
        <v>38</v>
      </c>
      <c r="T158" s="502" t="s">
        <v>85</v>
      </c>
      <c r="U158" s="502" t="s">
        <v>84</v>
      </c>
      <c r="V158" s="495">
        <f>ADHK!V158</f>
        <v>3537</v>
      </c>
      <c r="W158" s="503">
        <f>'Produksi dan Harga'!K20</f>
        <v>2259108.557</v>
      </c>
      <c r="X158" s="495">
        <f t="shared" si="1231"/>
        <v>7990.466966</v>
      </c>
      <c r="Y158" s="504">
        <v>0.08730825414146284</v>
      </c>
      <c r="Z158" s="495">
        <f t="shared" si="1232"/>
        <v>697.6337205</v>
      </c>
      <c r="AA158" s="504"/>
      <c r="AB158" s="495"/>
      <c r="AC158" s="505">
        <f t="shared" si="1233"/>
        <v>0</v>
      </c>
      <c r="AD158" s="495">
        <f t="shared" si="1234"/>
        <v>8688.100686</v>
      </c>
      <c r="AE158" s="504">
        <v>0.28165806261811</v>
      </c>
      <c r="AF158" s="506">
        <f t="shared" si="1235"/>
        <v>2447.073607</v>
      </c>
      <c r="AG158" s="507">
        <f t="shared" si="1236"/>
        <v>6241.027079</v>
      </c>
      <c r="AH158" s="573"/>
      <c r="AI158" s="500">
        <f t="shared" ref="AI158:AI173" si="1335">AI157+1</f>
        <v>2</v>
      </c>
      <c r="AJ158" s="501" t="s">
        <v>38</v>
      </c>
      <c r="AK158" s="502" t="s">
        <v>85</v>
      </c>
      <c r="AL158" s="502" t="s">
        <v>84</v>
      </c>
      <c r="AM158" s="495">
        <f>ADHK!AM158</f>
        <v>3795</v>
      </c>
      <c r="AN158" s="503">
        <f>'Produksi dan Harga'!P20</f>
        <v>2347026.371</v>
      </c>
      <c r="AO158" s="495">
        <f t="shared" si="1237"/>
        <v>8906.965079</v>
      </c>
      <c r="AP158" s="504">
        <v>0.08730825414146284</v>
      </c>
      <c r="AQ158" s="495">
        <f t="shared" si="1238"/>
        <v>777.6515708</v>
      </c>
      <c r="AR158" s="504"/>
      <c r="AS158" s="495"/>
      <c r="AT158" s="505">
        <f t="shared" si="1239"/>
        <v>0</v>
      </c>
      <c r="AU158" s="495">
        <f t="shared" si="1240"/>
        <v>9684.61665</v>
      </c>
      <c r="AV158" s="504">
        <v>0.28165806261811</v>
      </c>
      <c r="AW158" s="506">
        <f t="shared" si="1241"/>
        <v>2727.750363</v>
      </c>
      <c r="AX158" s="507">
        <f t="shared" si="1242"/>
        <v>6956.866287</v>
      </c>
      <c r="AY158" s="573"/>
      <c r="AZ158" s="500">
        <f t="shared" ref="AZ158:AZ173" si="1336">AZ157+1</f>
        <v>2</v>
      </c>
      <c r="BA158" s="501" t="s">
        <v>38</v>
      </c>
      <c r="BB158" s="502" t="s">
        <v>85</v>
      </c>
      <c r="BC158" s="502" t="s">
        <v>84</v>
      </c>
      <c r="BD158" s="495">
        <f>ADHK!BD158</f>
        <v>2058</v>
      </c>
      <c r="BE158" s="503">
        <f>'Produksi dan Harga'!U20</f>
        <v>2478607.382</v>
      </c>
      <c r="BF158" s="495">
        <f t="shared" si="1243"/>
        <v>5100.973992</v>
      </c>
      <c r="BG158" s="504">
        <v>0.08730825414146284</v>
      </c>
      <c r="BH158" s="495">
        <f t="shared" si="1244"/>
        <v>445.3571336</v>
      </c>
      <c r="BI158" s="504"/>
      <c r="BJ158" s="495"/>
      <c r="BK158" s="505">
        <f t="shared" si="1245"/>
        <v>0</v>
      </c>
      <c r="BL158" s="495">
        <f t="shared" si="1246"/>
        <v>5546.331125</v>
      </c>
      <c r="BM158" s="504">
        <v>0.28165806261811</v>
      </c>
      <c r="BN158" s="506">
        <f t="shared" si="1247"/>
        <v>1562.168879</v>
      </c>
      <c r="BO158" s="507">
        <f t="shared" si="1248"/>
        <v>3984.162246</v>
      </c>
      <c r="BP158" s="573"/>
      <c r="BQ158" s="500">
        <f t="shared" ref="BQ158:BQ173" si="1337">BQ157+1</f>
        <v>2</v>
      </c>
      <c r="BR158" s="501" t="s">
        <v>38</v>
      </c>
      <c r="BS158" s="502" t="s">
        <v>85</v>
      </c>
      <c r="BT158" s="502" t="s">
        <v>84</v>
      </c>
      <c r="BU158" s="495">
        <f>ADHK!BU158</f>
        <v>2300</v>
      </c>
      <c r="BV158" s="503">
        <f>'Produksi dan Harga'!Z20</f>
        <v>2552678.952</v>
      </c>
      <c r="BW158" s="495">
        <f t="shared" si="1249"/>
        <v>5871.161589</v>
      </c>
      <c r="BX158" s="504">
        <v>0.08730825414146284</v>
      </c>
      <c r="BY158" s="495">
        <f t="shared" si="1250"/>
        <v>512.6008681</v>
      </c>
      <c r="BZ158" s="504"/>
      <c r="CA158" s="495"/>
      <c r="CB158" s="505">
        <f t="shared" si="1251"/>
        <v>0</v>
      </c>
      <c r="CC158" s="495">
        <f t="shared" si="1252"/>
        <v>6383.762457</v>
      </c>
      <c r="CD158" s="504">
        <v>0.28165806261811</v>
      </c>
      <c r="CE158" s="506">
        <f t="shared" si="1253"/>
        <v>1798.038166</v>
      </c>
      <c r="CF158" s="507">
        <f t="shared" si="1254"/>
        <v>4585.724291</v>
      </c>
      <c r="CG158" s="573"/>
      <c r="CH158" s="500">
        <f t="shared" ref="CH158:CH173" si="1338">CH157+1</f>
        <v>2</v>
      </c>
      <c r="CI158" s="501" t="s">
        <v>38</v>
      </c>
      <c r="CJ158" s="502" t="s">
        <v>85</v>
      </c>
      <c r="CK158" s="502" t="s">
        <v>84</v>
      </c>
      <c r="CL158" s="495">
        <f>ADHK!CL158</f>
        <v>5361</v>
      </c>
      <c r="CM158" s="503">
        <f>'Produksi dan Harga'!AE20</f>
        <v>2732792.88</v>
      </c>
      <c r="CN158" s="495">
        <f t="shared" si="1255"/>
        <v>14650.50263</v>
      </c>
      <c r="CO158" s="504">
        <v>0.08730825414146284</v>
      </c>
      <c r="CP158" s="495">
        <f t="shared" si="1256"/>
        <v>1279.109807</v>
      </c>
      <c r="CQ158" s="504"/>
      <c r="CR158" s="495"/>
      <c r="CS158" s="505">
        <f t="shared" si="1257"/>
        <v>0</v>
      </c>
      <c r="CT158" s="495">
        <f t="shared" si="1258"/>
        <v>15929.61244</v>
      </c>
      <c r="CU158" s="504">
        <v>0.28165806261811</v>
      </c>
      <c r="CV158" s="506">
        <f t="shared" si="1259"/>
        <v>4486.703777</v>
      </c>
      <c r="CW158" s="507">
        <f t="shared" si="1260"/>
        <v>11442.90866</v>
      </c>
      <c r="CX158" s="573"/>
      <c r="CY158" s="500">
        <f t="shared" ref="CY158:CY173" si="1339">CY157+1</f>
        <v>2</v>
      </c>
      <c r="CZ158" s="501" t="s">
        <v>38</v>
      </c>
      <c r="DA158" s="502" t="s">
        <v>85</v>
      </c>
      <c r="DB158" s="502" t="s">
        <v>84</v>
      </c>
      <c r="DC158" s="495">
        <f>ADHK!DC158</f>
        <v>5405</v>
      </c>
      <c r="DD158" s="503">
        <f>'Produksi dan Harga'!AJ20</f>
        <v>2837537.264</v>
      </c>
      <c r="DE158" s="495">
        <f t="shared" si="1261"/>
        <v>15336.88891</v>
      </c>
      <c r="DF158" s="504">
        <v>0.08730825414146284</v>
      </c>
      <c r="DG158" s="495">
        <f t="shared" si="1262"/>
        <v>1339.036995</v>
      </c>
      <c r="DH158" s="504"/>
      <c r="DI158" s="495"/>
      <c r="DJ158" s="505">
        <f t="shared" si="1263"/>
        <v>0</v>
      </c>
      <c r="DK158" s="495">
        <f t="shared" si="1264"/>
        <v>16675.92591</v>
      </c>
      <c r="DL158" s="504">
        <v>0.28165806261811</v>
      </c>
      <c r="DM158" s="506">
        <f t="shared" si="1265"/>
        <v>4696.908983</v>
      </c>
      <c r="DN158" s="507">
        <f t="shared" si="1266"/>
        <v>11979.01692</v>
      </c>
      <c r="DO158" s="573"/>
      <c r="DP158" s="500">
        <f t="shared" ref="DP158:DP173" si="1340">DP157+1</f>
        <v>2</v>
      </c>
      <c r="DQ158" s="501" t="s">
        <v>38</v>
      </c>
      <c r="DR158" s="502" t="s">
        <v>85</v>
      </c>
      <c r="DS158" s="502" t="s">
        <v>84</v>
      </c>
      <c r="DT158" s="495">
        <f>ADHK!DT158</f>
        <v>54075</v>
      </c>
      <c r="DU158" s="503">
        <f>'Produksi dan Harga'!AO20</f>
        <v>2936282.305</v>
      </c>
      <c r="DV158" s="495">
        <f t="shared" si="1267"/>
        <v>158779.4657</v>
      </c>
      <c r="DW158" s="504">
        <v>0.08730825414146284</v>
      </c>
      <c r="DX158" s="495">
        <f t="shared" si="1268"/>
        <v>13862.75794</v>
      </c>
      <c r="DY158" s="504"/>
      <c r="DZ158" s="495"/>
      <c r="EA158" s="505">
        <f t="shared" si="1269"/>
        <v>0</v>
      </c>
      <c r="EB158" s="495">
        <f t="shared" si="1270"/>
        <v>172642.2236</v>
      </c>
      <c r="EC158" s="504">
        <v>0.28165806261811</v>
      </c>
      <c r="ED158" s="506">
        <f t="shared" si="1271"/>
        <v>48626.07423</v>
      </c>
      <c r="EE158" s="507">
        <f t="shared" si="1272"/>
        <v>124016.1494</v>
      </c>
      <c r="EF158" s="573"/>
      <c r="EG158" s="500">
        <f t="shared" ref="EG158:EG173" si="1341">EG157+1</f>
        <v>2</v>
      </c>
      <c r="EH158" s="501" t="s">
        <v>38</v>
      </c>
      <c r="EI158" s="502" t="s">
        <v>85</v>
      </c>
      <c r="EJ158" s="502" t="s">
        <v>84</v>
      </c>
      <c r="EK158" s="495">
        <f>ADHK!EK158</f>
        <v>42039</v>
      </c>
      <c r="EL158" s="503">
        <f>'Produksi dan Harga'!AT20</f>
        <v>3103180.518</v>
      </c>
      <c r="EM158" s="495">
        <f t="shared" si="1273"/>
        <v>130454.6058</v>
      </c>
      <c r="EN158" s="504">
        <v>0.08730825414146284</v>
      </c>
      <c r="EO158" s="495">
        <f t="shared" si="1274"/>
        <v>11389.76388</v>
      </c>
      <c r="EP158" s="504"/>
      <c r="EQ158" s="495"/>
      <c r="ER158" s="505">
        <f t="shared" si="1275"/>
        <v>0</v>
      </c>
      <c r="ES158" s="495">
        <f t="shared" si="1276"/>
        <v>141844.3697</v>
      </c>
      <c r="ET158" s="504">
        <v>0.28165806261811</v>
      </c>
      <c r="EU158" s="506">
        <f t="shared" si="1277"/>
        <v>39951.61036</v>
      </c>
      <c r="EV158" s="507">
        <f t="shared" si="1278"/>
        <v>101892.7593</v>
      </c>
      <c r="EW158" s="573"/>
      <c r="EX158" s="500">
        <f t="shared" ref="EX158:EX173" si="1342">EX157+1</f>
        <v>2</v>
      </c>
      <c r="EY158" s="501" t="s">
        <v>38</v>
      </c>
      <c r="EZ158" s="502" t="s">
        <v>85</v>
      </c>
      <c r="FA158" s="502" t="s">
        <v>84</v>
      </c>
      <c r="FB158" s="495">
        <f>ADHK!FB158</f>
        <v>52882.2</v>
      </c>
      <c r="FC158" s="503">
        <f>'Produksi dan Harga'!AY20</f>
        <v>3267582.494</v>
      </c>
      <c r="FD158" s="495">
        <f t="shared" si="1279"/>
        <v>172796.951</v>
      </c>
      <c r="FE158" s="504">
        <v>0.08730825414146284</v>
      </c>
      <c r="FF158" s="495">
        <f t="shared" si="1280"/>
        <v>15086.60011</v>
      </c>
      <c r="FG158" s="504"/>
      <c r="FH158" s="495"/>
      <c r="FI158" s="505">
        <f t="shared" si="1281"/>
        <v>0</v>
      </c>
      <c r="FJ158" s="495">
        <f t="shared" si="1282"/>
        <v>187883.5511</v>
      </c>
      <c r="FK158" s="504">
        <v>0.28165806261811</v>
      </c>
      <c r="FL158" s="506">
        <f t="shared" si="1283"/>
        <v>52918.91699</v>
      </c>
      <c r="FM158" s="507">
        <f t="shared" si="1284"/>
        <v>134964.6341</v>
      </c>
      <c r="FN158" s="573"/>
      <c r="FO158" s="500">
        <f t="shared" ref="FO158:FO173" si="1343">FO157+1</f>
        <v>2</v>
      </c>
      <c r="FP158" s="501" t="s">
        <v>38</v>
      </c>
      <c r="FQ158" s="502" t="s">
        <v>85</v>
      </c>
      <c r="FR158" s="502" t="s">
        <v>84</v>
      </c>
      <c r="FS158" s="495">
        <f>ADHK!FS158</f>
        <v>30114</v>
      </c>
      <c r="FT158" s="503">
        <f>'Produksi dan Harga'!BD20</f>
        <v>3076318.408</v>
      </c>
      <c r="FU158" s="495">
        <f t="shared" si="1285"/>
        <v>92640.25253</v>
      </c>
      <c r="FV158" s="504">
        <v>0.08730825414146284</v>
      </c>
      <c r="FW158" s="495">
        <f t="shared" si="1286"/>
        <v>8088.258712</v>
      </c>
      <c r="FX158" s="504"/>
      <c r="FY158" s="495"/>
      <c r="FZ158" s="505">
        <f t="shared" si="1287"/>
        <v>0</v>
      </c>
      <c r="GA158" s="495">
        <f t="shared" si="1288"/>
        <v>100728.5112</v>
      </c>
      <c r="GB158" s="504">
        <v>0.28165806261811</v>
      </c>
      <c r="GC158" s="506">
        <f t="shared" si="1289"/>
        <v>28370.99733</v>
      </c>
      <c r="GD158" s="507">
        <f t="shared" si="1290"/>
        <v>72357.51391</v>
      </c>
      <c r="GE158" s="573"/>
      <c r="GF158" s="500">
        <f t="shared" ref="GF158:GF173" si="1344">GF157+1</f>
        <v>2</v>
      </c>
      <c r="GG158" s="501" t="s">
        <v>38</v>
      </c>
      <c r="GH158" s="502" t="s">
        <v>85</v>
      </c>
      <c r="GI158" s="502" t="s">
        <v>84</v>
      </c>
      <c r="GJ158" s="495">
        <f>ADHK!GJ158</f>
        <v>33022</v>
      </c>
      <c r="GK158" s="495">
        <f>'Produksi dan Harga'!BI20</f>
        <v>3422131.839</v>
      </c>
      <c r="GL158" s="495">
        <f t="shared" si="1291"/>
        <v>113005.6376</v>
      </c>
      <c r="GM158" s="504">
        <v>0.08730825414146284</v>
      </c>
      <c r="GN158" s="495">
        <f t="shared" si="1292"/>
        <v>9866.324927</v>
      </c>
      <c r="GO158" s="504"/>
      <c r="GP158" s="495"/>
      <c r="GQ158" s="505">
        <f t="shared" si="1293"/>
        <v>0</v>
      </c>
      <c r="GR158" s="495">
        <f t="shared" si="1294"/>
        <v>122871.9625</v>
      </c>
      <c r="GS158" s="504">
        <v>0.28165806261811</v>
      </c>
      <c r="GT158" s="506">
        <f t="shared" si="1295"/>
        <v>34607.87892</v>
      </c>
      <c r="GU158" s="507">
        <f t="shared" si="1296"/>
        <v>88264.08361</v>
      </c>
      <c r="GV158" s="573"/>
      <c r="GW158" s="500">
        <f t="shared" ref="GW158:GW173" si="1345">GW157+1</f>
        <v>2</v>
      </c>
      <c r="GX158" s="501" t="s">
        <v>38</v>
      </c>
      <c r="GY158" s="502" t="s">
        <v>85</v>
      </c>
      <c r="GZ158" s="502" t="s">
        <v>84</v>
      </c>
      <c r="HA158" s="495">
        <f>ADHK!HA158</f>
        <v>10681.65</v>
      </c>
      <c r="HB158" s="492">
        <f>'Produksi dan Harga'!BN20</f>
        <v>3361020.784</v>
      </c>
      <c r="HC158" s="495">
        <f t="shared" si="1297"/>
        <v>35901.24766</v>
      </c>
      <c r="HD158" s="504">
        <v>0.08730825414146284</v>
      </c>
      <c r="HE158" s="495">
        <f t="shared" si="1298"/>
        <v>3134.475255</v>
      </c>
      <c r="HF158" s="504"/>
      <c r="HG158" s="495"/>
      <c r="HH158" s="505">
        <f t="shared" si="1299"/>
        <v>0</v>
      </c>
      <c r="HI158" s="495">
        <f t="shared" si="1300"/>
        <v>39035.72291</v>
      </c>
      <c r="HJ158" s="504">
        <v>0.28165806261811</v>
      </c>
      <c r="HK158" s="506">
        <f t="shared" si="1301"/>
        <v>10994.72609</v>
      </c>
      <c r="HL158" s="507">
        <f t="shared" si="1302"/>
        <v>28040.99682</v>
      </c>
      <c r="HM158" s="573"/>
      <c r="HN158" s="500">
        <f t="shared" ref="HN158:HN173" si="1346">HN157+1</f>
        <v>2</v>
      </c>
      <c r="HO158" s="501" t="s">
        <v>38</v>
      </c>
      <c r="HP158" s="502" t="s">
        <v>85</v>
      </c>
      <c r="HQ158" s="502" t="s">
        <v>84</v>
      </c>
      <c r="HR158" s="495">
        <f>ADHK!HR158</f>
        <v>15806</v>
      </c>
      <c r="HS158" s="492">
        <f>'Produksi dan Harga'!BS20</f>
        <v>3641506.145</v>
      </c>
      <c r="HT158" s="495">
        <f t="shared" si="1303"/>
        <v>57557.64613</v>
      </c>
      <c r="HU158" s="504">
        <v>0.08730825414146284</v>
      </c>
      <c r="HV158" s="495">
        <f t="shared" si="1304"/>
        <v>5025.257596</v>
      </c>
      <c r="HW158" s="504"/>
      <c r="HX158" s="495"/>
      <c r="HY158" s="505">
        <f t="shared" si="1305"/>
        <v>0</v>
      </c>
      <c r="HZ158" s="495">
        <f t="shared" si="1306"/>
        <v>62582.90372</v>
      </c>
      <c r="IA158" s="504">
        <v>0.28165806261811</v>
      </c>
      <c r="IB158" s="506">
        <f t="shared" si="1307"/>
        <v>17626.97942</v>
      </c>
      <c r="IC158" s="507">
        <f t="shared" si="1308"/>
        <v>44955.92431</v>
      </c>
      <c r="ID158" s="573"/>
      <c r="IE158" s="500">
        <f t="shared" ref="IE158:IE173" si="1347">IE157+1</f>
        <v>2</v>
      </c>
      <c r="IF158" s="501" t="s">
        <v>38</v>
      </c>
      <c r="IG158" s="502" t="s">
        <v>85</v>
      </c>
      <c r="IH158" s="502" t="s">
        <v>84</v>
      </c>
      <c r="II158" s="495">
        <f>ADHK!II158</f>
        <v>23877.28</v>
      </c>
      <c r="IJ158" s="492">
        <f>'Produksi dan Harga'!BX20</f>
        <v>3513222.645</v>
      </c>
      <c r="IK158" s="495">
        <f t="shared" si="1309"/>
        <v>83886.2008</v>
      </c>
      <c r="IL158" s="504">
        <v>0.08730825414146284</v>
      </c>
      <c r="IM158" s="495">
        <f t="shared" si="1310"/>
        <v>7323.957738</v>
      </c>
      <c r="IN158" s="504"/>
      <c r="IO158" s="495"/>
      <c r="IP158" s="505">
        <f t="shared" si="1311"/>
        <v>0</v>
      </c>
      <c r="IQ158" s="495">
        <f t="shared" si="1312"/>
        <v>91210.15854</v>
      </c>
      <c r="IR158" s="504">
        <v>0.28165806261811</v>
      </c>
      <c r="IS158" s="506">
        <f t="shared" si="1313"/>
        <v>25690.07655</v>
      </c>
      <c r="IT158" s="507">
        <f t="shared" si="1314"/>
        <v>65520.08199</v>
      </c>
      <c r="IU158" s="573"/>
      <c r="IV158" s="500">
        <f t="shared" ref="IV158:IV173" si="1348">IV157+1</f>
        <v>2</v>
      </c>
      <c r="IW158" s="501" t="s">
        <v>38</v>
      </c>
      <c r="IX158" s="502" t="s">
        <v>85</v>
      </c>
      <c r="IY158" s="502" t="s">
        <v>84</v>
      </c>
      <c r="IZ158" s="495">
        <f>ADHK!IZ158</f>
        <v>17077.59</v>
      </c>
      <c r="JA158" s="492">
        <f>'Produksi dan Harga'!CC20</f>
        <v>3734355.884</v>
      </c>
      <c r="JB158" s="495">
        <f t="shared" si="1315"/>
        <v>63773.79871</v>
      </c>
      <c r="JC158" s="504">
        <v>0.08730825414146284</v>
      </c>
      <c r="JD158" s="495">
        <f t="shared" si="1316"/>
        <v>5567.979025</v>
      </c>
      <c r="JE158" s="504"/>
      <c r="JF158" s="495"/>
      <c r="JG158" s="505">
        <f t="shared" si="1317"/>
        <v>0</v>
      </c>
      <c r="JH158" s="495">
        <f t="shared" si="1318"/>
        <v>69341.77773</v>
      </c>
      <c r="JI158" s="504">
        <v>0.28165806261811</v>
      </c>
      <c r="JJ158" s="506">
        <f t="shared" si="1319"/>
        <v>19530.67077</v>
      </c>
      <c r="JK158" s="507">
        <f t="shared" si="1320"/>
        <v>49811.10696</v>
      </c>
      <c r="JL158" s="573"/>
      <c r="JM158" s="500">
        <f t="shared" ref="JM158:JM173" si="1349">JM157+1</f>
        <v>2</v>
      </c>
      <c r="JN158" s="501" t="s">
        <v>38</v>
      </c>
      <c r="JO158" s="502" t="s">
        <v>85</v>
      </c>
      <c r="JP158" s="502" t="s">
        <v>84</v>
      </c>
      <c r="JQ158" s="495" t="str">
        <f>ADHK!JQ158</f>
        <v/>
      </c>
      <c r="JR158" s="495"/>
      <c r="JS158" s="495">
        <f t="shared" si="1321"/>
        <v>0</v>
      </c>
      <c r="JT158" s="504">
        <v>0.08730825414146284</v>
      </c>
      <c r="JU158" s="495">
        <f t="shared" si="1322"/>
        <v>0</v>
      </c>
      <c r="JV158" s="504"/>
      <c r="JW158" s="495"/>
      <c r="JX158" s="505">
        <f t="shared" si="1323"/>
        <v>0</v>
      </c>
      <c r="JY158" s="495">
        <f t="shared" si="1324"/>
        <v>0</v>
      </c>
      <c r="JZ158" s="504">
        <v>0.28165806261811</v>
      </c>
      <c r="KA158" s="506">
        <f t="shared" si="1325"/>
        <v>0</v>
      </c>
      <c r="KB158" s="507">
        <f t="shared" si="1326"/>
        <v>0</v>
      </c>
      <c r="KC158" s="573"/>
      <c r="KD158" s="500">
        <f t="shared" ref="KD158:KD173" si="1350">KD157+1</f>
        <v>2</v>
      </c>
      <c r="KE158" s="501" t="s">
        <v>38</v>
      </c>
      <c r="KF158" s="502" t="s">
        <v>85</v>
      </c>
      <c r="KG158" s="502" t="s">
        <v>84</v>
      </c>
      <c r="KH158" s="495" t="str">
        <f>ADHK!KH158</f>
        <v/>
      </c>
      <c r="KI158" s="495"/>
      <c r="KJ158" s="495">
        <f t="shared" si="1327"/>
        <v>0</v>
      </c>
      <c r="KK158" s="504">
        <v>0.08730825414146284</v>
      </c>
      <c r="KL158" s="495">
        <f t="shared" si="1328"/>
        <v>0</v>
      </c>
      <c r="KM158" s="504"/>
      <c r="KN158" s="495"/>
      <c r="KO158" s="505">
        <f t="shared" si="1329"/>
        <v>0</v>
      </c>
      <c r="KP158" s="495">
        <f t="shared" si="1330"/>
        <v>0</v>
      </c>
      <c r="KQ158" s="504">
        <v>0.28165806261811</v>
      </c>
      <c r="KR158" s="506">
        <f t="shared" si="1331"/>
        <v>0</v>
      </c>
      <c r="KS158" s="507">
        <f t="shared" si="1332"/>
        <v>0</v>
      </c>
    </row>
    <row r="159" ht="15.75" customHeight="1">
      <c r="A159" s="500">
        <f t="shared" si="1333"/>
        <v>3</v>
      </c>
      <c r="B159" s="501" t="s">
        <v>39</v>
      </c>
      <c r="C159" s="502" t="s">
        <v>86</v>
      </c>
      <c r="D159" s="502" t="s">
        <v>84</v>
      </c>
      <c r="E159" s="495">
        <f>ADHK!E159</f>
        <v>39617</v>
      </c>
      <c r="F159" s="495">
        <f>ADHK!F159</f>
        <v>1009000</v>
      </c>
      <c r="G159" s="495">
        <f t="shared" si="1225"/>
        <v>39973.553</v>
      </c>
      <c r="H159" s="504">
        <v>0.032</v>
      </c>
      <c r="I159" s="495">
        <f t="shared" si="1226"/>
        <v>1279.153696</v>
      </c>
      <c r="J159" s="504"/>
      <c r="K159" s="495"/>
      <c r="L159" s="505">
        <f t="shared" si="1227"/>
        <v>0</v>
      </c>
      <c r="M159" s="495">
        <f t="shared" si="1228"/>
        <v>41252.7067</v>
      </c>
      <c r="N159" s="504">
        <v>0.27429935250298</v>
      </c>
      <c r="O159" s="506">
        <f t="shared" si="1229"/>
        <v>11315.59074</v>
      </c>
      <c r="P159" s="507">
        <f t="shared" si="1230"/>
        <v>29937.11596</v>
      </c>
      <c r="Q159" s="573"/>
      <c r="R159" s="500">
        <f t="shared" si="1334"/>
        <v>3</v>
      </c>
      <c r="S159" s="501" t="s">
        <v>39</v>
      </c>
      <c r="T159" s="502" t="s">
        <v>86</v>
      </c>
      <c r="U159" s="502" t="s">
        <v>84</v>
      </c>
      <c r="V159" s="495">
        <f>ADHK!V159</f>
        <v>40420</v>
      </c>
      <c r="W159" s="503">
        <f>'Produksi dan Harga'!K21</f>
        <v>1063305.363</v>
      </c>
      <c r="X159" s="495">
        <f t="shared" si="1231"/>
        <v>42978.80276</v>
      </c>
      <c r="Y159" s="504">
        <v>0.032</v>
      </c>
      <c r="Z159" s="495">
        <f t="shared" si="1232"/>
        <v>1375.321688</v>
      </c>
      <c r="AA159" s="504"/>
      <c r="AB159" s="495"/>
      <c r="AC159" s="505">
        <f t="shared" si="1233"/>
        <v>0</v>
      </c>
      <c r="AD159" s="495">
        <f t="shared" si="1234"/>
        <v>44354.12445</v>
      </c>
      <c r="AE159" s="504">
        <v>0.27429935250298</v>
      </c>
      <c r="AF159" s="506">
        <f t="shared" si="1235"/>
        <v>12166.30762</v>
      </c>
      <c r="AG159" s="507">
        <f t="shared" si="1236"/>
        <v>32187.81683</v>
      </c>
      <c r="AH159" s="573"/>
      <c r="AI159" s="500">
        <f t="shared" si="1335"/>
        <v>3</v>
      </c>
      <c r="AJ159" s="501" t="s">
        <v>39</v>
      </c>
      <c r="AK159" s="502" t="s">
        <v>86</v>
      </c>
      <c r="AL159" s="502" t="s">
        <v>84</v>
      </c>
      <c r="AM159" s="495">
        <f>ADHK!AM159</f>
        <v>47365</v>
      </c>
      <c r="AN159" s="503">
        <f>'Produksi dan Harga'!P21</f>
        <v>1127732.4</v>
      </c>
      <c r="AO159" s="495">
        <f t="shared" si="1237"/>
        <v>53415.04511</v>
      </c>
      <c r="AP159" s="504">
        <v>0.032</v>
      </c>
      <c r="AQ159" s="495">
        <f t="shared" si="1238"/>
        <v>1709.281443</v>
      </c>
      <c r="AR159" s="504"/>
      <c r="AS159" s="495"/>
      <c r="AT159" s="505">
        <f t="shared" si="1239"/>
        <v>0</v>
      </c>
      <c r="AU159" s="495">
        <f t="shared" si="1240"/>
        <v>55124.32655</v>
      </c>
      <c r="AV159" s="504">
        <v>0.27429935250298</v>
      </c>
      <c r="AW159" s="506">
        <f t="shared" si="1241"/>
        <v>15120.56708</v>
      </c>
      <c r="AX159" s="507">
        <f t="shared" si="1242"/>
        <v>40003.75947</v>
      </c>
      <c r="AY159" s="573"/>
      <c r="AZ159" s="500">
        <f t="shared" si="1336"/>
        <v>3</v>
      </c>
      <c r="BA159" s="501" t="s">
        <v>39</v>
      </c>
      <c r="BB159" s="502" t="s">
        <v>86</v>
      </c>
      <c r="BC159" s="502" t="s">
        <v>84</v>
      </c>
      <c r="BD159" s="495">
        <f>ADHK!BD159</f>
        <v>48408</v>
      </c>
      <c r="BE159" s="503">
        <f>'Produksi dan Harga'!U21</f>
        <v>1173290.326</v>
      </c>
      <c r="BF159" s="495">
        <f t="shared" si="1243"/>
        <v>56796.63809</v>
      </c>
      <c r="BG159" s="504">
        <v>0.032</v>
      </c>
      <c r="BH159" s="495">
        <f t="shared" si="1244"/>
        <v>1817.492419</v>
      </c>
      <c r="BI159" s="504"/>
      <c r="BJ159" s="495"/>
      <c r="BK159" s="505">
        <f t="shared" si="1245"/>
        <v>0</v>
      </c>
      <c r="BL159" s="495">
        <f t="shared" si="1246"/>
        <v>58614.1305</v>
      </c>
      <c r="BM159" s="504">
        <v>0.27429935250298</v>
      </c>
      <c r="BN159" s="506">
        <f t="shared" si="1247"/>
        <v>16077.81804</v>
      </c>
      <c r="BO159" s="507">
        <f t="shared" si="1248"/>
        <v>42536.31246</v>
      </c>
      <c r="BP159" s="573"/>
      <c r="BQ159" s="500">
        <f t="shared" si="1337"/>
        <v>3</v>
      </c>
      <c r="BR159" s="501" t="s">
        <v>39</v>
      </c>
      <c r="BS159" s="502" t="s">
        <v>86</v>
      </c>
      <c r="BT159" s="502" t="s">
        <v>84</v>
      </c>
      <c r="BU159" s="495">
        <f>ADHK!BU159</f>
        <v>43914</v>
      </c>
      <c r="BV159" s="503">
        <f>'Produksi dan Harga'!Z21</f>
        <v>1264631.409</v>
      </c>
      <c r="BW159" s="495">
        <f t="shared" si="1249"/>
        <v>55535.0237</v>
      </c>
      <c r="BX159" s="504">
        <v>0.032</v>
      </c>
      <c r="BY159" s="495">
        <f t="shared" si="1250"/>
        <v>1777.120758</v>
      </c>
      <c r="BZ159" s="504"/>
      <c r="CA159" s="495"/>
      <c r="CB159" s="505">
        <f t="shared" si="1251"/>
        <v>0</v>
      </c>
      <c r="CC159" s="495">
        <f t="shared" si="1252"/>
        <v>57312.14445</v>
      </c>
      <c r="CD159" s="504">
        <v>0.27429935250298</v>
      </c>
      <c r="CE159" s="506">
        <f t="shared" si="1253"/>
        <v>15720.68411</v>
      </c>
      <c r="CF159" s="507">
        <f t="shared" si="1254"/>
        <v>41591.46034</v>
      </c>
      <c r="CG159" s="573"/>
      <c r="CH159" s="500">
        <f t="shared" si="1338"/>
        <v>3</v>
      </c>
      <c r="CI159" s="501" t="s">
        <v>39</v>
      </c>
      <c r="CJ159" s="502" t="s">
        <v>86</v>
      </c>
      <c r="CK159" s="502" t="s">
        <v>84</v>
      </c>
      <c r="CL159" s="495">
        <f>ADHK!CL159</f>
        <v>38458</v>
      </c>
      <c r="CM159" s="503">
        <f>'Produksi dan Harga'!AE21</f>
        <v>1374646.117</v>
      </c>
      <c r="CN159" s="495">
        <f t="shared" si="1255"/>
        <v>52866.14036</v>
      </c>
      <c r="CO159" s="504">
        <v>0.032</v>
      </c>
      <c r="CP159" s="495">
        <f t="shared" si="1256"/>
        <v>1691.716492</v>
      </c>
      <c r="CQ159" s="504"/>
      <c r="CR159" s="495"/>
      <c r="CS159" s="505">
        <f t="shared" si="1257"/>
        <v>0</v>
      </c>
      <c r="CT159" s="495">
        <f t="shared" si="1258"/>
        <v>54557.85685</v>
      </c>
      <c r="CU159" s="504">
        <v>0.27429935250298</v>
      </c>
      <c r="CV159" s="506">
        <f t="shared" si="1259"/>
        <v>14965.18481</v>
      </c>
      <c r="CW159" s="507">
        <f t="shared" si="1260"/>
        <v>39592.67204</v>
      </c>
      <c r="CX159" s="573"/>
      <c r="CY159" s="500">
        <f t="shared" si="1339"/>
        <v>3</v>
      </c>
      <c r="CZ159" s="501" t="s">
        <v>39</v>
      </c>
      <c r="DA159" s="502" t="s">
        <v>86</v>
      </c>
      <c r="DB159" s="502" t="s">
        <v>84</v>
      </c>
      <c r="DC159" s="495">
        <f>ADHK!DC159</f>
        <v>58209</v>
      </c>
      <c r="DD159" s="503">
        <f>'Produksi dan Harga'!AJ21</f>
        <v>1354049.045</v>
      </c>
      <c r="DE159" s="495">
        <f t="shared" si="1261"/>
        <v>78817.84084</v>
      </c>
      <c r="DF159" s="504">
        <v>0.032</v>
      </c>
      <c r="DG159" s="495">
        <f t="shared" si="1262"/>
        <v>2522.170907</v>
      </c>
      <c r="DH159" s="504"/>
      <c r="DI159" s="495"/>
      <c r="DJ159" s="505">
        <f t="shared" si="1263"/>
        <v>0</v>
      </c>
      <c r="DK159" s="495">
        <f t="shared" si="1264"/>
        <v>81340.01175</v>
      </c>
      <c r="DL159" s="504">
        <v>0.27429935250298</v>
      </c>
      <c r="DM159" s="506">
        <f t="shared" si="1265"/>
        <v>22311.51255</v>
      </c>
      <c r="DN159" s="507">
        <f t="shared" si="1266"/>
        <v>59028.49919</v>
      </c>
      <c r="DO159" s="573"/>
      <c r="DP159" s="500">
        <f t="shared" si="1340"/>
        <v>3</v>
      </c>
      <c r="DQ159" s="501" t="s">
        <v>39</v>
      </c>
      <c r="DR159" s="502" t="s">
        <v>86</v>
      </c>
      <c r="DS159" s="502" t="s">
        <v>84</v>
      </c>
      <c r="DT159" s="495">
        <f>ADHK!DT159</f>
        <v>63054</v>
      </c>
      <c r="DU159" s="503">
        <f>'Produksi dan Harga'!AO21</f>
        <v>1389947.363</v>
      </c>
      <c r="DV159" s="495">
        <f t="shared" si="1267"/>
        <v>87641.74101</v>
      </c>
      <c r="DW159" s="504">
        <v>0.032</v>
      </c>
      <c r="DX159" s="495">
        <f t="shared" si="1268"/>
        <v>2804.535712</v>
      </c>
      <c r="DY159" s="504"/>
      <c r="DZ159" s="495"/>
      <c r="EA159" s="505">
        <f t="shared" si="1269"/>
        <v>0</v>
      </c>
      <c r="EB159" s="495">
        <f t="shared" si="1270"/>
        <v>90446.27672</v>
      </c>
      <c r="EC159" s="504">
        <v>0.27429935250298</v>
      </c>
      <c r="ED159" s="506">
        <f t="shared" si="1271"/>
        <v>24809.35514</v>
      </c>
      <c r="EE159" s="507">
        <f t="shared" si="1272"/>
        <v>65636.92158</v>
      </c>
      <c r="EF159" s="573"/>
      <c r="EG159" s="500">
        <f t="shared" si="1341"/>
        <v>3</v>
      </c>
      <c r="EH159" s="501" t="s">
        <v>39</v>
      </c>
      <c r="EI159" s="502" t="s">
        <v>86</v>
      </c>
      <c r="EJ159" s="502" t="s">
        <v>84</v>
      </c>
      <c r="EK159" s="495">
        <f>ADHK!EK159</f>
        <v>76658</v>
      </c>
      <c r="EL159" s="503">
        <f>'Produksi dan Harga'!AT21</f>
        <v>1514456.213</v>
      </c>
      <c r="EM159" s="495">
        <f t="shared" si="1273"/>
        <v>116095.1844</v>
      </c>
      <c r="EN159" s="504">
        <v>0.032</v>
      </c>
      <c r="EO159" s="495">
        <f t="shared" si="1274"/>
        <v>3715.0459</v>
      </c>
      <c r="EP159" s="504"/>
      <c r="EQ159" s="495"/>
      <c r="ER159" s="505">
        <f t="shared" si="1275"/>
        <v>0</v>
      </c>
      <c r="ES159" s="495">
        <f t="shared" si="1276"/>
        <v>119810.2303</v>
      </c>
      <c r="ET159" s="504">
        <v>0.27429935250298</v>
      </c>
      <c r="EU159" s="506">
        <f t="shared" si="1277"/>
        <v>32863.86859</v>
      </c>
      <c r="EV159" s="507">
        <f t="shared" si="1278"/>
        <v>86946.36169</v>
      </c>
      <c r="EW159" s="573"/>
      <c r="EX159" s="500">
        <f t="shared" si="1342"/>
        <v>3</v>
      </c>
      <c r="EY159" s="501" t="s">
        <v>39</v>
      </c>
      <c r="EZ159" s="502" t="s">
        <v>86</v>
      </c>
      <c r="FA159" s="502" t="s">
        <v>84</v>
      </c>
      <c r="FB159" s="495">
        <f>ADHK!FB159</f>
        <v>35577.8</v>
      </c>
      <c r="FC159" s="503">
        <f>'Produksi dan Harga'!AY21</f>
        <v>1621093.055</v>
      </c>
      <c r="FD159" s="495">
        <f t="shared" si="1279"/>
        <v>57674.9245</v>
      </c>
      <c r="FE159" s="504">
        <v>0.032</v>
      </c>
      <c r="FF159" s="495">
        <f t="shared" si="1280"/>
        <v>1845.597584</v>
      </c>
      <c r="FG159" s="504"/>
      <c r="FH159" s="495"/>
      <c r="FI159" s="505">
        <f t="shared" si="1281"/>
        <v>0</v>
      </c>
      <c r="FJ159" s="495">
        <f t="shared" si="1282"/>
        <v>59520.52208</v>
      </c>
      <c r="FK159" s="504">
        <v>0.27429935250298</v>
      </c>
      <c r="FL159" s="506">
        <f t="shared" si="1283"/>
        <v>16326.44067</v>
      </c>
      <c r="FM159" s="507">
        <f t="shared" si="1284"/>
        <v>43194.08141</v>
      </c>
      <c r="FN159" s="573"/>
      <c r="FO159" s="500">
        <f t="shared" si="1343"/>
        <v>3</v>
      </c>
      <c r="FP159" s="501" t="s">
        <v>39</v>
      </c>
      <c r="FQ159" s="502" t="s">
        <v>86</v>
      </c>
      <c r="FR159" s="502" t="s">
        <v>84</v>
      </c>
      <c r="FS159" s="495">
        <f>ADHK!FS159</f>
        <v>39006</v>
      </c>
      <c r="FT159" s="503">
        <f>'Produksi dan Harga'!BD21</f>
        <v>1626461.499</v>
      </c>
      <c r="FU159" s="495">
        <f t="shared" si="1285"/>
        <v>63441.75721</v>
      </c>
      <c r="FV159" s="504">
        <v>0.032</v>
      </c>
      <c r="FW159" s="495">
        <f t="shared" si="1286"/>
        <v>2030.136231</v>
      </c>
      <c r="FX159" s="504"/>
      <c r="FY159" s="495"/>
      <c r="FZ159" s="505">
        <f t="shared" si="1287"/>
        <v>0</v>
      </c>
      <c r="GA159" s="495">
        <f t="shared" si="1288"/>
        <v>65471.89344</v>
      </c>
      <c r="GB159" s="504">
        <v>0.27429935250298</v>
      </c>
      <c r="GC159" s="506">
        <f t="shared" si="1289"/>
        <v>17958.89798</v>
      </c>
      <c r="GD159" s="507">
        <f t="shared" si="1290"/>
        <v>47512.99547</v>
      </c>
      <c r="GE159" s="573"/>
      <c r="GF159" s="500">
        <f t="shared" si="1344"/>
        <v>3</v>
      </c>
      <c r="GG159" s="501" t="s">
        <v>39</v>
      </c>
      <c r="GH159" s="502" t="s">
        <v>86</v>
      </c>
      <c r="GI159" s="502" t="s">
        <v>84</v>
      </c>
      <c r="GJ159" s="495">
        <f>ADHK!GJ159</f>
        <v>35059</v>
      </c>
      <c r="GK159" s="495">
        <f>'Produksi dan Harga'!BI21</f>
        <v>1624202.535</v>
      </c>
      <c r="GL159" s="495">
        <f t="shared" si="1291"/>
        <v>56942.91666</v>
      </c>
      <c r="GM159" s="504">
        <v>0.032</v>
      </c>
      <c r="GN159" s="495">
        <f t="shared" si="1292"/>
        <v>1822.173333</v>
      </c>
      <c r="GO159" s="504"/>
      <c r="GP159" s="495"/>
      <c r="GQ159" s="505">
        <f t="shared" si="1293"/>
        <v>0</v>
      </c>
      <c r="GR159" s="495">
        <f t="shared" si="1294"/>
        <v>58765.08999</v>
      </c>
      <c r="GS159" s="504">
        <v>0.27429935250298</v>
      </c>
      <c r="GT159" s="506">
        <f t="shared" si="1295"/>
        <v>16119.22613</v>
      </c>
      <c r="GU159" s="507">
        <f t="shared" si="1296"/>
        <v>42645.86386</v>
      </c>
      <c r="GV159" s="573"/>
      <c r="GW159" s="500">
        <f t="shared" si="1345"/>
        <v>3</v>
      </c>
      <c r="GX159" s="501" t="s">
        <v>39</v>
      </c>
      <c r="GY159" s="502" t="s">
        <v>86</v>
      </c>
      <c r="GZ159" s="502" t="s">
        <v>84</v>
      </c>
      <c r="HA159" s="495">
        <f>ADHK!HA159</f>
        <v>32661.84</v>
      </c>
      <c r="HB159" s="492">
        <f>'Produksi dan Harga'!BN21</f>
        <v>1777771.65</v>
      </c>
      <c r="HC159" s="495">
        <f t="shared" si="1297"/>
        <v>58065.29318</v>
      </c>
      <c r="HD159" s="504">
        <v>0.032</v>
      </c>
      <c r="HE159" s="495">
        <f t="shared" si="1298"/>
        <v>1858.089382</v>
      </c>
      <c r="HF159" s="504"/>
      <c r="HG159" s="495"/>
      <c r="HH159" s="505">
        <f t="shared" si="1299"/>
        <v>0</v>
      </c>
      <c r="HI159" s="495">
        <f t="shared" si="1300"/>
        <v>59923.38256</v>
      </c>
      <c r="HJ159" s="504">
        <v>0.27429935250298</v>
      </c>
      <c r="HK159" s="506">
        <f t="shared" si="1301"/>
        <v>16436.94504</v>
      </c>
      <c r="HL159" s="507">
        <f t="shared" si="1302"/>
        <v>43486.43753</v>
      </c>
      <c r="HM159" s="573"/>
      <c r="HN159" s="500">
        <f t="shared" si="1346"/>
        <v>3</v>
      </c>
      <c r="HO159" s="501" t="s">
        <v>39</v>
      </c>
      <c r="HP159" s="502" t="s">
        <v>86</v>
      </c>
      <c r="HQ159" s="502" t="s">
        <v>84</v>
      </c>
      <c r="HR159" s="495">
        <f>ADHK!HR159</f>
        <v>28549</v>
      </c>
      <c r="HS159" s="492">
        <f>'Produksi dan Harga'!BS21</f>
        <v>1945334.694</v>
      </c>
      <c r="HT159" s="495">
        <f t="shared" si="1303"/>
        <v>55537.36018</v>
      </c>
      <c r="HU159" s="504">
        <v>0.032</v>
      </c>
      <c r="HV159" s="495">
        <f t="shared" si="1304"/>
        <v>1777.195526</v>
      </c>
      <c r="HW159" s="504"/>
      <c r="HX159" s="495"/>
      <c r="HY159" s="505">
        <f t="shared" si="1305"/>
        <v>0</v>
      </c>
      <c r="HZ159" s="495">
        <f t="shared" si="1306"/>
        <v>57314.55571</v>
      </c>
      <c r="IA159" s="504">
        <v>0.27429935250298</v>
      </c>
      <c r="IB159" s="506">
        <f t="shared" si="1307"/>
        <v>15721.34552</v>
      </c>
      <c r="IC159" s="507">
        <f t="shared" si="1308"/>
        <v>41593.21019</v>
      </c>
      <c r="ID159" s="573"/>
      <c r="IE159" s="500">
        <f t="shared" si="1347"/>
        <v>3</v>
      </c>
      <c r="IF159" s="501" t="s">
        <v>39</v>
      </c>
      <c r="IG159" s="502" t="s">
        <v>86</v>
      </c>
      <c r="IH159" s="502" t="s">
        <v>84</v>
      </c>
      <c r="II159" s="495">
        <f>ADHK!II159</f>
        <v>27239.17613</v>
      </c>
      <c r="IJ159" s="492">
        <f>'Produksi dan Harga'!BX21</f>
        <v>1960755.606</v>
      </c>
      <c r="IK159" s="495">
        <f t="shared" si="1309"/>
        <v>53409.36729</v>
      </c>
      <c r="IL159" s="504">
        <v>0.032</v>
      </c>
      <c r="IM159" s="495">
        <f t="shared" si="1310"/>
        <v>1709.099753</v>
      </c>
      <c r="IN159" s="504"/>
      <c r="IO159" s="495"/>
      <c r="IP159" s="505">
        <f t="shared" si="1311"/>
        <v>0</v>
      </c>
      <c r="IQ159" s="495">
        <f t="shared" si="1312"/>
        <v>55118.46705</v>
      </c>
      <c r="IR159" s="504">
        <v>0.27429935250298</v>
      </c>
      <c r="IS159" s="506">
        <f t="shared" si="1313"/>
        <v>15118.95982</v>
      </c>
      <c r="IT159" s="507">
        <f t="shared" si="1314"/>
        <v>39999.50723</v>
      </c>
      <c r="IU159" s="573"/>
      <c r="IV159" s="500">
        <f t="shared" si="1348"/>
        <v>3</v>
      </c>
      <c r="IW159" s="501" t="s">
        <v>39</v>
      </c>
      <c r="IX159" s="502" t="s">
        <v>86</v>
      </c>
      <c r="IY159" s="502" t="s">
        <v>84</v>
      </c>
      <c r="IZ159" s="495">
        <f>ADHK!IZ159</f>
        <v>29451.30248</v>
      </c>
      <c r="JA159" s="492">
        <f>'Produksi dan Harga'!CC21</f>
        <v>1987312.943</v>
      </c>
      <c r="JB159" s="495">
        <f t="shared" si="1315"/>
        <v>58528.9546</v>
      </c>
      <c r="JC159" s="504">
        <v>0.032</v>
      </c>
      <c r="JD159" s="495">
        <f t="shared" si="1316"/>
        <v>1872.926547</v>
      </c>
      <c r="JE159" s="504"/>
      <c r="JF159" s="495"/>
      <c r="JG159" s="505">
        <f t="shared" si="1317"/>
        <v>0</v>
      </c>
      <c r="JH159" s="495">
        <f t="shared" si="1318"/>
        <v>60401.88115</v>
      </c>
      <c r="JI159" s="504">
        <v>0.27429935250298</v>
      </c>
      <c r="JJ159" s="506">
        <f t="shared" si="1319"/>
        <v>16568.19689</v>
      </c>
      <c r="JK159" s="507">
        <f t="shared" si="1320"/>
        <v>43833.68426</v>
      </c>
      <c r="JL159" s="573"/>
      <c r="JM159" s="500">
        <f t="shared" si="1349"/>
        <v>3</v>
      </c>
      <c r="JN159" s="501" t="s">
        <v>39</v>
      </c>
      <c r="JO159" s="502" t="s">
        <v>86</v>
      </c>
      <c r="JP159" s="502" t="s">
        <v>84</v>
      </c>
      <c r="JQ159" s="495" t="str">
        <f>ADHK!JQ159</f>
        <v/>
      </c>
      <c r="JR159" s="495"/>
      <c r="JS159" s="495">
        <f t="shared" si="1321"/>
        <v>0</v>
      </c>
      <c r="JT159" s="504">
        <v>0.032</v>
      </c>
      <c r="JU159" s="495">
        <f t="shared" si="1322"/>
        <v>0</v>
      </c>
      <c r="JV159" s="504"/>
      <c r="JW159" s="495"/>
      <c r="JX159" s="505">
        <f t="shared" si="1323"/>
        <v>0</v>
      </c>
      <c r="JY159" s="495">
        <f t="shared" si="1324"/>
        <v>0</v>
      </c>
      <c r="JZ159" s="504">
        <v>0.27429935250298</v>
      </c>
      <c r="KA159" s="506">
        <f t="shared" si="1325"/>
        <v>0</v>
      </c>
      <c r="KB159" s="507">
        <f t="shared" si="1326"/>
        <v>0</v>
      </c>
      <c r="KC159" s="573"/>
      <c r="KD159" s="500">
        <f t="shared" si="1350"/>
        <v>3</v>
      </c>
      <c r="KE159" s="501" t="s">
        <v>39</v>
      </c>
      <c r="KF159" s="502" t="s">
        <v>86</v>
      </c>
      <c r="KG159" s="502" t="s">
        <v>84</v>
      </c>
      <c r="KH159" s="495" t="str">
        <f>ADHK!KH159</f>
        <v/>
      </c>
      <c r="KI159" s="495"/>
      <c r="KJ159" s="495">
        <f t="shared" si="1327"/>
        <v>0</v>
      </c>
      <c r="KK159" s="504">
        <v>0.032</v>
      </c>
      <c r="KL159" s="495">
        <f t="shared" si="1328"/>
        <v>0</v>
      </c>
      <c r="KM159" s="504"/>
      <c r="KN159" s="495"/>
      <c r="KO159" s="505">
        <f t="shared" si="1329"/>
        <v>0</v>
      </c>
      <c r="KP159" s="495">
        <f t="shared" si="1330"/>
        <v>0</v>
      </c>
      <c r="KQ159" s="504">
        <v>0.27429935250298</v>
      </c>
      <c r="KR159" s="506">
        <f t="shared" si="1331"/>
        <v>0</v>
      </c>
      <c r="KS159" s="507">
        <f t="shared" si="1332"/>
        <v>0</v>
      </c>
    </row>
    <row r="160" ht="15.75" customHeight="1">
      <c r="A160" s="500">
        <f t="shared" si="1333"/>
        <v>4</v>
      </c>
      <c r="B160" s="501" t="s">
        <v>40</v>
      </c>
      <c r="C160" s="502" t="s">
        <v>86</v>
      </c>
      <c r="D160" s="502" t="s">
        <v>84</v>
      </c>
      <c r="E160" s="495">
        <f>ADHK!E160</f>
        <v>6403</v>
      </c>
      <c r="F160" s="495">
        <f>ADHK!F160</f>
        <v>1405000</v>
      </c>
      <c r="G160" s="495">
        <f t="shared" si="1225"/>
        <v>8996.215</v>
      </c>
      <c r="H160" s="504">
        <v>0.022</v>
      </c>
      <c r="I160" s="495">
        <f t="shared" si="1226"/>
        <v>197.91673</v>
      </c>
      <c r="J160" s="504"/>
      <c r="K160" s="495"/>
      <c r="L160" s="505">
        <f t="shared" si="1227"/>
        <v>0</v>
      </c>
      <c r="M160" s="495">
        <f t="shared" si="1228"/>
        <v>9194.13173</v>
      </c>
      <c r="N160" s="504">
        <v>0.27429935250298</v>
      </c>
      <c r="O160" s="506">
        <f t="shared" si="1229"/>
        <v>2521.94438</v>
      </c>
      <c r="P160" s="507">
        <f t="shared" si="1230"/>
        <v>6672.18735</v>
      </c>
      <c r="Q160" s="573"/>
      <c r="R160" s="500">
        <f t="shared" si="1334"/>
        <v>4</v>
      </c>
      <c r="S160" s="501" t="s">
        <v>40</v>
      </c>
      <c r="T160" s="502" t="s">
        <v>86</v>
      </c>
      <c r="U160" s="502" t="s">
        <v>84</v>
      </c>
      <c r="V160" s="495">
        <f>ADHK!V160</f>
        <v>6034</v>
      </c>
      <c r="W160" s="503">
        <f>'Produksi dan Harga'!K22</f>
        <v>1510960.101</v>
      </c>
      <c r="X160" s="495">
        <f t="shared" si="1231"/>
        <v>9117.133249</v>
      </c>
      <c r="Y160" s="504">
        <v>0.022</v>
      </c>
      <c r="Z160" s="495">
        <f t="shared" si="1232"/>
        <v>200.5769315</v>
      </c>
      <c r="AA160" s="504"/>
      <c r="AB160" s="495"/>
      <c r="AC160" s="505">
        <f t="shared" si="1233"/>
        <v>0</v>
      </c>
      <c r="AD160" s="495">
        <f t="shared" si="1234"/>
        <v>9317.71018</v>
      </c>
      <c r="AE160" s="504">
        <v>0.27429935250298</v>
      </c>
      <c r="AF160" s="506">
        <f t="shared" si="1235"/>
        <v>2555.841869</v>
      </c>
      <c r="AG160" s="507">
        <f t="shared" si="1236"/>
        <v>6761.868311</v>
      </c>
      <c r="AH160" s="573"/>
      <c r="AI160" s="500">
        <f t="shared" si="1335"/>
        <v>4</v>
      </c>
      <c r="AJ160" s="501" t="s">
        <v>40</v>
      </c>
      <c r="AK160" s="502" t="s">
        <v>86</v>
      </c>
      <c r="AL160" s="502" t="s">
        <v>84</v>
      </c>
      <c r="AM160" s="495">
        <f>ADHK!AM160</f>
        <v>4812</v>
      </c>
      <c r="AN160" s="503">
        <f>'Produksi dan Harga'!P22</f>
        <v>1564726.717</v>
      </c>
      <c r="AO160" s="495">
        <f t="shared" si="1237"/>
        <v>7529.464964</v>
      </c>
      <c r="AP160" s="504">
        <v>0.022</v>
      </c>
      <c r="AQ160" s="495">
        <f t="shared" si="1238"/>
        <v>165.6482292</v>
      </c>
      <c r="AR160" s="504"/>
      <c r="AS160" s="495"/>
      <c r="AT160" s="505">
        <f t="shared" si="1239"/>
        <v>0</v>
      </c>
      <c r="AU160" s="495">
        <f t="shared" si="1240"/>
        <v>7695.113193</v>
      </c>
      <c r="AV160" s="504">
        <v>0.27429935250298</v>
      </c>
      <c r="AW160" s="506">
        <f t="shared" si="1241"/>
        <v>2110.764566</v>
      </c>
      <c r="AX160" s="507">
        <f t="shared" si="1242"/>
        <v>5584.348627</v>
      </c>
      <c r="AY160" s="573"/>
      <c r="AZ160" s="500">
        <f t="shared" si="1336"/>
        <v>4</v>
      </c>
      <c r="BA160" s="501" t="s">
        <v>40</v>
      </c>
      <c r="BB160" s="502" t="s">
        <v>86</v>
      </c>
      <c r="BC160" s="502" t="s">
        <v>84</v>
      </c>
      <c r="BD160" s="495">
        <f>ADHK!BD160</f>
        <v>5517</v>
      </c>
      <c r="BE160" s="503">
        <f>'Produksi dan Harga'!U22</f>
        <v>1653279.415</v>
      </c>
      <c r="BF160" s="495">
        <f t="shared" si="1243"/>
        <v>9121.14253</v>
      </c>
      <c r="BG160" s="504">
        <v>0.022</v>
      </c>
      <c r="BH160" s="495">
        <f t="shared" si="1244"/>
        <v>200.6651357</v>
      </c>
      <c r="BI160" s="504"/>
      <c r="BJ160" s="495"/>
      <c r="BK160" s="505">
        <f t="shared" si="1245"/>
        <v>0</v>
      </c>
      <c r="BL160" s="495">
        <f t="shared" si="1246"/>
        <v>9321.807666</v>
      </c>
      <c r="BM160" s="504">
        <v>0.27429935250298</v>
      </c>
      <c r="BN160" s="506">
        <f t="shared" si="1247"/>
        <v>2556.965807</v>
      </c>
      <c r="BO160" s="507">
        <f t="shared" si="1248"/>
        <v>6764.841859</v>
      </c>
      <c r="BP160" s="573"/>
      <c r="BQ160" s="500">
        <f t="shared" si="1337"/>
        <v>4</v>
      </c>
      <c r="BR160" s="501" t="s">
        <v>40</v>
      </c>
      <c r="BS160" s="502" t="s">
        <v>86</v>
      </c>
      <c r="BT160" s="502" t="s">
        <v>84</v>
      </c>
      <c r="BU160" s="495">
        <f>ADHK!BU160</f>
        <v>4998</v>
      </c>
      <c r="BV160" s="503">
        <f>'Produksi dan Harga'!Z22</f>
        <v>1786791.688</v>
      </c>
      <c r="BW160" s="495">
        <f t="shared" si="1249"/>
        <v>8930.384855</v>
      </c>
      <c r="BX160" s="504">
        <v>0.022</v>
      </c>
      <c r="BY160" s="495">
        <f t="shared" si="1250"/>
        <v>196.4684668</v>
      </c>
      <c r="BZ160" s="504"/>
      <c r="CA160" s="495"/>
      <c r="CB160" s="505">
        <f t="shared" si="1251"/>
        <v>0</v>
      </c>
      <c r="CC160" s="495">
        <f t="shared" si="1252"/>
        <v>9126.853322</v>
      </c>
      <c r="CD160" s="504">
        <v>0.27429935250298</v>
      </c>
      <c r="CE160" s="506">
        <f t="shared" si="1253"/>
        <v>2503.489957</v>
      </c>
      <c r="CF160" s="507">
        <f t="shared" si="1254"/>
        <v>6623.363365</v>
      </c>
      <c r="CG160" s="573"/>
      <c r="CH160" s="500">
        <f t="shared" si="1338"/>
        <v>4</v>
      </c>
      <c r="CI160" s="501" t="s">
        <v>40</v>
      </c>
      <c r="CJ160" s="502" t="s">
        <v>86</v>
      </c>
      <c r="CK160" s="502" t="s">
        <v>84</v>
      </c>
      <c r="CL160" s="495">
        <f>ADHK!CL160</f>
        <v>3960</v>
      </c>
      <c r="CM160" s="503">
        <f>'Produksi dan Harga'!AE22</f>
        <v>1921777.819</v>
      </c>
      <c r="CN160" s="495">
        <f t="shared" si="1255"/>
        <v>7610.240162</v>
      </c>
      <c r="CO160" s="504">
        <v>0.022</v>
      </c>
      <c r="CP160" s="495">
        <f t="shared" si="1256"/>
        <v>167.4252836</v>
      </c>
      <c r="CQ160" s="504"/>
      <c r="CR160" s="495"/>
      <c r="CS160" s="505">
        <f t="shared" si="1257"/>
        <v>0</v>
      </c>
      <c r="CT160" s="495">
        <f t="shared" si="1258"/>
        <v>7777.665446</v>
      </c>
      <c r="CU160" s="504">
        <v>0.27429935250298</v>
      </c>
      <c r="CV160" s="506">
        <f t="shared" si="1259"/>
        <v>2133.408596</v>
      </c>
      <c r="CW160" s="507">
        <f t="shared" si="1260"/>
        <v>5644.25685</v>
      </c>
      <c r="CX160" s="573"/>
      <c r="CY160" s="500">
        <f t="shared" si="1339"/>
        <v>4</v>
      </c>
      <c r="CZ160" s="501" t="s">
        <v>40</v>
      </c>
      <c r="DA160" s="502" t="s">
        <v>86</v>
      </c>
      <c r="DB160" s="502" t="s">
        <v>84</v>
      </c>
      <c r="DC160" s="495">
        <f>ADHK!DC160</f>
        <v>6513</v>
      </c>
      <c r="DD160" s="503">
        <f>'Produksi dan Harga'!AJ22</f>
        <v>1906400.485</v>
      </c>
      <c r="DE160" s="495">
        <f t="shared" si="1261"/>
        <v>12416.38636</v>
      </c>
      <c r="DF160" s="504">
        <v>0.022</v>
      </c>
      <c r="DG160" s="495">
        <f t="shared" si="1262"/>
        <v>273.1604999</v>
      </c>
      <c r="DH160" s="504"/>
      <c r="DI160" s="495"/>
      <c r="DJ160" s="505">
        <f t="shared" si="1263"/>
        <v>0</v>
      </c>
      <c r="DK160" s="495">
        <f t="shared" si="1264"/>
        <v>12689.54686</v>
      </c>
      <c r="DL160" s="504">
        <v>0.27429935250298</v>
      </c>
      <c r="DM160" s="506">
        <f t="shared" si="1265"/>
        <v>3480.734487</v>
      </c>
      <c r="DN160" s="507">
        <f t="shared" si="1266"/>
        <v>9208.812372</v>
      </c>
      <c r="DO160" s="573"/>
      <c r="DP160" s="500">
        <f t="shared" si="1340"/>
        <v>4</v>
      </c>
      <c r="DQ160" s="501" t="s">
        <v>40</v>
      </c>
      <c r="DR160" s="502" t="s">
        <v>86</v>
      </c>
      <c r="DS160" s="502" t="s">
        <v>84</v>
      </c>
      <c r="DT160" s="495">
        <f>ADHK!DT160</f>
        <v>6136</v>
      </c>
      <c r="DU160" s="503">
        <f>'Produksi dan Harga'!AO22</f>
        <v>1977476.322</v>
      </c>
      <c r="DV160" s="495">
        <f t="shared" si="1267"/>
        <v>12133.79471</v>
      </c>
      <c r="DW160" s="504">
        <v>0.022</v>
      </c>
      <c r="DX160" s="495">
        <f t="shared" si="1268"/>
        <v>266.9434837</v>
      </c>
      <c r="DY160" s="504"/>
      <c r="DZ160" s="495"/>
      <c r="EA160" s="505">
        <f t="shared" si="1269"/>
        <v>0</v>
      </c>
      <c r="EB160" s="495">
        <f t="shared" si="1270"/>
        <v>12400.7382</v>
      </c>
      <c r="EC160" s="504">
        <v>0.27429935250298</v>
      </c>
      <c r="ED160" s="506">
        <f t="shared" si="1271"/>
        <v>3401.514458</v>
      </c>
      <c r="EE160" s="507">
        <f t="shared" si="1272"/>
        <v>8999.223738</v>
      </c>
      <c r="EF160" s="573"/>
      <c r="EG160" s="500">
        <f t="shared" si="1341"/>
        <v>4</v>
      </c>
      <c r="EH160" s="501" t="s">
        <v>40</v>
      </c>
      <c r="EI160" s="502" t="s">
        <v>86</v>
      </c>
      <c r="EJ160" s="502" t="s">
        <v>84</v>
      </c>
      <c r="EK160" s="495">
        <f>ADHK!EK160</f>
        <v>3661</v>
      </c>
      <c r="EL160" s="503">
        <f>'Produksi dan Harga'!AT22</f>
        <v>2074773.93</v>
      </c>
      <c r="EM160" s="495">
        <f t="shared" si="1273"/>
        <v>7595.747356</v>
      </c>
      <c r="EN160" s="504">
        <v>0.022</v>
      </c>
      <c r="EO160" s="495">
        <f t="shared" si="1274"/>
        <v>167.1064418</v>
      </c>
      <c r="EP160" s="504"/>
      <c r="EQ160" s="495"/>
      <c r="ER160" s="505">
        <f t="shared" si="1275"/>
        <v>0</v>
      </c>
      <c r="ES160" s="495">
        <f t="shared" si="1276"/>
        <v>7762.853798</v>
      </c>
      <c r="ET160" s="504">
        <v>0.27429935250298</v>
      </c>
      <c r="EU160" s="506">
        <f t="shared" si="1277"/>
        <v>2129.34577</v>
      </c>
      <c r="EV160" s="507">
        <f t="shared" si="1278"/>
        <v>5633.508028</v>
      </c>
      <c r="EW160" s="573"/>
      <c r="EX160" s="500">
        <f t="shared" si="1342"/>
        <v>4</v>
      </c>
      <c r="EY160" s="501" t="s">
        <v>40</v>
      </c>
      <c r="EZ160" s="502" t="s">
        <v>86</v>
      </c>
      <c r="FA160" s="502" t="s">
        <v>84</v>
      </c>
      <c r="FB160" s="495">
        <f>ADHK!FB160</f>
        <v>2963.2</v>
      </c>
      <c r="FC160" s="503">
        <f>'Produksi dan Harga'!AY22</f>
        <v>2144726.882</v>
      </c>
      <c r="FD160" s="495">
        <f t="shared" si="1279"/>
        <v>6355.254698</v>
      </c>
      <c r="FE160" s="504">
        <v>0.022</v>
      </c>
      <c r="FF160" s="495">
        <f t="shared" si="1280"/>
        <v>139.8156034</v>
      </c>
      <c r="FG160" s="504"/>
      <c r="FH160" s="495"/>
      <c r="FI160" s="505">
        <f t="shared" si="1281"/>
        <v>0</v>
      </c>
      <c r="FJ160" s="495">
        <f t="shared" si="1282"/>
        <v>6495.070301</v>
      </c>
      <c r="FK160" s="504">
        <v>0.27429935250298</v>
      </c>
      <c r="FL160" s="506">
        <f t="shared" si="1283"/>
        <v>1781.593578</v>
      </c>
      <c r="FM160" s="507">
        <f t="shared" si="1284"/>
        <v>4713.476723</v>
      </c>
      <c r="FN160" s="573"/>
      <c r="FO160" s="500">
        <f t="shared" si="1343"/>
        <v>4</v>
      </c>
      <c r="FP160" s="501" t="s">
        <v>40</v>
      </c>
      <c r="FQ160" s="502" t="s">
        <v>86</v>
      </c>
      <c r="FR160" s="502" t="s">
        <v>84</v>
      </c>
      <c r="FS160" s="495">
        <f>ADHK!FS160</f>
        <v>4492</v>
      </c>
      <c r="FT160" s="503">
        <f>'Produksi dan Harga'!BD22</f>
        <v>2119757.519</v>
      </c>
      <c r="FU160" s="495">
        <f t="shared" si="1285"/>
        <v>9521.950775</v>
      </c>
      <c r="FV160" s="504">
        <v>0.022</v>
      </c>
      <c r="FW160" s="495">
        <f t="shared" si="1286"/>
        <v>209.4829171</v>
      </c>
      <c r="FX160" s="504"/>
      <c r="FY160" s="495"/>
      <c r="FZ160" s="505">
        <f t="shared" si="1287"/>
        <v>0</v>
      </c>
      <c r="GA160" s="495">
        <f t="shared" si="1288"/>
        <v>9731.433692</v>
      </c>
      <c r="GB160" s="504">
        <v>0.27429935250298</v>
      </c>
      <c r="GC160" s="506">
        <f t="shared" si="1289"/>
        <v>2669.325961</v>
      </c>
      <c r="GD160" s="507">
        <f t="shared" si="1290"/>
        <v>7062.107731</v>
      </c>
      <c r="GE160" s="573"/>
      <c r="GF160" s="500">
        <f t="shared" si="1344"/>
        <v>4</v>
      </c>
      <c r="GG160" s="501" t="s">
        <v>40</v>
      </c>
      <c r="GH160" s="502" t="s">
        <v>86</v>
      </c>
      <c r="GI160" s="502" t="s">
        <v>84</v>
      </c>
      <c r="GJ160" s="495">
        <f>ADHK!GJ160</f>
        <v>3050</v>
      </c>
      <c r="GK160" s="495">
        <f>'Produksi dan Harga'!BI22</f>
        <v>2196823.401</v>
      </c>
      <c r="GL160" s="495">
        <f t="shared" si="1291"/>
        <v>6700.311374</v>
      </c>
      <c r="GM160" s="504">
        <v>0.022</v>
      </c>
      <c r="GN160" s="495">
        <f t="shared" si="1292"/>
        <v>147.4068502</v>
      </c>
      <c r="GO160" s="504"/>
      <c r="GP160" s="495"/>
      <c r="GQ160" s="505">
        <f t="shared" si="1293"/>
        <v>0</v>
      </c>
      <c r="GR160" s="495">
        <f t="shared" si="1294"/>
        <v>6847.718224</v>
      </c>
      <c r="GS160" s="504">
        <v>0.27429935250298</v>
      </c>
      <c r="GT160" s="506">
        <f t="shared" si="1295"/>
        <v>1878.324675</v>
      </c>
      <c r="GU160" s="507">
        <f t="shared" si="1296"/>
        <v>4969.393549</v>
      </c>
      <c r="GV160" s="573"/>
      <c r="GW160" s="500">
        <f t="shared" si="1345"/>
        <v>4</v>
      </c>
      <c r="GX160" s="501" t="s">
        <v>40</v>
      </c>
      <c r="GY160" s="502" t="s">
        <v>86</v>
      </c>
      <c r="GZ160" s="502" t="s">
        <v>84</v>
      </c>
      <c r="HA160" s="495">
        <f>ADHK!HA160</f>
        <v>3094.21</v>
      </c>
      <c r="HB160" s="492">
        <f>'Produksi dan Harga'!BN22</f>
        <v>2326409.398</v>
      </c>
      <c r="HC160" s="495">
        <f t="shared" si="1297"/>
        <v>7198.399224</v>
      </c>
      <c r="HD160" s="504">
        <v>0.022</v>
      </c>
      <c r="HE160" s="495">
        <f t="shared" si="1298"/>
        <v>158.3647829</v>
      </c>
      <c r="HF160" s="504"/>
      <c r="HG160" s="495"/>
      <c r="HH160" s="505">
        <f t="shared" si="1299"/>
        <v>0</v>
      </c>
      <c r="HI160" s="495">
        <f t="shared" si="1300"/>
        <v>7356.764007</v>
      </c>
      <c r="HJ160" s="504">
        <v>0.27429935250298</v>
      </c>
      <c r="HK160" s="506">
        <f t="shared" si="1301"/>
        <v>2017.955604</v>
      </c>
      <c r="HL160" s="507">
        <f t="shared" si="1302"/>
        <v>5338.808404</v>
      </c>
      <c r="HM160" s="573"/>
      <c r="HN160" s="500">
        <f t="shared" si="1346"/>
        <v>4</v>
      </c>
      <c r="HO160" s="501" t="s">
        <v>40</v>
      </c>
      <c r="HP160" s="502" t="s">
        <v>86</v>
      </c>
      <c r="HQ160" s="502" t="s">
        <v>84</v>
      </c>
      <c r="HR160" s="495">
        <f>ADHK!HR160</f>
        <v>6726</v>
      </c>
      <c r="HS160" s="492">
        <f>'Produksi dan Harga'!BS22</f>
        <v>2478330.92</v>
      </c>
      <c r="HT160" s="495">
        <f t="shared" si="1303"/>
        <v>16669.25377</v>
      </c>
      <c r="HU160" s="504">
        <v>0.022</v>
      </c>
      <c r="HV160" s="495">
        <f t="shared" si="1304"/>
        <v>366.7235828</v>
      </c>
      <c r="HW160" s="504"/>
      <c r="HX160" s="495"/>
      <c r="HY160" s="505">
        <f t="shared" si="1305"/>
        <v>0</v>
      </c>
      <c r="HZ160" s="495">
        <f t="shared" si="1306"/>
        <v>17035.97735</v>
      </c>
      <c r="IA160" s="504">
        <v>0.27429935250298</v>
      </c>
      <c r="IB160" s="506">
        <f t="shared" si="1307"/>
        <v>4672.957556</v>
      </c>
      <c r="IC160" s="507">
        <f t="shared" si="1308"/>
        <v>12363.01979</v>
      </c>
      <c r="ID160" s="573"/>
      <c r="IE160" s="500">
        <f t="shared" si="1347"/>
        <v>4</v>
      </c>
      <c r="IF160" s="501" t="s">
        <v>40</v>
      </c>
      <c r="IG160" s="502" t="s">
        <v>86</v>
      </c>
      <c r="IH160" s="502" t="s">
        <v>84</v>
      </c>
      <c r="II160" s="495">
        <f>ADHK!II160</f>
        <v>2491.173664</v>
      </c>
      <c r="IJ160" s="492">
        <f>'Produksi dan Harga'!BX22</f>
        <v>2585046.924</v>
      </c>
      <c r="IK160" s="495">
        <f t="shared" si="1309"/>
        <v>6439.800817</v>
      </c>
      <c r="IL160" s="504">
        <v>0.022</v>
      </c>
      <c r="IM160" s="495">
        <f t="shared" si="1310"/>
        <v>141.675618</v>
      </c>
      <c r="IN160" s="504"/>
      <c r="IO160" s="495"/>
      <c r="IP160" s="505">
        <f t="shared" si="1311"/>
        <v>0</v>
      </c>
      <c r="IQ160" s="495">
        <f t="shared" si="1312"/>
        <v>6581.476435</v>
      </c>
      <c r="IR160" s="504">
        <v>0.27429935250298</v>
      </c>
      <c r="IS160" s="506">
        <f t="shared" si="1313"/>
        <v>1805.294725</v>
      </c>
      <c r="IT160" s="507">
        <f t="shared" si="1314"/>
        <v>4776.181711</v>
      </c>
      <c r="IU160" s="573"/>
      <c r="IV160" s="500">
        <f t="shared" si="1348"/>
        <v>4</v>
      </c>
      <c r="IW160" s="501" t="s">
        <v>40</v>
      </c>
      <c r="IX160" s="502" t="s">
        <v>86</v>
      </c>
      <c r="IY160" s="502" t="s">
        <v>84</v>
      </c>
      <c r="IZ160" s="495">
        <f>ADHK!IZ160</f>
        <v>1877.507087</v>
      </c>
      <c r="JA160" s="492">
        <f>'Produksi dan Harga'!CC22</f>
        <v>2664609.902</v>
      </c>
      <c r="JB160" s="495">
        <f t="shared" si="1315"/>
        <v>5002.823974</v>
      </c>
      <c r="JC160" s="504">
        <v>0.022</v>
      </c>
      <c r="JD160" s="495">
        <f t="shared" si="1316"/>
        <v>110.0621274</v>
      </c>
      <c r="JE160" s="504"/>
      <c r="JF160" s="495"/>
      <c r="JG160" s="505">
        <f t="shared" si="1317"/>
        <v>0</v>
      </c>
      <c r="JH160" s="495">
        <f t="shared" si="1318"/>
        <v>5112.886101</v>
      </c>
      <c r="JI160" s="504">
        <v>0.27429935250298</v>
      </c>
      <c r="JJ160" s="506">
        <f t="shared" si="1319"/>
        <v>1402.461347</v>
      </c>
      <c r="JK160" s="507">
        <f t="shared" si="1320"/>
        <v>3710.424754</v>
      </c>
      <c r="JL160" s="573"/>
      <c r="JM160" s="500">
        <f t="shared" si="1349"/>
        <v>4</v>
      </c>
      <c r="JN160" s="501" t="s">
        <v>40</v>
      </c>
      <c r="JO160" s="502" t="s">
        <v>86</v>
      </c>
      <c r="JP160" s="502" t="s">
        <v>84</v>
      </c>
      <c r="JQ160" s="495" t="str">
        <f>ADHK!JQ160</f>
        <v/>
      </c>
      <c r="JR160" s="495"/>
      <c r="JS160" s="495">
        <f t="shared" si="1321"/>
        <v>0</v>
      </c>
      <c r="JT160" s="504">
        <v>0.022</v>
      </c>
      <c r="JU160" s="495">
        <f t="shared" si="1322"/>
        <v>0</v>
      </c>
      <c r="JV160" s="504"/>
      <c r="JW160" s="495"/>
      <c r="JX160" s="505">
        <f t="shared" si="1323"/>
        <v>0</v>
      </c>
      <c r="JY160" s="495">
        <f t="shared" si="1324"/>
        <v>0</v>
      </c>
      <c r="JZ160" s="504">
        <v>0.27429935250298</v>
      </c>
      <c r="KA160" s="506">
        <f t="shared" si="1325"/>
        <v>0</v>
      </c>
      <c r="KB160" s="507">
        <f t="shared" si="1326"/>
        <v>0</v>
      </c>
      <c r="KC160" s="573"/>
      <c r="KD160" s="500">
        <f t="shared" si="1350"/>
        <v>4</v>
      </c>
      <c r="KE160" s="501" t="s">
        <v>40</v>
      </c>
      <c r="KF160" s="502" t="s">
        <v>86</v>
      </c>
      <c r="KG160" s="502" t="s">
        <v>84</v>
      </c>
      <c r="KH160" s="495" t="str">
        <f>ADHK!KH160</f>
        <v/>
      </c>
      <c r="KI160" s="495"/>
      <c r="KJ160" s="495">
        <f t="shared" si="1327"/>
        <v>0</v>
      </c>
      <c r="KK160" s="504">
        <v>0.022</v>
      </c>
      <c r="KL160" s="495">
        <f t="shared" si="1328"/>
        <v>0</v>
      </c>
      <c r="KM160" s="504"/>
      <c r="KN160" s="495"/>
      <c r="KO160" s="505">
        <f t="shared" si="1329"/>
        <v>0</v>
      </c>
      <c r="KP160" s="495">
        <f t="shared" si="1330"/>
        <v>0</v>
      </c>
      <c r="KQ160" s="504">
        <v>0.27429935250298</v>
      </c>
      <c r="KR160" s="506">
        <f t="shared" si="1331"/>
        <v>0</v>
      </c>
      <c r="KS160" s="507">
        <f t="shared" si="1332"/>
        <v>0</v>
      </c>
    </row>
    <row r="161" ht="15.75" customHeight="1">
      <c r="A161" s="500">
        <f t="shared" si="1333"/>
        <v>5</v>
      </c>
      <c r="B161" s="501" t="s">
        <v>41</v>
      </c>
      <c r="C161" s="502" t="s">
        <v>85</v>
      </c>
      <c r="D161" s="502" t="s">
        <v>84</v>
      </c>
      <c r="E161" s="495">
        <f>ADHK!E161</f>
        <v>602</v>
      </c>
      <c r="F161" s="495">
        <f>ADHK!F161</f>
        <v>7695000</v>
      </c>
      <c r="G161" s="495">
        <f t="shared" si="1225"/>
        <v>4632.39</v>
      </c>
      <c r="H161" s="504">
        <v>0.0250312</v>
      </c>
      <c r="I161" s="495">
        <f t="shared" si="1226"/>
        <v>115.9542806</v>
      </c>
      <c r="J161" s="504"/>
      <c r="K161" s="495"/>
      <c r="L161" s="505">
        <f t="shared" si="1227"/>
        <v>0</v>
      </c>
      <c r="M161" s="495">
        <f t="shared" si="1228"/>
        <v>4748.344281</v>
      </c>
      <c r="N161" s="504">
        <v>0.266850837524511</v>
      </c>
      <c r="O161" s="506">
        <f t="shared" si="1229"/>
        <v>1267.099648</v>
      </c>
      <c r="P161" s="507">
        <f t="shared" si="1230"/>
        <v>3481.244632</v>
      </c>
      <c r="Q161" s="573"/>
      <c r="R161" s="500">
        <f t="shared" si="1334"/>
        <v>5</v>
      </c>
      <c r="S161" s="501" t="s">
        <v>41</v>
      </c>
      <c r="T161" s="502" t="s">
        <v>85</v>
      </c>
      <c r="U161" s="502" t="s">
        <v>84</v>
      </c>
      <c r="V161" s="495">
        <f>ADHK!V161</f>
        <v>487</v>
      </c>
      <c r="W161" s="503">
        <f>'Produksi dan Harga'!K23</f>
        <v>8309578.948</v>
      </c>
      <c r="X161" s="495">
        <f t="shared" si="1231"/>
        <v>4046.764948</v>
      </c>
      <c r="Y161" s="504">
        <v>0.0250312</v>
      </c>
      <c r="Z161" s="495">
        <f t="shared" si="1232"/>
        <v>101.2953828</v>
      </c>
      <c r="AA161" s="504"/>
      <c r="AB161" s="495"/>
      <c r="AC161" s="505">
        <f t="shared" si="1233"/>
        <v>0</v>
      </c>
      <c r="AD161" s="495">
        <f t="shared" si="1234"/>
        <v>4148.06033</v>
      </c>
      <c r="AE161" s="504">
        <v>0.266850837524511</v>
      </c>
      <c r="AF161" s="506">
        <f t="shared" si="1235"/>
        <v>1106.913373</v>
      </c>
      <c r="AG161" s="507">
        <f t="shared" si="1236"/>
        <v>3041.146957</v>
      </c>
      <c r="AH161" s="573"/>
      <c r="AI161" s="500">
        <f t="shared" si="1335"/>
        <v>5</v>
      </c>
      <c r="AJ161" s="501" t="s">
        <v>41</v>
      </c>
      <c r="AK161" s="502" t="s">
        <v>85</v>
      </c>
      <c r="AL161" s="502" t="s">
        <v>84</v>
      </c>
      <c r="AM161" s="495">
        <f>ADHK!AM161</f>
        <v>343</v>
      </c>
      <c r="AN161" s="503">
        <f>'Produksi dan Harga'!P23</f>
        <v>8710975.414</v>
      </c>
      <c r="AO161" s="495">
        <f t="shared" si="1237"/>
        <v>2987.864567</v>
      </c>
      <c r="AP161" s="504">
        <v>0.0250312</v>
      </c>
      <c r="AQ161" s="495">
        <f t="shared" si="1238"/>
        <v>74.78983555</v>
      </c>
      <c r="AR161" s="504"/>
      <c r="AS161" s="495"/>
      <c r="AT161" s="505">
        <f t="shared" si="1239"/>
        <v>0</v>
      </c>
      <c r="AU161" s="495">
        <f t="shared" si="1240"/>
        <v>3062.654403</v>
      </c>
      <c r="AV161" s="504">
        <v>0.266850837524511</v>
      </c>
      <c r="AW161" s="506">
        <f t="shared" si="1241"/>
        <v>817.2718924</v>
      </c>
      <c r="AX161" s="507">
        <f t="shared" si="1242"/>
        <v>2245.38251</v>
      </c>
      <c r="AY161" s="573"/>
      <c r="AZ161" s="500">
        <f t="shared" si="1336"/>
        <v>5</v>
      </c>
      <c r="BA161" s="501" t="s">
        <v>41</v>
      </c>
      <c r="BB161" s="502" t="s">
        <v>85</v>
      </c>
      <c r="BC161" s="502" t="s">
        <v>84</v>
      </c>
      <c r="BD161" s="495">
        <f>ADHK!BD161</f>
        <v>414</v>
      </c>
      <c r="BE161" s="503">
        <f>'Produksi dan Harga'!U23</f>
        <v>9147458.714</v>
      </c>
      <c r="BF161" s="495">
        <f t="shared" si="1243"/>
        <v>3787.047908</v>
      </c>
      <c r="BG161" s="504">
        <v>0.0250312</v>
      </c>
      <c r="BH161" s="495">
        <f t="shared" si="1244"/>
        <v>94.79435358</v>
      </c>
      <c r="BI161" s="504"/>
      <c r="BJ161" s="495"/>
      <c r="BK161" s="505">
        <f t="shared" si="1245"/>
        <v>0</v>
      </c>
      <c r="BL161" s="495">
        <f t="shared" si="1246"/>
        <v>3881.842261</v>
      </c>
      <c r="BM161" s="504">
        <v>0.266850837524511</v>
      </c>
      <c r="BN161" s="506">
        <f t="shared" si="1247"/>
        <v>1035.872859</v>
      </c>
      <c r="BO161" s="507">
        <f t="shared" si="1248"/>
        <v>2845.969403</v>
      </c>
      <c r="BP161" s="573"/>
      <c r="BQ161" s="500">
        <f t="shared" si="1337"/>
        <v>5</v>
      </c>
      <c r="BR161" s="501" t="s">
        <v>41</v>
      </c>
      <c r="BS161" s="502" t="s">
        <v>85</v>
      </c>
      <c r="BT161" s="502" t="s">
        <v>84</v>
      </c>
      <c r="BU161" s="495">
        <f>ADHK!BU161</f>
        <v>288</v>
      </c>
      <c r="BV161" s="503">
        <f>'Produksi dan Harga'!Z23</f>
        <v>9628120.408</v>
      </c>
      <c r="BW161" s="495">
        <f t="shared" si="1249"/>
        <v>2772.898677</v>
      </c>
      <c r="BX161" s="504">
        <v>0.0250312</v>
      </c>
      <c r="BY161" s="495">
        <f t="shared" si="1250"/>
        <v>69.40898138</v>
      </c>
      <c r="BZ161" s="504"/>
      <c r="CA161" s="495"/>
      <c r="CB161" s="505">
        <f t="shared" si="1251"/>
        <v>0</v>
      </c>
      <c r="CC161" s="495">
        <f t="shared" si="1252"/>
        <v>2842.307659</v>
      </c>
      <c r="CD161" s="504">
        <v>0.266850837524511</v>
      </c>
      <c r="CE161" s="506">
        <f t="shared" si="1253"/>
        <v>758.4721793</v>
      </c>
      <c r="CF161" s="507">
        <f t="shared" si="1254"/>
        <v>2083.83548</v>
      </c>
      <c r="CG161" s="573"/>
      <c r="CH161" s="500">
        <f t="shared" si="1338"/>
        <v>5</v>
      </c>
      <c r="CI161" s="501" t="s">
        <v>41</v>
      </c>
      <c r="CJ161" s="502" t="s">
        <v>85</v>
      </c>
      <c r="CK161" s="502" t="s">
        <v>84</v>
      </c>
      <c r="CL161" s="495">
        <f>ADHK!CL161</f>
        <v>197</v>
      </c>
      <c r="CM161" s="503">
        <f>'Produksi dan Harga'!AE23</f>
        <v>10657479.47</v>
      </c>
      <c r="CN161" s="495">
        <f t="shared" si="1255"/>
        <v>2099.523456</v>
      </c>
      <c r="CO161" s="504">
        <v>0.0250312</v>
      </c>
      <c r="CP161" s="495">
        <f t="shared" si="1256"/>
        <v>52.55359154</v>
      </c>
      <c r="CQ161" s="504"/>
      <c r="CR161" s="495"/>
      <c r="CS161" s="505">
        <f t="shared" si="1257"/>
        <v>0</v>
      </c>
      <c r="CT161" s="495">
        <f t="shared" si="1258"/>
        <v>2152.077048</v>
      </c>
      <c r="CU161" s="504">
        <v>0.266850837524511</v>
      </c>
      <c r="CV161" s="506">
        <f t="shared" si="1259"/>
        <v>574.2835626</v>
      </c>
      <c r="CW161" s="507">
        <f t="shared" si="1260"/>
        <v>1577.793485</v>
      </c>
      <c r="CX161" s="573"/>
      <c r="CY161" s="500">
        <f t="shared" si="1339"/>
        <v>5</v>
      </c>
      <c r="CZ161" s="501" t="s">
        <v>41</v>
      </c>
      <c r="DA161" s="502" t="s">
        <v>85</v>
      </c>
      <c r="DB161" s="502" t="s">
        <v>84</v>
      </c>
      <c r="DC161" s="495">
        <f>ADHK!DC161</f>
        <v>346</v>
      </c>
      <c r="DD161" s="503">
        <f>'Produksi dan Harga'!AJ23</f>
        <v>10905606.34</v>
      </c>
      <c r="DE161" s="495">
        <f t="shared" si="1261"/>
        <v>3773.339793</v>
      </c>
      <c r="DF161" s="504">
        <v>0.0250312</v>
      </c>
      <c r="DG161" s="495">
        <f t="shared" si="1262"/>
        <v>94.45122303</v>
      </c>
      <c r="DH161" s="504"/>
      <c r="DI161" s="495"/>
      <c r="DJ161" s="505">
        <f t="shared" si="1263"/>
        <v>0</v>
      </c>
      <c r="DK161" s="495">
        <f t="shared" si="1264"/>
        <v>3867.791016</v>
      </c>
      <c r="DL161" s="504">
        <v>0.266850837524511</v>
      </c>
      <c r="DM161" s="506">
        <f t="shared" si="1265"/>
        <v>1032.123272</v>
      </c>
      <c r="DN161" s="507">
        <f t="shared" si="1266"/>
        <v>2835.667744</v>
      </c>
      <c r="DO161" s="573"/>
      <c r="DP161" s="500">
        <f t="shared" si="1340"/>
        <v>5</v>
      </c>
      <c r="DQ161" s="501" t="s">
        <v>41</v>
      </c>
      <c r="DR161" s="502" t="s">
        <v>85</v>
      </c>
      <c r="DS161" s="502" t="s">
        <v>84</v>
      </c>
      <c r="DT161" s="495">
        <f>ADHK!DT161</f>
        <v>187</v>
      </c>
      <c r="DU161" s="503">
        <f>'Produksi dan Harga'!AO23</f>
        <v>11338261.11</v>
      </c>
      <c r="DV161" s="495">
        <f t="shared" si="1267"/>
        <v>2120.254827</v>
      </c>
      <c r="DW161" s="504">
        <v>0.0250312</v>
      </c>
      <c r="DX161" s="495">
        <f t="shared" si="1268"/>
        <v>53.07252262</v>
      </c>
      <c r="DY161" s="504"/>
      <c r="DZ161" s="495"/>
      <c r="EA161" s="505">
        <f t="shared" si="1269"/>
        <v>0</v>
      </c>
      <c r="EB161" s="495">
        <f t="shared" si="1270"/>
        <v>2173.327349</v>
      </c>
      <c r="EC161" s="504">
        <v>0.266850837524511</v>
      </c>
      <c r="ED161" s="506">
        <f t="shared" si="1271"/>
        <v>579.9542234</v>
      </c>
      <c r="EE161" s="507">
        <f t="shared" si="1272"/>
        <v>1593.373126</v>
      </c>
      <c r="EF161" s="573"/>
      <c r="EG161" s="500">
        <f t="shared" si="1341"/>
        <v>5</v>
      </c>
      <c r="EH161" s="501" t="s">
        <v>41</v>
      </c>
      <c r="EI161" s="502" t="s">
        <v>85</v>
      </c>
      <c r="EJ161" s="502" t="s">
        <v>84</v>
      </c>
      <c r="EK161" s="495">
        <f>ADHK!EK161</f>
        <v>163</v>
      </c>
      <c r="EL161" s="503">
        <f>'Produksi dan Harga'!AT23</f>
        <v>11512045.51</v>
      </c>
      <c r="EM161" s="495">
        <f t="shared" si="1273"/>
        <v>1876.463418</v>
      </c>
      <c r="EN161" s="504">
        <v>0.0250312</v>
      </c>
      <c r="EO161" s="495">
        <f t="shared" si="1274"/>
        <v>46.97013111</v>
      </c>
      <c r="EP161" s="504"/>
      <c r="EQ161" s="495"/>
      <c r="ER161" s="505">
        <f t="shared" si="1275"/>
        <v>0</v>
      </c>
      <c r="ES161" s="495">
        <f t="shared" si="1276"/>
        <v>1923.433549</v>
      </c>
      <c r="ET161" s="504">
        <v>0.266850837524511</v>
      </c>
      <c r="EU161" s="506">
        <f t="shared" si="1277"/>
        <v>513.2698535</v>
      </c>
      <c r="EV161" s="507">
        <f t="shared" si="1278"/>
        <v>1410.163696</v>
      </c>
      <c r="EW161" s="573"/>
      <c r="EX161" s="500">
        <f t="shared" si="1342"/>
        <v>5</v>
      </c>
      <c r="EY161" s="501" t="s">
        <v>41</v>
      </c>
      <c r="EZ161" s="502" t="s">
        <v>85</v>
      </c>
      <c r="FA161" s="502" t="s">
        <v>84</v>
      </c>
      <c r="FB161" s="495">
        <f>ADHK!FB161</f>
        <v>311.7</v>
      </c>
      <c r="FC161" s="503">
        <f>'Produksi dan Harga'!AY23</f>
        <v>11944407.33</v>
      </c>
      <c r="FD161" s="495">
        <f t="shared" si="1279"/>
        <v>3723.071765</v>
      </c>
      <c r="FE161" s="504">
        <v>0.0250312</v>
      </c>
      <c r="FF161" s="495">
        <f t="shared" si="1280"/>
        <v>93.19295397</v>
      </c>
      <c r="FG161" s="504"/>
      <c r="FH161" s="495"/>
      <c r="FI161" s="505">
        <f t="shared" si="1281"/>
        <v>0</v>
      </c>
      <c r="FJ161" s="495">
        <f t="shared" si="1282"/>
        <v>3816.264719</v>
      </c>
      <c r="FK161" s="504">
        <v>0.266850837524511</v>
      </c>
      <c r="FL161" s="506">
        <f t="shared" si="1283"/>
        <v>1018.373437</v>
      </c>
      <c r="FM161" s="507">
        <f t="shared" si="1284"/>
        <v>2797.891283</v>
      </c>
      <c r="FN161" s="573"/>
      <c r="FO161" s="500">
        <f t="shared" si="1343"/>
        <v>5</v>
      </c>
      <c r="FP161" s="501" t="s">
        <v>41</v>
      </c>
      <c r="FQ161" s="502" t="s">
        <v>85</v>
      </c>
      <c r="FR161" s="502" t="s">
        <v>84</v>
      </c>
      <c r="FS161" s="495">
        <f>ADHK!FS161</f>
        <v>286</v>
      </c>
      <c r="FT161" s="503">
        <f>'Produksi dan Harga'!BD23</f>
        <v>12091394.63</v>
      </c>
      <c r="FU161" s="495">
        <f t="shared" si="1285"/>
        <v>3458.138863</v>
      </c>
      <c r="FV161" s="504">
        <v>0.0250312</v>
      </c>
      <c r="FW161" s="495">
        <f t="shared" si="1286"/>
        <v>86.56136551</v>
      </c>
      <c r="FX161" s="504"/>
      <c r="FY161" s="495"/>
      <c r="FZ161" s="505">
        <f t="shared" si="1287"/>
        <v>0</v>
      </c>
      <c r="GA161" s="495">
        <f t="shared" si="1288"/>
        <v>3544.700229</v>
      </c>
      <c r="GB161" s="504">
        <v>0.266850837524511</v>
      </c>
      <c r="GC161" s="506">
        <f t="shared" si="1289"/>
        <v>945.9062248</v>
      </c>
      <c r="GD161" s="507">
        <f t="shared" si="1290"/>
        <v>2598.794004</v>
      </c>
      <c r="GE161" s="573"/>
      <c r="GF161" s="500">
        <f t="shared" si="1344"/>
        <v>5</v>
      </c>
      <c r="GG161" s="501" t="s">
        <v>41</v>
      </c>
      <c r="GH161" s="502" t="s">
        <v>85</v>
      </c>
      <c r="GI161" s="502" t="s">
        <v>84</v>
      </c>
      <c r="GJ161" s="495">
        <f>ADHK!GJ161</f>
        <v>97</v>
      </c>
      <c r="GK161" s="495">
        <f>'Produksi dan Harga'!BI23</f>
        <v>12493440.4</v>
      </c>
      <c r="GL161" s="495">
        <f t="shared" si="1291"/>
        <v>1211.863719</v>
      </c>
      <c r="GM161" s="504">
        <v>0.0250312</v>
      </c>
      <c r="GN161" s="495">
        <f t="shared" si="1292"/>
        <v>30.33440312</v>
      </c>
      <c r="GO161" s="504"/>
      <c r="GP161" s="495"/>
      <c r="GQ161" s="505">
        <f t="shared" si="1293"/>
        <v>0</v>
      </c>
      <c r="GR161" s="495">
        <f t="shared" si="1294"/>
        <v>1242.198122</v>
      </c>
      <c r="GS161" s="504">
        <v>0.266850837524511</v>
      </c>
      <c r="GT161" s="506">
        <f t="shared" si="1295"/>
        <v>331.4816092</v>
      </c>
      <c r="GU161" s="507">
        <f t="shared" si="1296"/>
        <v>910.7165128</v>
      </c>
      <c r="GV161" s="573"/>
      <c r="GW161" s="500">
        <f t="shared" si="1345"/>
        <v>5</v>
      </c>
      <c r="GX161" s="501" t="s">
        <v>41</v>
      </c>
      <c r="GY161" s="502" t="s">
        <v>85</v>
      </c>
      <c r="GZ161" s="502" t="s">
        <v>84</v>
      </c>
      <c r="HA161" s="495">
        <f>ADHK!HA161</f>
        <v>106.79</v>
      </c>
      <c r="HB161" s="492">
        <f>'Produksi dan Harga'!BN23</f>
        <v>13206127.86</v>
      </c>
      <c r="HC161" s="495">
        <f t="shared" si="1297"/>
        <v>1410.282395</v>
      </c>
      <c r="HD161" s="504">
        <v>0.0250312</v>
      </c>
      <c r="HE161" s="495">
        <f t="shared" si="1298"/>
        <v>35.30106067</v>
      </c>
      <c r="HF161" s="504"/>
      <c r="HG161" s="495"/>
      <c r="HH161" s="505">
        <f t="shared" si="1299"/>
        <v>0</v>
      </c>
      <c r="HI161" s="495">
        <f t="shared" si="1300"/>
        <v>1445.583455</v>
      </c>
      <c r="HJ161" s="504">
        <v>0.266850837524511</v>
      </c>
      <c r="HK161" s="506">
        <f t="shared" si="1301"/>
        <v>385.7551557</v>
      </c>
      <c r="HL161" s="507">
        <f t="shared" si="1302"/>
        <v>1059.828299</v>
      </c>
      <c r="HM161" s="573"/>
      <c r="HN161" s="500">
        <f t="shared" si="1346"/>
        <v>5</v>
      </c>
      <c r="HO161" s="501" t="s">
        <v>41</v>
      </c>
      <c r="HP161" s="502" t="s">
        <v>85</v>
      </c>
      <c r="HQ161" s="502" t="s">
        <v>84</v>
      </c>
      <c r="HR161" s="495">
        <f>ADHK!HR161</f>
        <v>210</v>
      </c>
      <c r="HS161" s="492">
        <f>'Produksi dan Harga'!BS23</f>
        <v>13913612.26</v>
      </c>
      <c r="HT161" s="495">
        <f t="shared" si="1303"/>
        <v>2921.858574</v>
      </c>
      <c r="HU161" s="504">
        <v>0.0250312</v>
      </c>
      <c r="HV161" s="495">
        <f t="shared" si="1304"/>
        <v>73.13762633</v>
      </c>
      <c r="HW161" s="504"/>
      <c r="HX161" s="495"/>
      <c r="HY161" s="505">
        <f t="shared" si="1305"/>
        <v>0</v>
      </c>
      <c r="HZ161" s="495">
        <f t="shared" si="1306"/>
        <v>2994.9962</v>
      </c>
      <c r="IA161" s="504">
        <v>0.266850837524511</v>
      </c>
      <c r="IB161" s="506">
        <f t="shared" si="1307"/>
        <v>799.2172443</v>
      </c>
      <c r="IC161" s="507">
        <f t="shared" si="1308"/>
        <v>2195.778956</v>
      </c>
      <c r="ID161" s="573"/>
      <c r="IE161" s="500">
        <f t="shared" si="1347"/>
        <v>5</v>
      </c>
      <c r="IF161" s="501" t="s">
        <v>41</v>
      </c>
      <c r="IG161" s="502" t="s">
        <v>85</v>
      </c>
      <c r="IH161" s="502" t="s">
        <v>84</v>
      </c>
      <c r="II161" s="495">
        <f>ADHK!II161</f>
        <v>230.886339</v>
      </c>
      <c r="IJ161" s="492">
        <f>'Produksi dan Harga'!BX23</f>
        <v>14315123.61</v>
      </c>
      <c r="IK161" s="495">
        <f t="shared" si="1309"/>
        <v>3305.166482</v>
      </c>
      <c r="IL161" s="504">
        <v>0.0250312</v>
      </c>
      <c r="IM161" s="495">
        <f t="shared" si="1310"/>
        <v>82.73228325</v>
      </c>
      <c r="IN161" s="504"/>
      <c r="IO161" s="495"/>
      <c r="IP161" s="505">
        <f t="shared" si="1311"/>
        <v>0</v>
      </c>
      <c r="IQ161" s="495">
        <f t="shared" si="1312"/>
        <v>3387.898766</v>
      </c>
      <c r="IR161" s="504">
        <v>0.266850837524511</v>
      </c>
      <c r="IS161" s="506">
        <f t="shared" si="1313"/>
        <v>904.0636231</v>
      </c>
      <c r="IT161" s="507">
        <f t="shared" si="1314"/>
        <v>2483.835143</v>
      </c>
      <c r="IU161" s="573"/>
      <c r="IV161" s="500">
        <f t="shared" si="1348"/>
        <v>5</v>
      </c>
      <c r="IW161" s="501" t="s">
        <v>41</v>
      </c>
      <c r="IX161" s="502" t="s">
        <v>85</v>
      </c>
      <c r="IY161" s="502" t="s">
        <v>84</v>
      </c>
      <c r="IZ161" s="495">
        <f>ADHK!IZ161</f>
        <v>195.6562651</v>
      </c>
      <c r="JA161" s="492">
        <f>'Produksi dan Harga'!CC23</f>
        <v>14744901.87</v>
      </c>
      <c r="JB161" s="495">
        <f t="shared" si="1315"/>
        <v>2884.93243</v>
      </c>
      <c r="JC161" s="504">
        <v>0.0250312</v>
      </c>
      <c r="JD161" s="495">
        <f t="shared" si="1316"/>
        <v>72.21332063</v>
      </c>
      <c r="JE161" s="504"/>
      <c r="JF161" s="495"/>
      <c r="JG161" s="505">
        <f t="shared" si="1317"/>
        <v>0</v>
      </c>
      <c r="JH161" s="495">
        <f t="shared" si="1318"/>
        <v>2957.14575</v>
      </c>
      <c r="JI161" s="504">
        <v>0.266850837524511</v>
      </c>
      <c r="JJ161" s="506">
        <f t="shared" si="1319"/>
        <v>789.1168201</v>
      </c>
      <c r="JK161" s="507">
        <f t="shared" si="1320"/>
        <v>2168.02893</v>
      </c>
      <c r="JL161" s="573"/>
      <c r="JM161" s="500">
        <f t="shared" si="1349"/>
        <v>5</v>
      </c>
      <c r="JN161" s="501" t="s">
        <v>41</v>
      </c>
      <c r="JO161" s="502" t="s">
        <v>85</v>
      </c>
      <c r="JP161" s="502" t="s">
        <v>84</v>
      </c>
      <c r="JQ161" s="495" t="str">
        <f>ADHK!JQ161</f>
        <v/>
      </c>
      <c r="JR161" s="495"/>
      <c r="JS161" s="495">
        <f t="shared" si="1321"/>
        <v>0</v>
      </c>
      <c r="JT161" s="504">
        <v>0.0250312</v>
      </c>
      <c r="JU161" s="495">
        <f t="shared" si="1322"/>
        <v>0</v>
      </c>
      <c r="JV161" s="504"/>
      <c r="JW161" s="495"/>
      <c r="JX161" s="505">
        <f t="shared" si="1323"/>
        <v>0</v>
      </c>
      <c r="JY161" s="495">
        <f t="shared" si="1324"/>
        <v>0</v>
      </c>
      <c r="JZ161" s="504">
        <v>0.266850837524511</v>
      </c>
      <c r="KA161" s="506">
        <f t="shared" si="1325"/>
        <v>0</v>
      </c>
      <c r="KB161" s="507">
        <f t="shared" si="1326"/>
        <v>0</v>
      </c>
      <c r="KC161" s="573"/>
      <c r="KD161" s="500">
        <f t="shared" si="1350"/>
        <v>5</v>
      </c>
      <c r="KE161" s="501" t="s">
        <v>41</v>
      </c>
      <c r="KF161" s="502" t="s">
        <v>85</v>
      </c>
      <c r="KG161" s="502" t="s">
        <v>84</v>
      </c>
      <c r="KH161" s="495" t="str">
        <f>ADHK!KH161</f>
        <v/>
      </c>
      <c r="KI161" s="495"/>
      <c r="KJ161" s="495">
        <f t="shared" si="1327"/>
        <v>0</v>
      </c>
      <c r="KK161" s="504">
        <v>0.0250312</v>
      </c>
      <c r="KL161" s="495">
        <f t="shared" si="1328"/>
        <v>0</v>
      </c>
      <c r="KM161" s="504"/>
      <c r="KN161" s="495"/>
      <c r="KO161" s="505">
        <f t="shared" si="1329"/>
        <v>0</v>
      </c>
      <c r="KP161" s="495">
        <f t="shared" si="1330"/>
        <v>0</v>
      </c>
      <c r="KQ161" s="504">
        <v>0.266850837524511</v>
      </c>
      <c r="KR161" s="506">
        <f t="shared" si="1331"/>
        <v>0</v>
      </c>
      <c r="KS161" s="507">
        <f t="shared" si="1332"/>
        <v>0</v>
      </c>
    </row>
    <row r="162" ht="15.75" customHeight="1">
      <c r="A162" s="500">
        <f t="shared" si="1333"/>
        <v>6</v>
      </c>
      <c r="B162" s="501" t="s">
        <v>42</v>
      </c>
      <c r="C162" s="502" t="s">
        <v>85</v>
      </c>
      <c r="D162" s="502" t="s">
        <v>84</v>
      </c>
      <c r="E162" s="495">
        <f>ADHK!E162</f>
        <v>112</v>
      </c>
      <c r="F162" s="495">
        <f>ADHK!F162</f>
        <v>5645000</v>
      </c>
      <c r="G162" s="495">
        <f t="shared" si="1225"/>
        <v>632.24</v>
      </c>
      <c r="H162" s="504">
        <v>0.0598</v>
      </c>
      <c r="I162" s="495">
        <f t="shared" si="1226"/>
        <v>37.807952</v>
      </c>
      <c r="J162" s="504"/>
      <c r="K162" s="495"/>
      <c r="L162" s="505">
        <f t="shared" si="1227"/>
        <v>0</v>
      </c>
      <c r="M162" s="495">
        <f t="shared" si="1228"/>
        <v>670.047952</v>
      </c>
      <c r="N162" s="504">
        <v>0.290701617767116</v>
      </c>
      <c r="O162" s="506">
        <f t="shared" si="1229"/>
        <v>194.7840236</v>
      </c>
      <c r="P162" s="507">
        <f t="shared" si="1230"/>
        <v>475.2639284</v>
      </c>
      <c r="Q162" s="573"/>
      <c r="R162" s="500">
        <f t="shared" si="1334"/>
        <v>6</v>
      </c>
      <c r="S162" s="501" t="s">
        <v>42</v>
      </c>
      <c r="T162" s="502" t="s">
        <v>85</v>
      </c>
      <c r="U162" s="502" t="s">
        <v>84</v>
      </c>
      <c r="V162" s="495">
        <f>ADHK!V162</f>
        <v>941</v>
      </c>
      <c r="W162" s="503">
        <f>'Produksi dan Harga'!K24</f>
        <v>5876576.651</v>
      </c>
      <c r="X162" s="495">
        <f t="shared" si="1231"/>
        <v>5529.858628</v>
      </c>
      <c r="Y162" s="504">
        <v>0.0598</v>
      </c>
      <c r="Z162" s="495">
        <f t="shared" si="1232"/>
        <v>330.685546</v>
      </c>
      <c r="AA162" s="504"/>
      <c r="AB162" s="495"/>
      <c r="AC162" s="505">
        <f t="shared" si="1233"/>
        <v>0</v>
      </c>
      <c r="AD162" s="495">
        <f t="shared" si="1234"/>
        <v>5860.544174</v>
      </c>
      <c r="AE162" s="504">
        <v>0.290701617767116</v>
      </c>
      <c r="AF162" s="506">
        <f t="shared" si="1235"/>
        <v>1703.669672</v>
      </c>
      <c r="AG162" s="507">
        <f t="shared" si="1236"/>
        <v>4156.874502</v>
      </c>
      <c r="AH162" s="573"/>
      <c r="AI162" s="500">
        <f t="shared" si="1335"/>
        <v>6</v>
      </c>
      <c r="AJ162" s="501" t="s">
        <v>42</v>
      </c>
      <c r="AK162" s="502" t="s">
        <v>85</v>
      </c>
      <c r="AL162" s="502" t="s">
        <v>84</v>
      </c>
      <c r="AM162" s="495">
        <f>ADHK!AM162</f>
        <v>1155</v>
      </c>
      <c r="AN162" s="503">
        <f>'Produksi dan Harga'!P24</f>
        <v>6119574.553</v>
      </c>
      <c r="AO162" s="495">
        <f t="shared" si="1237"/>
        <v>7068.108609</v>
      </c>
      <c r="AP162" s="504">
        <v>0.0598</v>
      </c>
      <c r="AQ162" s="495">
        <f t="shared" si="1238"/>
        <v>422.6728948</v>
      </c>
      <c r="AR162" s="504"/>
      <c r="AS162" s="495"/>
      <c r="AT162" s="505">
        <f t="shared" si="1239"/>
        <v>0</v>
      </c>
      <c r="AU162" s="495">
        <f t="shared" si="1240"/>
        <v>7490.781504</v>
      </c>
      <c r="AV162" s="504">
        <v>0.290701617767116</v>
      </c>
      <c r="AW162" s="506">
        <f t="shared" si="1241"/>
        <v>2177.582301</v>
      </c>
      <c r="AX162" s="507">
        <f t="shared" si="1242"/>
        <v>5313.199202</v>
      </c>
      <c r="AY162" s="573"/>
      <c r="AZ162" s="500">
        <f t="shared" si="1336"/>
        <v>6</v>
      </c>
      <c r="BA162" s="501" t="s">
        <v>42</v>
      </c>
      <c r="BB162" s="502" t="s">
        <v>85</v>
      </c>
      <c r="BC162" s="502" t="s">
        <v>84</v>
      </c>
      <c r="BD162" s="495">
        <f>ADHK!BD162</f>
        <v>879</v>
      </c>
      <c r="BE162" s="503">
        <f>'Produksi dan Harga'!U24</f>
        <v>6501443.647</v>
      </c>
      <c r="BF162" s="495">
        <f t="shared" si="1243"/>
        <v>5714.768965</v>
      </c>
      <c r="BG162" s="504">
        <v>0.0598</v>
      </c>
      <c r="BH162" s="495">
        <f t="shared" si="1244"/>
        <v>341.7431841</v>
      </c>
      <c r="BI162" s="504"/>
      <c r="BJ162" s="495"/>
      <c r="BK162" s="505">
        <f t="shared" si="1245"/>
        <v>0</v>
      </c>
      <c r="BL162" s="495">
        <f t="shared" si="1246"/>
        <v>6056.51215</v>
      </c>
      <c r="BM162" s="504">
        <v>0.290701617767116</v>
      </c>
      <c r="BN162" s="506">
        <f t="shared" si="1247"/>
        <v>1760.63788</v>
      </c>
      <c r="BO162" s="507">
        <f t="shared" si="1248"/>
        <v>4295.87427</v>
      </c>
      <c r="BP162" s="573"/>
      <c r="BQ162" s="500">
        <f t="shared" si="1337"/>
        <v>6</v>
      </c>
      <c r="BR162" s="501" t="s">
        <v>42</v>
      </c>
      <c r="BS162" s="502" t="s">
        <v>85</v>
      </c>
      <c r="BT162" s="502" t="s">
        <v>84</v>
      </c>
      <c r="BU162" s="495">
        <f>ADHK!BU162</f>
        <v>3069</v>
      </c>
      <c r="BV162" s="503">
        <f>'Produksi dan Harga'!Z24</f>
        <v>6635834.437</v>
      </c>
      <c r="BW162" s="495">
        <f t="shared" si="1249"/>
        <v>20365.37589</v>
      </c>
      <c r="BX162" s="504">
        <v>0.0598</v>
      </c>
      <c r="BY162" s="495">
        <f t="shared" si="1250"/>
        <v>1217.849478</v>
      </c>
      <c r="BZ162" s="504"/>
      <c r="CA162" s="495"/>
      <c r="CB162" s="505">
        <f t="shared" si="1251"/>
        <v>0</v>
      </c>
      <c r="CC162" s="495">
        <f t="shared" si="1252"/>
        <v>21583.22536</v>
      </c>
      <c r="CD162" s="504">
        <v>0.290701617767116</v>
      </c>
      <c r="CE162" s="506">
        <f t="shared" si="1253"/>
        <v>6274.27853</v>
      </c>
      <c r="CF162" s="507">
        <f t="shared" si="1254"/>
        <v>15308.94683</v>
      </c>
      <c r="CG162" s="573"/>
      <c r="CH162" s="500">
        <f t="shared" si="1338"/>
        <v>6</v>
      </c>
      <c r="CI162" s="501" t="s">
        <v>42</v>
      </c>
      <c r="CJ162" s="502" t="s">
        <v>85</v>
      </c>
      <c r="CK162" s="502" t="s">
        <v>84</v>
      </c>
      <c r="CL162" s="495">
        <f>ADHK!CL162</f>
        <v>5628</v>
      </c>
      <c r="CM162" s="511">
        <f>'Produksi dan Harga'!AE24</f>
        <v>6603950.848</v>
      </c>
      <c r="CN162" s="495">
        <f t="shared" si="1255"/>
        <v>37167.03537</v>
      </c>
      <c r="CO162" s="504">
        <v>0.0598</v>
      </c>
      <c r="CP162" s="495">
        <f t="shared" si="1256"/>
        <v>2222.588715</v>
      </c>
      <c r="CQ162" s="504"/>
      <c r="CR162" s="495"/>
      <c r="CS162" s="505">
        <f t="shared" si="1257"/>
        <v>0</v>
      </c>
      <c r="CT162" s="495">
        <f t="shared" si="1258"/>
        <v>39389.62409</v>
      </c>
      <c r="CU162" s="504">
        <v>0.290701617767116</v>
      </c>
      <c r="CV162" s="506">
        <f t="shared" si="1259"/>
        <v>11450.62745</v>
      </c>
      <c r="CW162" s="507">
        <f t="shared" si="1260"/>
        <v>27938.99664</v>
      </c>
      <c r="CX162" s="573"/>
      <c r="CY162" s="500">
        <f t="shared" si="1339"/>
        <v>6</v>
      </c>
      <c r="CZ162" s="501" t="s">
        <v>42</v>
      </c>
      <c r="DA162" s="502" t="s">
        <v>85</v>
      </c>
      <c r="DB162" s="502" t="s">
        <v>84</v>
      </c>
      <c r="DC162" s="495">
        <f>ADHK!DC162</f>
        <v>3401</v>
      </c>
      <c r="DD162" s="503">
        <f>'Produksi dan Harga'!AJ24</f>
        <v>6807115.61</v>
      </c>
      <c r="DE162" s="495">
        <f t="shared" si="1261"/>
        <v>23151.00019</v>
      </c>
      <c r="DF162" s="504">
        <v>0.0598</v>
      </c>
      <c r="DG162" s="495">
        <f t="shared" si="1262"/>
        <v>1384.429811</v>
      </c>
      <c r="DH162" s="504"/>
      <c r="DI162" s="495"/>
      <c r="DJ162" s="505">
        <f t="shared" si="1263"/>
        <v>0</v>
      </c>
      <c r="DK162" s="495">
        <f t="shared" si="1264"/>
        <v>24535.43</v>
      </c>
      <c r="DL162" s="504">
        <v>0.290701617767116</v>
      </c>
      <c r="DM162" s="506">
        <f t="shared" si="1265"/>
        <v>7132.489193</v>
      </c>
      <c r="DN162" s="507">
        <f t="shared" si="1266"/>
        <v>17402.94081</v>
      </c>
      <c r="DO162" s="573"/>
      <c r="DP162" s="500">
        <f t="shared" si="1340"/>
        <v>6</v>
      </c>
      <c r="DQ162" s="501" t="s">
        <v>42</v>
      </c>
      <c r="DR162" s="502" t="s">
        <v>85</v>
      </c>
      <c r="DS162" s="502" t="s">
        <v>84</v>
      </c>
      <c r="DT162" s="495">
        <f>ADHK!DT162</f>
        <v>362</v>
      </c>
      <c r="DU162" s="503">
        <f>'Produksi dan Harga'!AO24</f>
        <v>6962211.71</v>
      </c>
      <c r="DV162" s="495">
        <f t="shared" si="1267"/>
        <v>2520.320639</v>
      </c>
      <c r="DW162" s="504">
        <v>0.0598</v>
      </c>
      <c r="DX162" s="495">
        <f t="shared" si="1268"/>
        <v>150.7151742</v>
      </c>
      <c r="DY162" s="504"/>
      <c r="DZ162" s="495"/>
      <c r="EA162" s="505">
        <f t="shared" si="1269"/>
        <v>0</v>
      </c>
      <c r="EB162" s="495">
        <f t="shared" si="1270"/>
        <v>2671.035813</v>
      </c>
      <c r="EC162" s="504">
        <v>0.290701617767116</v>
      </c>
      <c r="ED162" s="506">
        <f t="shared" si="1271"/>
        <v>776.474432</v>
      </c>
      <c r="EE162" s="507">
        <f t="shared" si="1272"/>
        <v>1894.561381</v>
      </c>
      <c r="EF162" s="573"/>
      <c r="EG162" s="500">
        <f t="shared" si="1341"/>
        <v>6</v>
      </c>
      <c r="EH162" s="501" t="s">
        <v>42</v>
      </c>
      <c r="EI162" s="502" t="s">
        <v>85</v>
      </c>
      <c r="EJ162" s="502" t="s">
        <v>84</v>
      </c>
      <c r="EK162" s="495">
        <f>ADHK!EK162</f>
        <v>3930</v>
      </c>
      <c r="EL162" s="503">
        <f>'Produksi dan Harga'!AT24</f>
        <v>8221515.357</v>
      </c>
      <c r="EM162" s="495">
        <f t="shared" si="1273"/>
        <v>32310.55535</v>
      </c>
      <c r="EN162" s="504">
        <v>0.0598</v>
      </c>
      <c r="EO162" s="495">
        <f t="shared" si="1274"/>
        <v>1932.17121</v>
      </c>
      <c r="EP162" s="504"/>
      <c r="EQ162" s="495"/>
      <c r="ER162" s="505">
        <f t="shared" si="1275"/>
        <v>0</v>
      </c>
      <c r="ES162" s="495">
        <f t="shared" si="1276"/>
        <v>34242.72656</v>
      </c>
      <c r="ET162" s="504">
        <v>0.290701617767116</v>
      </c>
      <c r="EU162" s="506">
        <f t="shared" si="1277"/>
        <v>9954.416008</v>
      </c>
      <c r="EV162" s="507">
        <f t="shared" si="1278"/>
        <v>24288.31055</v>
      </c>
      <c r="EW162" s="573"/>
      <c r="EX162" s="500">
        <f t="shared" si="1342"/>
        <v>6</v>
      </c>
      <c r="EY162" s="501" t="s">
        <v>42</v>
      </c>
      <c r="EZ162" s="502" t="s">
        <v>85</v>
      </c>
      <c r="FA162" s="502" t="s">
        <v>84</v>
      </c>
      <c r="FB162" s="495">
        <f>ADHK!FB162</f>
        <v>260.7</v>
      </c>
      <c r="FC162" s="503">
        <f>'Produksi dan Harga'!AY24</f>
        <v>7135601.482</v>
      </c>
      <c r="FD162" s="495">
        <f t="shared" si="1279"/>
        <v>1860.251306</v>
      </c>
      <c r="FE162" s="504">
        <v>0.0598</v>
      </c>
      <c r="FF162" s="495">
        <f t="shared" si="1280"/>
        <v>111.2430281</v>
      </c>
      <c r="FG162" s="504"/>
      <c r="FH162" s="495"/>
      <c r="FI162" s="505">
        <f t="shared" si="1281"/>
        <v>0</v>
      </c>
      <c r="FJ162" s="495">
        <f t="shared" si="1282"/>
        <v>1971.494334</v>
      </c>
      <c r="FK162" s="504">
        <v>0.290701617767116</v>
      </c>
      <c r="FL162" s="506">
        <f t="shared" si="1283"/>
        <v>573.1165924</v>
      </c>
      <c r="FM162" s="507">
        <f t="shared" si="1284"/>
        <v>1398.377742</v>
      </c>
      <c r="FN162" s="573"/>
      <c r="FO162" s="500">
        <f t="shared" si="1343"/>
        <v>6</v>
      </c>
      <c r="FP162" s="501" t="s">
        <v>42</v>
      </c>
      <c r="FQ162" s="502" t="s">
        <v>85</v>
      </c>
      <c r="FR162" s="502" t="s">
        <v>84</v>
      </c>
      <c r="FS162" s="495">
        <f>ADHK!FS162</f>
        <v>341</v>
      </c>
      <c r="FT162" s="503">
        <f>'Produksi dan Harga'!BD24</f>
        <v>7381206.982</v>
      </c>
      <c r="FU162" s="495">
        <f t="shared" si="1285"/>
        <v>2516.991581</v>
      </c>
      <c r="FV162" s="504">
        <v>0.0598</v>
      </c>
      <c r="FW162" s="495">
        <f t="shared" si="1286"/>
        <v>150.5160965</v>
      </c>
      <c r="FX162" s="504"/>
      <c r="FY162" s="495"/>
      <c r="FZ162" s="505">
        <f t="shared" si="1287"/>
        <v>0</v>
      </c>
      <c r="GA162" s="495">
        <f t="shared" si="1288"/>
        <v>2667.507677</v>
      </c>
      <c r="GB162" s="504">
        <v>0.290701617767116</v>
      </c>
      <c r="GC162" s="506">
        <f t="shared" si="1289"/>
        <v>775.4487972</v>
      </c>
      <c r="GD162" s="507">
        <f t="shared" si="1290"/>
        <v>1892.05888</v>
      </c>
      <c r="GE162" s="573"/>
      <c r="GF162" s="500">
        <f t="shared" si="1344"/>
        <v>6</v>
      </c>
      <c r="GG162" s="501" t="s">
        <v>42</v>
      </c>
      <c r="GH162" s="502" t="s">
        <v>85</v>
      </c>
      <c r="GI162" s="502" t="s">
        <v>84</v>
      </c>
      <c r="GJ162" s="495">
        <f>ADHK!GJ162</f>
        <v>205</v>
      </c>
      <c r="GK162" s="495">
        <f>'Produksi dan Harga'!BI24</f>
        <v>7634619.842</v>
      </c>
      <c r="GL162" s="495">
        <f t="shared" si="1291"/>
        <v>1565.097068</v>
      </c>
      <c r="GM162" s="504">
        <v>0.0598</v>
      </c>
      <c r="GN162" s="495">
        <f t="shared" si="1292"/>
        <v>93.59280464</v>
      </c>
      <c r="GO162" s="504"/>
      <c r="GP162" s="495"/>
      <c r="GQ162" s="505">
        <f t="shared" si="1293"/>
        <v>0</v>
      </c>
      <c r="GR162" s="495">
        <f t="shared" si="1294"/>
        <v>1658.689872</v>
      </c>
      <c r="GS162" s="504">
        <v>0.290701617767116</v>
      </c>
      <c r="GT162" s="506">
        <f t="shared" si="1295"/>
        <v>482.1838292</v>
      </c>
      <c r="GU162" s="507">
        <f t="shared" si="1296"/>
        <v>1176.506043</v>
      </c>
      <c r="GV162" s="573"/>
      <c r="GW162" s="500">
        <f t="shared" si="1345"/>
        <v>6</v>
      </c>
      <c r="GX162" s="501" t="s">
        <v>42</v>
      </c>
      <c r="GY162" s="502" t="s">
        <v>85</v>
      </c>
      <c r="GZ162" s="502" t="s">
        <v>84</v>
      </c>
      <c r="HA162" s="495">
        <f>ADHK!HA162</f>
        <v>177.16</v>
      </c>
      <c r="HB162" s="492">
        <f>'Produksi dan Harga'!BN24</f>
        <v>7932997.26</v>
      </c>
      <c r="HC162" s="495">
        <f t="shared" si="1297"/>
        <v>1405.409795</v>
      </c>
      <c r="HD162" s="504">
        <v>0.0598</v>
      </c>
      <c r="HE162" s="495">
        <f t="shared" si="1298"/>
        <v>84.04350572</v>
      </c>
      <c r="HF162" s="504"/>
      <c r="HG162" s="495"/>
      <c r="HH162" s="505">
        <f t="shared" si="1299"/>
        <v>0</v>
      </c>
      <c r="HI162" s="495">
        <f t="shared" si="1300"/>
        <v>1489.4533</v>
      </c>
      <c r="HJ162" s="504">
        <v>0.290701617767116</v>
      </c>
      <c r="HK162" s="506">
        <f t="shared" si="1301"/>
        <v>432.986484</v>
      </c>
      <c r="HL162" s="507">
        <f t="shared" si="1302"/>
        <v>1056.466816</v>
      </c>
      <c r="HM162" s="573"/>
      <c r="HN162" s="500">
        <f t="shared" si="1346"/>
        <v>6</v>
      </c>
      <c r="HO162" s="501" t="s">
        <v>42</v>
      </c>
      <c r="HP162" s="502" t="s">
        <v>85</v>
      </c>
      <c r="HQ162" s="502" t="s">
        <v>84</v>
      </c>
      <c r="HR162" s="495">
        <f>ADHK!HR162</f>
        <v>835</v>
      </c>
      <c r="HS162" s="492">
        <f>'Produksi dan Harga'!BS24</f>
        <v>8150453.347</v>
      </c>
      <c r="HT162" s="495">
        <f t="shared" si="1303"/>
        <v>6805.628545</v>
      </c>
      <c r="HU162" s="504">
        <v>0.0598</v>
      </c>
      <c r="HV162" s="495">
        <f t="shared" si="1304"/>
        <v>406.976587</v>
      </c>
      <c r="HW162" s="504"/>
      <c r="HX162" s="495"/>
      <c r="HY162" s="505">
        <f t="shared" si="1305"/>
        <v>0</v>
      </c>
      <c r="HZ162" s="495">
        <f t="shared" si="1306"/>
        <v>7212.605132</v>
      </c>
      <c r="IA162" s="504">
        <v>0.290701617767116</v>
      </c>
      <c r="IB162" s="506">
        <f t="shared" si="1307"/>
        <v>2096.71598</v>
      </c>
      <c r="IC162" s="507">
        <f t="shared" si="1308"/>
        <v>5115.889152</v>
      </c>
      <c r="ID162" s="573"/>
      <c r="IE162" s="500">
        <f t="shared" si="1347"/>
        <v>6</v>
      </c>
      <c r="IF162" s="501" t="s">
        <v>42</v>
      </c>
      <c r="IG162" s="502" t="s">
        <v>85</v>
      </c>
      <c r="IH162" s="502" t="s">
        <v>84</v>
      </c>
      <c r="II162" s="495">
        <f>ADHK!II162</f>
        <v>232.4052036</v>
      </c>
      <c r="IJ162" s="492">
        <f>'Produksi dan Harga'!BX24</f>
        <v>8015643.769</v>
      </c>
      <c r="IK162" s="495">
        <f t="shared" si="1309"/>
        <v>1862.877322</v>
      </c>
      <c r="IL162" s="504">
        <v>0.0598</v>
      </c>
      <c r="IM162" s="495">
        <f t="shared" si="1310"/>
        <v>111.4000639</v>
      </c>
      <c r="IN162" s="504"/>
      <c r="IO162" s="495"/>
      <c r="IP162" s="505">
        <f t="shared" si="1311"/>
        <v>0</v>
      </c>
      <c r="IQ162" s="495">
        <f t="shared" si="1312"/>
        <v>1974.277386</v>
      </c>
      <c r="IR162" s="504">
        <v>0.290701617767116</v>
      </c>
      <c r="IS162" s="506">
        <f t="shared" si="1313"/>
        <v>573.92563</v>
      </c>
      <c r="IT162" s="507">
        <f t="shared" si="1314"/>
        <v>1400.351756</v>
      </c>
      <c r="IU162" s="573"/>
      <c r="IV162" s="500">
        <f t="shared" si="1348"/>
        <v>6</v>
      </c>
      <c r="IW162" s="501" t="s">
        <v>42</v>
      </c>
      <c r="IX162" s="502" t="s">
        <v>85</v>
      </c>
      <c r="IY162" s="502" t="s">
        <v>84</v>
      </c>
      <c r="IZ162" s="495">
        <f>ADHK!IZ162</f>
        <v>241.5352635</v>
      </c>
      <c r="JA162" s="492">
        <f>'Produksi dan Harga'!CC24</f>
        <v>7999594.635</v>
      </c>
      <c r="JB162" s="495">
        <f t="shared" si="1315"/>
        <v>1932.184198</v>
      </c>
      <c r="JC162" s="504">
        <v>0.0598</v>
      </c>
      <c r="JD162" s="495">
        <f t="shared" si="1316"/>
        <v>115.544615</v>
      </c>
      <c r="JE162" s="504"/>
      <c r="JF162" s="495"/>
      <c r="JG162" s="505">
        <f t="shared" si="1317"/>
        <v>0</v>
      </c>
      <c r="JH162" s="495">
        <f t="shared" si="1318"/>
        <v>2047.728813</v>
      </c>
      <c r="JI162" s="504">
        <v>0.290701617767116</v>
      </c>
      <c r="JJ162" s="506">
        <f t="shared" si="1319"/>
        <v>595.2780787</v>
      </c>
      <c r="JK162" s="507">
        <f t="shared" si="1320"/>
        <v>1452.450734</v>
      </c>
      <c r="JL162" s="573"/>
      <c r="JM162" s="500">
        <f t="shared" si="1349"/>
        <v>6</v>
      </c>
      <c r="JN162" s="501" t="s">
        <v>42</v>
      </c>
      <c r="JO162" s="502" t="s">
        <v>85</v>
      </c>
      <c r="JP162" s="502" t="s">
        <v>84</v>
      </c>
      <c r="JQ162" s="495" t="str">
        <f>ADHK!JQ162</f>
        <v/>
      </c>
      <c r="JR162" s="495"/>
      <c r="JS162" s="495">
        <f t="shared" si="1321"/>
        <v>0</v>
      </c>
      <c r="JT162" s="504">
        <v>0.0598</v>
      </c>
      <c r="JU162" s="495">
        <f t="shared" si="1322"/>
        <v>0</v>
      </c>
      <c r="JV162" s="504"/>
      <c r="JW162" s="495"/>
      <c r="JX162" s="505">
        <f t="shared" si="1323"/>
        <v>0</v>
      </c>
      <c r="JY162" s="495">
        <f t="shared" si="1324"/>
        <v>0</v>
      </c>
      <c r="JZ162" s="504">
        <v>0.290701617767116</v>
      </c>
      <c r="KA162" s="506">
        <f t="shared" si="1325"/>
        <v>0</v>
      </c>
      <c r="KB162" s="507">
        <f t="shared" si="1326"/>
        <v>0</v>
      </c>
      <c r="KC162" s="573"/>
      <c r="KD162" s="500">
        <f t="shared" si="1350"/>
        <v>6</v>
      </c>
      <c r="KE162" s="501" t="s">
        <v>42</v>
      </c>
      <c r="KF162" s="502" t="s">
        <v>85</v>
      </c>
      <c r="KG162" s="502" t="s">
        <v>84</v>
      </c>
      <c r="KH162" s="495" t="str">
        <f>ADHK!KH162</f>
        <v/>
      </c>
      <c r="KI162" s="495"/>
      <c r="KJ162" s="495">
        <f t="shared" si="1327"/>
        <v>0</v>
      </c>
      <c r="KK162" s="504">
        <v>0.0598</v>
      </c>
      <c r="KL162" s="495">
        <f t="shared" si="1328"/>
        <v>0</v>
      </c>
      <c r="KM162" s="504"/>
      <c r="KN162" s="495"/>
      <c r="KO162" s="505">
        <f t="shared" si="1329"/>
        <v>0</v>
      </c>
      <c r="KP162" s="495">
        <f t="shared" si="1330"/>
        <v>0</v>
      </c>
      <c r="KQ162" s="504">
        <v>0.290701617767116</v>
      </c>
      <c r="KR162" s="506">
        <f t="shared" si="1331"/>
        <v>0</v>
      </c>
      <c r="KS162" s="507">
        <f t="shared" si="1332"/>
        <v>0</v>
      </c>
    </row>
    <row r="163" ht="15.75" customHeight="1">
      <c r="A163" s="500">
        <f t="shared" si="1333"/>
        <v>7</v>
      </c>
      <c r="B163" s="501" t="s">
        <v>43</v>
      </c>
      <c r="C163" s="502" t="s">
        <v>85</v>
      </c>
      <c r="D163" s="502" t="s">
        <v>84</v>
      </c>
      <c r="E163" s="495">
        <f>ADHK!E163</f>
        <v>228</v>
      </c>
      <c r="F163" s="495">
        <f>ADHK!F163</f>
        <v>8947000</v>
      </c>
      <c r="G163" s="495">
        <f t="shared" si="1225"/>
        <v>2039.916</v>
      </c>
      <c r="H163" s="504">
        <v>0.022</v>
      </c>
      <c r="I163" s="495">
        <f t="shared" si="1226"/>
        <v>44.878152</v>
      </c>
      <c r="J163" s="504"/>
      <c r="K163" s="495"/>
      <c r="L163" s="505">
        <f t="shared" si="1227"/>
        <v>0</v>
      </c>
      <c r="M163" s="495">
        <f t="shared" si="1228"/>
        <v>2084.794152</v>
      </c>
      <c r="N163" s="504">
        <v>0.21087817</v>
      </c>
      <c r="O163" s="506">
        <f t="shared" si="1229"/>
        <v>439.6375756</v>
      </c>
      <c r="P163" s="507">
        <f t="shared" si="1230"/>
        <v>1645.156576</v>
      </c>
      <c r="Q163" s="573"/>
      <c r="R163" s="500">
        <f t="shared" si="1334"/>
        <v>7</v>
      </c>
      <c r="S163" s="501" t="s">
        <v>43</v>
      </c>
      <c r="T163" s="502" t="s">
        <v>85</v>
      </c>
      <c r="U163" s="502" t="s">
        <v>84</v>
      </c>
      <c r="V163" s="495">
        <f>ADHK!V163</f>
        <v>324</v>
      </c>
      <c r="W163" s="511">
        <f>'Produksi dan Harga'!K25</f>
        <v>9571898.564</v>
      </c>
      <c r="X163" s="495">
        <f t="shared" si="1231"/>
        <v>3101.295135</v>
      </c>
      <c r="Y163" s="504">
        <v>0.022</v>
      </c>
      <c r="Z163" s="495">
        <f t="shared" si="1232"/>
        <v>68.22849296</v>
      </c>
      <c r="AA163" s="504"/>
      <c r="AB163" s="495"/>
      <c r="AC163" s="505">
        <f t="shared" si="1233"/>
        <v>0</v>
      </c>
      <c r="AD163" s="495">
        <f t="shared" si="1234"/>
        <v>3169.523628</v>
      </c>
      <c r="AE163" s="504">
        <v>0.21087817</v>
      </c>
      <c r="AF163" s="506">
        <f t="shared" si="1235"/>
        <v>668.3833424</v>
      </c>
      <c r="AG163" s="507">
        <f t="shared" si="1236"/>
        <v>2501.140285</v>
      </c>
      <c r="AH163" s="573"/>
      <c r="AI163" s="500">
        <f t="shared" si="1335"/>
        <v>7</v>
      </c>
      <c r="AJ163" s="501" t="s">
        <v>43</v>
      </c>
      <c r="AK163" s="502" t="s">
        <v>85</v>
      </c>
      <c r="AL163" s="502" t="s">
        <v>84</v>
      </c>
      <c r="AM163" s="495">
        <f>ADHK!AM163</f>
        <v>242</v>
      </c>
      <c r="AN163" s="511">
        <f>'Produksi dan Harga'!P25</f>
        <v>9412868.239</v>
      </c>
      <c r="AO163" s="495">
        <f t="shared" si="1237"/>
        <v>2277.914114</v>
      </c>
      <c r="AP163" s="504">
        <v>0.022</v>
      </c>
      <c r="AQ163" s="495">
        <f t="shared" si="1238"/>
        <v>50.1141105</v>
      </c>
      <c r="AR163" s="504"/>
      <c r="AS163" s="495"/>
      <c r="AT163" s="505">
        <f t="shared" si="1239"/>
        <v>0</v>
      </c>
      <c r="AU163" s="495">
        <f t="shared" si="1240"/>
        <v>2328.028224</v>
      </c>
      <c r="AV163" s="504">
        <v>0.21087817</v>
      </c>
      <c r="AW163" s="506">
        <f t="shared" si="1241"/>
        <v>490.9303317</v>
      </c>
      <c r="AX163" s="507">
        <f t="shared" si="1242"/>
        <v>1837.097893</v>
      </c>
      <c r="AY163" s="573"/>
      <c r="AZ163" s="500">
        <f t="shared" si="1336"/>
        <v>7</v>
      </c>
      <c r="BA163" s="501" t="s">
        <v>43</v>
      </c>
      <c r="BB163" s="502" t="s">
        <v>85</v>
      </c>
      <c r="BC163" s="502" t="s">
        <v>84</v>
      </c>
      <c r="BD163" s="495">
        <f>ADHK!BD163</f>
        <v>329</v>
      </c>
      <c r="BE163" s="511">
        <f>'Produksi dan Harga'!U25</f>
        <v>10378467.95</v>
      </c>
      <c r="BF163" s="495">
        <f t="shared" si="1243"/>
        <v>3414.515955</v>
      </c>
      <c r="BG163" s="504">
        <v>0.022</v>
      </c>
      <c r="BH163" s="495">
        <f t="shared" si="1244"/>
        <v>75.11935102</v>
      </c>
      <c r="BI163" s="504"/>
      <c r="BJ163" s="495"/>
      <c r="BK163" s="505">
        <f t="shared" si="1245"/>
        <v>0</v>
      </c>
      <c r="BL163" s="495">
        <f t="shared" si="1246"/>
        <v>3489.635307</v>
      </c>
      <c r="BM163" s="504">
        <v>0.21087817</v>
      </c>
      <c r="BN163" s="506">
        <f t="shared" si="1247"/>
        <v>735.8879074</v>
      </c>
      <c r="BO163" s="507">
        <f t="shared" si="1248"/>
        <v>2753.747399</v>
      </c>
      <c r="BP163" s="573"/>
      <c r="BQ163" s="500">
        <f t="shared" si="1337"/>
        <v>7</v>
      </c>
      <c r="BR163" s="501" t="s">
        <v>43</v>
      </c>
      <c r="BS163" s="502" t="s">
        <v>85</v>
      </c>
      <c r="BT163" s="502" t="s">
        <v>84</v>
      </c>
      <c r="BU163" s="495">
        <f>ADHK!BU163</f>
        <v>225</v>
      </c>
      <c r="BV163" s="511">
        <f>'Produksi dan Harga'!Z25</f>
        <v>11177378.99</v>
      </c>
      <c r="BW163" s="495">
        <f t="shared" si="1249"/>
        <v>2514.910272</v>
      </c>
      <c r="BX163" s="504">
        <v>0.022</v>
      </c>
      <c r="BY163" s="495">
        <f t="shared" si="1250"/>
        <v>55.32802599</v>
      </c>
      <c r="BZ163" s="504"/>
      <c r="CA163" s="495"/>
      <c r="CB163" s="505">
        <f t="shared" si="1251"/>
        <v>0</v>
      </c>
      <c r="CC163" s="495">
        <f t="shared" si="1252"/>
        <v>2570.238298</v>
      </c>
      <c r="CD163" s="504">
        <v>0.21087817</v>
      </c>
      <c r="CE163" s="506">
        <f t="shared" si="1253"/>
        <v>542.0071488</v>
      </c>
      <c r="CF163" s="507">
        <f t="shared" si="1254"/>
        <v>2028.23115</v>
      </c>
      <c r="CG163" s="573"/>
      <c r="CH163" s="500">
        <f t="shared" si="1338"/>
        <v>7</v>
      </c>
      <c r="CI163" s="501" t="s">
        <v>43</v>
      </c>
      <c r="CJ163" s="502" t="s">
        <v>85</v>
      </c>
      <c r="CK163" s="502" t="s">
        <v>84</v>
      </c>
      <c r="CL163" s="495" t="str">
        <f>ADHK!CL163</f>
        <v/>
      </c>
      <c r="CM163" s="495"/>
      <c r="CN163" s="495">
        <f t="shared" si="1255"/>
        <v>0</v>
      </c>
      <c r="CO163" s="504">
        <v>0.022</v>
      </c>
      <c r="CP163" s="495">
        <f t="shared" si="1256"/>
        <v>0</v>
      </c>
      <c r="CQ163" s="504"/>
      <c r="CR163" s="495"/>
      <c r="CS163" s="505">
        <f t="shared" si="1257"/>
        <v>0</v>
      </c>
      <c r="CT163" s="495">
        <f t="shared" si="1258"/>
        <v>0</v>
      </c>
      <c r="CU163" s="504">
        <v>0.21087817</v>
      </c>
      <c r="CV163" s="506">
        <f t="shared" si="1259"/>
        <v>0</v>
      </c>
      <c r="CW163" s="507">
        <f t="shared" si="1260"/>
        <v>0</v>
      </c>
      <c r="CX163" s="573"/>
      <c r="CY163" s="500">
        <f t="shared" si="1339"/>
        <v>7</v>
      </c>
      <c r="CZ163" s="501" t="s">
        <v>43</v>
      </c>
      <c r="DA163" s="502" t="s">
        <v>85</v>
      </c>
      <c r="DB163" s="502" t="s">
        <v>84</v>
      </c>
      <c r="DC163" s="495">
        <f>ADHK!DC163</f>
        <v>392</v>
      </c>
      <c r="DD163" s="511">
        <f>'Produksi dan Harga'!AJ25</f>
        <v>11829899.1</v>
      </c>
      <c r="DE163" s="495">
        <f t="shared" si="1261"/>
        <v>4637.320447</v>
      </c>
      <c r="DF163" s="504">
        <v>0.022</v>
      </c>
      <c r="DG163" s="495">
        <f t="shared" si="1262"/>
        <v>102.0210498</v>
      </c>
      <c r="DH163" s="504"/>
      <c r="DI163" s="495"/>
      <c r="DJ163" s="505">
        <f t="shared" si="1263"/>
        <v>0</v>
      </c>
      <c r="DK163" s="495">
        <f t="shared" si="1264"/>
        <v>4739.341496</v>
      </c>
      <c r="DL163" s="504">
        <v>0.21087817</v>
      </c>
      <c r="DM163" s="506">
        <f t="shared" si="1265"/>
        <v>999.4236618</v>
      </c>
      <c r="DN163" s="507">
        <f t="shared" si="1266"/>
        <v>3739.917835</v>
      </c>
      <c r="DO163" s="573"/>
      <c r="DP163" s="500">
        <f t="shared" si="1340"/>
        <v>7</v>
      </c>
      <c r="DQ163" s="501" t="s">
        <v>43</v>
      </c>
      <c r="DR163" s="502" t="s">
        <v>85</v>
      </c>
      <c r="DS163" s="502" t="s">
        <v>84</v>
      </c>
      <c r="DT163" s="495">
        <f>ADHK!DT163</f>
        <v>99</v>
      </c>
      <c r="DU163" s="511">
        <f>'Produksi dan Harga'!AO25</f>
        <v>12251725.72</v>
      </c>
      <c r="DV163" s="495">
        <f t="shared" si="1267"/>
        <v>1212.920846</v>
      </c>
      <c r="DW163" s="504">
        <v>0.022</v>
      </c>
      <c r="DX163" s="495">
        <f t="shared" si="1268"/>
        <v>26.68425862</v>
      </c>
      <c r="DY163" s="504"/>
      <c r="DZ163" s="495"/>
      <c r="EA163" s="505">
        <f t="shared" si="1269"/>
        <v>0</v>
      </c>
      <c r="EB163" s="495">
        <f t="shared" si="1270"/>
        <v>1239.605105</v>
      </c>
      <c r="EC163" s="504">
        <v>0.21087817</v>
      </c>
      <c r="ED163" s="506">
        <f t="shared" si="1271"/>
        <v>261.4056561</v>
      </c>
      <c r="EE163" s="507">
        <f t="shared" si="1272"/>
        <v>978.1994489</v>
      </c>
      <c r="EF163" s="573"/>
      <c r="EG163" s="500">
        <f t="shared" si="1341"/>
        <v>7</v>
      </c>
      <c r="EH163" s="501" t="s">
        <v>43</v>
      </c>
      <c r="EI163" s="502" t="s">
        <v>85</v>
      </c>
      <c r="EJ163" s="502" t="s">
        <v>84</v>
      </c>
      <c r="EK163" s="495">
        <f>ADHK!EK163</f>
        <v>195</v>
      </c>
      <c r="EL163" s="511">
        <f>'Produksi dan Harga'!AT25</f>
        <v>12292359.13</v>
      </c>
      <c r="EM163" s="495">
        <f t="shared" si="1273"/>
        <v>2397.01003</v>
      </c>
      <c r="EN163" s="504">
        <v>0.022</v>
      </c>
      <c r="EO163" s="495">
        <f t="shared" si="1274"/>
        <v>52.73422066</v>
      </c>
      <c r="EP163" s="504"/>
      <c r="EQ163" s="495"/>
      <c r="ER163" s="505">
        <f t="shared" si="1275"/>
        <v>0</v>
      </c>
      <c r="ES163" s="495">
        <f t="shared" si="1276"/>
        <v>2449.744251</v>
      </c>
      <c r="ET163" s="504">
        <v>0.21087817</v>
      </c>
      <c r="EU163" s="506">
        <f t="shared" si="1277"/>
        <v>516.5975845</v>
      </c>
      <c r="EV163" s="507">
        <f t="shared" si="1278"/>
        <v>1933.146666</v>
      </c>
      <c r="EW163" s="573"/>
      <c r="EX163" s="500">
        <f t="shared" si="1342"/>
        <v>7</v>
      </c>
      <c r="EY163" s="501" t="s">
        <v>43</v>
      </c>
      <c r="EZ163" s="502" t="s">
        <v>85</v>
      </c>
      <c r="FA163" s="502" t="s">
        <v>84</v>
      </c>
      <c r="FB163" s="495">
        <f>ADHK!FB163</f>
        <v>203.3</v>
      </c>
      <c r="FC163" s="511">
        <f>'Produksi dan Harga'!AY25</f>
        <v>12905363.07</v>
      </c>
      <c r="FD163" s="495">
        <f t="shared" si="1279"/>
        <v>2623.660311</v>
      </c>
      <c r="FE163" s="504">
        <v>0.022</v>
      </c>
      <c r="FF163" s="495">
        <f t="shared" si="1280"/>
        <v>57.72052685</v>
      </c>
      <c r="FG163" s="504"/>
      <c r="FH163" s="495"/>
      <c r="FI163" s="505">
        <f t="shared" si="1281"/>
        <v>0</v>
      </c>
      <c r="FJ163" s="495">
        <f t="shared" si="1282"/>
        <v>2681.380838</v>
      </c>
      <c r="FK163" s="504">
        <v>0.21087817</v>
      </c>
      <c r="FL163" s="506">
        <f t="shared" si="1283"/>
        <v>565.4446843</v>
      </c>
      <c r="FM163" s="507">
        <f t="shared" si="1284"/>
        <v>2115.936154</v>
      </c>
      <c r="FN163" s="573"/>
      <c r="FO163" s="500">
        <f t="shared" si="1343"/>
        <v>7</v>
      </c>
      <c r="FP163" s="501" t="s">
        <v>43</v>
      </c>
      <c r="FQ163" s="502" t="s">
        <v>85</v>
      </c>
      <c r="FR163" s="502" t="s">
        <v>84</v>
      </c>
      <c r="FS163" s="495">
        <f>ADHK!FS163</f>
        <v>523</v>
      </c>
      <c r="FT163" s="511">
        <f>'Produksi dan Harga'!BD25</f>
        <v>13355043.81</v>
      </c>
      <c r="FU163" s="495">
        <f t="shared" si="1285"/>
        <v>6984.687912</v>
      </c>
      <c r="FV163" s="504">
        <v>0.022</v>
      </c>
      <c r="FW163" s="495">
        <f t="shared" si="1286"/>
        <v>153.6631341</v>
      </c>
      <c r="FX163" s="504"/>
      <c r="FY163" s="495"/>
      <c r="FZ163" s="505">
        <f t="shared" si="1287"/>
        <v>0</v>
      </c>
      <c r="GA163" s="495">
        <f t="shared" si="1288"/>
        <v>7138.351046</v>
      </c>
      <c r="GB163" s="504">
        <v>0.21087817</v>
      </c>
      <c r="GC163" s="506">
        <f t="shared" si="1289"/>
        <v>1505.322405</v>
      </c>
      <c r="GD163" s="507">
        <f t="shared" si="1290"/>
        <v>5633.02864</v>
      </c>
      <c r="GE163" s="573"/>
      <c r="GF163" s="500">
        <f t="shared" si="1344"/>
        <v>7</v>
      </c>
      <c r="GG163" s="501" t="s">
        <v>43</v>
      </c>
      <c r="GH163" s="502" t="s">
        <v>85</v>
      </c>
      <c r="GI163" s="502" t="s">
        <v>84</v>
      </c>
      <c r="GJ163" s="495">
        <f>ADHK!GJ163</f>
        <v>74</v>
      </c>
      <c r="GK163" s="495">
        <f>'Produksi dan Harga'!BI25</f>
        <v>13834491.16</v>
      </c>
      <c r="GL163" s="495">
        <f t="shared" si="1291"/>
        <v>1023.752346</v>
      </c>
      <c r="GM163" s="504">
        <v>0.022</v>
      </c>
      <c r="GN163" s="495">
        <f t="shared" si="1292"/>
        <v>22.52255161</v>
      </c>
      <c r="GO163" s="504"/>
      <c r="GP163" s="495"/>
      <c r="GQ163" s="505">
        <f t="shared" si="1293"/>
        <v>0</v>
      </c>
      <c r="GR163" s="495">
        <f t="shared" si="1294"/>
        <v>1046.274898</v>
      </c>
      <c r="GS163" s="504">
        <v>0.21087817</v>
      </c>
      <c r="GT163" s="506">
        <f t="shared" si="1295"/>
        <v>220.6365357</v>
      </c>
      <c r="GU163" s="507">
        <f t="shared" si="1296"/>
        <v>825.6383619</v>
      </c>
      <c r="GV163" s="573"/>
      <c r="GW163" s="500">
        <f t="shared" si="1345"/>
        <v>7</v>
      </c>
      <c r="GX163" s="501" t="s">
        <v>43</v>
      </c>
      <c r="GY163" s="502" t="s">
        <v>85</v>
      </c>
      <c r="GZ163" s="502" t="s">
        <v>84</v>
      </c>
      <c r="HA163" s="495">
        <f>ADHK!HA163</f>
        <v>75.1</v>
      </c>
      <c r="HB163" s="492">
        <f>'Produksi dan Harga'!BN25</f>
        <v>14495355.7</v>
      </c>
      <c r="HC163" s="495">
        <f t="shared" si="1297"/>
        <v>1088.601213</v>
      </c>
      <c r="HD163" s="504">
        <v>0.022</v>
      </c>
      <c r="HE163" s="495">
        <f t="shared" si="1298"/>
        <v>23.94922668</v>
      </c>
      <c r="HF163" s="504"/>
      <c r="HG163" s="495"/>
      <c r="HH163" s="505">
        <f t="shared" si="1299"/>
        <v>0</v>
      </c>
      <c r="HI163" s="495">
        <f t="shared" si="1300"/>
        <v>1112.55044</v>
      </c>
      <c r="HJ163" s="504">
        <v>0.21087817</v>
      </c>
      <c r="HK163" s="506">
        <f t="shared" si="1301"/>
        <v>234.6126007</v>
      </c>
      <c r="HL163" s="507">
        <f t="shared" si="1302"/>
        <v>877.9378388</v>
      </c>
      <c r="HM163" s="573"/>
      <c r="HN163" s="500">
        <f t="shared" si="1346"/>
        <v>7</v>
      </c>
      <c r="HO163" s="501" t="s">
        <v>43</v>
      </c>
      <c r="HP163" s="502" t="s">
        <v>85</v>
      </c>
      <c r="HQ163" s="502" t="s">
        <v>84</v>
      </c>
      <c r="HR163" s="495">
        <f>ADHK!HR163</f>
        <v>146</v>
      </c>
      <c r="HS163" s="492">
        <f>'Produksi dan Harga'!BS25</f>
        <v>14780424.26</v>
      </c>
      <c r="HT163" s="495">
        <f t="shared" si="1303"/>
        <v>2157.941942</v>
      </c>
      <c r="HU163" s="504">
        <v>0.022</v>
      </c>
      <c r="HV163" s="495">
        <f t="shared" si="1304"/>
        <v>47.47472272</v>
      </c>
      <c r="HW163" s="504"/>
      <c r="HX163" s="495"/>
      <c r="HY163" s="505">
        <f t="shared" si="1305"/>
        <v>0</v>
      </c>
      <c r="HZ163" s="495">
        <f t="shared" si="1306"/>
        <v>2205.416664</v>
      </c>
      <c r="IA163" s="504">
        <v>0.21087817</v>
      </c>
      <c r="IB163" s="506">
        <f t="shared" si="1307"/>
        <v>465.0742303</v>
      </c>
      <c r="IC163" s="507">
        <f t="shared" si="1308"/>
        <v>1740.342434</v>
      </c>
      <c r="ID163" s="573"/>
      <c r="IE163" s="500">
        <f t="shared" si="1347"/>
        <v>7</v>
      </c>
      <c r="IF163" s="501" t="s">
        <v>43</v>
      </c>
      <c r="IG163" s="502" t="s">
        <v>85</v>
      </c>
      <c r="IH163" s="502" t="s">
        <v>84</v>
      </c>
      <c r="II163" s="495">
        <f>ADHK!II163</f>
        <v>65.9</v>
      </c>
      <c r="IJ163" s="492">
        <f>'Produksi dan Harga'!BX25</f>
        <v>14767468.01</v>
      </c>
      <c r="IK163" s="495">
        <f t="shared" si="1309"/>
        <v>973.1761422</v>
      </c>
      <c r="IL163" s="504">
        <v>0.022</v>
      </c>
      <c r="IM163" s="495">
        <f t="shared" si="1310"/>
        <v>21.40987513</v>
      </c>
      <c r="IN163" s="504"/>
      <c r="IO163" s="495"/>
      <c r="IP163" s="505">
        <f t="shared" si="1311"/>
        <v>0</v>
      </c>
      <c r="IQ163" s="495">
        <f t="shared" si="1312"/>
        <v>994.5860173</v>
      </c>
      <c r="IR163" s="504">
        <v>0.21087817</v>
      </c>
      <c r="IS163" s="506">
        <f t="shared" si="1313"/>
        <v>209.7364792</v>
      </c>
      <c r="IT163" s="507">
        <f t="shared" si="1314"/>
        <v>784.8495381</v>
      </c>
      <c r="IU163" s="573"/>
      <c r="IV163" s="500">
        <f t="shared" si="1348"/>
        <v>7</v>
      </c>
      <c r="IW163" s="501" t="s">
        <v>43</v>
      </c>
      <c r="IX163" s="502" t="s">
        <v>85</v>
      </c>
      <c r="IY163" s="502" t="s">
        <v>84</v>
      </c>
      <c r="IZ163" s="495">
        <f>ADHK!IZ163</f>
        <v>48.75</v>
      </c>
      <c r="JA163" s="492">
        <f>'Produksi dan Harga'!CC25</f>
        <v>15575528.9</v>
      </c>
      <c r="JB163" s="495">
        <f t="shared" si="1315"/>
        <v>759.307034</v>
      </c>
      <c r="JC163" s="504">
        <v>0.022</v>
      </c>
      <c r="JD163" s="495">
        <f t="shared" si="1316"/>
        <v>16.70475475</v>
      </c>
      <c r="JE163" s="504"/>
      <c r="JF163" s="495"/>
      <c r="JG163" s="505">
        <f t="shared" si="1317"/>
        <v>0</v>
      </c>
      <c r="JH163" s="495">
        <f t="shared" si="1318"/>
        <v>776.0117887</v>
      </c>
      <c r="JI163" s="504">
        <v>0.21087817</v>
      </c>
      <c r="JJ163" s="506">
        <f t="shared" si="1319"/>
        <v>163.6439459</v>
      </c>
      <c r="JK163" s="507">
        <f t="shared" si="1320"/>
        <v>612.3678428</v>
      </c>
      <c r="JL163" s="573"/>
      <c r="JM163" s="500">
        <f t="shared" si="1349"/>
        <v>7</v>
      </c>
      <c r="JN163" s="501" t="s">
        <v>43</v>
      </c>
      <c r="JO163" s="502" t="s">
        <v>85</v>
      </c>
      <c r="JP163" s="502" t="s">
        <v>84</v>
      </c>
      <c r="JQ163" s="495" t="str">
        <f>ADHK!JQ163</f>
        <v/>
      </c>
      <c r="JR163" s="495"/>
      <c r="JS163" s="495">
        <f t="shared" si="1321"/>
        <v>0</v>
      </c>
      <c r="JT163" s="504">
        <v>0.022</v>
      </c>
      <c r="JU163" s="495">
        <f t="shared" si="1322"/>
        <v>0</v>
      </c>
      <c r="JV163" s="504"/>
      <c r="JW163" s="495"/>
      <c r="JX163" s="505">
        <f t="shared" si="1323"/>
        <v>0</v>
      </c>
      <c r="JY163" s="495">
        <f t="shared" si="1324"/>
        <v>0</v>
      </c>
      <c r="JZ163" s="504">
        <v>0.21087817</v>
      </c>
      <c r="KA163" s="506">
        <f t="shared" si="1325"/>
        <v>0</v>
      </c>
      <c r="KB163" s="507">
        <f t="shared" si="1326"/>
        <v>0</v>
      </c>
      <c r="KC163" s="573"/>
      <c r="KD163" s="500">
        <f t="shared" si="1350"/>
        <v>7</v>
      </c>
      <c r="KE163" s="501" t="s">
        <v>43</v>
      </c>
      <c r="KF163" s="502" t="s">
        <v>85</v>
      </c>
      <c r="KG163" s="502" t="s">
        <v>84</v>
      </c>
      <c r="KH163" s="495" t="str">
        <f>ADHK!KH163</f>
        <v/>
      </c>
      <c r="KI163" s="495"/>
      <c r="KJ163" s="495">
        <f t="shared" si="1327"/>
        <v>0</v>
      </c>
      <c r="KK163" s="504">
        <v>0.022</v>
      </c>
      <c r="KL163" s="495">
        <f t="shared" si="1328"/>
        <v>0</v>
      </c>
      <c r="KM163" s="504"/>
      <c r="KN163" s="495"/>
      <c r="KO163" s="505">
        <f t="shared" si="1329"/>
        <v>0</v>
      </c>
      <c r="KP163" s="495">
        <f t="shared" si="1330"/>
        <v>0</v>
      </c>
      <c r="KQ163" s="504">
        <v>0.21087817</v>
      </c>
      <c r="KR163" s="506">
        <f t="shared" si="1331"/>
        <v>0</v>
      </c>
      <c r="KS163" s="507">
        <f t="shared" si="1332"/>
        <v>0</v>
      </c>
    </row>
    <row r="164" ht="15.75" customHeight="1">
      <c r="A164" s="500">
        <f t="shared" si="1333"/>
        <v>8</v>
      </c>
      <c r="B164" s="501" t="s">
        <v>87</v>
      </c>
      <c r="C164" s="502" t="s">
        <v>85</v>
      </c>
      <c r="D164" s="502" t="s">
        <v>84</v>
      </c>
      <c r="E164" s="495" t="str">
        <f>ADHK!E164</f>
        <v/>
      </c>
      <c r="F164" s="495">
        <f>ADHK!F164</f>
        <v>1009000</v>
      </c>
      <c r="G164" s="495">
        <f t="shared" si="1225"/>
        <v>0</v>
      </c>
      <c r="H164" s="504">
        <v>0.022</v>
      </c>
      <c r="I164" s="495">
        <f t="shared" si="1226"/>
        <v>0</v>
      </c>
      <c r="J164" s="504"/>
      <c r="K164" s="495"/>
      <c r="L164" s="505">
        <f t="shared" si="1227"/>
        <v>0</v>
      </c>
      <c r="M164" s="495">
        <f t="shared" si="1228"/>
        <v>0</v>
      </c>
      <c r="N164" s="504">
        <v>0.27429935250298</v>
      </c>
      <c r="O164" s="506">
        <f t="shared" si="1229"/>
        <v>0</v>
      </c>
      <c r="P164" s="507">
        <f t="shared" si="1230"/>
        <v>0</v>
      </c>
      <c r="Q164" s="573"/>
      <c r="R164" s="500">
        <f t="shared" si="1334"/>
        <v>8</v>
      </c>
      <c r="S164" s="501" t="s">
        <v>87</v>
      </c>
      <c r="T164" s="502" t="s">
        <v>85</v>
      </c>
      <c r="U164" s="502" t="s">
        <v>84</v>
      </c>
      <c r="V164" s="495" t="str">
        <f>ADHK!V164</f>
        <v/>
      </c>
      <c r="W164" s="495"/>
      <c r="X164" s="495">
        <f t="shared" si="1231"/>
        <v>0</v>
      </c>
      <c r="Y164" s="504">
        <v>0.022</v>
      </c>
      <c r="Z164" s="495">
        <f t="shared" si="1232"/>
        <v>0</v>
      </c>
      <c r="AA164" s="504"/>
      <c r="AB164" s="495"/>
      <c r="AC164" s="505">
        <f t="shared" si="1233"/>
        <v>0</v>
      </c>
      <c r="AD164" s="495">
        <f t="shared" si="1234"/>
        <v>0</v>
      </c>
      <c r="AE164" s="504">
        <v>0.27429935250298</v>
      </c>
      <c r="AF164" s="506">
        <f t="shared" si="1235"/>
        <v>0</v>
      </c>
      <c r="AG164" s="507">
        <f t="shared" si="1236"/>
        <v>0</v>
      </c>
      <c r="AH164" s="573"/>
      <c r="AI164" s="500">
        <f t="shared" si="1335"/>
        <v>8</v>
      </c>
      <c r="AJ164" s="501" t="s">
        <v>87</v>
      </c>
      <c r="AK164" s="502" t="s">
        <v>85</v>
      </c>
      <c r="AL164" s="502" t="s">
        <v>84</v>
      </c>
      <c r="AM164" s="495" t="str">
        <f>ADHK!AM164</f>
        <v/>
      </c>
      <c r="AN164" s="495"/>
      <c r="AO164" s="495">
        <f t="shared" si="1237"/>
        <v>0</v>
      </c>
      <c r="AP164" s="504">
        <v>0.022</v>
      </c>
      <c r="AQ164" s="495">
        <f t="shared" si="1238"/>
        <v>0</v>
      </c>
      <c r="AR164" s="504"/>
      <c r="AS164" s="495"/>
      <c r="AT164" s="505">
        <f t="shared" si="1239"/>
        <v>0</v>
      </c>
      <c r="AU164" s="495">
        <f t="shared" si="1240"/>
        <v>0</v>
      </c>
      <c r="AV164" s="504">
        <v>0.27429935250298</v>
      </c>
      <c r="AW164" s="506">
        <f t="shared" si="1241"/>
        <v>0</v>
      </c>
      <c r="AX164" s="507">
        <f t="shared" si="1242"/>
        <v>0</v>
      </c>
      <c r="AY164" s="573"/>
      <c r="AZ164" s="500">
        <f t="shared" si="1336"/>
        <v>8</v>
      </c>
      <c r="BA164" s="501" t="s">
        <v>87</v>
      </c>
      <c r="BB164" s="502" t="s">
        <v>85</v>
      </c>
      <c r="BC164" s="502" t="s">
        <v>84</v>
      </c>
      <c r="BD164" s="495" t="str">
        <f>ADHK!BD164</f>
        <v/>
      </c>
      <c r="BE164" s="495"/>
      <c r="BF164" s="495">
        <f t="shared" si="1243"/>
        <v>0</v>
      </c>
      <c r="BG164" s="504">
        <v>0.022</v>
      </c>
      <c r="BH164" s="495">
        <f t="shared" si="1244"/>
        <v>0</v>
      </c>
      <c r="BI164" s="504"/>
      <c r="BJ164" s="495"/>
      <c r="BK164" s="505">
        <f t="shared" si="1245"/>
        <v>0</v>
      </c>
      <c r="BL164" s="495">
        <f t="shared" si="1246"/>
        <v>0</v>
      </c>
      <c r="BM164" s="504">
        <v>0.27429935250298</v>
      </c>
      <c r="BN164" s="506">
        <f t="shared" si="1247"/>
        <v>0</v>
      </c>
      <c r="BO164" s="507">
        <f t="shared" si="1248"/>
        <v>0</v>
      </c>
      <c r="BP164" s="573"/>
      <c r="BQ164" s="500">
        <f t="shared" si="1337"/>
        <v>8</v>
      </c>
      <c r="BR164" s="501" t="s">
        <v>87</v>
      </c>
      <c r="BS164" s="502" t="s">
        <v>85</v>
      </c>
      <c r="BT164" s="502" t="s">
        <v>84</v>
      </c>
      <c r="BU164" s="495" t="str">
        <f>ADHK!BU164</f>
        <v/>
      </c>
      <c r="BV164" s="495"/>
      <c r="BW164" s="495">
        <f t="shared" si="1249"/>
        <v>0</v>
      </c>
      <c r="BX164" s="504">
        <v>0.022</v>
      </c>
      <c r="BY164" s="495">
        <f t="shared" si="1250"/>
        <v>0</v>
      </c>
      <c r="BZ164" s="504"/>
      <c r="CA164" s="495"/>
      <c r="CB164" s="505">
        <f t="shared" si="1251"/>
        <v>0</v>
      </c>
      <c r="CC164" s="495">
        <f t="shared" si="1252"/>
        <v>0</v>
      </c>
      <c r="CD164" s="504">
        <v>0.27429935250298</v>
      </c>
      <c r="CE164" s="506">
        <f t="shared" si="1253"/>
        <v>0</v>
      </c>
      <c r="CF164" s="507">
        <f t="shared" si="1254"/>
        <v>0</v>
      </c>
      <c r="CG164" s="573"/>
      <c r="CH164" s="500">
        <f t="shared" si="1338"/>
        <v>8</v>
      </c>
      <c r="CI164" s="501" t="s">
        <v>87</v>
      </c>
      <c r="CJ164" s="502" t="s">
        <v>85</v>
      </c>
      <c r="CK164" s="502" t="s">
        <v>84</v>
      </c>
      <c r="CL164" s="495" t="str">
        <f>ADHK!CL164</f>
        <v/>
      </c>
      <c r="CM164" s="495"/>
      <c r="CN164" s="495">
        <f t="shared" si="1255"/>
        <v>0</v>
      </c>
      <c r="CO164" s="504">
        <v>0.022</v>
      </c>
      <c r="CP164" s="495">
        <f t="shared" si="1256"/>
        <v>0</v>
      </c>
      <c r="CQ164" s="504"/>
      <c r="CR164" s="495"/>
      <c r="CS164" s="505">
        <f t="shared" si="1257"/>
        <v>0</v>
      </c>
      <c r="CT164" s="495">
        <f t="shared" si="1258"/>
        <v>0</v>
      </c>
      <c r="CU164" s="504">
        <v>0.27429935250298</v>
      </c>
      <c r="CV164" s="506">
        <f t="shared" si="1259"/>
        <v>0</v>
      </c>
      <c r="CW164" s="507">
        <f t="shared" si="1260"/>
        <v>0</v>
      </c>
      <c r="CX164" s="573"/>
      <c r="CY164" s="500">
        <f t="shared" si="1339"/>
        <v>8</v>
      </c>
      <c r="CZ164" s="501" t="s">
        <v>87</v>
      </c>
      <c r="DA164" s="502" t="s">
        <v>85</v>
      </c>
      <c r="DB164" s="502" t="s">
        <v>84</v>
      </c>
      <c r="DC164" s="495" t="str">
        <f>ADHK!DC164</f>
        <v/>
      </c>
      <c r="DD164" s="495"/>
      <c r="DE164" s="495">
        <f t="shared" si="1261"/>
        <v>0</v>
      </c>
      <c r="DF164" s="504">
        <v>0.022</v>
      </c>
      <c r="DG164" s="495">
        <f t="shared" si="1262"/>
        <v>0</v>
      </c>
      <c r="DH164" s="504"/>
      <c r="DI164" s="495"/>
      <c r="DJ164" s="505">
        <f t="shared" si="1263"/>
        <v>0</v>
      </c>
      <c r="DK164" s="495">
        <f t="shared" si="1264"/>
        <v>0</v>
      </c>
      <c r="DL164" s="504">
        <v>0.27429935250298</v>
      </c>
      <c r="DM164" s="506">
        <f t="shared" si="1265"/>
        <v>0</v>
      </c>
      <c r="DN164" s="507">
        <f t="shared" si="1266"/>
        <v>0</v>
      </c>
      <c r="DO164" s="573"/>
      <c r="DP164" s="500">
        <f t="shared" si="1340"/>
        <v>8</v>
      </c>
      <c r="DQ164" s="501" t="s">
        <v>87</v>
      </c>
      <c r="DR164" s="502" t="s">
        <v>85</v>
      </c>
      <c r="DS164" s="502" t="s">
        <v>84</v>
      </c>
      <c r="DT164" s="495" t="str">
        <f>ADHK!DT164</f>
        <v/>
      </c>
      <c r="DU164" s="495"/>
      <c r="DV164" s="495">
        <f t="shared" si="1267"/>
        <v>0</v>
      </c>
      <c r="DW164" s="504">
        <v>0.022</v>
      </c>
      <c r="DX164" s="495">
        <f t="shared" si="1268"/>
        <v>0</v>
      </c>
      <c r="DY164" s="504"/>
      <c r="DZ164" s="495"/>
      <c r="EA164" s="505">
        <f t="shared" si="1269"/>
        <v>0</v>
      </c>
      <c r="EB164" s="495">
        <f t="shared" si="1270"/>
        <v>0</v>
      </c>
      <c r="EC164" s="504">
        <v>0.27429935250298</v>
      </c>
      <c r="ED164" s="506">
        <f t="shared" si="1271"/>
        <v>0</v>
      </c>
      <c r="EE164" s="507">
        <f t="shared" si="1272"/>
        <v>0</v>
      </c>
      <c r="EF164" s="573"/>
      <c r="EG164" s="500">
        <f t="shared" si="1341"/>
        <v>8</v>
      </c>
      <c r="EH164" s="501" t="s">
        <v>87</v>
      </c>
      <c r="EI164" s="502" t="s">
        <v>85</v>
      </c>
      <c r="EJ164" s="502" t="s">
        <v>84</v>
      </c>
      <c r="EK164" s="495" t="str">
        <f>ADHK!EK164</f>
        <v/>
      </c>
      <c r="EL164" s="495"/>
      <c r="EM164" s="495">
        <f t="shared" si="1273"/>
        <v>0</v>
      </c>
      <c r="EN164" s="504">
        <v>0.022</v>
      </c>
      <c r="EO164" s="495">
        <f t="shared" si="1274"/>
        <v>0</v>
      </c>
      <c r="EP164" s="504"/>
      <c r="EQ164" s="495"/>
      <c r="ER164" s="505">
        <f t="shared" si="1275"/>
        <v>0</v>
      </c>
      <c r="ES164" s="495">
        <f t="shared" si="1276"/>
        <v>0</v>
      </c>
      <c r="ET164" s="504">
        <v>0.27429935250298</v>
      </c>
      <c r="EU164" s="506">
        <f t="shared" si="1277"/>
        <v>0</v>
      </c>
      <c r="EV164" s="507">
        <f t="shared" si="1278"/>
        <v>0</v>
      </c>
      <c r="EW164" s="573"/>
      <c r="EX164" s="500">
        <f t="shared" si="1342"/>
        <v>8</v>
      </c>
      <c r="EY164" s="501" t="s">
        <v>87</v>
      </c>
      <c r="EZ164" s="502" t="s">
        <v>85</v>
      </c>
      <c r="FA164" s="502" t="s">
        <v>84</v>
      </c>
      <c r="FB164" s="495" t="str">
        <f>ADHK!FB164</f>
        <v/>
      </c>
      <c r="FC164" s="495"/>
      <c r="FD164" s="495">
        <f t="shared" si="1279"/>
        <v>0</v>
      </c>
      <c r="FE164" s="504">
        <v>0.022</v>
      </c>
      <c r="FF164" s="495">
        <f t="shared" si="1280"/>
        <v>0</v>
      </c>
      <c r="FG164" s="504"/>
      <c r="FH164" s="495"/>
      <c r="FI164" s="505">
        <f t="shared" si="1281"/>
        <v>0</v>
      </c>
      <c r="FJ164" s="495">
        <f t="shared" si="1282"/>
        <v>0</v>
      </c>
      <c r="FK164" s="504">
        <v>0.27429935250298</v>
      </c>
      <c r="FL164" s="506">
        <f t="shared" si="1283"/>
        <v>0</v>
      </c>
      <c r="FM164" s="507">
        <f t="shared" si="1284"/>
        <v>0</v>
      </c>
      <c r="FN164" s="573"/>
      <c r="FO164" s="500">
        <f t="shared" si="1343"/>
        <v>8</v>
      </c>
      <c r="FP164" s="501" t="s">
        <v>87</v>
      </c>
      <c r="FQ164" s="502" t="s">
        <v>85</v>
      </c>
      <c r="FR164" s="502" t="s">
        <v>84</v>
      </c>
      <c r="FS164" s="495" t="str">
        <f>ADHK!FS164</f>
        <v/>
      </c>
      <c r="FT164" s="495"/>
      <c r="FU164" s="495">
        <f t="shared" si="1285"/>
        <v>0</v>
      </c>
      <c r="FV164" s="504">
        <v>0.022</v>
      </c>
      <c r="FW164" s="495">
        <f t="shared" si="1286"/>
        <v>0</v>
      </c>
      <c r="FX164" s="504"/>
      <c r="FY164" s="495"/>
      <c r="FZ164" s="505">
        <f t="shared" si="1287"/>
        <v>0</v>
      </c>
      <c r="GA164" s="495">
        <f t="shared" si="1288"/>
        <v>0</v>
      </c>
      <c r="GB164" s="504">
        <v>0.27429935250298</v>
      </c>
      <c r="GC164" s="506">
        <f t="shared" si="1289"/>
        <v>0</v>
      </c>
      <c r="GD164" s="507">
        <f t="shared" si="1290"/>
        <v>0</v>
      </c>
      <c r="GE164" s="573"/>
      <c r="GF164" s="500">
        <f t="shared" si="1344"/>
        <v>8</v>
      </c>
      <c r="GG164" s="501" t="s">
        <v>87</v>
      </c>
      <c r="GH164" s="502" t="s">
        <v>85</v>
      </c>
      <c r="GI164" s="502" t="s">
        <v>84</v>
      </c>
      <c r="GJ164" s="495" t="str">
        <f>ADHK!GJ164</f>
        <v/>
      </c>
      <c r="GK164" s="495"/>
      <c r="GL164" s="495">
        <f t="shared" si="1291"/>
        <v>0</v>
      </c>
      <c r="GM164" s="504">
        <v>0.022</v>
      </c>
      <c r="GN164" s="495">
        <f t="shared" si="1292"/>
        <v>0</v>
      </c>
      <c r="GO164" s="504"/>
      <c r="GP164" s="495"/>
      <c r="GQ164" s="505">
        <f t="shared" si="1293"/>
        <v>0</v>
      </c>
      <c r="GR164" s="495">
        <f t="shared" si="1294"/>
        <v>0</v>
      </c>
      <c r="GS164" s="504">
        <v>0.27429935250298</v>
      </c>
      <c r="GT164" s="506">
        <f t="shared" si="1295"/>
        <v>0</v>
      </c>
      <c r="GU164" s="507">
        <f t="shared" si="1296"/>
        <v>0</v>
      </c>
      <c r="GV164" s="573"/>
      <c r="GW164" s="500">
        <f t="shared" si="1345"/>
        <v>8</v>
      </c>
      <c r="GX164" s="501" t="s">
        <v>87</v>
      </c>
      <c r="GY164" s="502" t="s">
        <v>85</v>
      </c>
      <c r="GZ164" s="502" t="s">
        <v>84</v>
      </c>
      <c r="HA164" s="495" t="str">
        <f>ADHK!HA164</f>
        <v/>
      </c>
      <c r="HB164" s="495"/>
      <c r="HC164" s="495">
        <f t="shared" si="1297"/>
        <v>0</v>
      </c>
      <c r="HD164" s="504">
        <v>0.022</v>
      </c>
      <c r="HE164" s="495">
        <f t="shared" si="1298"/>
        <v>0</v>
      </c>
      <c r="HF164" s="504"/>
      <c r="HG164" s="495"/>
      <c r="HH164" s="505">
        <f t="shared" si="1299"/>
        <v>0</v>
      </c>
      <c r="HI164" s="495">
        <f t="shared" si="1300"/>
        <v>0</v>
      </c>
      <c r="HJ164" s="504">
        <v>0.27429935250298</v>
      </c>
      <c r="HK164" s="506">
        <f t="shared" si="1301"/>
        <v>0</v>
      </c>
      <c r="HL164" s="507">
        <f t="shared" si="1302"/>
        <v>0</v>
      </c>
      <c r="HM164" s="573"/>
      <c r="HN164" s="500">
        <f t="shared" si="1346"/>
        <v>8</v>
      </c>
      <c r="HO164" s="501" t="s">
        <v>87</v>
      </c>
      <c r="HP164" s="502" t="s">
        <v>85</v>
      </c>
      <c r="HQ164" s="502" t="s">
        <v>84</v>
      </c>
      <c r="HR164" s="495" t="str">
        <f>ADHK!HR164</f>
        <v/>
      </c>
      <c r="HS164" s="495"/>
      <c r="HT164" s="495">
        <f t="shared" si="1303"/>
        <v>0</v>
      </c>
      <c r="HU164" s="504">
        <v>0.022</v>
      </c>
      <c r="HV164" s="495">
        <f t="shared" si="1304"/>
        <v>0</v>
      </c>
      <c r="HW164" s="504"/>
      <c r="HX164" s="495"/>
      <c r="HY164" s="505">
        <f t="shared" si="1305"/>
        <v>0</v>
      </c>
      <c r="HZ164" s="495">
        <f t="shared" si="1306"/>
        <v>0</v>
      </c>
      <c r="IA164" s="504">
        <v>0.27429935250298</v>
      </c>
      <c r="IB164" s="506">
        <f t="shared" si="1307"/>
        <v>0</v>
      </c>
      <c r="IC164" s="507">
        <f t="shared" si="1308"/>
        <v>0</v>
      </c>
      <c r="ID164" s="573"/>
      <c r="IE164" s="500">
        <f t="shared" si="1347"/>
        <v>8</v>
      </c>
      <c r="IF164" s="501" t="s">
        <v>87</v>
      </c>
      <c r="IG164" s="502" t="s">
        <v>85</v>
      </c>
      <c r="IH164" s="502" t="s">
        <v>84</v>
      </c>
      <c r="II164" s="495" t="str">
        <f>ADHK!II164</f>
        <v/>
      </c>
      <c r="IJ164" s="495"/>
      <c r="IK164" s="495">
        <f t="shared" si="1309"/>
        <v>0</v>
      </c>
      <c r="IL164" s="504">
        <v>0.022</v>
      </c>
      <c r="IM164" s="495">
        <f t="shared" si="1310"/>
        <v>0</v>
      </c>
      <c r="IN164" s="504"/>
      <c r="IO164" s="495"/>
      <c r="IP164" s="505">
        <f t="shared" si="1311"/>
        <v>0</v>
      </c>
      <c r="IQ164" s="495">
        <f t="shared" si="1312"/>
        <v>0</v>
      </c>
      <c r="IR164" s="504">
        <v>0.27429935250298</v>
      </c>
      <c r="IS164" s="506">
        <f t="shared" si="1313"/>
        <v>0</v>
      </c>
      <c r="IT164" s="507">
        <f t="shared" si="1314"/>
        <v>0</v>
      </c>
      <c r="IU164" s="573"/>
      <c r="IV164" s="500">
        <f t="shared" si="1348"/>
        <v>8</v>
      </c>
      <c r="IW164" s="501" t="s">
        <v>87</v>
      </c>
      <c r="IX164" s="502" t="s">
        <v>85</v>
      </c>
      <c r="IY164" s="502" t="s">
        <v>84</v>
      </c>
      <c r="IZ164" s="495" t="str">
        <f>ADHK!IZ164</f>
        <v/>
      </c>
      <c r="JA164" s="495"/>
      <c r="JB164" s="495">
        <f t="shared" si="1315"/>
        <v>0</v>
      </c>
      <c r="JC164" s="504">
        <v>0.022</v>
      </c>
      <c r="JD164" s="495">
        <f t="shared" si="1316"/>
        <v>0</v>
      </c>
      <c r="JE164" s="504"/>
      <c r="JF164" s="495"/>
      <c r="JG164" s="505">
        <f t="shared" si="1317"/>
        <v>0</v>
      </c>
      <c r="JH164" s="495">
        <f t="shared" si="1318"/>
        <v>0</v>
      </c>
      <c r="JI164" s="504">
        <v>0.27429935250298</v>
      </c>
      <c r="JJ164" s="506">
        <f t="shared" si="1319"/>
        <v>0</v>
      </c>
      <c r="JK164" s="507">
        <f t="shared" si="1320"/>
        <v>0</v>
      </c>
      <c r="JL164" s="573"/>
      <c r="JM164" s="500">
        <f t="shared" si="1349"/>
        <v>8</v>
      </c>
      <c r="JN164" s="501" t="s">
        <v>87</v>
      </c>
      <c r="JO164" s="502" t="s">
        <v>85</v>
      </c>
      <c r="JP164" s="502" t="s">
        <v>84</v>
      </c>
      <c r="JQ164" s="495" t="str">
        <f>ADHK!JQ164</f>
        <v/>
      </c>
      <c r="JR164" s="495"/>
      <c r="JS164" s="495">
        <f t="shared" si="1321"/>
        <v>0</v>
      </c>
      <c r="JT164" s="504">
        <v>0.022</v>
      </c>
      <c r="JU164" s="495">
        <f t="shared" si="1322"/>
        <v>0</v>
      </c>
      <c r="JV164" s="504"/>
      <c r="JW164" s="495"/>
      <c r="JX164" s="505">
        <f t="shared" si="1323"/>
        <v>0</v>
      </c>
      <c r="JY164" s="495">
        <f t="shared" si="1324"/>
        <v>0</v>
      </c>
      <c r="JZ164" s="504">
        <v>0.27429935250298</v>
      </c>
      <c r="KA164" s="506">
        <f t="shared" si="1325"/>
        <v>0</v>
      </c>
      <c r="KB164" s="507">
        <f t="shared" si="1326"/>
        <v>0</v>
      </c>
      <c r="KC164" s="573"/>
      <c r="KD164" s="500">
        <f t="shared" si="1350"/>
        <v>8</v>
      </c>
      <c r="KE164" s="501" t="s">
        <v>87</v>
      </c>
      <c r="KF164" s="502" t="s">
        <v>85</v>
      </c>
      <c r="KG164" s="502" t="s">
        <v>84</v>
      </c>
      <c r="KH164" s="495" t="str">
        <f>ADHK!KH164</f>
        <v/>
      </c>
      <c r="KI164" s="495"/>
      <c r="KJ164" s="495">
        <f t="shared" si="1327"/>
        <v>0</v>
      </c>
      <c r="KK164" s="504">
        <v>0.022</v>
      </c>
      <c r="KL164" s="495">
        <f t="shared" si="1328"/>
        <v>0</v>
      </c>
      <c r="KM164" s="504"/>
      <c r="KN164" s="495"/>
      <c r="KO164" s="505">
        <f t="shared" si="1329"/>
        <v>0</v>
      </c>
      <c r="KP164" s="495">
        <f t="shared" si="1330"/>
        <v>0</v>
      </c>
      <c r="KQ164" s="504">
        <v>0.27429935250298</v>
      </c>
      <c r="KR164" s="506">
        <f t="shared" si="1331"/>
        <v>0</v>
      </c>
      <c r="KS164" s="507">
        <f t="shared" si="1332"/>
        <v>0</v>
      </c>
    </row>
    <row r="165" ht="15.75" customHeight="1">
      <c r="A165" s="500">
        <f t="shared" si="1333"/>
        <v>9</v>
      </c>
      <c r="B165" s="501" t="s">
        <v>88</v>
      </c>
      <c r="C165" s="502" t="s">
        <v>86</v>
      </c>
      <c r="D165" s="502" t="s">
        <v>84</v>
      </c>
      <c r="E165" s="495" t="str">
        <f>ADHK!E165</f>
        <v/>
      </c>
      <c r="F165" s="495">
        <f>ADHK!F165</f>
        <v>1009000</v>
      </c>
      <c r="G165" s="495">
        <f t="shared" si="1225"/>
        <v>0</v>
      </c>
      <c r="H165" s="504">
        <v>0.022</v>
      </c>
      <c r="I165" s="495">
        <f t="shared" si="1226"/>
        <v>0</v>
      </c>
      <c r="J165" s="504"/>
      <c r="K165" s="495"/>
      <c r="L165" s="505">
        <f t="shared" si="1227"/>
        <v>0</v>
      </c>
      <c r="M165" s="495">
        <f t="shared" si="1228"/>
        <v>0</v>
      </c>
      <c r="N165" s="504">
        <v>0.27429935250298</v>
      </c>
      <c r="O165" s="506">
        <f t="shared" si="1229"/>
        <v>0</v>
      </c>
      <c r="P165" s="507">
        <f t="shared" si="1230"/>
        <v>0</v>
      </c>
      <c r="Q165" s="573"/>
      <c r="R165" s="500">
        <f t="shared" si="1334"/>
        <v>9</v>
      </c>
      <c r="S165" s="501" t="s">
        <v>88</v>
      </c>
      <c r="T165" s="502" t="s">
        <v>86</v>
      </c>
      <c r="U165" s="502" t="s">
        <v>84</v>
      </c>
      <c r="V165" s="495" t="str">
        <f>ADHK!V165</f>
        <v/>
      </c>
      <c r="W165" s="495"/>
      <c r="X165" s="495">
        <f t="shared" si="1231"/>
        <v>0</v>
      </c>
      <c r="Y165" s="504">
        <v>0.022</v>
      </c>
      <c r="Z165" s="495">
        <f t="shared" si="1232"/>
        <v>0</v>
      </c>
      <c r="AA165" s="504"/>
      <c r="AB165" s="495"/>
      <c r="AC165" s="505">
        <f t="shared" si="1233"/>
        <v>0</v>
      </c>
      <c r="AD165" s="495">
        <f t="shared" si="1234"/>
        <v>0</v>
      </c>
      <c r="AE165" s="504">
        <v>0.27429935250298</v>
      </c>
      <c r="AF165" s="506">
        <f t="shared" si="1235"/>
        <v>0</v>
      </c>
      <c r="AG165" s="507">
        <f t="shared" si="1236"/>
        <v>0</v>
      </c>
      <c r="AH165" s="573"/>
      <c r="AI165" s="500">
        <f t="shared" si="1335"/>
        <v>9</v>
      </c>
      <c r="AJ165" s="501" t="s">
        <v>88</v>
      </c>
      <c r="AK165" s="502" t="s">
        <v>86</v>
      </c>
      <c r="AL165" s="502" t="s">
        <v>84</v>
      </c>
      <c r="AM165" s="495" t="str">
        <f>ADHK!AM165</f>
        <v/>
      </c>
      <c r="AN165" s="495"/>
      <c r="AO165" s="495">
        <f t="shared" si="1237"/>
        <v>0</v>
      </c>
      <c r="AP165" s="504">
        <v>0.022</v>
      </c>
      <c r="AQ165" s="495">
        <f t="shared" si="1238"/>
        <v>0</v>
      </c>
      <c r="AR165" s="504"/>
      <c r="AS165" s="495"/>
      <c r="AT165" s="505">
        <f t="shared" si="1239"/>
        <v>0</v>
      </c>
      <c r="AU165" s="495">
        <f t="shared" si="1240"/>
        <v>0</v>
      </c>
      <c r="AV165" s="504">
        <v>0.27429935250298</v>
      </c>
      <c r="AW165" s="506">
        <f t="shared" si="1241"/>
        <v>0</v>
      </c>
      <c r="AX165" s="507">
        <f t="shared" si="1242"/>
        <v>0</v>
      </c>
      <c r="AY165" s="573"/>
      <c r="AZ165" s="500">
        <f t="shared" si="1336"/>
        <v>9</v>
      </c>
      <c r="BA165" s="501" t="s">
        <v>88</v>
      </c>
      <c r="BB165" s="502" t="s">
        <v>86</v>
      </c>
      <c r="BC165" s="502" t="s">
        <v>84</v>
      </c>
      <c r="BD165" s="495" t="str">
        <f>ADHK!BD165</f>
        <v/>
      </c>
      <c r="BE165" s="495"/>
      <c r="BF165" s="495">
        <f t="shared" si="1243"/>
        <v>0</v>
      </c>
      <c r="BG165" s="504">
        <v>0.022</v>
      </c>
      <c r="BH165" s="495">
        <f t="shared" si="1244"/>
        <v>0</v>
      </c>
      <c r="BI165" s="504"/>
      <c r="BJ165" s="495"/>
      <c r="BK165" s="505">
        <f t="shared" si="1245"/>
        <v>0</v>
      </c>
      <c r="BL165" s="495">
        <f t="shared" si="1246"/>
        <v>0</v>
      </c>
      <c r="BM165" s="504">
        <v>0.27429935250298</v>
      </c>
      <c r="BN165" s="506">
        <f t="shared" si="1247"/>
        <v>0</v>
      </c>
      <c r="BO165" s="507">
        <f t="shared" si="1248"/>
        <v>0</v>
      </c>
      <c r="BP165" s="573"/>
      <c r="BQ165" s="500">
        <f t="shared" si="1337"/>
        <v>9</v>
      </c>
      <c r="BR165" s="501" t="s">
        <v>88</v>
      </c>
      <c r="BS165" s="502" t="s">
        <v>86</v>
      </c>
      <c r="BT165" s="502" t="s">
        <v>84</v>
      </c>
      <c r="BU165" s="495" t="str">
        <f>ADHK!BU165</f>
        <v/>
      </c>
      <c r="BV165" s="495"/>
      <c r="BW165" s="495">
        <f t="shared" si="1249"/>
        <v>0</v>
      </c>
      <c r="BX165" s="504">
        <v>0.022</v>
      </c>
      <c r="BY165" s="495">
        <f t="shared" si="1250"/>
        <v>0</v>
      </c>
      <c r="BZ165" s="504"/>
      <c r="CA165" s="495"/>
      <c r="CB165" s="505">
        <f t="shared" si="1251"/>
        <v>0</v>
      </c>
      <c r="CC165" s="495">
        <f t="shared" si="1252"/>
        <v>0</v>
      </c>
      <c r="CD165" s="504">
        <v>0.27429935250298</v>
      </c>
      <c r="CE165" s="506">
        <f t="shared" si="1253"/>
        <v>0</v>
      </c>
      <c r="CF165" s="507">
        <f t="shared" si="1254"/>
        <v>0</v>
      </c>
      <c r="CG165" s="573"/>
      <c r="CH165" s="500">
        <f t="shared" si="1338"/>
        <v>9</v>
      </c>
      <c r="CI165" s="501" t="s">
        <v>88</v>
      </c>
      <c r="CJ165" s="502" t="s">
        <v>86</v>
      </c>
      <c r="CK165" s="502" t="s">
        <v>84</v>
      </c>
      <c r="CL165" s="495" t="str">
        <f>ADHK!CL165</f>
        <v/>
      </c>
      <c r="CM165" s="495"/>
      <c r="CN165" s="495">
        <f t="shared" si="1255"/>
        <v>0</v>
      </c>
      <c r="CO165" s="504">
        <v>0.022</v>
      </c>
      <c r="CP165" s="495">
        <f t="shared" si="1256"/>
        <v>0</v>
      </c>
      <c r="CQ165" s="504"/>
      <c r="CR165" s="495"/>
      <c r="CS165" s="505">
        <f t="shared" si="1257"/>
        <v>0</v>
      </c>
      <c r="CT165" s="495">
        <f t="shared" si="1258"/>
        <v>0</v>
      </c>
      <c r="CU165" s="504">
        <v>0.27429935250298</v>
      </c>
      <c r="CV165" s="506">
        <f t="shared" si="1259"/>
        <v>0</v>
      </c>
      <c r="CW165" s="507">
        <f t="shared" si="1260"/>
        <v>0</v>
      </c>
      <c r="CX165" s="573"/>
      <c r="CY165" s="500">
        <f t="shared" si="1339"/>
        <v>9</v>
      </c>
      <c r="CZ165" s="501" t="s">
        <v>88</v>
      </c>
      <c r="DA165" s="502" t="s">
        <v>86</v>
      </c>
      <c r="DB165" s="502" t="s">
        <v>84</v>
      </c>
      <c r="DC165" s="495" t="str">
        <f>ADHK!DC165</f>
        <v/>
      </c>
      <c r="DD165" s="495"/>
      <c r="DE165" s="495">
        <f t="shared" si="1261"/>
        <v>0</v>
      </c>
      <c r="DF165" s="504">
        <v>0.022</v>
      </c>
      <c r="DG165" s="495">
        <f t="shared" si="1262"/>
        <v>0</v>
      </c>
      <c r="DH165" s="504"/>
      <c r="DI165" s="495"/>
      <c r="DJ165" s="505">
        <f t="shared" si="1263"/>
        <v>0</v>
      </c>
      <c r="DK165" s="495">
        <f t="shared" si="1264"/>
        <v>0</v>
      </c>
      <c r="DL165" s="504">
        <v>0.27429935250298</v>
      </c>
      <c r="DM165" s="506">
        <f t="shared" si="1265"/>
        <v>0</v>
      </c>
      <c r="DN165" s="507">
        <f t="shared" si="1266"/>
        <v>0</v>
      </c>
      <c r="DO165" s="573"/>
      <c r="DP165" s="500">
        <f t="shared" si="1340"/>
        <v>9</v>
      </c>
      <c r="DQ165" s="501" t="s">
        <v>88</v>
      </c>
      <c r="DR165" s="502" t="s">
        <v>86</v>
      </c>
      <c r="DS165" s="502" t="s">
        <v>84</v>
      </c>
      <c r="DT165" s="495" t="str">
        <f>ADHK!DT165</f>
        <v/>
      </c>
      <c r="DU165" s="495"/>
      <c r="DV165" s="495">
        <f t="shared" si="1267"/>
        <v>0</v>
      </c>
      <c r="DW165" s="504">
        <v>0.022</v>
      </c>
      <c r="DX165" s="495">
        <f t="shared" si="1268"/>
        <v>0</v>
      </c>
      <c r="DY165" s="504"/>
      <c r="DZ165" s="495"/>
      <c r="EA165" s="505">
        <f t="shared" si="1269"/>
        <v>0</v>
      </c>
      <c r="EB165" s="495">
        <f t="shared" si="1270"/>
        <v>0</v>
      </c>
      <c r="EC165" s="504">
        <v>0.27429935250298</v>
      </c>
      <c r="ED165" s="506">
        <f t="shared" si="1271"/>
        <v>0</v>
      </c>
      <c r="EE165" s="507">
        <f t="shared" si="1272"/>
        <v>0</v>
      </c>
      <c r="EF165" s="573"/>
      <c r="EG165" s="500">
        <f t="shared" si="1341"/>
        <v>9</v>
      </c>
      <c r="EH165" s="501" t="s">
        <v>88</v>
      </c>
      <c r="EI165" s="502" t="s">
        <v>86</v>
      </c>
      <c r="EJ165" s="502" t="s">
        <v>84</v>
      </c>
      <c r="EK165" s="495" t="str">
        <f>ADHK!EK165</f>
        <v/>
      </c>
      <c r="EL165" s="495"/>
      <c r="EM165" s="495">
        <f t="shared" si="1273"/>
        <v>0</v>
      </c>
      <c r="EN165" s="504">
        <v>0.022</v>
      </c>
      <c r="EO165" s="495">
        <f t="shared" si="1274"/>
        <v>0</v>
      </c>
      <c r="EP165" s="504"/>
      <c r="EQ165" s="495"/>
      <c r="ER165" s="505">
        <f t="shared" si="1275"/>
        <v>0</v>
      </c>
      <c r="ES165" s="495">
        <f t="shared" si="1276"/>
        <v>0</v>
      </c>
      <c r="ET165" s="504">
        <v>0.27429935250298</v>
      </c>
      <c r="EU165" s="506">
        <f t="shared" si="1277"/>
        <v>0</v>
      </c>
      <c r="EV165" s="507">
        <f t="shared" si="1278"/>
        <v>0</v>
      </c>
      <c r="EW165" s="573"/>
      <c r="EX165" s="500">
        <f t="shared" si="1342"/>
        <v>9</v>
      </c>
      <c r="EY165" s="501" t="s">
        <v>88</v>
      </c>
      <c r="EZ165" s="502" t="s">
        <v>86</v>
      </c>
      <c r="FA165" s="502" t="s">
        <v>84</v>
      </c>
      <c r="FB165" s="495" t="str">
        <f>ADHK!FB165</f>
        <v/>
      </c>
      <c r="FC165" s="495"/>
      <c r="FD165" s="495">
        <f t="shared" si="1279"/>
        <v>0</v>
      </c>
      <c r="FE165" s="504">
        <v>0.022</v>
      </c>
      <c r="FF165" s="495">
        <f t="shared" si="1280"/>
        <v>0</v>
      </c>
      <c r="FG165" s="504"/>
      <c r="FH165" s="495"/>
      <c r="FI165" s="505">
        <f t="shared" si="1281"/>
        <v>0</v>
      </c>
      <c r="FJ165" s="495">
        <f t="shared" si="1282"/>
        <v>0</v>
      </c>
      <c r="FK165" s="504">
        <v>0.27429935250298</v>
      </c>
      <c r="FL165" s="506">
        <f t="shared" si="1283"/>
        <v>0</v>
      </c>
      <c r="FM165" s="507">
        <f t="shared" si="1284"/>
        <v>0</v>
      </c>
      <c r="FN165" s="573"/>
      <c r="FO165" s="500">
        <f t="shared" si="1343"/>
        <v>9</v>
      </c>
      <c r="FP165" s="501" t="s">
        <v>88</v>
      </c>
      <c r="FQ165" s="502" t="s">
        <v>86</v>
      </c>
      <c r="FR165" s="502" t="s">
        <v>84</v>
      </c>
      <c r="FS165" s="495" t="str">
        <f>ADHK!FS165</f>
        <v/>
      </c>
      <c r="FT165" s="495"/>
      <c r="FU165" s="495">
        <f t="shared" si="1285"/>
        <v>0</v>
      </c>
      <c r="FV165" s="504">
        <v>0.022</v>
      </c>
      <c r="FW165" s="495">
        <f t="shared" si="1286"/>
        <v>0</v>
      </c>
      <c r="FX165" s="504"/>
      <c r="FY165" s="495"/>
      <c r="FZ165" s="505">
        <f t="shared" si="1287"/>
        <v>0</v>
      </c>
      <c r="GA165" s="495">
        <f t="shared" si="1288"/>
        <v>0</v>
      </c>
      <c r="GB165" s="504">
        <v>0.27429935250298</v>
      </c>
      <c r="GC165" s="506">
        <f t="shared" si="1289"/>
        <v>0</v>
      </c>
      <c r="GD165" s="507">
        <f t="shared" si="1290"/>
        <v>0</v>
      </c>
      <c r="GE165" s="573"/>
      <c r="GF165" s="500">
        <f t="shared" si="1344"/>
        <v>9</v>
      </c>
      <c r="GG165" s="501" t="s">
        <v>88</v>
      </c>
      <c r="GH165" s="502" t="s">
        <v>86</v>
      </c>
      <c r="GI165" s="502" t="s">
        <v>84</v>
      </c>
      <c r="GJ165" s="495" t="str">
        <f>ADHK!GJ165</f>
        <v/>
      </c>
      <c r="GK165" s="495"/>
      <c r="GL165" s="495">
        <f t="shared" si="1291"/>
        <v>0</v>
      </c>
      <c r="GM165" s="504">
        <v>0.022</v>
      </c>
      <c r="GN165" s="495">
        <f t="shared" si="1292"/>
        <v>0</v>
      </c>
      <c r="GO165" s="504"/>
      <c r="GP165" s="495"/>
      <c r="GQ165" s="505">
        <f t="shared" si="1293"/>
        <v>0</v>
      </c>
      <c r="GR165" s="495">
        <f t="shared" si="1294"/>
        <v>0</v>
      </c>
      <c r="GS165" s="504">
        <v>0.27429935250298</v>
      </c>
      <c r="GT165" s="506">
        <f t="shared" si="1295"/>
        <v>0</v>
      </c>
      <c r="GU165" s="507">
        <f t="shared" si="1296"/>
        <v>0</v>
      </c>
      <c r="GV165" s="573"/>
      <c r="GW165" s="500">
        <f t="shared" si="1345"/>
        <v>9</v>
      </c>
      <c r="GX165" s="501" t="s">
        <v>88</v>
      </c>
      <c r="GY165" s="502" t="s">
        <v>86</v>
      </c>
      <c r="GZ165" s="502" t="s">
        <v>84</v>
      </c>
      <c r="HA165" s="495" t="str">
        <f>ADHK!HA165</f>
        <v/>
      </c>
      <c r="HB165" s="495"/>
      <c r="HC165" s="495">
        <f t="shared" si="1297"/>
        <v>0</v>
      </c>
      <c r="HD165" s="504">
        <v>0.022</v>
      </c>
      <c r="HE165" s="495">
        <f t="shared" si="1298"/>
        <v>0</v>
      </c>
      <c r="HF165" s="504"/>
      <c r="HG165" s="495"/>
      <c r="HH165" s="505">
        <f t="shared" si="1299"/>
        <v>0</v>
      </c>
      <c r="HI165" s="495">
        <f t="shared" si="1300"/>
        <v>0</v>
      </c>
      <c r="HJ165" s="504">
        <v>0.27429935250298</v>
      </c>
      <c r="HK165" s="506">
        <f t="shared" si="1301"/>
        <v>0</v>
      </c>
      <c r="HL165" s="507">
        <f t="shared" si="1302"/>
        <v>0</v>
      </c>
      <c r="HM165" s="573"/>
      <c r="HN165" s="500">
        <f t="shared" si="1346"/>
        <v>9</v>
      </c>
      <c r="HO165" s="501" t="s">
        <v>88</v>
      </c>
      <c r="HP165" s="502" t="s">
        <v>86</v>
      </c>
      <c r="HQ165" s="502" t="s">
        <v>84</v>
      </c>
      <c r="HR165" s="495" t="str">
        <f>ADHK!HR165</f>
        <v/>
      </c>
      <c r="HS165" s="495"/>
      <c r="HT165" s="495">
        <f t="shared" si="1303"/>
        <v>0</v>
      </c>
      <c r="HU165" s="504">
        <v>0.022</v>
      </c>
      <c r="HV165" s="495">
        <f t="shared" si="1304"/>
        <v>0</v>
      </c>
      <c r="HW165" s="504"/>
      <c r="HX165" s="495"/>
      <c r="HY165" s="505">
        <f t="shared" si="1305"/>
        <v>0</v>
      </c>
      <c r="HZ165" s="495">
        <f t="shared" si="1306"/>
        <v>0</v>
      </c>
      <c r="IA165" s="504">
        <v>0.27429935250298</v>
      </c>
      <c r="IB165" s="506">
        <f t="shared" si="1307"/>
        <v>0</v>
      </c>
      <c r="IC165" s="507">
        <f t="shared" si="1308"/>
        <v>0</v>
      </c>
      <c r="ID165" s="573"/>
      <c r="IE165" s="500">
        <f t="shared" si="1347"/>
        <v>9</v>
      </c>
      <c r="IF165" s="501" t="s">
        <v>88</v>
      </c>
      <c r="IG165" s="502" t="s">
        <v>86</v>
      </c>
      <c r="IH165" s="502" t="s">
        <v>84</v>
      </c>
      <c r="II165" s="495" t="str">
        <f>ADHK!II165</f>
        <v/>
      </c>
      <c r="IJ165" s="495"/>
      <c r="IK165" s="495">
        <f t="shared" si="1309"/>
        <v>0</v>
      </c>
      <c r="IL165" s="504">
        <v>0.022</v>
      </c>
      <c r="IM165" s="495">
        <f t="shared" si="1310"/>
        <v>0</v>
      </c>
      <c r="IN165" s="504"/>
      <c r="IO165" s="495"/>
      <c r="IP165" s="505">
        <f t="shared" si="1311"/>
        <v>0</v>
      </c>
      <c r="IQ165" s="495">
        <f t="shared" si="1312"/>
        <v>0</v>
      </c>
      <c r="IR165" s="504">
        <v>0.27429935250298</v>
      </c>
      <c r="IS165" s="506">
        <f t="shared" si="1313"/>
        <v>0</v>
      </c>
      <c r="IT165" s="507">
        <f t="shared" si="1314"/>
        <v>0</v>
      </c>
      <c r="IU165" s="573"/>
      <c r="IV165" s="500">
        <f t="shared" si="1348"/>
        <v>9</v>
      </c>
      <c r="IW165" s="501" t="s">
        <v>88</v>
      </c>
      <c r="IX165" s="502" t="s">
        <v>86</v>
      </c>
      <c r="IY165" s="502" t="s">
        <v>84</v>
      </c>
      <c r="IZ165" s="495" t="str">
        <f>ADHK!IZ165</f>
        <v/>
      </c>
      <c r="JA165" s="495"/>
      <c r="JB165" s="495">
        <f t="shared" si="1315"/>
        <v>0</v>
      </c>
      <c r="JC165" s="504">
        <v>0.022</v>
      </c>
      <c r="JD165" s="495">
        <f t="shared" si="1316"/>
        <v>0</v>
      </c>
      <c r="JE165" s="504"/>
      <c r="JF165" s="495"/>
      <c r="JG165" s="505">
        <f t="shared" si="1317"/>
        <v>0</v>
      </c>
      <c r="JH165" s="495">
        <f t="shared" si="1318"/>
        <v>0</v>
      </c>
      <c r="JI165" s="504">
        <v>0.27429935250298</v>
      </c>
      <c r="JJ165" s="506">
        <f t="shared" si="1319"/>
        <v>0</v>
      </c>
      <c r="JK165" s="507">
        <f t="shared" si="1320"/>
        <v>0</v>
      </c>
      <c r="JL165" s="573"/>
      <c r="JM165" s="500">
        <f t="shared" si="1349"/>
        <v>9</v>
      </c>
      <c r="JN165" s="501" t="s">
        <v>88</v>
      </c>
      <c r="JO165" s="502" t="s">
        <v>86</v>
      </c>
      <c r="JP165" s="502" t="s">
        <v>84</v>
      </c>
      <c r="JQ165" s="495" t="str">
        <f>ADHK!JQ165</f>
        <v/>
      </c>
      <c r="JR165" s="495"/>
      <c r="JS165" s="495">
        <f t="shared" si="1321"/>
        <v>0</v>
      </c>
      <c r="JT165" s="504">
        <v>0.022</v>
      </c>
      <c r="JU165" s="495">
        <f t="shared" si="1322"/>
        <v>0</v>
      </c>
      <c r="JV165" s="504"/>
      <c r="JW165" s="495"/>
      <c r="JX165" s="505">
        <f t="shared" si="1323"/>
        <v>0</v>
      </c>
      <c r="JY165" s="495">
        <f t="shared" si="1324"/>
        <v>0</v>
      </c>
      <c r="JZ165" s="504">
        <v>0.27429935250298</v>
      </c>
      <c r="KA165" s="506">
        <f t="shared" si="1325"/>
        <v>0</v>
      </c>
      <c r="KB165" s="507">
        <f t="shared" si="1326"/>
        <v>0</v>
      </c>
      <c r="KC165" s="573"/>
      <c r="KD165" s="500">
        <f t="shared" si="1350"/>
        <v>9</v>
      </c>
      <c r="KE165" s="501" t="s">
        <v>88</v>
      </c>
      <c r="KF165" s="502" t="s">
        <v>86</v>
      </c>
      <c r="KG165" s="502" t="s">
        <v>84</v>
      </c>
      <c r="KH165" s="495" t="str">
        <f>ADHK!KH165</f>
        <v/>
      </c>
      <c r="KI165" s="495"/>
      <c r="KJ165" s="495">
        <f t="shared" si="1327"/>
        <v>0</v>
      </c>
      <c r="KK165" s="504">
        <v>0.022</v>
      </c>
      <c r="KL165" s="495">
        <f t="shared" si="1328"/>
        <v>0</v>
      </c>
      <c r="KM165" s="504"/>
      <c r="KN165" s="495"/>
      <c r="KO165" s="505">
        <f t="shared" si="1329"/>
        <v>0</v>
      </c>
      <c r="KP165" s="495">
        <f t="shared" si="1330"/>
        <v>0</v>
      </c>
      <c r="KQ165" s="504">
        <v>0.27429935250298</v>
      </c>
      <c r="KR165" s="506">
        <f t="shared" si="1331"/>
        <v>0</v>
      </c>
      <c r="KS165" s="507">
        <f t="shared" si="1332"/>
        <v>0</v>
      </c>
    </row>
    <row r="166" ht="15.75" customHeight="1">
      <c r="A166" s="500">
        <f t="shared" si="1333"/>
        <v>10</v>
      </c>
      <c r="B166" s="501" t="s">
        <v>89</v>
      </c>
      <c r="C166" s="502"/>
      <c r="D166" s="502" t="s">
        <v>84</v>
      </c>
      <c r="E166" s="495" t="str">
        <f>ADHK!E166</f>
        <v/>
      </c>
      <c r="F166" s="495">
        <f>ADHK!F166</f>
        <v>1009000</v>
      </c>
      <c r="G166" s="495">
        <f t="shared" si="1225"/>
        <v>0</v>
      </c>
      <c r="H166" s="504">
        <v>0.022</v>
      </c>
      <c r="I166" s="495">
        <f t="shared" si="1226"/>
        <v>0</v>
      </c>
      <c r="J166" s="504"/>
      <c r="K166" s="495"/>
      <c r="L166" s="505">
        <f t="shared" si="1227"/>
        <v>0</v>
      </c>
      <c r="M166" s="495">
        <f t="shared" si="1228"/>
        <v>0</v>
      </c>
      <c r="N166" s="504">
        <v>0.27429935250298</v>
      </c>
      <c r="O166" s="506">
        <f t="shared" si="1229"/>
        <v>0</v>
      </c>
      <c r="P166" s="507">
        <f t="shared" si="1230"/>
        <v>0</v>
      </c>
      <c r="Q166" s="573"/>
      <c r="R166" s="500">
        <f t="shared" si="1334"/>
        <v>10</v>
      </c>
      <c r="S166" s="501" t="s">
        <v>89</v>
      </c>
      <c r="T166" s="502"/>
      <c r="U166" s="502" t="s">
        <v>84</v>
      </c>
      <c r="V166" s="495" t="str">
        <f>ADHK!V166</f>
        <v/>
      </c>
      <c r="W166" s="495"/>
      <c r="X166" s="495">
        <f t="shared" si="1231"/>
        <v>0</v>
      </c>
      <c r="Y166" s="504">
        <v>0.022</v>
      </c>
      <c r="Z166" s="495">
        <f t="shared" si="1232"/>
        <v>0</v>
      </c>
      <c r="AA166" s="504"/>
      <c r="AB166" s="495"/>
      <c r="AC166" s="505">
        <f t="shared" si="1233"/>
        <v>0</v>
      </c>
      <c r="AD166" s="495">
        <f t="shared" si="1234"/>
        <v>0</v>
      </c>
      <c r="AE166" s="504">
        <v>0.27429935250298</v>
      </c>
      <c r="AF166" s="506">
        <f t="shared" si="1235"/>
        <v>0</v>
      </c>
      <c r="AG166" s="507">
        <f t="shared" si="1236"/>
        <v>0</v>
      </c>
      <c r="AH166" s="573"/>
      <c r="AI166" s="500">
        <f t="shared" si="1335"/>
        <v>10</v>
      </c>
      <c r="AJ166" s="501" t="s">
        <v>89</v>
      </c>
      <c r="AK166" s="502"/>
      <c r="AL166" s="502" t="s">
        <v>84</v>
      </c>
      <c r="AM166" s="495" t="str">
        <f>ADHK!AM166</f>
        <v/>
      </c>
      <c r="AN166" s="495"/>
      <c r="AO166" s="495">
        <f t="shared" si="1237"/>
        <v>0</v>
      </c>
      <c r="AP166" s="504">
        <v>0.022</v>
      </c>
      <c r="AQ166" s="495">
        <f t="shared" si="1238"/>
        <v>0</v>
      </c>
      <c r="AR166" s="504"/>
      <c r="AS166" s="495"/>
      <c r="AT166" s="505">
        <f t="shared" si="1239"/>
        <v>0</v>
      </c>
      <c r="AU166" s="495">
        <f t="shared" si="1240"/>
        <v>0</v>
      </c>
      <c r="AV166" s="504">
        <v>0.27429935250298</v>
      </c>
      <c r="AW166" s="506">
        <f t="shared" si="1241"/>
        <v>0</v>
      </c>
      <c r="AX166" s="507">
        <f t="shared" si="1242"/>
        <v>0</v>
      </c>
      <c r="AY166" s="573"/>
      <c r="AZ166" s="500">
        <f t="shared" si="1336"/>
        <v>10</v>
      </c>
      <c r="BA166" s="501" t="s">
        <v>89</v>
      </c>
      <c r="BB166" s="502"/>
      <c r="BC166" s="502" t="s">
        <v>84</v>
      </c>
      <c r="BD166" s="495" t="str">
        <f>ADHK!BD166</f>
        <v/>
      </c>
      <c r="BE166" s="495"/>
      <c r="BF166" s="495">
        <f t="shared" si="1243"/>
        <v>0</v>
      </c>
      <c r="BG166" s="504">
        <v>0.022</v>
      </c>
      <c r="BH166" s="495">
        <f t="shared" si="1244"/>
        <v>0</v>
      </c>
      <c r="BI166" s="504"/>
      <c r="BJ166" s="495"/>
      <c r="BK166" s="505">
        <f t="shared" si="1245"/>
        <v>0</v>
      </c>
      <c r="BL166" s="495">
        <f t="shared" si="1246"/>
        <v>0</v>
      </c>
      <c r="BM166" s="504">
        <v>0.27429935250298</v>
      </c>
      <c r="BN166" s="506">
        <f t="shared" si="1247"/>
        <v>0</v>
      </c>
      <c r="BO166" s="507">
        <f t="shared" si="1248"/>
        <v>0</v>
      </c>
      <c r="BP166" s="573"/>
      <c r="BQ166" s="500">
        <f t="shared" si="1337"/>
        <v>10</v>
      </c>
      <c r="BR166" s="501" t="s">
        <v>89</v>
      </c>
      <c r="BS166" s="502"/>
      <c r="BT166" s="502" t="s">
        <v>84</v>
      </c>
      <c r="BU166" s="495" t="str">
        <f>ADHK!BU166</f>
        <v/>
      </c>
      <c r="BV166" s="495"/>
      <c r="BW166" s="495">
        <f t="shared" si="1249"/>
        <v>0</v>
      </c>
      <c r="BX166" s="504">
        <v>0.022</v>
      </c>
      <c r="BY166" s="495">
        <f t="shared" si="1250"/>
        <v>0</v>
      </c>
      <c r="BZ166" s="504"/>
      <c r="CA166" s="495"/>
      <c r="CB166" s="505">
        <f t="shared" si="1251"/>
        <v>0</v>
      </c>
      <c r="CC166" s="495">
        <f t="shared" si="1252"/>
        <v>0</v>
      </c>
      <c r="CD166" s="504">
        <v>0.27429935250298</v>
      </c>
      <c r="CE166" s="506">
        <f t="shared" si="1253"/>
        <v>0</v>
      </c>
      <c r="CF166" s="507">
        <f t="shared" si="1254"/>
        <v>0</v>
      </c>
      <c r="CG166" s="573"/>
      <c r="CH166" s="500">
        <f t="shared" si="1338"/>
        <v>10</v>
      </c>
      <c r="CI166" s="501" t="s">
        <v>89</v>
      </c>
      <c r="CJ166" s="502"/>
      <c r="CK166" s="502" t="s">
        <v>84</v>
      </c>
      <c r="CL166" s="495" t="str">
        <f>ADHK!CL166</f>
        <v/>
      </c>
      <c r="CM166" s="495"/>
      <c r="CN166" s="495">
        <f t="shared" si="1255"/>
        <v>0</v>
      </c>
      <c r="CO166" s="504">
        <v>0.022</v>
      </c>
      <c r="CP166" s="495">
        <f t="shared" si="1256"/>
        <v>0</v>
      </c>
      <c r="CQ166" s="504"/>
      <c r="CR166" s="495"/>
      <c r="CS166" s="505">
        <f t="shared" si="1257"/>
        <v>0</v>
      </c>
      <c r="CT166" s="495">
        <f t="shared" si="1258"/>
        <v>0</v>
      </c>
      <c r="CU166" s="504">
        <v>0.27429935250298</v>
      </c>
      <c r="CV166" s="506">
        <f t="shared" si="1259"/>
        <v>0</v>
      </c>
      <c r="CW166" s="507">
        <f t="shared" si="1260"/>
        <v>0</v>
      </c>
      <c r="CX166" s="573"/>
      <c r="CY166" s="500">
        <f t="shared" si="1339"/>
        <v>10</v>
      </c>
      <c r="CZ166" s="501" t="s">
        <v>89</v>
      </c>
      <c r="DA166" s="502"/>
      <c r="DB166" s="502" t="s">
        <v>84</v>
      </c>
      <c r="DC166" s="495" t="str">
        <f>ADHK!DC166</f>
        <v/>
      </c>
      <c r="DD166" s="495"/>
      <c r="DE166" s="495">
        <f t="shared" si="1261"/>
        <v>0</v>
      </c>
      <c r="DF166" s="504">
        <v>0.022</v>
      </c>
      <c r="DG166" s="495">
        <f t="shared" si="1262"/>
        <v>0</v>
      </c>
      <c r="DH166" s="504"/>
      <c r="DI166" s="495"/>
      <c r="DJ166" s="505">
        <f t="shared" si="1263"/>
        <v>0</v>
      </c>
      <c r="DK166" s="495">
        <f t="shared" si="1264"/>
        <v>0</v>
      </c>
      <c r="DL166" s="504">
        <v>0.27429935250298</v>
      </c>
      <c r="DM166" s="506">
        <f t="shared" si="1265"/>
        <v>0</v>
      </c>
      <c r="DN166" s="507">
        <f t="shared" si="1266"/>
        <v>0</v>
      </c>
      <c r="DO166" s="573"/>
      <c r="DP166" s="500">
        <f t="shared" si="1340"/>
        <v>10</v>
      </c>
      <c r="DQ166" s="501" t="s">
        <v>89</v>
      </c>
      <c r="DR166" s="502"/>
      <c r="DS166" s="502" t="s">
        <v>84</v>
      </c>
      <c r="DT166" s="495" t="str">
        <f>ADHK!DT166</f>
        <v/>
      </c>
      <c r="DU166" s="495"/>
      <c r="DV166" s="495">
        <f t="shared" si="1267"/>
        <v>0</v>
      </c>
      <c r="DW166" s="504">
        <v>0.022</v>
      </c>
      <c r="DX166" s="495">
        <f t="shared" si="1268"/>
        <v>0</v>
      </c>
      <c r="DY166" s="504"/>
      <c r="DZ166" s="495"/>
      <c r="EA166" s="505">
        <f t="shared" si="1269"/>
        <v>0</v>
      </c>
      <c r="EB166" s="495">
        <f t="shared" si="1270"/>
        <v>0</v>
      </c>
      <c r="EC166" s="504">
        <v>0.27429935250298</v>
      </c>
      <c r="ED166" s="506">
        <f t="shared" si="1271"/>
        <v>0</v>
      </c>
      <c r="EE166" s="507">
        <f t="shared" si="1272"/>
        <v>0</v>
      </c>
      <c r="EF166" s="573"/>
      <c r="EG166" s="500">
        <f t="shared" si="1341"/>
        <v>10</v>
      </c>
      <c r="EH166" s="501" t="s">
        <v>89</v>
      </c>
      <c r="EI166" s="502"/>
      <c r="EJ166" s="502" t="s">
        <v>84</v>
      </c>
      <c r="EK166" s="495" t="str">
        <f>ADHK!EK166</f>
        <v/>
      </c>
      <c r="EL166" s="495"/>
      <c r="EM166" s="495">
        <f t="shared" si="1273"/>
        <v>0</v>
      </c>
      <c r="EN166" s="504">
        <v>0.022</v>
      </c>
      <c r="EO166" s="495">
        <f t="shared" si="1274"/>
        <v>0</v>
      </c>
      <c r="EP166" s="504"/>
      <c r="EQ166" s="495"/>
      <c r="ER166" s="505">
        <f t="shared" si="1275"/>
        <v>0</v>
      </c>
      <c r="ES166" s="495">
        <f t="shared" si="1276"/>
        <v>0</v>
      </c>
      <c r="ET166" s="504">
        <v>0.27429935250298</v>
      </c>
      <c r="EU166" s="506">
        <f t="shared" si="1277"/>
        <v>0</v>
      </c>
      <c r="EV166" s="507">
        <f t="shared" si="1278"/>
        <v>0</v>
      </c>
      <c r="EW166" s="573"/>
      <c r="EX166" s="500">
        <f t="shared" si="1342"/>
        <v>10</v>
      </c>
      <c r="EY166" s="501" t="s">
        <v>89</v>
      </c>
      <c r="EZ166" s="502"/>
      <c r="FA166" s="502" t="s">
        <v>84</v>
      </c>
      <c r="FB166" s="495" t="str">
        <f>ADHK!FB166</f>
        <v/>
      </c>
      <c r="FC166" s="495"/>
      <c r="FD166" s="495">
        <f t="shared" si="1279"/>
        <v>0</v>
      </c>
      <c r="FE166" s="504">
        <v>0.022</v>
      </c>
      <c r="FF166" s="495">
        <f t="shared" si="1280"/>
        <v>0</v>
      </c>
      <c r="FG166" s="504"/>
      <c r="FH166" s="495"/>
      <c r="FI166" s="505">
        <f t="shared" si="1281"/>
        <v>0</v>
      </c>
      <c r="FJ166" s="495">
        <f t="shared" si="1282"/>
        <v>0</v>
      </c>
      <c r="FK166" s="504">
        <v>0.27429935250298</v>
      </c>
      <c r="FL166" s="506">
        <f t="shared" si="1283"/>
        <v>0</v>
      </c>
      <c r="FM166" s="507">
        <f t="shared" si="1284"/>
        <v>0</v>
      </c>
      <c r="FN166" s="573"/>
      <c r="FO166" s="500">
        <f t="shared" si="1343"/>
        <v>10</v>
      </c>
      <c r="FP166" s="501" t="s">
        <v>89</v>
      </c>
      <c r="FQ166" s="502"/>
      <c r="FR166" s="502" t="s">
        <v>84</v>
      </c>
      <c r="FS166" s="495" t="str">
        <f>ADHK!FS166</f>
        <v/>
      </c>
      <c r="FT166" s="495"/>
      <c r="FU166" s="495">
        <f t="shared" si="1285"/>
        <v>0</v>
      </c>
      <c r="FV166" s="504">
        <v>0.022</v>
      </c>
      <c r="FW166" s="495">
        <f t="shared" si="1286"/>
        <v>0</v>
      </c>
      <c r="FX166" s="504"/>
      <c r="FY166" s="495"/>
      <c r="FZ166" s="505">
        <f t="shared" si="1287"/>
        <v>0</v>
      </c>
      <c r="GA166" s="495">
        <f t="shared" si="1288"/>
        <v>0</v>
      </c>
      <c r="GB166" s="504">
        <v>0.27429935250298</v>
      </c>
      <c r="GC166" s="506">
        <f t="shared" si="1289"/>
        <v>0</v>
      </c>
      <c r="GD166" s="507">
        <f t="shared" si="1290"/>
        <v>0</v>
      </c>
      <c r="GE166" s="573"/>
      <c r="GF166" s="500">
        <f t="shared" si="1344"/>
        <v>10</v>
      </c>
      <c r="GG166" s="501" t="s">
        <v>89</v>
      </c>
      <c r="GH166" s="502"/>
      <c r="GI166" s="502" t="s">
        <v>84</v>
      </c>
      <c r="GJ166" s="495" t="str">
        <f>ADHK!GJ166</f>
        <v/>
      </c>
      <c r="GK166" s="495"/>
      <c r="GL166" s="495">
        <f t="shared" si="1291"/>
        <v>0</v>
      </c>
      <c r="GM166" s="504">
        <v>0.022</v>
      </c>
      <c r="GN166" s="495">
        <f t="shared" si="1292"/>
        <v>0</v>
      </c>
      <c r="GO166" s="504"/>
      <c r="GP166" s="495"/>
      <c r="GQ166" s="505">
        <f t="shared" si="1293"/>
        <v>0</v>
      </c>
      <c r="GR166" s="495">
        <f t="shared" si="1294"/>
        <v>0</v>
      </c>
      <c r="GS166" s="504">
        <v>0.27429935250298</v>
      </c>
      <c r="GT166" s="506">
        <f t="shared" si="1295"/>
        <v>0</v>
      </c>
      <c r="GU166" s="507">
        <f t="shared" si="1296"/>
        <v>0</v>
      </c>
      <c r="GV166" s="573"/>
      <c r="GW166" s="500">
        <f t="shared" si="1345"/>
        <v>10</v>
      </c>
      <c r="GX166" s="501" t="s">
        <v>89</v>
      </c>
      <c r="GY166" s="502"/>
      <c r="GZ166" s="502" t="s">
        <v>84</v>
      </c>
      <c r="HA166" s="495" t="str">
        <f>ADHK!HA166</f>
        <v/>
      </c>
      <c r="HB166" s="495"/>
      <c r="HC166" s="495">
        <f t="shared" si="1297"/>
        <v>0</v>
      </c>
      <c r="HD166" s="504">
        <v>0.022</v>
      </c>
      <c r="HE166" s="495">
        <f t="shared" si="1298"/>
        <v>0</v>
      </c>
      <c r="HF166" s="504"/>
      <c r="HG166" s="495"/>
      <c r="HH166" s="505">
        <f t="shared" si="1299"/>
        <v>0</v>
      </c>
      <c r="HI166" s="495">
        <f t="shared" si="1300"/>
        <v>0</v>
      </c>
      <c r="HJ166" s="504">
        <v>0.27429935250298</v>
      </c>
      <c r="HK166" s="506">
        <f t="shared" si="1301"/>
        <v>0</v>
      </c>
      <c r="HL166" s="507">
        <f t="shared" si="1302"/>
        <v>0</v>
      </c>
      <c r="HM166" s="573"/>
      <c r="HN166" s="500">
        <f t="shared" si="1346"/>
        <v>10</v>
      </c>
      <c r="HO166" s="501" t="s">
        <v>89</v>
      </c>
      <c r="HP166" s="502"/>
      <c r="HQ166" s="502" t="s">
        <v>84</v>
      </c>
      <c r="HR166" s="495" t="str">
        <f>ADHK!HR166</f>
        <v/>
      </c>
      <c r="HS166" s="495"/>
      <c r="HT166" s="495">
        <f t="shared" si="1303"/>
        <v>0</v>
      </c>
      <c r="HU166" s="504">
        <v>0.022</v>
      </c>
      <c r="HV166" s="495">
        <f t="shared" si="1304"/>
        <v>0</v>
      </c>
      <c r="HW166" s="504"/>
      <c r="HX166" s="495"/>
      <c r="HY166" s="505">
        <f t="shared" si="1305"/>
        <v>0</v>
      </c>
      <c r="HZ166" s="495">
        <f t="shared" si="1306"/>
        <v>0</v>
      </c>
      <c r="IA166" s="504">
        <v>0.27429935250298</v>
      </c>
      <c r="IB166" s="506">
        <f t="shared" si="1307"/>
        <v>0</v>
      </c>
      <c r="IC166" s="507">
        <f t="shared" si="1308"/>
        <v>0</v>
      </c>
      <c r="ID166" s="573"/>
      <c r="IE166" s="500">
        <f t="shared" si="1347"/>
        <v>10</v>
      </c>
      <c r="IF166" s="501" t="s">
        <v>89</v>
      </c>
      <c r="IG166" s="502"/>
      <c r="IH166" s="502" t="s">
        <v>84</v>
      </c>
      <c r="II166" s="495" t="str">
        <f>ADHK!II166</f>
        <v/>
      </c>
      <c r="IJ166" s="495"/>
      <c r="IK166" s="495">
        <f t="shared" si="1309"/>
        <v>0</v>
      </c>
      <c r="IL166" s="504">
        <v>0.022</v>
      </c>
      <c r="IM166" s="495">
        <f t="shared" si="1310"/>
        <v>0</v>
      </c>
      <c r="IN166" s="504"/>
      <c r="IO166" s="495"/>
      <c r="IP166" s="505">
        <f t="shared" si="1311"/>
        <v>0</v>
      </c>
      <c r="IQ166" s="495">
        <f t="shared" si="1312"/>
        <v>0</v>
      </c>
      <c r="IR166" s="504">
        <v>0.27429935250298</v>
      </c>
      <c r="IS166" s="506">
        <f t="shared" si="1313"/>
        <v>0</v>
      </c>
      <c r="IT166" s="507">
        <f t="shared" si="1314"/>
        <v>0</v>
      </c>
      <c r="IU166" s="573"/>
      <c r="IV166" s="500">
        <f t="shared" si="1348"/>
        <v>10</v>
      </c>
      <c r="IW166" s="501" t="s">
        <v>89</v>
      </c>
      <c r="IX166" s="502"/>
      <c r="IY166" s="502" t="s">
        <v>84</v>
      </c>
      <c r="IZ166" s="495" t="str">
        <f>ADHK!IZ166</f>
        <v/>
      </c>
      <c r="JA166" s="495"/>
      <c r="JB166" s="495">
        <f t="shared" si="1315"/>
        <v>0</v>
      </c>
      <c r="JC166" s="504">
        <v>0.022</v>
      </c>
      <c r="JD166" s="495">
        <f t="shared" si="1316"/>
        <v>0</v>
      </c>
      <c r="JE166" s="504"/>
      <c r="JF166" s="495"/>
      <c r="JG166" s="505">
        <f t="shared" si="1317"/>
        <v>0</v>
      </c>
      <c r="JH166" s="495">
        <f t="shared" si="1318"/>
        <v>0</v>
      </c>
      <c r="JI166" s="504">
        <v>0.27429935250298</v>
      </c>
      <c r="JJ166" s="506">
        <f t="shared" si="1319"/>
        <v>0</v>
      </c>
      <c r="JK166" s="507">
        <f t="shared" si="1320"/>
        <v>0</v>
      </c>
      <c r="JL166" s="573"/>
      <c r="JM166" s="500">
        <f t="shared" si="1349"/>
        <v>10</v>
      </c>
      <c r="JN166" s="501" t="s">
        <v>89</v>
      </c>
      <c r="JO166" s="502"/>
      <c r="JP166" s="502" t="s">
        <v>84</v>
      </c>
      <c r="JQ166" s="495" t="str">
        <f>ADHK!JQ166</f>
        <v/>
      </c>
      <c r="JR166" s="495"/>
      <c r="JS166" s="495">
        <f t="shared" si="1321"/>
        <v>0</v>
      </c>
      <c r="JT166" s="504">
        <v>0.022</v>
      </c>
      <c r="JU166" s="495">
        <f t="shared" si="1322"/>
        <v>0</v>
      </c>
      <c r="JV166" s="504"/>
      <c r="JW166" s="495"/>
      <c r="JX166" s="505">
        <f t="shared" si="1323"/>
        <v>0</v>
      </c>
      <c r="JY166" s="495">
        <f t="shared" si="1324"/>
        <v>0</v>
      </c>
      <c r="JZ166" s="504">
        <v>0.27429935250298</v>
      </c>
      <c r="KA166" s="506">
        <f t="shared" si="1325"/>
        <v>0</v>
      </c>
      <c r="KB166" s="507">
        <f t="shared" si="1326"/>
        <v>0</v>
      </c>
      <c r="KC166" s="573"/>
      <c r="KD166" s="500">
        <f t="shared" si="1350"/>
        <v>10</v>
      </c>
      <c r="KE166" s="501" t="s">
        <v>89</v>
      </c>
      <c r="KF166" s="502"/>
      <c r="KG166" s="502" t="s">
        <v>84</v>
      </c>
      <c r="KH166" s="495" t="str">
        <f>ADHK!KH166</f>
        <v/>
      </c>
      <c r="KI166" s="495"/>
      <c r="KJ166" s="495">
        <f t="shared" si="1327"/>
        <v>0</v>
      </c>
      <c r="KK166" s="504">
        <v>0.022</v>
      </c>
      <c r="KL166" s="495">
        <f t="shared" si="1328"/>
        <v>0</v>
      </c>
      <c r="KM166" s="504"/>
      <c r="KN166" s="495"/>
      <c r="KO166" s="505">
        <f t="shared" si="1329"/>
        <v>0</v>
      </c>
      <c r="KP166" s="495">
        <f t="shared" si="1330"/>
        <v>0</v>
      </c>
      <c r="KQ166" s="504">
        <v>0.27429935250298</v>
      </c>
      <c r="KR166" s="506">
        <f t="shared" si="1331"/>
        <v>0</v>
      </c>
      <c r="KS166" s="507">
        <f t="shared" si="1332"/>
        <v>0</v>
      </c>
    </row>
    <row r="167" ht="15.75" customHeight="1">
      <c r="A167" s="500">
        <f t="shared" si="1333"/>
        <v>11</v>
      </c>
      <c r="B167" s="501" t="s">
        <v>90</v>
      </c>
      <c r="C167" s="502"/>
      <c r="D167" s="502"/>
      <c r="E167" s="495" t="str">
        <f>ADHK!E167</f>
        <v/>
      </c>
      <c r="F167" s="495" t="str">
        <f>ADHK!F167</f>
        <v/>
      </c>
      <c r="G167" s="495">
        <f t="shared" si="1225"/>
        <v>0</v>
      </c>
      <c r="H167" s="504"/>
      <c r="I167" s="495">
        <f t="shared" si="1226"/>
        <v>0</v>
      </c>
      <c r="J167" s="504"/>
      <c r="K167" s="495"/>
      <c r="L167" s="505">
        <f t="shared" si="1227"/>
        <v>0</v>
      </c>
      <c r="M167" s="495">
        <f t="shared" si="1228"/>
        <v>0</v>
      </c>
      <c r="N167" s="504"/>
      <c r="O167" s="506">
        <f t="shared" si="1229"/>
        <v>0</v>
      </c>
      <c r="P167" s="507">
        <f t="shared" si="1230"/>
        <v>0</v>
      </c>
      <c r="Q167" s="573"/>
      <c r="R167" s="500">
        <f t="shared" si="1334"/>
        <v>11</v>
      </c>
      <c r="S167" s="501" t="s">
        <v>90</v>
      </c>
      <c r="T167" s="502"/>
      <c r="U167" s="502"/>
      <c r="V167" s="495" t="str">
        <f>ADHK!V167</f>
        <v/>
      </c>
      <c r="W167" s="495"/>
      <c r="X167" s="495">
        <f t="shared" si="1231"/>
        <v>0</v>
      </c>
      <c r="Y167" s="504"/>
      <c r="Z167" s="495">
        <f t="shared" si="1232"/>
        <v>0</v>
      </c>
      <c r="AA167" s="504"/>
      <c r="AB167" s="495"/>
      <c r="AC167" s="505">
        <f t="shared" si="1233"/>
        <v>0</v>
      </c>
      <c r="AD167" s="495">
        <f t="shared" si="1234"/>
        <v>0</v>
      </c>
      <c r="AE167" s="504"/>
      <c r="AF167" s="506">
        <f t="shared" si="1235"/>
        <v>0</v>
      </c>
      <c r="AG167" s="507">
        <f t="shared" si="1236"/>
        <v>0</v>
      </c>
      <c r="AH167" s="573"/>
      <c r="AI167" s="500">
        <f t="shared" si="1335"/>
        <v>11</v>
      </c>
      <c r="AJ167" s="501" t="s">
        <v>90</v>
      </c>
      <c r="AK167" s="502"/>
      <c r="AL167" s="502"/>
      <c r="AM167" s="495" t="str">
        <f>ADHK!AM167</f>
        <v/>
      </c>
      <c r="AN167" s="495"/>
      <c r="AO167" s="495">
        <f t="shared" si="1237"/>
        <v>0</v>
      </c>
      <c r="AP167" s="504"/>
      <c r="AQ167" s="495">
        <f t="shared" si="1238"/>
        <v>0</v>
      </c>
      <c r="AR167" s="504"/>
      <c r="AS167" s="495"/>
      <c r="AT167" s="505">
        <f t="shared" si="1239"/>
        <v>0</v>
      </c>
      <c r="AU167" s="495">
        <f t="shared" si="1240"/>
        <v>0</v>
      </c>
      <c r="AV167" s="504"/>
      <c r="AW167" s="506">
        <f t="shared" si="1241"/>
        <v>0</v>
      </c>
      <c r="AX167" s="507">
        <f t="shared" si="1242"/>
        <v>0</v>
      </c>
      <c r="AY167" s="573"/>
      <c r="AZ167" s="500">
        <f t="shared" si="1336"/>
        <v>11</v>
      </c>
      <c r="BA167" s="501" t="s">
        <v>90</v>
      </c>
      <c r="BB167" s="502"/>
      <c r="BC167" s="502"/>
      <c r="BD167" s="495" t="str">
        <f>ADHK!BD167</f>
        <v/>
      </c>
      <c r="BE167" s="495"/>
      <c r="BF167" s="495">
        <f t="shared" si="1243"/>
        <v>0</v>
      </c>
      <c r="BG167" s="504"/>
      <c r="BH167" s="495">
        <f t="shared" si="1244"/>
        <v>0</v>
      </c>
      <c r="BI167" s="504"/>
      <c r="BJ167" s="495"/>
      <c r="BK167" s="505">
        <f t="shared" si="1245"/>
        <v>0</v>
      </c>
      <c r="BL167" s="495">
        <f t="shared" si="1246"/>
        <v>0</v>
      </c>
      <c r="BM167" s="504"/>
      <c r="BN167" s="506">
        <f t="shared" si="1247"/>
        <v>0</v>
      </c>
      <c r="BO167" s="507">
        <f t="shared" si="1248"/>
        <v>0</v>
      </c>
      <c r="BP167" s="573"/>
      <c r="BQ167" s="500">
        <f t="shared" si="1337"/>
        <v>11</v>
      </c>
      <c r="BR167" s="501" t="s">
        <v>90</v>
      </c>
      <c r="BS167" s="502"/>
      <c r="BT167" s="502"/>
      <c r="BU167" s="495" t="str">
        <f>ADHK!BU167</f>
        <v/>
      </c>
      <c r="BV167" s="495"/>
      <c r="BW167" s="495">
        <f t="shared" si="1249"/>
        <v>0</v>
      </c>
      <c r="BX167" s="504"/>
      <c r="BY167" s="495">
        <f t="shared" si="1250"/>
        <v>0</v>
      </c>
      <c r="BZ167" s="504"/>
      <c r="CA167" s="495"/>
      <c r="CB167" s="505">
        <f t="shared" si="1251"/>
        <v>0</v>
      </c>
      <c r="CC167" s="495">
        <f t="shared" si="1252"/>
        <v>0</v>
      </c>
      <c r="CD167" s="504"/>
      <c r="CE167" s="506">
        <f t="shared" si="1253"/>
        <v>0</v>
      </c>
      <c r="CF167" s="507">
        <f t="shared" si="1254"/>
        <v>0</v>
      </c>
      <c r="CG167" s="573"/>
      <c r="CH167" s="500">
        <f t="shared" si="1338"/>
        <v>11</v>
      </c>
      <c r="CI167" s="501" t="s">
        <v>90</v>
      </c>
      <c r="CJ167" s="502"/>
      <c r="CK167" s="502"/>
      <c r="CL167" s="495" t="str">
        <f>ADHK!CL167</f>
        <v/>
      </c>
      <c r="CM167" s="495"/>
      <c r="CN167" s="495">
        <f t="shared" si="1255"/>
        <v>0</v>
      </c>
      <c r="CO167" s="504"/>
      <c r="CP167" s="495">
        <f t="shared" si="1256"/>
        <v>0</v>
      </c>
      <c r="CQ167" s="504"/>
      <c r="CR167" s="495"/>
      <c r="CS167" s="505">
        <f t="shared" si="1257"/>
        <v>0</v>
      </c>
      <c r="CT167" s="495">
        <f t="shared" si="1258"/>
        <v>0</v>
      </c>
      <c r="CU167" s="504"/>
      <c r="CV167" s="506">
        <f t="shared" si="1259"/>
        <v>0</v>
      </c>
      <c r="CW167" s="507">
        <f t="shared" si="1260"/>
        <v>0</v>
      </c>
      <c r="CX167" s="573"/>
      <c r="CY167" s="500">
        <f t="shared" si="1339"/>
        <v>11</v>
      </c>
      <c r="CZ167" s="501" t="s">
        <v>90</v>
      </c>
      <c r="DA167" s="502"/>
      <c r="DB167" s="502"/>
      <c r="DC167" s="495" t="str">
        <f>ADHK!DC167</f>
        <v/>
      </c>
      <c r="DD167" s="495"/>
      <c r="DE167" s="495">
        <f t="shared" si="1261"/>
        <v>0</v>
      </c>
      <c r="DF167" s="504"/>
      <c r="DG167" s="495">
        <f t="shared" si="1262"/>
        <v>0</v>
      </c>
      <c r="DH167" s="504"/>
      <c r="DI167" s="495"/>
      <c r="DJ167" s="505">
        <f t="shared" si="1263"/>
        <v>0</v>
      </c>
      <c r="DK167" s="495">
        <f t="shared" si="1264"/>
        <v>0</v>
      </c>
      <c r="DL167" s="504"/>
      <c r="DM167" s="506">
        <f t="shared" si="1265"/>
        <v>0</v>
      </c>
      <c r="DN167" s="507">
        <f t="shared" si="1266"/>
        <v>0</v>
      </c>
      <c r="DO167" s="573"/>
      <c r="DP167" s="500">
        <f t="shared" si="1340"/>
        <v>11</v>
      </c>
      <c r="DQ167" s="501" t="s">
        <v>90</v>
      </c>
      <c r="DR167" s="502"/>
      <c r="DS167" s="502"/>
      <c r="DT167" s="495" t="str">
        <f>ADHK!DT167</f>
        <v/>
      </c>
      <c r="DU167" s="495"/>
      <c r="DV167" s="495">
        <f t="shared" si="1267"/>
        <v>0</v>
      </c>
      <c r="DW167" s="504"/>
      <c r="DX167" s="495">
        <f t="shared" si="1268"/>
        <v>0</v>
      </c>
      <c r="DY167" s="504"/>
      <c r="DZ167" s="495"/>
      <c r="EA167" s="505">
        <f t="shared" si="1269"/>
        <v>0</v>
      </c>
      <c r="EB167" s="495">
        <f t="shared" si="1270"/>
        <v>0</v>
      </c>
      <c r="EC167" s="504"/>
      <c r="ED167" s="506">
        <f t="shared" si="1271"/>
        <v>0</v>
      </c>
      <c r="EE167" s="507">
        <f t="shared" si="1272"/>
        <v>0</v>
      </c>
      <c r="EF167" s="573"/>
      <c r="EG167" s="500">
        <f t="shared" si="1341"/>
        <v>11</v>
      </c>
      <c r="EH167" s="501" t="s">
        <v>90</v>
      </c>
      <c r="EI167" s="502"/>
      <c r="EJ167" s="502"/>
      <c r="EK167" s="495" t="str">
        <f>ADHK!EK167</f>
        <v/>
      </c>
      <c r="EL167" s="495"/>
      <c r="EM167" s="495">
        <f t="shared" si="1273"/>
        <v>0</v>
      </c>
      <c r="EN167" s="504"/>
      <c r="EO167" s="495">
        <f t="shared" si="1274"/>
        <v>0</v>
      </c>
      <c r="EP167" s="504"/>
      <c r="EQ167" s="495"/>
      <c r="ER167" s="505">
        <f t="shared" si="1275"/>
        <v>0</v>
      </c>
      <c r="ES167" s="495">
        <f t="shared" si="1276"/>
        <v>0</v>
      </c>
      <c r="ET167" s="504"/>
      <c r="EU167" s="506">
        <f t="shared" si="1277"/>
        <v>0</v>
      </c>
      <c r="EV167" s="507">
        <f t="shared" si="1278"/>
        <v>0</v>
      </c>
      <c r="EW167" s="573"/>
      <c r="EX167" s="500">
        <f t="shared" si="1342"/>
        <v>11</v>
      </c>
      <c r="EY167" s="501" t="s">
        <v>90</v>
      </c>
      <c r="EZ167" s="502"/>
      <c r="FA167" s="502"/>
      <c r="FB167" s="495" t="str">
        <f>ADHK!FB167</f>
        <v/>
      </c>
      <c r="FC167" s="495"/>
      <c r="FD167" s="495">
        <f t="shared" si="1279"/>
        <v>0</v>
      </c>
      <c r="FE167" s="504"/>
      <c r="FF167" s="495">
        <f t="shared" si="1280"/>
        <v>0</v>
      </c>
      <c r="FG167" s="504"/>
      <c r="FH167" s="495"/>
      <c r="FI167" s="505">
        <f t="shared" si="1281"/>
        <v>0</v>
      </c>
      <c r="FJ167" s="495">
        <f t="shared" si="1282"/>
        <v>0</v>
      </c>
      <c r="FK167" s="504"/>
      <c r="FL167" s="506">
        <f t="shared" si="1283"/>
        <v>0</v>
      </c>
      <c r="FM167" s="507">
        <f t="shared" si="1284"/>
        <v>0</v>
      </c>
      <c r="FN167" s="573"/>
      <c r="FO167" s="500">
        <f t="shared" si="1343"/>
        <v>11</v>
      </c>
      <c r="FP167" s="501" t="s">
        <v>90</v>
      </c>
      <c r="FQ167" s="502"/>
      <c r="FR167" s="502"/>
      <c r="FS167" s="495" t="str">
        <f>ADHK!FS167</f>
        <v/>
      </c>
      <c r="FT167" s="495"/>
      <c r="FU167" s="495">
        <f t="shared" si="1285"/>
        <v>0</v>
      </c>
      <c r="FV167" s="504"/>
      <c r="FW167" s="495">
        <f t="shared" si="1286"/>
        <v>0</v>
      </c>
      <c r="FX167" s="504"/>
      <c r="FY167" s="495"/>
      <c r="FZ167" s="505">
        <f t="shared" si="1287"/>
        <v>0</v>
      </c>
      <c r="GA167" s="495">
        <f t="shared" si="1288"/>
        <v>0</v>
      </c>
      <c r="GB167" s="504"/>
      <c r="GC167" s="506">
        <f t="shared" si="1289"/>
        <v>0</v>
      </c>
      <c r="GD167" s="507">
        <f t="shared" si="1290"/>
        <v>0</v>
      </c>
      <c r="GE167" s="573"/>
      <c r="GF167" s="500">
        <f t="shared" si="1344"/>
        <v>11</v>
      </c>
      <c r="GG167" s="501" t="s">
        <v>90</v>
      </c>
      <c r="GH167" s="502"/>
      <c r="GI167" s="502"/>
      <c r="GJ167" s="495" t="str">
        <f>ADHK!GJ167</f>
        <v/>
      </c>
      <c r="GK167" s="495"/>
      <c r="GL167" s="495">
        <f t="shared" si="1291"/>
        <v>0</v>
      </c>
      <c r="GM167" s="504"/>
      <c r="GN167" s="495">
        <f t="shared" si="1292"/>
        <v>0</v>
      </c>
      <c r="GO167" s="504"/>
      <c r="GP167" s="495"/>
      <c r="GQ167" s="505">
        <f t="shared" si="1293"/>
        <v>0</v>
      </c>
      <c r="GR167" s="495">
        <f t="shared" si="1294"/>
        <v>0</v>
      </c>
      <c r="GS167" s="504"/>
      <c r="GT167" s="506">
        <f t="shared" si="1295"/>
        <v>0</v>
      </c>
      <c r="GU167" s="507">
        <f t="shared" si="1296"/>
        <v>0</v>
      </c>
      <c r="GV167" s="573"/>
      <c r="GW167" s="500">
        <f t="shared" si="1345"/>
        <v>11</v>
      </c>
      <c r="GX167" s="501" t="s">
        <v>90</v>
      </c>
      <c r="GY167" s="502"/>
      <c r="GZ167" s="502"/>
      <c r="HA167" s="495" t="str">
        <f>ADHK!HA167</f>
        <v/>
      </c>
      <c r="HB167" s="495"/>
      <c r="HC167" s="495">
        <f t="shared" si="1297"/>
        <v>0</v>
      </c>
      <c r="HD167" s="504"/>
      <c r="HE167" s="495">
        <f t="shared" si="1298"/>
        <v>0</v>
      </c>
      <c r="HF167" s="504"/>
      <c r="HG167" s="495"/>
      <c r="HH167" s="505">
        <f t="shared" si="1299"/>
        <v>0</v>
      </c>
      <c r="HI167" s="495">
        <f t="shared" si="1300"/>
        <v>0</v>
      </c>
      <c r="HJ167" s="504"/>
      <c r="HK167" s="506">
        <f t="shared" si="1301"/>
        <v>0</v>
      </c>
      <c r="HL167" s="507">
        <f t="shared" si="1302"/>
        <v>0</v>
      </c>
      <c r="HM167" s="573"/>
      <c r="HN167" s="500">
        <f t="shared" si="1346"/>
        <v>11</v>
      </c>
      <c r="HO167" s="501" t="s">
        <v>90</v>
      </c>
      <c r="HP167" s="502"/>
      <c r="HQ167" s="502"/>
      <c r="HR167" s="495" t="str">
        <f>ADHK!HR167</f>
        <v/>
      </c>
      <c r="HS167" s="495"/>
      <c r="HT167" s="495">
        <f t="shared" si="1303"/>
        <v>0</v>
      </c>
      <c r="HU167" s="504"/>
      <c r="HV167" s="495">
        <f t="shared" si="1304"/>
        <v>0</v>
      </c>
      <c r="HW167" s="504"/>
      <c r="HX167" s="495"/>
      <c r="HY167" s="505">
        <f t="shared" si="1305"/>
        <v>0</v>
      </c>
      <c r="HZ167" s="495">
        <f t="shared" si="1306"/>
        <v>0</v>
      </c>
      <c r="IA167" s="504"/>
      <c r="IB167" s="506">
        <f t="shared" si="1307"/>
        <v>0</v>
      </c>
      <c r="IC167" s="507">
        <f t="shared" si="1308"/>
        <v>0</v>
      </c>
      <c r="ID167" s="573"/>
      <c r="IE167" s="500">
        <f t="shared" si="1347"/>
        <v>11</v>
      </c>
      <c r="IF167" s="501" t="s">
        <v>90</v>
      </c>
      <c r="IG167" s="502"/>
      <c r="IH167" s="502"/>
      <c r="II167" s="495" t="str">
        <f>ADHK!II167</f>
        <v/>
      </c>
      <c r="IJ167" s="495"/>
      <c r="IK167" s="495">
        <f t="shared" si="1309"/>
        <v>0</v>
      </c>
      <c r="IL167" s="504"/>
      <c r="IM167" s="495">
        <f t="shared" si="1310"/>
        <v>0</v>
      </c>
      <c r="IN167" s="504"/>
      <c r="IO167" s="495"/>
      <c r="IP167" s="505">
        <f t="shared" si="1311"/>
        <v>0</v>
      </c>
      <c r="IQ167" s="495">
        <f t="shared" si="1312"/>
        <v>0</v>
      </c>
      <c r="IR167" s="504"/>
      <c r="IS167" s="506">
        <f t="shared" si="1313"/>
        <v>0</v>
      </c>
      <c r="IT167" s="507">
        <f t="shared" si="1314"/>
        <v>0</v>
      </c>
      <c r="IU167" s="573"/>
      <c r="IV167" s="500">
        <f t="shared" si="1348"/>
        <v>11</v>
      </c>
      <c r="IW167" s="501" t="s">
        <v>90</v>
      </c>
      <c r="IX167" s="502"/>
      <c r="IY167" s="502"/>
      <c r="IZ167" s="495" t="str">
        <f>ADHK!IZ167</f>
        <v/>
      </c>
      <c r="JA167" s="495"/>
      <c r="JB167" s="495">
        <f t="shared" si="1315"/>
        <v>0</v>
      </c>
      <c r="JC167" s="504"/>
      <c r="JD167" s="495">
        <f t="shared" si="1316"/>
        <v>0</v>
      </c>
      <c r="JE167" s="504"/>
      <c r="JF167" s="495"/>
      <c r="JG167" s="505">
        <f t="shared" si="1317"/>
        <v>0</v>
      </c>
      <c r="JH167" s="495">
        <f t="shared" si="1318"/>
        <v>0</v>
      </c>
      <c r="JI167" s="504"/>
      <c r="JJ167" s="506">
        <f t="shared" si="1319"/>
        <v>0</v>
      </c>
      <c r="JK167" s="507">
        <f t="shared" si="1320"/>
        <v>0</v>
      </c>
      <c r="JL167" s="573"/>
      <c r="JM167" s="500">
        <f t="shared" si="1349"/>
        <v>11</v>
      </c>
      <c r="JN167" s="501" t="s">
        <v>90</v>
      </c>
      <c r="JO167" s="502"/>
      <c r="JP167" s="502"/>
      <c r="JQ167" s="495" t="str">
        <f>ADHK!JQ167</f>
        <v/>
      </c>
      <c r="JR167" s="495"/>
      <c r="JS167" s="495">
        <f t="shared" si="1321"/>
        <v>0</v>
      </c>
      <c r="JT167" s="504"/>
      <c r="JU167" s="495">
        <f t="shared" si="1322"/>
        <v>0</v>
      </c>
      <c r="JV167" s="504"/>
      <c r="JW167" s="495"/>
      <c r="JX167" s="505">
        <f t="shared" si="1323"/>
        <v>0</v>
      </c>
      <c r="JY167" s="495">
        <f t="shared" si="1324"/>
        <v>0</v>
      </c>
      <c r="JZ167" s="504"/>
      <c r="KA167" s="506">
        <f t="shared" si="1325"/>
        <v>0</v>
      </c>
      <c r="KB167" s="507">
        <f t="shared" si="1326"/>
        <v>0</v>
      </c>
      <c r="KC167" s="573"/>
      <c r="KD167" s="500">
        <f t="shared" si="1350"/>
        <v>11</v>
      </c>
      <c r="KE167" s="501" t="s">
        <v>90</v>
      </c>
      <c r="KF167" s="502"/>
      <c r="KG167" s="502"/>
      <c r="KH167" s="495" t="str">
        <f>ADHK!KH167</f>
        <v/>
      </c>
      <c r="KI167" s="495"/>
      <c r="KJ167" s="495">
        <f t="shared" si="1327"/>
        <v>0</v>
      </c>
      <c r="KK167" s="504"/>
      <c r="KL167" s="495">
        <f t="shared" si="1328"/>
        <v>0</v>
      </c>
      <c r="KM167" s="504"/>
      <c r="KN167" s="495"/>
      <c r="KO167" s="505">
        <f t="shared" si="1329"/>
        <v>0</v>
      </c>
      <c r="KP167" s="495">
        <f t="shared" si="1330"/>
        <v>0</v>
      </c>
      <c r="KQ167" s="504"/>
      <c r="KR167" s="506">
        <f t="shared" si="1331"/>
        <v>0</v>
      </c>
      <c r="KS167" s="507">
        <f t="shared" si="1332"/>
        <v>0</v>
      </c>
    </row>
    <row r="168" ht="15.75" customHeight="1">
      <c r="A168" s="500">
        <f t="shared" si="1333"/>
        <v>12</v>
      </c>
      <c r="B168" s="501" t="s">
        <v>91</v>
      </c>
      <c r="C168" s="502"/>
      <c r="D168" s="502"/>
      <c r="E168" s="495" t="str">
        <f>ADHK!E168</f>
        <v/>
      </c>
      <c r="F168" s="495" t="str">
        <f>ADHK!F168</f>
        <v/>
      </c>
      <c r="G168" s="495">
        <f t="shared" si="1225"/>
        <v>0</v>
      </c>
      <c r="H168" s="504"/>
      <c r="I168" s="495">
        <f t="shared" si="1226"/>
        <v>0</v>
      </c>
      <c r="J168" s="504"/>
      <c r="K168" s="495"/>
      <c r="L168" s="505">
        <f t="shared" si="1227"/>
        <v>0</v>
      </c>
      <c r="M168" s="495">
        <f t="shared" si="1228"/>
        <v>0</v>
      </c>
      <c r="N168" s="504"/>
      <c r="O168" s="506">
        <f t="shared" si="1229"/>
        <v>0</v>
      </c>
      <c r="P168" s="507">
        <f t="shared" si="1230"/>
        <v>0</v>
      </c>
      <c r="Q168" s="573"/>
      <c r="R168" s="500">
        <f t="shared" si="1334"/>
        <v>12</v>
      </c>
      <c r="S168" s="501" t="s">
        <v>91</v>
      </c>
      <c r="T168" s="502"/>
      <c r="U168" s="502"/>
      <c r="V168" s="495" t="str">
        <f>ADHK!V168</f>
        <v/>
      </c>
      <c r="W168" s="495"/>
      <c r="X168" s="495">
        <f t="shared" si="1231"/>
        <v>0</v>
      </c>
      <c r="Y168" s="504"/>
      <c r="Z168" s="495">
        <f t="shared" si="1232"/>
        <v>0</v>
      </c>
      <c r="AA168" s="504"/>
      <c r="AB168" s="495"/>
      <c r="AC168" s="505">
        <f t="shared" si="1233"/>
        <v>0</v>
      </c>
      <c r="AD168" s="495">
        <f t="shared" si="1234"/>
        <v>0</v>
      </c>
      <c r="AE168" s="504"/>
      <c r="AF168" s="506">
        <f t="shared" si="1235"/>
        <v>0</v>
      </c>
      <c r="AG168" s="507">
        <f t="shared" si="1236"/>
        <v>0</v>
      </c>
      <c r="AH168" s="573"/>
      <c r="AI168" s="500">
        <f t="shared" si="1335"/>
        <v>12</v>
      </c>
      <c r="AJ168" s="501" t="s">
        <v>91</v>
      </c>
      <c r="AK168" s="502"/>
      <c r="AL168" s="502"/>
      <c r="AM168" s="495" t="str">
        <f>ADHK!AM168</f>
        <v/>
      </c>
      <c r="AN168" s="495"/>
      <c r="AO168" s="495">
        <f t="shared" si="1237"/>
        <v>0</v>
      </c>
      <c r="AP168" s="504"/>
      <c r="AQ168" s="495">
        <f t="shared" si="1238"/>
        <v>0</v>
      </c>
      <c r="AR168" s="504"/>
      <c r="AS168" s="495"/>
      <c r="AT168" s="505">
        <f t="shared" si="1239"/>
        <v>0</v>
      </c>
      <c r="AU168" s="495">
        <f t="shared" si="1240"/>
        <v>0</v>
      </c>
      <c r="AV168" s="504"/>
      <c r="AW168" s="506">
        <f t="shared" si="1241"/>
        <v>0</v>
      </c>
      <c r="AX168" s="507">
        <f t="shared" si="1242"/>
        <v>0</v>
      </c>
      <c r="AY168" s="573"/>
      <c r="AZ168" s="500">
        <f t="shared" si="1336"/>
        <v>12</v>
      </c>
      <c r="BA168" s="501" t="s">
        <v>91</v>
      </c>
      <c r="BB168" s="502"/>
      <c r="BC168" s="502"/>
      <c r="BD168" s="495" t="str">
        <f>ADHK!BD168</f>
        <v/>
      </c>
      <c r="BE168" s="495"/>
      <c r="BF168" s="495">
        <f t="shared" si="1243"/>
        <v>0</v>
      </c>
      <c r="BG168" s="504"/>
      <c r="BH168" s="495">
        <f t="shared" si="1244"/>
        <v>0</v>
      </c>
      <c r="BI168" s="504"/>
      <c r="BJ168" s="495"/>
      <c r="BK168" s="505">
        <f t="shared" si="1245"/>
        <v>0</v>
      </c>
      <c r="BL168" s="495">
        <f t="shared" si="1246"/>
        <v>0</v>
      </c>
      <c r="BM168" s="504"/>
      <c r="BN168" s="506">
        <f t="shared" si="1247"/>
        <v>0</v>
      </c>
      <c r="BO168" s="507">
        <f t="shared" si="1248"/>
        <v>0</v>
      </c>
      <c r="BP168" s="573"/>
      <c r="BQ168" s="500">
        <f t="shared" si="1337"/>
        <v>12</v>
      </c>
      <c r="BR168" s="501" t="s">
        <v>91</v>
      </c>
      <c r="BS168" s="502"/>
      <c r="BT168" s="502"/>
      <c r="BU168" s="495" t="str">
        <f>ADHK!BU168</f>
        <v/>
      </c>
      <c r="BV168" s="495"/>
      <c r="BW168" s="495">
        <f t="shared" si="1249"/>
        <v>0</v>
      </c>
      <c r="BX168" s="504"/>
      <c r="BY168" s="495">
        <f t="shared" si="1250"/>
        <v>0</v>
      </c>
      <c r="BZ168" s="504"/>
      <c r="CA168" s="495"/>
      <c r="CB168" s="505">
        <f t="shared" si="1251"/>
        <v>0</v>
      </c>
      <c r="CC168" s="495">
        <f t="shared" si="1252"/>
        <v>0</v>
      </c>
      <c r="CD168" s="504"/>
      <c r="CE168" s="506">
        <f t="shared" si="1253"/>
        <v>0</v>
      </c>
      <c r="CF168" s="507">
        <f t="shared" si="1254"/>
        <v>0</v>
      </c>
      <c r="CG168" s="573"/>
      <c r="CH168" s="500">
        <f t="shared" si="1338"/>
        <v>12</v>
      </c>
      <c r="CI168" s="501" t="s">
        <v>91</v>
      </c>
      <c r="CJ168" s="502"/>
      <c r="CK168" s="502"/>
      <c r="CL168" s="495" t="str">
        <f>ADHK!CL168</f>
        <v/>
      </c>
      <c r="CM168" s="495"/>
      <c r="CN168" s="495">
        <f t="shared" si="1255"/>
        <v>0</v>
      </c>
      <c r="CO168" s="504"/>
      <c r="CP168" s="495">
        <f t="shared" si="1256"/>
        <v>0</v>
      </c>
      <c r="CQ168" s="504"/>
      <c r="CR168" s="495"/>
      <c r="CS168" s="505">
        <f t="shared" si="1257"/>
        <v>0</v>
      </c>
      <c r="CT168" s="495">
        <f t="shared" si="1258"/>
        <v>0</v>
      </c>
      <c r="CU168" s="504"/>
      <c r="CV168" s="506">
        <f t="shared" si="1259"/>
        <v>0</v>
      </c>
      <c r="CW168" s="507">
        <f t="shared" si="1260"/>
        <v>0</v>
      </c>
      <c r="CX168" s="573"/>
      <c r="CY168" s="500">
        <f t="shared" si="1339"/>
        <v>12</v>
      </c>
      <c r="CZ168" s="501" t="s">
        <v>91</v>
      </c>
      <c r="DA168" s="502"/>
      <c r="DB168" s="502"/>
      <c r="DC168" s="495" t="str">
        <f>ADHK!DC168</f>
        <v/>
      </c>
      <c r="DD168" s="495"/>
      <c r="DE168" s="495">
        <f t="shared" si="1261"/>
        <v>0</v>
      </c>
      <c r="DF168" s="504"/>
      <c r="DG168" s="495">
        <f t="shared" si="1262"/>
        <v>0</v>
      </c>
      <c r="DH168" s="504"/>
      <c r="DI168" s="495"/>
      <c r="DJ168" s="505">
        <f t="shared" si="1263"/>
        <v>0</v>
      </c>
      <c r="DK168" s="495">
        <f t="shared" si="1264"/>
        <v>0</v>
      </c>
      <c r="DL168" s="504"/>
      <c r="DM168" s="506">
        <f t="shared" si="1265"/>
        <v>0</v>
      </c>
      <c r="DN168" s="507">
        <f t="shared" si="1266"/>
        <v>0</v>
      </c>
      <c r="DO168" s="573"/>
      <c r="DP168" s="500">
        <f t="shared" si="1340"/>
        <v>12</v>
      </c>
      <c r="DQ168" s="501" t="s">
        <v>91</v>
      </c>
      <c r="DR168" s="502"/>
      <c r="DS168" s="502"/>
      <c r="DT168" s="495" t="str">
        <f>ADHK!DT168</f>
        <v/>
      </c>
      <c r="DU168" s="495"/>
      <c r="DV168" s="495">
        <f t="shared" si="1267"/>
        <v>0</v>
      </c>
      <c r="DW168" s="504"/>
      <c r="DX168" s="495">
        <f t="shared" si="1268"/>
        <v>0</v>
      </c>
      <c r="DY168" s="504"/>
      <c r="DZ168" s="495"/>
      <c r="EA168" s="505">
        <f t="shared" si="1269"/>
        <v>0</v>
      </c>
      <c r="EB168" s="495">
        <f t="shared" si="1270"/>
        <v>0</v>
      </c>
      <c r="EC168" s="504"/>
      <c r="ED168" s="506">
        <f t="shared" si="1271"/>
        <v>0</v>
      </c>
      <c r="EE168" s="507">
        <f t="shared" si="1272"/>
        <v>0</v>
      </c>
      <c r="EF168" s="573"/>
      <c r="EG168" s="500">
        <f t="shared" si="1341"/>
        <v>12</v>
      </c>
      <c r="EH168" s="501" t="s">
        <v>91</v>
      </c>
      <c r="EI168" s="502"/>
      <c r="EJ168" s="502"/>
      <c r="EK168" s="495" t="str">
        <f>ADHK!EK168</f>
        <v/>
      </c>
      <c r="EL168" s="495"/>
      <c r="EM168" s="495">
        <f t="shared" si="1273"/>
        <v>0</v>
      </c>
      <c r="EN168" s="504"/>
      <c r="EO168" s="495">
        <f t="shared" si="1274"/>
        <v>0</v>
      </c>
      <c r="EP168" s="504"/>
      <c r="EQ168" s="495"/>
      <c r="ER168" s="505">
        <f t="shared" si="1275"/>
        <v>0</v>
      </c>
      <c r="ES168" s="495">
        <f t="shared" si="1276"/>
        <v>0</v>
      </c>
      <c r="ET168" s="504"/>
      <c r="EU168" s="506">
        <f t="shared" si="1277"/>
        <v>0</v>
      </c>
      <c r="EV168" s="507">
        <f t="shared" si="1278"/>
        <v>0</v>
      </c>
      <c r="EW168" s="573"/>
      <c r="EX168" s="500">
        <f t="shared" si="1342"/>
        <v>12</v>
      </c>
      <c r="EY168" s="501" t="s">
        <v>91</v>
      </c>
      <c r="EZ168" s="502"/>
      <c r="FA168" s="502"/>
      <c r="FB168" s="495" t="str">
        <f>ADHK!FB168</f>
        <v/>
      </c>
      <c r="FC168" s="495"/>
      <c r="FD168" s="495">
        <f t="shared" si="1279"/>
        <v>0</v>
      </c>
      <c r="FE168" s="504"/>
      <c r="FF168" s="495">
        <f t="shared" si="1280"/>
        <v>0</v>
      </c>
      <c r="FG168" s="504"/>
      <c r="FH168" s="495"/>
      <c r="FI168" s="505">
        <f t="shared" si="1281"/>
        <v>0</v>
      </c>
      <c r="FJ168" s="495">
        <f t="shared" si="1282"/>
        <v>0</v>
      </c>
      <c r="FK168" s="504"/>
      <c r="FL168" s="506">
        <f t="shared" si="1283"/>
        <v>0</v>
      </c>
      <c r="FM168" s="507">
        <f t="shared" si="1284"/>
        <v>0</v>
      </c>
      <c r="FN168" s="573"/>
      <c r="FO168" s="500">
        <f t="shared" si="1343"/>
        <v>12</v>
      </c>
      <c r="FP168" s="501" t="s">
        <v>91</v>
      </c>
      <c r="FQ168" s="502"/>
      <c r="FR168" s="502"/>
      <c r="FS168" s="495" t="str">
        <f>ADHK!FS168</f>
        <v/>
      </c>
      <c r="FT168" s="495"/>
      <c r="FU168" s="495">
        <f t="shared" si="1285"/>
        <v>0</v>
      </c>
      <c r="FV168" s="504"/>
      <c r="FW168" s="495">
        <f t="shared" si="1286"/>
        <v>0</v>
      </c>
      <c r="FX168" s="504"/>
      <c r="FY168" s="495"/>
      <c r="FZ168" s="505">
        <f t="shared" si="1287"/>
        <v>0</v>
      </c>
      <c r="GA168" s="495">
        <f t="shared" si="1288"/>
        <v>0</v>
      </c>
      <c r="GB168" s="504"/>
      <c r="GC168" s="506">
        <f t="shared" si="1289"/>
        <v>0</v>
      </c>
      <c r="GD168" s="507">
        <f t="shared" si="1290"/>
        <v>0</v>
      </c>
      <c r="GE168" s="573"/>
      <c r="GF168" s="500">
        <f t="shared" si="1344"/>
        <v>12</v>
      </c>
      <c r="GG168" s="501" t="s">
        <v>91</v>
      </c>
      <c r="GH168" s="502"/>
      <c r="GI168" s="502"/>
      <c r="GJ168" s="495" t="str">
        <f>ADHK!GJ168</f>
        <v/>
      </c>
      <c r="GK168" s="495"/>
      <c r="GL168" s="495">
        <f t="shared" si="1291"/>
        <v>0</v>
      </c>
      <c r="GM168" s="504"/>
      <c r="GN168" s="495">
        <f t="shared" si="1292"/>
        <v>0</v>
      </c>
      <c r="GO168" s="504"/>
      <c r="GP168" s="495"/>
      <c r="GQ168" s="505">
        <f t="shared" si="1293"/>
        <v>0</v>
      </c>
      <c r="GR168" s="495">
        <f t="shared" si="1294"/>
        <v>0</v>
      </c>
      <c r="GS168" s="504"/>
      <c r="GT168" s="506">
        <f t="shared" si="1295"/>
        <v>0</v>
      </c>
      <c r="GU168" s="507">
        <f t="shared" si="1296"/>
        <v>0</v>
      </c>
      <c r="GV168" s="573"/>
      <c r="GW168" s="500">
        <f t="shared" si="1345"/>
        <v>12</v>
      </c>
      <c r="GX168" s="501" t="s">
        <v>91</v>
      </c>
      <c r="GY168" s="502"/>
      <c r="GZ168" s="502"/>
      <c r="HA168" s="495" t="str">
        <f>ADHK!HA168</f>
        <v/>
      </c>
      <c r="HB168" s="495"/>
      <c r="HC168" s="495">
        <f t="shared" si="1297"/>
        <v>0</v>
      </c>
      <c r="HD168" s="504"/>
      <c r="HE168" s="495">
        <f t="shared" si="1298"/>
        <v>0</v>
      </c>
      <c r="HF168" s="504"/>
      <c r="HG168" s="495"/>
      <c r="HH168" s="505">
        <f t="shared" si="1299"/>
        <v>0</v>
      </c>
      <c r="HI168" s="495">
        <f t="shared" si="1300"/>
        <v>0</v>
      </c>
      <c r="HJ168" s="504"/>
      <c r="HK168" s="506">
        <f t="shared" si="1301"/>
        <v>0</v>
      </c>
      <c r="HL168" s="507">
        <f t="shared" si="1302"/>
        <v>0</v>
      </c>
      <c r="HM168" s="573"/>
      <c r="HN168" s="500">
        <f t="shared" si="1346"/>
        <v>12</v>
      </c>
      <c r="HO168" s="501" t="s">
        <v>91</v>
      </c>
      <c r="HP168" s="502"/>
      <c r="HQ168" s="502"/>
      <c r="HR168" s="495" t="str">
        <f>ADHK!HR168</f>
        <v/>
      </c>
      <c r="HS168" s="495"/>
      <c r="HT168" s="495">
        <f t="shared" si="1303"/>
        <v>0</v>
      </c>
      <c r="HU168" s="504"/>
      <c r="HV168" s="495">
        <f t="shared" si="1304"/>
        <v>0</v>
      </c>
      <c r="HW168" s="504"/>
      <c r="HX168" s="495"/>
      <c r="HY168" s="505">
        <f t="shared" si="1305"/>
        <v>0</v>
      </c>
      <c r="HZ168" s="495">
        <f t="shared" si="1306"/>
        <v>0</v>
      </c>
      <c r="IA168" s="504"/>
      <c r="IB168" s="506">
        <f t="shared" si="1307"/>
        <v>0</v>
      </c>
      <c r="IC168" s="507">
        <f t="shared" si="1308"/>
        <v>0</v>
      </c>
      <c r="ID168" s="573"/>
      <c r="IE168" s="500">
        <f t="shared" si="1347"/>
        <v>12</v>
      </c>
      <c r="IF168" s="501" t="s">
        <v>91</v>
      </c>
      <c r="IG168" s="502"/>
      <c r="IH168" s="502"/>
      <c r="II168" s="495" t="str">
        <f>ADHK!II168</f>
        <v/>
      </c>
      <c r="IJ168" s="495"/>
      <c r="IK168" s="495">
        <f t="shared" si="1309"/>
        <v>0</v>
      </c>
      <c r="IL168" s="504"/>
      <c r="IM168" s="495">
        <f t="shared" si="1310"/>
        <v>0</v>
      </c>
      <c r="IN168" s="504"/>
      <c r="IO168" s="495"/>
      <c r="IP168" s="505">
        <f t="shared" si="1311"/>
        <v>0</v>
      </c>
      <c r="IQ168" s="495">
        <f t="shared" si="1312"/>
        <v>0</v>
      </c>
      <c r="IR168" s="504"/>
      <c r="IS168" s="506">
        <f t="shared" si="1313"/>
        <v>0</v>
      </c>
      <c r="IT168" s="507">
        <f t="shared" si="1314"/>
        <v>0</v>
      </c>
      <c r="IU168" s="573"/>
      <c r="IV168" s="500">
        <f t="shared" si="1348"/>
        <v>12</v>
      </c>
      <c r="IW168" s="501" t="s">
        <v>91</v>
      </c>
      <c r="IX168" s="502"/>
      <c r="IY168" s="502"/>
      <c r="IZ168" s="495" t="str">
        <f>ADHK!IZ168</f>
        <v/>
      </c>
      <c r="JA168" s="495"/>
      <c r="JB168" s="495">
        <f t="shared" si="1315"/>
        <v>0</v>
      </c>
      <c r="JC168" s="504"/>
      <c r="JD168" s="495">
        <f t="shared" si="1316"/>
        <v>0</v>
      </c>
      <c r="JE168" s="504"/>
      <c r="JF168" s="495"/>
      <c r="JG168" s="505">
        <f t="shared" si="1317"/>
        <v>0</v>
      </c>
      <c r="JH168" s="495">
        <f t="shared" si="1318"/>
        <v>0</v>
      </c>
      <c r="JI168" s="504"/>
      <c r="JJ168" s="506">
        <f t="shared" si="1319"/>
        <v>0</v>
      </c>
      <c r="JK168" s="507">
        <f t="shared" si="1320"/>
        <v>0</v>
      </c>
      <c r="JL168" s="573"/>
      <c r="JM168" s="500">
        <f t="shared" si="1349"/>
        <v>12</v>
      </c>
      <c r="JN168" s="501" t="s">
        <v>91</v>
      </c>
      <c r="JO168" s="502"/>
      <c r="JP168" s="502"/>
      <c r="JQ168" s="495" t="str">
        <f>ADHK!JQ168</f>
        <v/>
      </c>
      <c r="JR168" s="495"/>
      <c r="JS168" s="495">
        <f t="shared" si="1321"/>
        <v>0</v>
      </c>
      <c r="JT168" s="504"/>
      <c r="JU168" s="495">
        <f t="shared" si="1322"/>
        <v>0</v>
      </c>
      <c r="JV168" s="504"/>
      <c r="JW168" s="495"/>
      <c r="JX168" s="505">
        <f t="shared" si="1323"/>
        <v>0</v>
      </c>
      <c r="JY168" s="495">
        <f t="shared" si="1324"/>
        <v>0</v>
      </c>
      <c r="JZ168" s="504"/>
      <c r="KA168" s="506">
        <f t="shared" si="1325"/>
        <v>0</v>
      </c>
      <c r="KB168" s="507">
        <f t="shared" si="1326"/>
        <v>0</v>
      </c>
      <c r="KC168" s="573"/>
      <c r="KD168" s="500">
        <f t="shared" si="1350"/>
        <v>12</v>
      </c>
      <c r="KE168" s="501" t="s">
        <v>91</v>
      </c>
      <c r="KF168" s="502"/>
      <c r="KG168" s="502"/>
      <c r="KH168" s="495" t="str">
        <f>ADHK!KH168</f>
        <v/>
      </c>
      <c r="KI168" s="495"/>
      <c r="KJ168" s="495">
        <f t="shared" si="1327"/>
        <v>0</v>
      </c>
      <c r="KK168" s="504"/>
      <c r="KL168" s="495">
        <f t="shared" si="1328"/>
        <v>0</v>
      </c>
      <c r="KM168" s="504"/>
      <c r="KN168" s="495"/>
      <c r="KO168" s="505">
        <f t="shared" si="1329"/>
        <v>0</v>
      </c>
      <c r="KP168" s="495">
        <f t="shared" si="1330"/>
        <v>0</v>
      </c>
      <c r="KQ168" s="504"/>
      <c r="KR168" s="506">
        <f t="shared" si="1331"/>
        <v>0</v>
      </c>
      <c r="KS168" s="507">
        <f t="shared" si="1332"/>
        <v>0</v>
      </c>
    </row>
    <row r="169" ht="15.75" customHeight="1">
      <c r="A169" s="500">
        <f t="shared" si="1333"/>
        <v>13</v>
      </c>
      <c r="B169" s="501" t="s">
        <v>92</v>
      </c>
      <c r="C169" s="502"/>
      <c r="D169" s="502"/>
      <c r="E169" s="495" t="str">
        <f>ADHK!E169</f>
        <v/>
      </c>
      <c r="F169" s="495" t="str">
        <f>ADHK!F169</f>
        <v/>
      </c>
      <c r="G169" s="495">
        <f t="shared" si="1225"/>
        <v>0</v>
      </c>
      <c r="H169" s="504"/>
      <c r="I169" s="495">
        <f t="shared" si="1226"/>
        <v>0</v>
      </c>
      <c r="J169" s="504"/>
      <c r="K169" s="495"/>
      <c r="L169" s="505">
        <f t="shared" si="1227"/>
        <v>0</v>
      </c>
      <c r="M169" s="495">
        <f t="shared" si="1228"/>
        <v>0</v>
      </c>
      <c r="N169" s="504"/>
      <c r="O169" s="506">
        <f t="shared" si="1229"/>
        <v>0</v>
      </c>
      <c r="P169" s="507">
        <f t="shared" si="1230"/>
        <v>0</v>
      </c>
      <c r="Q169" s="573"/>
      <c r="R169" s="500">
        <f t="shared" si="1334"/>
        <v>13</v>
      </c>
      <c r="S169" s="501" t="s">
        <v>92</v>
      </c>
      <c r="T169" s="502"/>
      <c r="U169" s="502"/>
      <c r="V169" s="495" t="str">
        <f>ADHK!V169</f>
        <v/>
      </c>
      <c r="W169" s="495"/>
      <c r="X169" s="495">
        <f t="shared" si="1231"/>
        <v>0</v>
      </c>
      <c r="Y169" s="504"/>
      <c r="Z169" s="495">
        <f t="shared" si="1232"/>
        <v>0</v>
      </c>
      <c r="AA169" s="504"/>
      <c r="AB169" s="495"/>
      <c r="AC169" s="505">
        <f t="shared" si="1233"/>
        <v>0</v>
      </c>
      <c r="AD169" s="495">
        <f t="shared" si="1234"/>
        <v>0</v>
      </c>
      <c r="AE169" s="504"/>
      <c r="AF169" s="506">
        <f t="shared" si="1235"/>
        <v>0</v>
      </c>
      <c r="AG169" s="507">
        <f t="shared" si="1236"/>
        <v>0</v>
      </c>
      <c r="AH169" s="573"/>
      <c r="AI169" s="500">
        <f t="shared" si="1335"/>
        <v>13</v>
      </c>
      <c r="AJ169" s="501" t="s">
        <v>92</v>
      </c>
      <c r="AK169" s="502"/>
      <c r="AL169" s="502"/>
      <c r="AM169" s="495" t="str">
        <f>ADHK!AM169</f>
        <v/>
      </c>
      <c r="AN169" s="495"/>
      <c r="AO169" s="495">
        <f t="shared" si="1237"/>
        <v>0</v>
      </c>
      <c r="AP169" s="504"/>
      <c r="AQ169" s="495">
        <f t="shared" si="1238"/>
        <v>0</v>
      </c>
      <c r="AR169" s="504"/>
      <c r="AS169" s="495"/>
      <c r="AT169" s="505">
        <f t="shared" si="1239"/>
        <v>0</v>
      </c>
      <c r="AU169" s="495">
        <f t="shared" si="1240"/>
        <v>0</v>
      </c>
      <c r="AV169" s="504"/>
      <c r="AW169" s="506">
        <f t="shared" si="1241"/>
        <v>0</v>
      </c>
      <c r="AX169" s="507">
        <f t="shared" si="1242"/>
        <v>0</v>
      </c>
      <c r="AY169" s="573"/>
      <c r="AZ169" s="500">
        <f t="shared" si="1336"/>
        <v>13</v>
      </c>
      <c r="BA169" s="501" t="s">
        <v>92</v>
      </c>
      <c r="BB169" s="502"/>
      <c r="BC169" s="502"/>
      <c r="BD169" s="495" t="str">
        <f>ADHK!BD169</f>
        <v/>
      </c>
      <c r="BE169" s="495"/>
      <c r="BF169" s="495">
        <f t="shared" si="1243"/>
        <v>0</v>
      </c>
      <c r="BG169" s="504"/>
      <c r="BH169" s="495">
        <f t="shared" si="1244"/>
        <v>0</v>
      </c>
      <c r="BI169" s="504"/>
      <c r="BJ169" s="495"/>
      <c r="BK169" s="505">
        <f t="shared" si="1245"/>
        <v>0</v>
      </c>
      <c r="BL169" s="495">
        <f t="shared" si="1246"/>
        <v>0</v>
      </c>
      <c r="BM169" s="504"/>
      <c r="BN169" s="506">
        <f t="shared" si="1247"/>
        <v>0</v>
      </c>
      <c r="BO169" s="507">
        <f t="shared" si="1248"/>
        <v>0</v>
      </c>
      <c r="BP169" s="573"/>
      <c r="BQ169" s="500">
        <f t="shared" si="1337"/>
        <v>13</v>
      </c>
      <c r="BR169" s="501" t="s">
        <v>92</v>
      </c>
      <c r="BS169" s="502"/>
      <c r="BT169" s="502"/>
      <c r="BU169" s="495" t="str">
        <f>ADHK!BU169</f>
        <v/>
      </c>
      <c r="BV169" s="495"/>
      <c r="BW169" s="495">
        <f t="shared" si="1249"/>
        <v>0</v>
      </c>
      <c r="BX169" s="504"/>
      <c r="BY169" s="495">
        <f t="shared" si="1250"/>
        <v>0</v>
      </c>
      <c r="BZ169" s="504"/>
      <c r="CA169" s="495"/>
      <c r="CB169" s="505">
        <f t="shared" si="1251"/>
        <v>0</v>
      </c>
      <c r="CC169" s="495">
        <f t="shared" si="1252"/>
        <v>0</v>
      </c>
      <c r="CD169" s="504"/>
      <c r="CE169" s="506">
        <f t="shared" si="1253"/>
        <v>0</v>
      </c>
      <c r="CF169" s="507">
        <f t="shared" si="1254"/>
        <v>0</v>
      </c>
      <c r="CG169" s="573"/>
      <c r="CH169" s="500">
        <f t="shared" si="1338"/>
        <v>13</v>
      </c>
      <c r="CI169" s="501" t="s">
        <v>92</v>
      </c>
      <c r="CJ169" s="502"/>
      <c r="CK169" s="502"/>
      <c r="CL169" s="495" t="str">
        <f>ADHK!CL169</f>
        <v/>
      </c>
      <c r="CM169" s="495"/>
      <c r="CN169" s="495">
        <f t="shared" si="1255"/>
        <v>0</v>
      </c>
      <c r="CO169" s="504"/>
      <c r="CP169" s="495">
        <f t="shared" si="1256"/>
        <v>0</v>
      </c>
      <c r="CQ169" s="504"/>
      <c r="CR169" s="495"/>
      <c r="CS169" s="505">
        <f t="shared" si="1257"/>
        <v>0</v>
      </c>
      <c r="CT169" s="495">
        <f t="shared" si="1258"/>
        <v>0</v>
      </c>
      <c r="CU169" s="504"/>
      <c r="CV169" s="506">
        <f t="shared" si="1259"/>
        <v>0</v>
      </c>
      <c r="CW169" s="507">
        <f t="shared" si="1260"/>
        <v>0</v>
      </c>
      <c r="CX169" s="573"/>
      <c r="CY169" s="500">
        <f t="shared" si="1339"/>
        <v>13</v>
      </c>
      <c r="CZ169" s="501" t="s">
        <v>92</v>
      </c>
      <c r="DA169" s="502"/>
      <c r="DB169" s="502"/>
      <c r="DC169" s="495" t="str">
        <f>ADHK!DC169</f>
        <v/>
      </c>
      <c r="DD169" s="495"/>
      <c r="DE169" s="495">
        <f t="shared" si="1261"/>
        <v>0</v>
      </c>
      <c r="DF169" s="504"/>
      <c r="DG169" s="495">
        <f t="shared" si="1262"/>
        <v>0</v>
      </c>
      <c r="DH169" s="504"/>
      <c r="DI169" s="495"/>
      <c r="DJ169" s="505">
        <f t="shared" si="1263"/>
        <v>0</v>
      </c>
      <c r="DK169" s="495">
        <f t="shared" si="1264"/>
        <v>0</v>
      </c>
      <c r="DL169" s="504"/>
      <c r="DM169" s="506">
        <f t="shared" si="1265"/>
        <v>0</v>
      </c>
      <c r="DN169" s="507">
        <f t="shared" si="1266"/>
        <v>0</v>
      </c>
      <c r="DO169" s="573"/>
      <c r="DP169" s="500">
        <f t="shared" si="1340"/>
        <v>13</v>
      </c>
      <c r="DQ169" s="501" t="s">
        <v>92</v>
      </c>
      <c r="DR169" s="502"/>
      <c r="DS169" s="502"/>
      <c r="DT169" s="495" t="str">
        <f>ADHK!DT169</f>
        <v/>
      </c>
      <c r="DU169" s="495"/>
      <c r="DV169" s="495">
        <f t="shared" si="1267"/>
        <v>0</v>
      </c>
      <c r="DW169" s="504"/>
      <c r="DX169" s="495">
        <f t="shared" si="1268"/>
        <v>0</v>
      </c>
      <c r="DY169" s="504"/>
      <c r="DZ169" s="495"/>
      <c r="EA169" s="505">
        <f t="shared" si="1269"/>
        <v>0</v>
      </c>
      <c r="EB169" s="495">
        <f t="shared" si="1270"/>
        <v>0</v>
      </c>
      <c r="EC169" s="504"/>
      <c r="ED169" s="506">
        <f t="shared" si="1271"/>
        <v>0</v>
      </c>
      <c r="EE169" s="507">
        <f t="shared" si="1272"/>
        <v>0</v>
      </c>
      <c r="EF169" s="573"/>
      <c r="EG169" s="500">
        <f t="shared" si="1341"/>
        <v>13</v>
      </c>
      <c r="EH169" s="501" t="s">
        <v>92</v>
      </c>
      <c r="EI169" s="502"/>
      <c r="EJ169" s="502"/>
      <c r="EK169" s="495" t="str">
        <f>ADHK!EK169</f>
        <v/>
      </c>
      <c r="EL169" s="495"/>
      <c r="EM169" s="495">
        <f t="shared" si="1273"/>
        <v>0</v>
      </c>
      <c r="EN169" s="504"/>
      <c r="EO169" s="495">
        <f t="shared" si="1274"/>
        <v>0</v>
      </c>
      <c r="EP169" s="504"/>
      <c r="EQ169" s="495"/>
      <c r="ER169" s="505">
        <f t="shared" si="1275"/>
        <v>0</v>
      </c>
      <c r="ES169" s="495">
        <f t="shared" si="1276"/>
        <v>0</v>
      </c>
      <c r="ET169" s="504"/>
      <c r="EU169" s="506">
        <f t="shared" si="1277"/>
        <v>0</v>
      </c>
      <c r="EV169" s="507">
        <f t="shared" si="1278"/>
        <v>0</v>
      </c>
      <c r="EW169" s="573"/>
      <c r="EX169" s="500">
        <f t="shared" si="1342"/>
        <v>13</v>
      </c>
      <c r="EY169" s="501" t="s">
        <v>92</v>
      </c>
      <c r="EZ169" s="502"/>
      <c r="FA169" s="502"/>
      <c r="FB169" s="495" t="str">
        <f>ADHK!FB169</f>
        <v/>
      </c>
      <c r="FC169" s="495"/>
      <c r="FD169" s="495">
        <f t="shared" si="1279"/>
        <v>0</v>
      </c>
      <c r="FE169" s="504"/>
      <c r="FF169" s="495">
        <f t="shared" si="1280"/>
        <v>0</v>
      </c>
      <c r="FG169" s="504"/>
      <c r="FH169" s="495"/>
      <c r="FI169" s="505">
        <f t="shared" si="1281"/>
        <v>0</v>
      </c>
      <c r="FJ169" s="495">
        <f t="shared" si="1282"/>
        <v>0</v>
      </c>
      <c r="FK169" s="504"/>
      <c r="FL169" s="506">
        <f t="shared" si="1283"/>
        <v>0</v>
      </c>
      <c r="FM169" s="507">
        <f t="shared" si="1284"/>
        <v>0</v>
      </c>
      <c r="FN169" s="573"/>
      <c r="FO169" s="500">
        <f t="shared" si="1343"/>
        <v>13</v>
      </c>
      <c r="FP169" s="501" t="s">
        <v>92</v>
      </c>
      <c r="FQ169" s="502"/>
      <c r="FR169" s="502"/>
      <c r="FS169" s="495" t="str">
        <f>ADHK!FS169</f>
        <v/>
      </c>
      <c r="FT169" s="495"/>
      <c r="FU169" s="495">
        <f t="shared" si="1285"/>
        <v>0</v>
      </c>
      <c r="FV169" s="504"/>
      <c r="FW169" s="495">
        <f t="shared" si="1286"/>
        <v>0</v>
      </c>
      <c r="FX169" s="504"/>
      <c r="FY169" s="495"/>
      <c r="FZ169" s="505">
        <f t="shared" si="1287"/>
        <v>0</v>
      </c>
      <c r="GA169" s="495">
        <f t="shared" si="1288"/>
        <v>0</v>
      </c>
      <c r="GB169" s="504"/>
      <c r="GC169" s="506">
        <f t="shared" si="1289"/>
        <v>0</v>
      </c>
      <c r="GD169" s="507">
        <f t="shared" si="1290"/>
        <v>0</v>
      </c>
      <c r="GE169" s="573"/>
      <c r="GF169" s="500">
        <f t="shared" si="1344"/>
        <v>13</v>
      </c>
      <c r="GG169" s="501" t="s">
        <v>92</v>
      </c>
      <c r="GH169" s="502"/>
      <c r="GI169" s="502"/>
      <c r="GJ169" s="495" t="str">
        <f>ADHK!GJ169</f>
        <v/>
      </c>
      <c r="GK169" s="495"/>
      <c r="GL169" s="495">
        <f t="shared" si="1291"/>
        <v>0</v>
      </c>
      <c r="GM169" s="504"/>
      <c r="GN169" s="495">
        <f t="shared" si="1292"/>
        <v>0</v>
      </c>
      <c r="GO169" s="504"/>
      <c r="GP169" s="495"/>
      <c r="GQ169" s="505">
        <f t="shared" si="1293"/>
        <v>0</v>
      </c>
      <c r="GR169" s="495">
        <f t="shared" si="1294"/>
        <v>0</v>
      </c>
      <c r="GS169" s="504"/>
      <c r="GT169" s="506">
        <f t="shared" si="1295"/>
        <v>0</v>
      </c>
      <c r="GU169" s="507">
        <f t="shared" si="1296"/>
        <v>0</v>
      </c>
      <c r="GV169" s="573"/>
      <c r="GW169" s="500">
        <f t="shared" si="1345"/>
        <v>13</v>
      </c>
      <c r="GX169" s="501" t="s">
        <v>92</v>
      </c>
      <c r="GY169" s="502"/>
      <c r="GZ169" s="502"/>
      <c r="HA169" s="495" t="str">
        <f>ADHK!HA169</f>
        <v/>
      </c>
      <c r="HB169" s="495"/>
      <c r="HC169" s="495">
        <f t="shared" si="1297"/>
        <v>0</v>
      </c>
      <c r="HD169" s="504"/>
      <c r="HE169" s="495">
        <f t="shared" si="1298"/>
        <v>0</v>
      </c>
      <c r="HF169" s="504"/>
      <c r="HG169" s="495"/>
      <c r="HH169" s="505">
        <f t="shared" si="1299"/>
        <v>0</v>
      </c>
      <c r="HI169" s="495">
        <f t="shared" si="1300"/>
        <v>0</v>
      </c>
      <c r="HJ169" s="504"/>
      <c r="HK169" s="506">
        <f t="shared" si="1301"/>
        <v>0</v>
      </c>
      <c r="HL169" s="507">
        <f t="shared" si="1302"/>
        <v>0</v>
      </c>
      <c r="HM169" s="573"/>
      <c r="HN169" s="500">
        <f t="shared" si="1346"/>
        <v>13</v>
      </c>
      <c r="HO169" s="501" t="s">
        <v>92</v>
      </c>
      <c r="HP169" s="502"/>
      <c r="HQ169" s="502"/>
      <c r="HR169" s="495" t="str">
        <f>ADHK!HR169</f>
        <v/>
      </c>
      <c r="HS169" s="495"/>
      <c r="HT169" s="495">
        <f t="shared" si="1303"/>
        <v>0</v>
      </c>
      <c r="HU169" s="504"/>
      <c r="HV169" s="495">
        <f t="shared" si="1304"/>
        <v>0</v>
      </c>
      <c r="HW169" s="504"/>
      <c r="HX169" s="495"/>
      <c r="HY169" s="505">
        <f t="shared" si="1305"/>
        <v>0</v>
      </c>
      <c r="HZ169" s="495">
        <f t="shared" si="1306"/>
        <v>0</v>
      </c>
      <c r="IA169" s="504"/>
      <c r="IB169" s="506">
        <f t="shared" si="1307"/>
        <v>0</v>
      </c>
      <c r="IC169" s="507">
        <f t="shared" si="1308"/>
        <v>0</v>
      </c>
      <c r="ID169" s="573"/>
      <c r="IE169" s="500">
        <f t="shared" si="1347"/>
        <v>13</v>
      </c>
      <c r="IF169" s="501" t="s">
        <v>92</v>
      </c>
      <c r="IG169" s="502"/>
      <c r="IH169" s="502"/>
      <c r="II169" s="495" t="str">
        <f>ADHK!II169</f>
        <v/>
      </c>
      <c r="IJ169" s="495"/>
      <c r="IK169" s="495">
        <f t="shared" si="1309"/>
        <v>0</v>
      </c>
      <c r="IL169" s="504"/>
      <c r="IM169" s="495">
        <f t="shared" si="1310"/>
        <v>0</v>
      </c>
      <c r="IN169" s="504"/>
      <c r="IO169" s="495"/>
      <c r="IP169" s="505">
        <f t="shared" si="1311"/>
        <v>0</v>
      </c>
      <c r="IQ169" s="495">
        <f t="shared" si="1312"/>
        <v>0</v>
      </c>
      <c r="IR169" s="504"/>
      <c r="IS169" s="506">
        <f t="shared" si="1313"/>
        <v>0</v>
      </c>
      <c r="IT169" s="507">
        <f t="shared" si="1314"/>
        <v>0</v>
      </c>
      <c r="IU169" s="573"/>
      <c r="IV169" s="500">
        <f t="shared" si="1348"/>
        <v>13</v>
      </c>
      <c r="IW169" s="501" t="s">
        <v>92</v>
      </c>
      <c r="IX169" s="502"/>
      <c r="IY169" s="502"/>
      <c r="IZ169" s="495" t="str">
        <f>ADHK!IZ169</f>
        <v/>
      </c>
      <c r="JA169" s="495"/>
      <c r="JB169" s="495">
        <f t="shared" si="1315"/>
        <v>0</v>
      </c>
      <c r="JC169" s="504"/>
      <c r="JD169" s="495">
        <f t="shared" si="1316"/>
        <v>0</v>
      </c>
      <c r="JE169" s="504"/>
      <c r="JF169" s="495"/>
      <c r="JG169" s="505">
        <f t="shared" si="1317"/>
        <v>0</v>
      </c>
      <c r="JH169" s="495">
        <f t="shared" si="1318"/>
        <v>0</v>
      </c>
      <c r="JI169" s="504"/>
      <c r="JJ169" s="506">
        <f t="shared" si="1319"/>
        <v>0</v>
      </c>
      <c r="JK169" s="507">
        <f t="shared" si="1320"/>
        <v>0</v>
      </c>
      <c r="JL169" s="573"/>
      <c r="JM169" s="500">
        <f t="shared" si="1349"/>
        <v>13</v>
      </c>
      <c r="JN169" s="501" t="s">
        <v>92</v>
      </c>
      <c r="JO169" s="502"/>
      <c r="JP169" s="502"/>
      <c r="JQ169" s="495" t="str">
        <f>ADHK!JQ169</f>
        <v/>
      </c>
      <c r="JR169" s="495"/>
      <c r="JS169" s="495">
        <f t="shared" si="1321"/>
        <v>0</v>
      </c>
      <c r="JT169" s="504"/>
      <c r="JU169" s="495">
        <f t="shared" si="1322"/>
        <v>0</v>
      </c>
      <c r="JV169" s="504"/>
      <c r="JW169" s="495"/>
      <c r="JX169" s="505">
        <f t="shared" si="1323"/>
        <v>0</v>
      </c>
      <c r="JY169" s="495">
        <f t="shared" si="1324"/>
        <v>0</v>
      </c>
      <c r="JZ169" s="504"/>
      <c r="KA169" s="506">
        <f t="shared" si="1325"/>
        <v>0</v>
      </c>
      <c r="KB169" s="507">
        <f t="shared" si="1326"/>
        <v>0</v>
      </c>
      <c r="KC169" s="573"/>
      <c r="KD169" s="500">
        <f t="shared" si="1350"/>
        <v>13</v>
      </c>
      <c r="KE169" s="501" t="s">
        <v>92</v>
      </c>
      <c r="KF169" s="502"/>
      <c r="KG169" s="502"/>
      <c r="KH169" s="495" t="str">
        <f>ADHK!KH169</f>
        <v/>
      </c>
      <c r="KI169" s="495"/>
      <c r="KJ169" s="495">
        <f t="shared" si="1327"/>
        <v>0</v>
      </c>
      <c r="KK169" s="504"/>
      <c r="KL169" s="495">
        <f t="shared" si="1328"/>
        <v>0</v>
      </c>
      <c r="KM169" s="504"/>
      <c r="KN169" s="495"/>
      <c r="KO169" s="505">
        <f t="shared" si="1329"/>
        <v>0</v>
      </c>
      <c r="KP169" s="495">
        <f t="shared" si="1330"/>
        <v>0</v>
      </c>
      <c r="KQ169" s="504"/>
      <c r="KR169" s="506">
        <f t="shared" si="1331"/>
        <v>0</v>
      </c>
      <c r="KS169" s="507">
        <f t="shared" si="1332"/>
        <v>0</v>
      </c>
    </row>
    <row r="170" ht="15.75" customHeight="1">
      <c r="A170" s="500">
        <f t="shared" si="1333"/>
        <v>14</v>
      </c>
      <c r="B170" s="501" t="s">
        <v>93</v>
      </c>
      <c r="C170" s="502"/>
      <c r="D170" s="502"/>
      <c r="E170" s="495" t="str">
        <f>ADHK!E170</f>
        <v/>
      </c>
      <c r="F170" s="495" t="str">
        <f>ADHK!F170</f>
        <v/>
      </c>
      <c r="G170" s="495">
        <f t="shared" si="1225"/>
        <v>0</v>
      </c>
      <c r="H170" s="504"/>
      <c r="I170" s="495">
        <f t="shared" si="1226"/>
        <v>0</v>
      </c>
      <c r="J170" s="504"/>
      <c r="K170" s="495"/>
      <c r="L170" s="505">
        <f t="shared" si="1227"/>
        <v>0</v>
      </c>
      <c r="M170" s="495">
        <f t="shared" si="1228"/>
        <v>0</v>
      </c>
      <c r="N170" s="504"/>
      <c r="O170" s="506">
        <f t="shared" si="1229"/>
        <v>0</v>
      </c>
      <c r="P170" s="507">
        <f t="shared" si="1230"/>
        <v>0</v>
      </c>
      <c r="Q170" s="573"/>
      <c r="R170" s="500">
        <f t="shared" si="1334"/>
        <v>14</v>
      </c>
      <c r="S170" s="501" t="s">
        <v>93</v>
      </c>
      <c r="T170" s="502"/>
      <c r="U170" s="502"/>
      <c r="V170" s="495" t="str">
        <f>ADHK!V170</f>
        <v/>
      </c>
      <c r="W170" s="495"/>
      <c r="X170" s="495">
        <f t="shared" si="1231"/>
        <v>0</v>
      </c>
      <c r="Y170" s="504"/>
      <c r="Z170" s="495">
        <f t="shared" si="1232"/>
        <v>0</v>
      </c>
      <c r="AA170" s="504"/>
      <c r="AB170" s="495"/>
      <c r="AC170" s="505">
        <f t="shared" si="1233"/>
        <v>0</v>
      </c>
      <c r="AD170" s="495">
        <f t="shared" si="1234"/>
        <v>0</v>
      </c>
      <c r="AE170" s="504"/>
      <c r="AF170" s="506">
        <f t="shared" si="1235"/>
        <v>0</v>
      </c>
      <c r="AG170" s="507">
        <f t="shared" si="1236"/>
        <v>0</v>
      </c>
      <c r="AH170" s="573"/>
      <c r="AI170" s="500">
        <f t="shared" si="1335"/>
        <v>14</v>
      </c>
      <c r="AJ170" s="501" t="s">
        <v>93</v>
      </c>
      <c r="AK170" s="502"/>
      <c r="AL170" s="502"/>
      <c r="AM170" s="495" t="str">
        <f>ADHK!AM170</f>
        <v/>
      </c>
      <c r="AN170" s="495"/>
      <c r="AO170" s="495">
        <f t="shared" si="1237"/>
        <v>0</v>
      </c>
      <c r="AP170" s="504"/>
      <c r="AQ170" s="495">
        <f t="shared" si="1238"/>
        <v>0</v>
      </c>
      <c r="AR170" s="504"/>
      <c r="AS170" s="495"/>
      <c r="AT170" s="505">
        <f t="shared" si="1239"/>
        <v>0</v>
      </c>
      <c r="AU170" s="495">
        <f t="shared" si="1240"/>
        <v>0</v>
      </c>
      <c r="AV170" s="504"/>
      <c r="AW170" s="506">
        <f t="shared" si="1241"/>
        <v>0</v>
      </c>
      <c r="AX170" s="507">
        <f t="shared" si="1242"/>
        <v>0</v>
      </c>
      <c r="AY170" s="573"/>
      <c r="AZ170" s="500">
        <f t="shared" si="1336"/>
        <v>14</v>
      </c>
      <c r="BA170" s="501" t="s">
        <v>93</v>
      </c>
      <c r="BB170" s="502"/>
      <c r="BC170" s="502"/>
      <c r="BD170" s="495" t="str">
        <f>ADHK!BD170</f>
        <v/>
      </c>
      <c r="BE170" s="495"/>
      <c r="BF170" s="495">
        <f t="shared" si="1243"/>
        <v>0</v>
      </c>
      <c r="BG170" s="504"/>
      <c r="BH170" s="495">
        <f t="shared" si="1244"/>
        <v>0</v>
      </c>
      <c r="BI170" s="504"/>
      <c r="BJ170" s="495"/>
      <c r="BK170" s="505">
        <f t="shared" si="1245"/>
        <v>0</v>
      </c>
      <c r="BL170" s="495">
        <f t="shared" si="1246"/>
        <v>0</v>
      </c>
      <c r="BM170" s="504"/>
      <c r="BN170" s="506">
        <f t="shared" si="1247"/>
        <v>0</v>
      </c>
      <c r="BO170" s="507">
        <f t="shared" si="1248"/>
        <v>0</v>
      </c>
      <c r="BP170" s="573"/>
      <c r="BQ170" s="500">
        <f t="shared" si="1337"/>
        <v>14</v>
      </c>
      <c r="BR170" s="501" t="s">
        <v>93</v>
      </c>
      <c r="BS170" s="502"/>
      <c r="BT170" s="502"/>
      <c r="BU170" s="495" t="str">
        <f>ADHK!BU170</f>
        <v/>
      </c>
      <c r="BV170" s="495"/>
      <c r="BW170" s="495">
        <f t="shared" si="1249"/>
        <v>0</v>
      </c>
      <c r="BX170" s="504"/>
      <c r="BY170" s="495">
        <f t="shared" si="1250"/>
        <v>0</v>
      </c>
      <c r="BZ170" s="504"/>
      <c r="CA170" s="495"/>
      <c r="CB170" s="505">
        <f t="shared" si="1251"/>
        <v>0</v>
      </c>
      <c r="CC170" s="495">
        <f t="shared" si="1252"/>
        <v>0</v>
      </c>
      <c r="CD170" s="504"/>
      <c r="CE170" s="506">
        <f t="shared" si="1253"/>
        <v>0</v>
      </c>
      <c r="CF170" s="507">
        <f t="shared" si="1254"/>
        <v>0</v>
      </c>
      <c r="CG170" s="573"/>
      <c r="CH170" s="500">
        <f t="shared" si="1338"/>
        <v>14</v>
      </c>
      <c r="CI170" s="501" t="s">
        <v>93</v>
      </c>
      <c r="CJ170" s="502"/>
      <c r="CK170" s="502"/>
      <c r="CL170" s="495" t="str">
        <f>ADHK!CL170</f>
        <v/>
      </c>
      <c r="CM170" s="495"/>
      <c r="CN170" s="495">
        <f t="shared" si="1255"/>
        <v>0</v>
      </c>
      <c r="CO170" s="504"/>
      <c r="CP170" s="495">
        <f t="shared" si="1256"/>
        <v>0</v>
      </c>
      <c r="CQ170" s="504"/>
      <c r="CR170" s="495"/>
      <c r="CS170" s="505">
        <f t="shared" si="1257"/>
        <v>0</v>
      </c>
      <c r="CT170" s="495">
        <f t="shared" si="1258"/>
        <v>0</v>
      </c>
      <c r="CU170" s="504"/>
      <c r="CV170" s="506">
        <f t="shared" si="1259"/>
        <v>0</v>
      </c>
      <c r="CW170" s="507">
        <f t="shared" si="1260"/>
        <v>0</v>
      </c>
      <c r="CX170" s="573"/>
      <c r="CY170" s="500">
        <f t="shared" si="1339"/>
        <v>14</v>
      </c>
      <c r="CZ170" s="501" t="s">
        <v>93</v>
      </c>
      <c r="DA170" s="502"/>
      <c r="DB170" s="502"/>
      <c r="DC170" s="495" t="str">
        <f>ADHK!DC170</f>
        <v/>
      </c>
      <c r="DD170" s="495"/>
      <c r="DE170" s="495">
        <f t="shared" si="1261"/>
        <v>0</v>
      </c>
      <c r="DF170" s="504"/>
      <c r="DG170" s="495">
        <f t="shared" si="1262"/>
        <v>0</v>
      </c>
      <c r="DH170" s="504"/>
      <c r="DI170" s="495"/>
      <c r="DJ170" s="505">
        <f t="shared" si="1263"/>
        <v>0</v>
      </c>
      <c r="DK170" s="495">
        <f t="shared" si="1264"/>
        <v>0</v>
      </c>
      <c r="DL170" s="504"/>
      <c r="DM170" s="506">
        <f t="shared" si="1265"/>
        <v>0</v>
      </c>
      <c r="DN170" s="507">
        <f t="shared" si="1266"/>
        <v>0</v>
      </c>
      <c r="DO170" s="573"/>
      <c r="DP170" s="500">
        <f t="shared" si="1340"/>
        <v>14</v>
      </c>
      <c r="DQ170" s="501" t="s">
        <v>93</v>
      </c>
      <c r="DR170" s="502"/>
      <c r="DS170" s="502"/>
      <c r="DT170" s="495" t="str">
        <f>ADHK!DT170</f>
        <v/>
      </c>
      <c r="DU170" s="495"/>
      <c r="DV170" s="495">
        <f t="shared" si="1267"/>
        <v>0</v>
      </c>
      <c r="DW170" s="504"/>
      <c r="DX170" s="495">
        <f t="shared" si="1268"/>
        <v>0</v>
      </c>
      <c r="DY170" s="504"/>
      <c r="DZ170" s="495"/>
      <c r="EA170" s="505">
        <f t="shared" si="1269"/>
        <v>0</v>
      </c>
      <c r="EB170" s="495">
        <f t="shared" si="1270"/>
        <v>0</v>
      </c>
      <c r="EC170" s="504"/>
      <c r="ED170" s="506">
        <f t="shared" si="1271"/>
        <v>0</v>
      </c>
      <c r="EE170" s="507">
        <f t="shared" si="1272"/>
        <v>0</v>
      </c>
      <c r="EF170" s="573"/>
      <c r="EG170" s="500">
        <f t="shared" si="1341"/>
        <v>14</v>
      </c>
      <c r="EH170" s="501" t="s">
        <v>93</v>
      </c>
      <c r="EI170" s="502"/>
      <c r="EJ170" s="502"/>
      <c r="EK170" s="495" t="str">
        <f>ADHK!EK170</f>
        <v/>
      </c>
      <c r="EL170" s="495"/>
      <c r="EM170" s="495">
        <f t="shared" si="1273"/>
        <v>0</v>
      </c>
      <c r="EN170" s="504"/>
      <c r="EO170" s="495">
        <f t="shared" si="1274"/>
        <v>0</v>
      </c>
      <c r="EP170" s="504"/>
      <c r="EQ170" s="495"/>
      <c r="ER170" s="505">
        <f t="shared" si="1275"/>
        <v>0</v>
      </c>
      <c r="ES170" s="495">
        <f t="shared" si="1276"/>
        <v>0</v>
      </c>
      <c r="ET170" s="504"/>
      <c r="EU170" s="506">
        <f t="shared" si="1277"/>
        <v>0</v>
      </c>
      <c r="EV170" s="507">
        <f t="shared" si="1278"/>
        <v>0</v>
      </c>
      <c r="EW170" s="573"/>
      <c r="EX170" s="500">
        <f t="shared" si="1342"/>
        <v>14</v>
      </c>
      <c r="EY170" s="501" t="s">
        <v>93</v>
      </c>
      <c r="EZ170" s="502"/>
      <c r="FA170" s="502"/>
      <c r="FB170" s="495" t="str">
        <f>ADHK!FB170</f>
        <v/>
      </c>
      <c r="FC170" s="495"/>
      <c r="FD170" s="495">
        <f t="shared" si="1279"/>
        <v>0</v>
      </c>
      <c r="FE170" s="504"/>
      <c r="FF170" s="495">
        <f t="shared" si="1280"/>
        <v>0</v>
      </c>
      <c r="FG170" s="504"/>
      <c r="FH170" s="495"/>
      <c r="FI170" s="505">
        <f t="shared" si="1281"/>
        <v>0</v>
      </c>
      <c r="FJ170" s="495">
        <f t="shared" si="1282"/>
        <v>0</v>
      </c>
      <c r="FK170" s="504"/>
      <c r="FL170" s="506">
        <f t="shared" si="1283"/>
        <v>0</v>
      </c>
      <c r="FM170" s="507">
        <f t="shared" si="1284"/>
        <v>0</v>
      </c>
      <c r="FN170" s="573"/>
      <c r="FO170" s="500">
        <f t="shared" si="1343"/>
        <v>14</v>
      </c>
      <c r="FP170" s="501" t="s">
        <v>93</v>
      </c>
      <c r="FQ170" s="502"/>
      <c r="FR170" s="502"/>
      <c r="FS170" s="495" t="str">
        <f>ADHK!FS170</f>
        <v/>
      </c>
      <c r="FT170" s="495"/>
      <c r="FU170" s="495">
        <f t="shared" si="1285"/>
        <v>0</v>
      </c>
      <c r="FV170" s="504"/>
      <c r="FW170" s="495">
        <f t="shared" si="1286"/>
        <v>0</v>
      </c>
      <c r="FX170" s="504"/>
      <c r="FY170" s="495"/>
      <c r="FZ170" s="505">
        <f t="shared" si="1287"/>
        <v>0</v>
      </c>
      <c r="GA170" s="495">
        <f t="shared" si="1288"/>
        <v>0</v>
      </c>
      <c r="GB170" s="504"/>
      <c r="GC170" s="506">
        <f t="shared" si="1289"/>
        <v>0</v>
      </c>
      <c r="GD170" s="507">
        <f t="shared" si="1290"/>
        <v>0</v>
      </c>
      <c r="GE170" s="573"/>
      <c r="GF170" s="500">
        <f t="shared" si="1344"/>
        <v>14</v>
      </c>
      <c r="GG170" s="501" t="s">
        <v>93</v>
      </c>
      <c r="GH170" s="502"/>
      <c r="GI170" s="502"/>
      <c r="GJ170" s="495" t="str">
        <f>ADHK!GJ170</f>
        <v/>
      </c>
      <c r="GK170" s="495"/>
      <c r="GL170" s="495">
        <f t="shared" si="1291"/>
        <v>0</v>
      </c>
      <c r="GM170" s="504"/>
      <c r="GN170" s="495">
        <f t="shared" si="1292"/>
        <v>0</v>
      </c>
      <c r="GO170" s="504"/>
      <c r="GP170" s="495"/>
      <c r="GQ170" s="505">
        <f t="shared" si="1293"/>
        <v>0</v>
      </c>
      <c r="GR170" s="495">
        <f t="shared" si="1294"/>
        <v>0</v>
      </c>
      <c r="GS170" s="504"/>
      <c r="GT170" s="506">
        <f t="shared" si="1295"/>
        <v>0</v>
      </c>
      <c r="GU170" s="507">
        <f t="shared" si="1296"/>
        <v>0</v>
      </c>
      <c r="GV170" s="573"/>
      <c r="GW170" s="500">
        <f t="shared" si="1345"/>
        <v>14</v>
      </c>
      <c r="GX170" s="501" t="s">
        <v>93</v>
      </c>
      <c r="GY170" s="502"/>
      <c r="GZ170" s="502"/>
      <c r="HA170" s="495" t="str">
        <f>ADHK!HA170</f>
        <v/>
      </c>
      <c r="HB170" s="495"/>
      <c r="HC170" s="495">
        <f t="shared" si="1297"/>
        <v>0</v>
      </c>
      <c r="HD170" s="504"/>
      <c r="HE170" s="495">
        <f t="shared" si="1298"/>
        <v>0</v>
      </c>
      <c r="HF170" s="504"/>
      <c r="HG170" s="495"/>
      <c r="HH170" s="505">
        <f t="shared" si="1299"/>
        <v>0</v>
      </c>
      <c r="HI170" s="495">
        <f t="shared" si="1300"/>
        <v>0</v>
      </c>
      <c r="HJ170" s="504"/>
      <c r="HK170" s="506">
        <f t="shared" si="1301"/>
        <v>0</v>
      </c>
      <c r="HL170" s="507">
        <f t="shared" si="1302"/>
        <v>0</v>
      </c>
      <c r="HM170" s="573"/>
      <c r="HN170" s="500">
        <f t="shared" si="1346"/>
        <v>14</v>
      </c>
      <c r="HO170" s="501" t="s">
        <v>93</v>
      </c>
      <c r="HP170" s="502"/>
      <c r="HQ170" s="502"/>
      <c r="HR170" s="495" t="str">
        <f>ADHK!HR170</f>
        <v/>
      </c>
      <c r="HS170" s="495"/>
      <c r="HT170" s="495">
        <f t="shared" si="1303"/>
        <v>0</v>
      </c>
      <c r="HU170" s="504"/>
      <c r="HV170" s="495">
        <f t="shared" si="1304"/>
        <v>0</v>
      </c>
      <c r="HW170" s="504"/>
      <c r="HX170" s="495"/>
      <c r="HY170" s="505">
        <f t="shared" si="1305"/>
        <v>0</v>
      </c>
      <c r="HZ170" s="495">
        <f t="shared" si="1306"/>
        <v>0</v>
      </c>
      <c r="IA170" s="504"/>
      <c r="IB170" s="506">
        <f t="shared" si="1307"/>
        <v>0</v>
      </c>
      <c r="IC170" s="507">
        <f t="shared" si="1308"/>
        <v>0</v>
      </c>
      <c r="ID170" s="573"/>
      <c r="IE170" s="500">
        <f t="shared" si="1347"/>
        <v>14</v>
      </c>
      <c r="IF170" s="501" t="s">
        <v>93</v>
      </c>
      <c r="IG170" s="502"/>
      <c r="IH170" s="502"/>
      <c r="II170" s="495" t="str">
        <f>ADHK!II170</f>
        <v/>
      </c>
      <c r="IJ170" s="495"/>
      <c r="IK170" s="495">
        <f t="shared" si="1309"/>
        <v>0</v>
      </c>
      <c r="IL170" s="504"/>
      <c r="IM170" s="495">
        <f t="shared" si="1310"/>
        <v>0</v>
      </c>
      <c r="IN170" s="504"/>
      <c r="IO170" s="495"/>
      <c r="IP170" s="505">
        <f t="shared" si="1311"/>
        <v>0</v>
      </c>
      <c r="IQ170" s="495">
        <f t="shared" si="1312"/>
        <v>0</v>
      </c>
      <c r="IR170" s="504"/>
      <c r="IS170" s="506">
        <f t="shared" si="1313"/>
        <v>0</v>
      </c>
      <c r="IT170" s="507">
        <f t="shared" si="1314"/>
        <v>0</v>
      </c>
      <c r="IU170" s="573"/>
      <c r="IV170" s="500">
        <f t="shared" si="1348"/>
        <v>14</v>
      </c>
      <c r="IW170" s="501" t="s">
        <v>93</v>
      </c>
      <c r="IX170" s="502"/>
      <c r="IY170" s="502"/>
      <c r="IZ170" s="495" t="str">
        <f>ADHK!IZ170</f>
        <v/>
      </c>
      <c r="JA170" s="495"/>
      <c r="JB170" s="495">
        <f t="shared" si="1315"/>
        <v>0</v>
      </c>
      <c r="JC170" s="504"/>
      <c r="JD170" s="495">
        <f t="shared" si="1316"/>
        <v>0</v>
      </c>
      <c r="JE170" s="504"/>
      <c r="JF170" s="495"/>
      <c r="JG170" s="505">
        <f t="shared" si="1317"/>
        <v>0</v>
      </c>
      <c r="JH170" s="495">
        <f t="shared" si="1318"/>
        <v>0</v>
      </c>
      <c r="JI170" s="504"/>
      <c r="JJ170" s="506">
        <f t="shared" si="1319"/>
        <v>0</v>
      </c>
      <c r="JK170" s="507">
        <f t="shared" si="1320"/>
        <v>0</v>
      </c>
      <c r="JL170" s="573"/>
      <c r="JM170" s="500">
        <f t="shared" si="1349"/>
        <v>14</v>
      </c>
      <c r="JN170" s="501" t="s">
        <v>93</v>
      </c>
      <c r="JO170" s="502"/>
      <c r="JP170" s="502"/>
      <c r="JQ170" s="495" t="str">
        <f>ADHK!JQ170</f>
        <v/>
      </c>
      <c r="JR170" s="495"/>
      <c r="JS170" s="495">
        <f t="shared" si="1321"/>
        <v>0</v>
      </c>
      <c r="JT170" s="504"/>
      <c r="JU170" s="495">
        <f t="shared" si="1322"/>
        <v>0</v>
      </c>
      <c r="JV170" s="504"/>
      <c r="JW170" s="495"/>
      <c r="JX170" s="505">
        <f t="shared" si="1323"/>
        <v>0</v>
      </c>
      <c r="JY170" s="495">
        <f t="shared" si="1324"/>
        <v>0</v>
      </c>
      <c r="JZ170" s="504"/>
      <c r="KA170" s="506">
        <f t="shared" si="1325"/>
        <v>0</v>
      </c>
      <c r="KB170" s="507">
        <f t="shared" si="1326"/>
        <v>0</v>
      </c>
      <c r="KC170" s="573"/>
      <c r="KD170" s="500">
        <f t="shared" si="1350"/>
        <v>14</v>
      </c>
      <c r="KE170" s="501" t="s">
        <v>93</v>
      </c>
      <c r="KF170" s="502"/>
      <c r="KG170" s="502"/>
      <c r="KH170" s="495" t="str">
        <f>ADHK!KH170</f>
        <v/>
      </c>
      <c r="KI170" s="495"/>
      <c r="KJ170" s="495">
        <f t="shared" si="1327"/>
        <v>0</v>
      </c>
      <c r="KK170" s="504"/>
      <c r="KL170" s="495">
        <f t="shared" si="1328"/>
        <v>0</v>
      </c>
      <c r="KM170" s="504"/>
      <c r="KN170" s="495"/>
      <c r="KO170" s="505">
        <f t="shared" si="1329"/>
        <v>0</v>
      </c>
      <c r="KP170" s="495">
        <f t="shared" si="1330"/>
        <v>0</v>
      </c>
      <c r="KQ170" s="504"/>
      <c r="KR170" s="506">
        <f t="shared" si="1331"/>
        <v>0</v>
      </c>
      <c r="KS170" s="507">
        <f t="shared" si="1332"/>
        <v>0</v>
      </c>
    </row>
    <row r="171" ht="15.75" customHeight="1">
      <c r="A171" s="500">
        <f t="shared" si="1333"/>
        <v>15</v>
      </c>
      <c r="B171" s="501" t="s">
        <v>94</v>
      </c>
      <c r="C171" s="502"/>
      <c r="D171" s="502"/>
      <c r="E171" s="495" t="str">
        <f>ADHK!E171</f>
        <v/>
      </c>
      <c r="F171" s="495" t="str">
        <f>ADHK!F171</f>
        <v/>
      </c>
      <c r="G171" s="495">
        <f t="shared" si="1225"/>
        <v>0</v>
      </c>
      <c r="H171" s="504"/>
      <c r="I171" s="495">
        <f t="shared" si="1226"/>
        <v>0</v>
      </c>
      <c r="J171" s="504"/>
      <c r="K171" s="495"/>
      <c r="L171" s="505">
        <f t="shared" si="1227"/>
        <v>0</v>
      </c>
      <c r="M171" s="495">
        <f t="shared" si="1228"/>
        <v>0</v>
      </c>
      <c r="N171" s="504"/>
      <c r="O171" s="506">
        <f t="shared" si="1229"/>
        <v>0</v>
      </c>
      <c r="P171" s="507">
        <f t="shared" si="1230"/>
        <v>0</v>
      </c>
      <c r="Q171" s="573"/>
      <c r="R171" s="500">
        <f t="shared" si="1334"/>
        <v>15</v>
      </c>
      <c r="S171" s="501" t="s">
        <v>94</v>
      </c>
      <c r="T171" s="502"/>
      <c r="U171" s="502"/>
      <c r="V171" s="495" t="str">
        <f>ADHK!V171</f>
        <v/>
      </c>
      <c r="W171" s="495"/>
      <c r="X171" s="495">
        <f t="shared" si="1231"/>
        <v>0</v>
      </c>
      <c r="Y171" s="504"/>
      <c r="Z171" s="495">
        <f t="shared" si="1232"/>
        <v>0</v>
      </c>
      <c r="AA171" s="504"/>
      <c r="AB171" s="495"/>
      <c r="AC171" s="505">
        <f t="shared" si="1233"/>
        <v>0</v>
      </c>
      <c r="AD171" s="495">
        <f t="shared" si="1234"/>
        <v>0</v>
      </c>
      <c r="AE171" s="504"/>
      <c r="AF171" s="506">
        <f t="shared" si="1235"/>
        <v>0</v>
      </c>
      <c r="AG171" s="507">
        <f t="shared" si="1236"/>
        <v>0</v>
      </c>
      <c r="AH171" s="573"/>
      <c r="AI171" s="500">
        <f t="shared" si="1335"/>
        <v>15</v>
      </c>
      <c r="AJ171" s="501" t="s">
        <v>94</v>
      </c>
      <c r="AK171" s="502"/>
      <c r="AL171" s="502"/>
      <c r="AM171" s="495" t="str">
        <f>ADHK!AM171</f>
        <v/>
      </c>
      <c r="AN171" s="495"/>
      <c r="AO171" s="495">
        <f t="shared" si="1237"/>
        <v>0</v>
      </c>
      <c r="AP171" s="504"/>
      <c r="AQ171" s="495">
        <f t="shared" si="1238"/>
        <v>0</v>
      </c>
      <c r="AR171" s="504"/>
      <c r="AS171" s="495"/>
      <c r="AT171" s="505">
        <f t="shared" si="1239"/>
        <v>0</v>
      </c>
      <c r="AU171" s="495">
        <f t="shared" si="1240"/>
        <v>0</v>
      </c>
      <c r="AV171" s="504"/>
      <c r="AW171" s="506">
        <f t="shared" si="1241"/>
        <v>0</v>
      </c>
      <c r="AX171" s="507">
        <f t="shared" si="1242"/>
        <v>0</v>
      </c>
      <c r="AY171" s="573"/>
      <c r="AZ171" s="500">
        <f t="shared" si="1336"/>
        <v>15</v>
      </c>
      <c r="BA171" s="501" t="s">
        <v>94</v>
      </c>
      <c r="BB171" s="502"/>
      <c r="BC171" s="502"/>
      <c r="BD171" s="495" t="str">
        <f>ADHK!BD171</f>
        <v/>
      </c>
      <c r="BE171" s="495"/>
      <c r="BF171" s="495">
        <f t="shared" si="1243"/>
        <v>0</v>
      </c>
      <c r="BG171" s="504"/>
      <c r="BH171" s="495">
        <f t="shared" si="1244"/>
        <v>0</v>
      </c>
      <c r="BI171" s="504"/>
      <c r="BJ171" s="495"/>
      <c r="BK171" s="505">
        <f t="shared" si="1245"/>
        <v>0</v>
      </c>
      <c r="BL171" s="495">
        <f t="shared" si="1246"/>
        <v>0</v>
      </c>
      <c r="BM171" s="504"/>
      <c r="BN171" s="506">
        <f t="shared" si="1247"/>
        <v>0</v>
      </c>
      <c r="BO171" s="507">
        <f t="shared" si="1248"/>
        <v>0</v>
      </c>
      <c r="BP171" s="573"/>
      <c r="BQ171" s="500">
        <f t="shared" si="1337"/>
        <v>15</v>
      </c>
      <c r="BR171" s="501" t="s">
        <v>94</v>
      </c>
      <c r="BS171" s="502"/>
      <c r="BT171" s="502"/>
      <c r="BU171" s="495" t="str">
        <f>ADHK!BU171</f>
        <v/>
      </c>
      <c r="BV171" s="495"/>
      <c r="BW171" s="495">
        <f t="shared" si="1249"/>
        <v>0</v>
      </c>
      <c r="BX171" s="504"/>
      <c r="BY171" s="495">
        <f t="shared" si="1250"/>
        <v>0</v>
      </c>
      <c r="BZ171" s="504"/>
      <c r="CA171" s="495"/>
      <c r="CB171" s="505">
        <f t="shared" si="1251"/>
        <v>0</v>
      </c>
      <c r="CC171" s="495">
        <f t="shared" si="1252"/>
        <v>0</v>
      </c>
      <c r="CD171" s="504"/>
      <c r="CE171" s="506">
        <f t="shared" si="1253"/>
        <v>0</v>
      </c>
      <c r="CF171" s="507">
        <f t="shared" si="1254"/>
        <v>0</v>
      </c>
      <c r="CG171" s="573"/>
      <c r="CH171" s="500">
        <f t="shared" si="1338"/>
        <v>15</v>
      </c>
      <c r="CI171" s="501" t="s">
        <v>94</v>
      </c>
      <c r="CJ171" s="502"/>
      <c r="CK171" s="502"/>
      <c r="CL171" s="495" t="str">
        <f>ADHK!CL171</f>
        <v/>
      </c>
      <c r="CM171" s="495"/>
      <c r="CN171" s="495">
        <f t="shared" si="1255"/>
        <v>0</v>
      </c>
      <c r="CO171" s="504"/>
      <c r="CP171" s="495">
        <f t="shared" si="1256"/>
        <v>0</v>
      </c>
      <c r="CQ171" s="504"/>
      <c r="CR171" s="495"/>
      <c r="CS171" s="505">
        <f t="shared" si="1257"/>
        <v>0</v>
      </c>
      <c r="CT171" s="495">
        <f t="shared" si="1258"/>
        <v>0</v>
      </c>
      <c r="CU171" s="504"/>
      <c r="CV171" s="506">
        <f t="shared" si="1259"/>
        <v>0</v>
      </c>
      <c r="CW171" s="507">
        <f t="shared" si="1260"/>
        <v>0</v>
      </c>
      <c r="CX171" s="573"/>
      <c r="CY171" s="500">
        <f t="shared" si="1339"/>
        <v>15</v>
      </c>
      <c r="CZ171" s="501" t="s">
        <v>94</v>
      </c>
      <c r="DA171" s="502"/>
      <c r="DB171" s="502"/>
      <c r="DC171" s="495" t="str">
        <f>ADHK!DC171</f>
        <v/>
      </c>
      <c r="DD171" s="495"/>
      <c r="DE171" s="495">
        <f t="shared" si="1261"/>
        <v>0</v>
      </c>
      <c r="DF171" s="504"/>
      <c r="DG171" s="495">
        <f t="shared" si="1262"/>
        <v>0</v>
      </c>
      <c r="DH171" s="504"/>
      <c r="DI171" s="495"/>
      <c r="DJ171" s="505">
        <f t="shared" si="1263"/>
        <v>0</v>
      </c>
      <c r="DK171" s="495">
        <f t="shared" si="1264"/>
        <v>0</v>
      </c>
      <c r="DL171" s="504"/>
      <c r="DM171" s="506">
        <f t="shared" si="1265"/>
        <v>0</v>
      </c>
      <c r="DN171" s="507">
        <f t="shared" si="1266"/>
        <v>0</v>
      </c>
      <c r="DO171" s="573"/>
      <c r="DP171" s="500">
        <f t="shared" si="1340"/>
        <v>15</v>
      </c>
      <c r="DQ171" s="501" t="s">
        <v>94</v>
      </c>
      <c r="DR171" s="502"/>
      <c r="DS171" s="502"/>
      <c r="DT171" s="495" t="str">
        <f>ADHK!DT171</f>
        <v/>
      </c>
      <c r="DU171" s="495"/>
      <c r="DV171" s="495">
        <f t="shared" si="1267"/>
        <v>0</v>
      </c>
      <c r="DW171" s="504"/>
      <c r="DX171" s="495">
        <f t="shared" si="1268"/>
        <v>0</v>
      </c>
      <c r="DY171" s="504"/>
      <c r="DZ171" s="495"/>
      <c r="EA171" s="505">
        <f t="shared" si="1269"/>
        <v>0</v>
      </c>
      <c r="EB171" s="495">
        <f t="shared" si="1270"/>
        <v>0</v>
      </c>
      <c r="EC171" s="504"/>
      <c r="ED171" s="506">
        <f t="shared" si="1271"/>
        <v>0</v>
      </c>
      <c r="EE171" s="507">
        <f t="shared" si="1272"/>
        <v>0</v>
      </c>
      <c r="EF171" s="573"/>
      <c r="EG171" s="500">
        <f t="shared" si="1341"/>
        <v>15</v>
      </c>
      <c r="EH171" s="501" t="s">
        <v>94</v>
      </c>
      <c r="EI171" s="502"/>
      <c r="EJ171" s="502"/>
      <c r="EK171" s="495" t="str">
        <f>ADHK!EK171</f>
        <v/>
      </c>
      <c r="EL171" s="495"/>
      <c r="EM171" s="495">
        <f t="shared" si="1273"/>
        <v>0</v>
      </c>
      <c r="EN171" s="504"/>
      <c r="EO171" s="495">
        <f t="shared" si="1274"/>
        <v>0</v>
      </c>
      <c r="EP171" s="504"/>
      <c r="EQ171" s="495"/>
      <c r="ER171" s="505">
        <f t="shared" si="1275"/>
        <v>0</v>
      </c>
      <c r="ES171" s="495">
        <f t="shared" si="1276"/>
        <v>0</v>
      </c>
      <c r="ET171" s="504"/>
      <c r="EU171" s="506">
        <f t="shared" si="1277"/>
        <v>0</v>
      </c>
      <c r="EV171" s="507">
        <f t="shared" si="1278"/>
        <v>0</v>
      </c>
      <c r="EW171" s="573"/>
      <c r="EX171" s="500">
        <f t="shared" si="1342"/>
        <v>15</v>
      </c>
      <c r="EY171" s="501" t="s">
        <v>94</v>
      </c>
      <c r="EZ171" s="502"/>
      <c r="FA171" s="502"/>
      <c r="FB171" s="495" t="str">
        <f>ADHK!FB171</f>
        <v/>
      </c>
      <c r="FC171" s="495"/>
      <c r="FD171" s="495">
        <f t="shared" si="1279"/>
        <v>0</v>
      </c>
      <c r="FE171" s="504"/>
      <c r="FF171" s="495">
        <f t="shared" si="1280"/>
        <v>0</v>
      </c>
      <c r="FG171" s="504"/>
      <c r="FH171" s="495"/>
      <c r="FI171" s="505">
        <f t="shared" si="1281"/>
        <v>0</v>
      </c>
      <c r="FJ171" s="495">
        <f t="shared" si="1282"/>
        <v>0</v>
      </c>
      <c r="FK171" s="504"/>
      <c r="FL171" s="506">
        <f t="shared" si="1283"/>
        <v>0</v>
      </c>
      <c r="FM171" s="507">
        <f t="shared" si="1284"/>
        <v>0</v>
      </c>
      <c r="FN171" s="573"/>
      <c r="FO171" s="500">
        <f t="shared" si="1343"/>
        <v>15</v>
      </c>
      <c r="FP171" s="501" t="s">
        <v>94</v>
      </c>
      <c r="FQ171" s="502"/>
      <c r="FR171" s="502"/>
      <c r="FS171" s="495" t="str">
        <f>ADHK!FS171</f>
        <v/>
      </c>
      <c r="FT171" s="495"/>
      <c r="FU171" s="495">
        <f t="shared" si="1285"/>
        <v>0</v>
      </c>
      <c r="FV171" s="504"/>
      <c r="FW171" s="495">
        <f t="shared" si="1286"/>
        <v>0</v>
      </c>
      <c r="FX171" s="504"/>
      <c r="FY171" s="495"/>
      <c r="FZ171" s="505">
        <f t="shared" si="1287"/>
        <v>0</v>
      </c>
      <c r="GA171" s="495">
        <f t="shared" si="1288"/>
        <v>0</v>
      </c>
      <c r="GB171" s="504"/>
      <c r="GC171" s="506">
        <f t="shared" si="1289"/>
        <v>0</v>
      </c>
      <c r="GD171" s="507">
        <f t="shared" si="1290"/>
        <v>0</v>
      </c>
      <c r="GE171" s="573"/>
      <c r="GF171" s="500">
        <f t="shared" si="1344"/>
        <v>15</v>
      </c>
      <c r="GG171" s="501" t="s">
        <v>94</v>
      </c>
      <c r="GH171" s="502"/>
      <c r="GI171" s="502"/>
      <c r="GJ171" s="495" t="str">
        <f>ADHK!GJ171</f>
        <v/>
      </c>
      <c r="GK171" s="495"/>
      <c r="GL171" s="495">
        <f t="shared" si="1291"/>
        <v>0</v>
      </c>
      <c r="GM171" s="504"/>
      <c r="GN171" s="495">
        <f t="shared" si="1292"/>
        <v>0</v>
      </c>
      <c r="GO171" s="504"/>
      <c r="GP171" s="495"/>
      <c r="GQ171" s="505">
        <f t="shared" si="1293"/>
        <v>0</v>
      </c>
      <c r="GR171" s="495">
        <f t="shared" si="1294"/>
        <v>0</v>
      </c>
      <c r="GS171" s="504"/>
      <c r="GT171" s="506">
        <f t="shared" si="1295"/>
        <v>0</v>
      </c>
      <c r="GU171" s="507">
        <f t="shared" si="1296"/>
        <v>0</v>
      </c>
      <c r="GV171" s="573"/>
      <c r="GW171" s="500">
        <f t="shared" si="1345"/>
        <v>15</v>
      </c>
      <c r="GX171" s="501" t="s">
        <v>94</v>
      </c>
      <c r="GY171" s="502"/>
      <c r="GZ171" s="502"/>
      <c r="HA171" s="495" t="str">
        <f>ADHK!HA171</f>
        <v/>
      </c>
      <c r="HB171" s="495"/>
      <c r="HC171" s="495">
        <f t="shared" si="1297"/>
        <v>0</v>
      </c>
      <c r="HD171" s="504"/>
      <c r="HE171" s="495">
        <f t="shared" si="1298"/>
        <v>0</v>
      </c>
      <c r="HF171" s="504"/>
      <c r="HG171" s="495"/>
      <c r="HH171" s="505">
        <f t="shared" si="1299"/>
        <v>0</v>
      </c>
      <c r="HI171" s="495">
        <f t="shared" si="1300"/>
        <v>0</v>
      </c>
      <c r="HJ171" s="504"/>
      <c r="HK171" s="506">
        <f t="shared" si="1301"/>
        <v>0</v>
      </c>
      <c r="HL171" s="507">
        <f t="shared" si="1302"/>
        <v>0</v>
      </c>
      <c r="HM171" s="573"/>
      <c r="HN171" s="500">
        <f t="shared" si="1346"/>
        <v>15</v>
      </c>
      <c r="HO171" s="501" t="s">
        <v>94</v>
      </c>
      <c r="HP171" s="502"/>
      <c r="HQ171" s="502"/>
      <c r="HR171" s="495" t="str">
        <f>ADHK!HR171</f>
        <v/>
      </c>
      <c r="HS171" s="495"/>
      <c r="HT171" s="495">
        <f t="shared" si="1303"/>
        <v>0</v>
      </c>
      <c r="HU171" s="504"/>
      <c r="HV171" s="495">
        <f t="shared" si="1304"/>
        <v>0</v>
      </c>
      <c r="HW171" s="504"/>
      <c r="HX171" s="495"/>
      <c r="HY171" s="505">
        <f t="shared" si="1305"/>
        <v>0</v>
      </c>
      <c r="HZ171" s="495">
        <f t="shared" si="1306"/>
        <v>0</v>
      </c>
      <c r="IA171" s="504"/>
      <c r="IB171" s="506">
        <f t="shared" si="1307"/>
        <v>0</v>
      </c>
      <c r="IC171" s="507">
        <f t="shared" si="1308"/>
        <v>0</v>
      </c>
      <c r="ID171" s="573"/>
      <c r="IE171" s="500">
        <f t="shared" si="1347"/>
        <v>15</v>
      </c>
      <c r="IF171" s="501" t="s">
        <v>94</v>
      </c>
      <c r="IG171" s="502"/>
      <c r="IH171" s="502"/>
      <c r="II171" s="495" t="str">
        <f>ADHK!II171</f>
        <v/>
      </c>
      <c r="IJ171" s="495"/>
      <c r="IK171" s="495">
        <f t="shared" si="1309"/>
        <v>0</v>
      </c>
      <c r="IL171" s="504"/>
      <c r="IM171" s="495">
        <f t="shared" si="1310"/>
        <v>0</v>
      </c>
      <c r="IN171" s="504"/>
      <c r="IO171" s="495"/>
      <c r="IP171" s="505">
        <f t="shared" si="1311"/>
        <v>0</v>
      </c>
      <c r="IQ171" s="495">
        <f t="shared" si="1312"/>
        <v>0</v>
      </c>
      <c r="IR171" s="504"/>
      <c r="IS171" s="506">
        <f t="shared" si="1313"/>
        <v>0</v>
      </c>
      <c r="IT171" s="507">
        <f t="shared" si="1314"/>
        <v>0</v>
      </c>
      <c r="IU171" s="573"/>
      <c r="IV171" s="500">
        <f t="shared" si="1348"/>
        <v>15</v>
      </c>
      <c r="IW171" s="501" t="s">
        <v>94</v>
      </c>
      <c r="IX171" s="502"/>
      <c r="IY171" s="502"/>
      <c r="IZ171" s="495" t="str">
        <f>ADHK!IZ171</f>
        <v/>
      </c>
      <c r="JA171" s="495"/>
      <c r="JB171" s="495">
        <f t="shared" si="1315"/>
        <v>0</v>
      </c>
      <c r="JC171" s="504"/>
      <c r="JD171" s="495">
        <f t="shared" si="1316"/>
        <v>0</v>
      </c>
      <c r="JE171" s="504"/>
      <c r="JF171" s="495"/>
      <c r="JG171" s="505">
        <f t="shared" si="1317"/>
        <v>0</v>
      </c>
      <c r="JH171" s="495">
        <f t="shared" si="1318"/>
        <v>0</v>
      </c>
      <c r="JI171" s="504"/>
      <c r="JJ171" s="506">
        <f t="shared" si="1319"/>
        <v>0</v>
      </c>
      <c r="JK171" s="507">
        <f t="shared" si="1320"/>
        <v>0</v>
      </c>
      <c r="JL171" s="573"/>
      <c r="JM171" s="500">
        <f t="shared" si="1349"/>
        <v>15</v>
      </c>
      <c r="JN171" s="501" t="s">
        <v>94</v>
      </c>
      <c r="JO171" s="502"/>
      <c r="JP171" s="502"/>
      <c r="JQ171" s="495" t="str">
        <f>ADHK!JQ171</f>
        <v/>
      </c>
      <c r="JR171" s="495"/>
      <c r="JS171" s="495">
        <f t="shared" si="1321"/>
        <v>0</v>
      </c>
      <c r="JT171" s="504"/>
      <c r="JU171" s="495">
        <f t="shared" si="1322"/>
        <v>0</v>
      </c>
      <c r="JV171" s="504"/>
      <c r="JW171" s="495"/>
      <c r="JX171" s="505">
        <f t="shared" si="1323"/>
        <v>0</v>
      </c>
      <c r="JY171" s="495">
        <f t="shared" si="1324"/>
        <v>0</v>
      </c>
      <c r="JZ171" s="504"/>
      <c r="KA171" s="506">
        <f t="shared" si="1325"/>
        <v>0</v>
      </c>
      <c r="KB171" s="507">
        <f t="shared" si="1326"/>
        <v>0</v>
      </c>
      <c r="KC171" s="573"/>
      <c r="KD171" s="500">
        <f t="shared" si="1350"/>
        <v>15</v>
      </c>
      <c r="KE171" s="501" t="s">
        <v>94</v>
      </c>
      <c r="KF171" s="502"/>
      <c r="KG171" s="502"/>
      <c r="KH171" s="495" t="str">
        <f>ADHK!KH171</f>
        <v/>
      </c>
      <c r="KI171" s="495"/>
      <c r="KJ171" s="495">
        <f t="shared" si="1327"/>
        <v>0</v>
      </c>
      <c r="KK171" s="504"/>
      <c r="KL171" s="495">
        <f t="shared" si="1328"/>
        <v>0</v>
      </c>
      <c r="KM171" s="504"/>
      <c r="KN171" s="495"/>
      <c r="KO171" s="505">
        <f t="shared" si="1329"/>
        <v>0</v>
      </c>
      <c r="KP171" s="495">
        <f t="shared" si="1330"/>
        <v>0</v>
      </c>
      <c r="KQ171" s="504"/>
      <c r="KR171" s="506">
        <f t="shared" si="1331"/>
        <v>0</v>
      </c>
      <c r="KS171" s="507">
        <f t="shared" si="1332"/>
        <v>0</v>
      </c>
    </row>
    <row r="172" ht="15.75" customHeight="1">
      <c r="A172" s="500">
        <f t="shared" si="1333"/>
        <v>16</v>
      </c>
      <c r="B172" s="501" t="s">
        <v>95</v>
      </c>
      <c r="C172" s="502"/>
      <c r="D172" s="502"/>
      <c r="E172" s="495" t="str">
        <f>ADHK!E172</f>
        <v/>
      </c>
      <c r="F172" s="495" t="str">
        <f>ADHK!F172</f>
        <v/>
      </c>
      <c r="G172" s="495">
        <f t="shared" si="1225"/>
        <v>0</v>
      </c>
      <c r="H172" s="504"/>
      <c r="I172" s="495">
        <f t="shared" si="1226"/>
        <v>0</v>
      </c>
      <c r="J172" s="504"/>
      <c r="K172" s="495"/>
      <c r="L172" s="505">
        <f t="shared" si="1227"/>
        <v>0</v>
      </c>
      <c r="M172" s="495">
        <f t="shared" si="1228"/>
        <v>0</v>
      </c>
      <c r="N172" s="504"/>
      <c r="O172" s="506">
        <f t="shared" si="1229"/>
        <v>0</v>
      </c>
      <c r="P172" s="507">
        <f t="shared" si="1230"/>
        <v>0</v>
      </c>
      <c r="Q172" s="573"/>
      <c r="R172" s="500">
        <f t="shared" si="1334"/>
        <v>16</v>
      </c>
      <c r="S172" s="501" t="s">
        <v>95</v>
      </c>
      <c r="T172" s="502"/>
      <c r="U172" s="502"/>
      <c r="V172" s="495" t="str">
        <f>ADHK!V172</f>
        <v/>
      </c>
      <c r="W172" s="495"/>
      <c r="X172" s="495">
        <f t="shared" si="1231"/>
        <v>0</v>
      </c>
      <c r="Y172" s="504"/>
      <c r="Z172" s="495">
        <f t="shared" si="1232"/>
        <v>0</v>
      </c>
      <c r="AA172" s="504"/>
      <c r="AB172" s="495"/>
      <c r="AC172" s="505">
        <f t="shared" si="1233"/>
        <v>0</v>
      </c>
      <c r="AD172" s="495">
        <f t="shared" si="1234"/>
        <v>0</v>
      </c>
      <c r="AE172" s="504"/>
      <c r="AF172" s="506">
        <f t="shared" si="1235"/>
        <v>0</v>
      </c>
      <c r="AG172" s="507">
        <f t="shared" si="1236"/>
        <v>0</v>
      </c>
      <c r="AH172" s="573"/>
      <c r="AI172" s="500">
        <f t="shared" si="1335"/>
        <v>16</v>
      </c>
      <c r="AJ172" s="501" t="s">
        <v>95</v>
      </c>
      <c r="AK172" s="502"/>
      <c r="AL172" s="502"/>
      <c r="AM172" s="495" t="str">
        <f>ADHK!AM172</f>
        <v/>
      </c>
      <c r="AN172" s="495"/>
      <c r="AO172" s="495">
        <f t="shared" si="1237"/>
        <v>0</v>
      </c>
      <c r="AP172" s="504"/>
      <c r="AQ172" s="495">
        <f t="shared" si="1238"/>
        <v>0</v>
      </c>
      <c r="AR172" s="504"/>
      <c r="AS172" s="495"/>
      <c r="AT172" s="505">
        <f t="shared" si="1239"/>
        <v>0</v>
      </c>
      <c r="AU172" s="495">
        <f t="shared" si="1240"/>
        <v>0</v>
      </c>
      <c r="AV172" s="504"/>
      <c r="AW172" s="506">
        <f t="shared" si="1241"/>
        <v>0</v>
      </c>
      <c r="AX172" s="507">
        <f t="shared" si="1242"/>
        <v>0</v>
      </c>
      <c r="AY172" s="573"/>
      <c r="AZ172" s="500">
        <f t="shared" si="1336"/>
        <v>16</v>
      </c>
      <c r="BA172" s="501" t="s">
        <v>95</v>
      </c>
      <c r="BB172" s="502"/>
      <c r="BC172" s="502"/>
      <c r="BD172" s="495" t="str">
        <f>ADHK!BD172</f>
        <v/>
      </c>
      <c r="BE172" s="495"/>
      <c r="BF172" s="495">
        <f t="shared" si="1243"/>
        <v>0</v>
      </c>
      <c r="BG172" s="504"/>
      <c r="BH172" s="495">
        <f t="shared" si="1244"/>
        <v>0</v>
      </c>
      <c r="BI172" s="504"/>
      <c r="BJ172" s="495"/>
      <c r="BK172" s="505">
        <f t="shared" si="1245"/>
        <v>0</v>
      </c>
      <c r="BL172" s="495">
        <f t="shared" si="1246"/>
        <v>0</v>
      </c>
      <c r="BM172" s="504"/>
      <c r="BN172" s="506">
        <f t="shared" si="1247"/>
        <v>0</v>
      </c>
      <c r="BO172" s="507">
        <f t="shared" si="1248"/>
        <v>0</v>
      </c>
      <c r="BP172" s="573"/>
      <c r="BQ172" s="500">
        <f t="shared" si="1337"/>
        <v>16</v>
      </c>
      <c r="BR172" s="501" t="s">
        <v>95</v>
      </c>
      <c r="BS172" s="502"/>
      <c r="BT172" s="502"/>
      <c r="BU172" s="495" t="str">
        <f>ADHK!BU172</f>
        <v/>
      </c>
      <c r="BV172" s="495"/>
      <c r="BW172" s="495">
        <f t="shared" si="1249"/>
        <v>0</v>
      </c>
      <c r="BX172" s="504"/>
      <c r="BY172" s="495">
        <f t="shared" si="1250"/>
        <v>0</v>
      </c>
      <c r="BZ172" s="504"/>
      <c r="CA172" s="495"/>
      <c r="CB172" s="505">
        <f t="shared" si="1251"/>
        <v>0</v>
      </c>
      <c r="CC172" s="495">
        <f t="shared" si="1252"/>
        <v>0</v>
      </c>
      <c r="CD172" s="504"/>
      <c r="CE172" s="506">
        <f t="shared" si="1253"/>
        <v>0</v>
      </c>
      <c r="CF172" s="507">
        <f t="shared" si="1254"/>
        <v>0</v>
      </c>
      <c r="CG172" s="573"/>
      <c r="CH172" s="500">
        <f t="shared" si="1338"/>
        <v>16</v>
      </c>
      <c r="CI172" s="501" t="s">
        <v>95</v>
      </c>
      <c r="CJ172" s="502"/>
      <c r="CK172" s="502"/>
      <c r="CL172" s="495" t="str">
        <f>ADHK!CL172</f>
        <v/>
      </c>
      <c r="CM172" s="495"/>
      <c r="CN172" s="495">
        <f t="shared" si="1255"/>
        <v>0</v>
      </c>
      <c r="CO172" s="504"/>
      <c r="CP172" s="495">
        <f t="shared" si="1256"/>
        <v>0</v>
      </c>
      <c r="CQ172" s="504"/>
      <c r="CR172" s="495"/>
      <c r="CS172" s="505">
        <f t="shared" si="1257"/>
        <v>0</v>
      </c>
      <c r="CT172" s="495">
        <f t="shared" si="1258"/>
        <v>0</v>
      </c>
      <c r="CU172" s="504"/>
      <c r="CV172" s="506">
        <f t="shared" si="1259"/>
        <v>0</v>
      </c>
      <c r="CW172" s="507">
        <f t="shared" si="1260"/>
        <v>0</v>
      </c>
      <c r="CX172" s="573"/>
      <c r="CY172" s="500">
        <f t="shared" si="1339"/>
        <v>16</v>
      </c>
      <c r="CZ172" s="501" t="s">
        <v>95</v>
      </c>
      <c r="DA172" s="502"/>
      <c r="DB172" s="502"/>
      <c r="DC172" s="495" t="str">
        <f>ADHK!DC172</f>
        <v/>
      </c>
      <c r="DD172" s="495"/>
      <c r="DE172" s="495">
        <f t="shared" si="1261"/>
        <v>0</v>
      </c>
      <c r="DF172" s="504"/>
      <c r="DG172" s="495">
        <f t="shared" si="1262"/>
        <v>0</v>
      </c>
      <c r="DH172" s="504"/>
      <c r="DI172" s="495"/>
      <c r="DJ172" s="505">
        <f t="shared" si="1263"/>
        <v>0</v>
      </c>
      <c r="DK172" s="495">
        <f t="shared" si="1264"/>
        <v>0</v>
      </c>
      <c r="DL172" s="504"/>
      <c r="DM172" s="506">
        <f t="shared" si="1265"/>
        <v>0</v>
      </c>
      <c r="DN172" s="507">
        <f t="shared" si="1266"/>
        <v>0</v>
      </c>
      <c r="DO172" s="573"/>
      <c r="DP172" s="500">
        <f t="shared" si="1340"/>
        <v>16</v>
      </c>
      <c r="DQ172" s="501" t="s">
        <v>95</v>
      </c>
      <c r="DR172" s="502"/>
      <c r="DS172" s="502"/>
      <c r="DT172" s="495" t="str">
        <f>ADHK!DT172</f>
        <v/>
      </c>
      <c r="DU172" s="495"/>
      <c r="DV172" s="495">
        <f t="shared" si="1267"/>
        <v>0</v>
      </c>
      <c r="DW172" s="504"/>
      <c r="DX172" s="495">
        <f t="shared" si="1268"/>
        <v>0</v>
      </c>
      <c r="DY172" s="504"/>
      <c r="DZ172" s="495"/>
      <c r="EA172" s="505">
        <f t="shared" si="1269"/>
        <v>0</v>
      </c>
      <c r="EB172" s="495">
        <f t="shared" si="1270"/>
        <v>0</v>
      </c>
      <c r="EC172" s="504"/>
      <c r="ED172" s="506">
        <f t="shared" si="1271"/>
        <v>0</v>
      </c>
      <c r="EE172" s="507">
        <f t="shared" si="1272"/>
        <v>0</v>
      </c>
      <c r="EF172" s="573"/>
      <c r="EG172" s="500">
        <f t="shared" si="1341"/>
        <v>16</v>
      </c>
      <c r="EH172" s="501" t="s">
        <v>95</v>
      </c>
      <c r="EI172" s="502"/>
      <c r="EJ172" s="502"/>
      <c r="EK172" s="495" t="str">
        <f>ADHK!EK172</f>
        <v/>
      </c>
      <c r="EL172" s="495"/>
      <c r="EM172" s="495">
        <f t="shared" si="1273"/>
        <v>0</v>
      </c>
      <c r="EN172" s="504"/>
      <c r="EO172" s="495">
        <f t="shared" si="1274"/>
        <v>0</v>
      </c>
      <c r="EP172" s="504"/>
      <c r="EQ172" s="495"/>
      <c r="ER172" s="505">
        <f t="shared" si="1275"/>
        <v>0</v>
      </c>
      <c r="ES172" s="495">
        <f t="shared" si="1276"/>
        <v>0</v>
      </c>
      <c r="ET172" s="504"/>
      <c r="EU172" s="506">
        <f t="shared" si="1277"/>
        <v>0</v>
      </c>
      <c r="EV172" s="507">
        <f t="shared" si="1278"/>
        <v>0</v>
      </c>
      <c r="EW172" s="573"/>
      <c r="EX172" s="500">
        <f t="shared" si="1342"/>
        <v>16</v>
      </c>
      <c r="EY172" s="501" t="s">
        <v>95</v>
      </c>
      <c r="EZ172" s="502"/>
      <c r="FA172" s="502"/>
      <c r="FB172" s="495" t="str">
        <f>ADHK!FB172</f>
        <v/>
      </c>
      <c r="FC172" s="495"/>
      <c r="FD172" s="495">
        <f t="shared" si="1279"/>
        <v>0</v>
      </c>
      <c r="FE172" s="504"/>
      <c r="FF172" s="495">
        <f t="shared" si="1280"/>
        <v>0</v>
      </c>
      <c r="FG172" s="504"/>
      <c r="FH172" s="495"/>
      <c r="FI172" s="505">
        <f t="shared" si="1281"/>
        <v>0</v>
      </c>
      <c r="FJ172" s="495">
        <f t="shared" si="1282"/>
        <v>0</v>
      </c>
      <c r="FK172" s="504"/>
      <c r="FL172" s="506">
        <f t="shared" si="1283"/>
        <v>0</v>
      </c>
      <c r="FM172" s="507">
        <f t="shared" si="1284"/>
        <v>0</v>
      </c>
      <c r="FN172" s="573"/>
      <c r="FO172" s="500">
        <f t="shared" si="1343"/>
        <v>16</v>
      </c>
      <c r="FP172" s="501" t="s">
        <v>95</v>
      </c>
      <c r="FQ172" s="502"/>
      <c r="FR172" s="502"/>
      <c r="FS172" s="495" t="str">
        <f>ADHK!FS172</f>
        <v/>
      </c>
      <c r="FT172" s="495"/>
      <c r="FU172" s="495">
        <f t="shared" si="1285"/>
        <v>0</v>
      </c>
      <c r="FV172" s="504"/>
      <c r="FW172" s="495">
        <f t="shared" si="1286"/>
        <v>0</v>
      </c>
      <c r="FX172" s="504"/>
      <c r="FY172" s="495"/>
      <c r="FZ172" s="505">
        <f t="shared" si="1287"/>
        <v>0</v>
      </c>
      <c r="GA172" s="495">
        <f t="shared" si="1288"/>
        <v>0</v>
      </c>
      <c r="GB172" s="504"/>
      <c r="GC172" s="506">
        <f t="shared" si="1289"/>
        <v>0</v>
      </c>
      <c r="GD172" s="507">
        <f t="shared" si="1290"/>
        <v>0</v>
      </c>
      <c r="GE172" s="573"/>
      <c r="GF172" s="500">
        <f t="shared" si="1344"/>
        <v>16</v>
      </c>
      <c r="GG172" s="501" t="s">
        <v>95</v>
      </c>
      <c r="GH172" s="502"/>
      <c r="GI172" s="502"/>
      <c r="GJ172" s="495" t="str">
        <f>ADHK!GJ172</f>
        <v/>
      </c>
      <c r="GK172" s="495"/>
      <c r="GL172" s="495">
        <f t="shared" si="1291"/>
        <v>0</v>
      </c>
      <c r="GM172" s="504"/>
      <c r="GN172" s="495">
        <f t="shared" si="1292"/>
        <v>0</v>
      </c>
      <c r="GO172" s="504"/>
      <c r="GP172" s="495"/>
      <c r="GQ172" s="505">
        <f t="shared" si="1293"/>
        <v>0</v>
      </c>
      <c r="GR172" s="495">
        <f t="shared" si="1294"/>
        <v>0</v>
      </c>
      <c r="GS172" s="504"/>
      <c r="GT172" s="506">
        <f t="shared" si="1295"/>
        <v>0</v>
      </c>
      <c r="GU172" s="507">
        <f t="shared" si="1296"/>
        <v>0</v>
      </c>
      <c r="GV172" s="573"/>
      <c r="GW172" s="500">
        <f t="shared" si="1345"/>
        <v>16</v>
      </c>
      <c r="GX172" s="501" t="s">
        <v>95</v>
      </c>
      <c r="GY172" s="502"/>
      <c r="GZ172" s="502"/>
      <c r="HA172" s="495" t="str">
        <f>ADHK!HA172</f>
        <v/>
      </c>
      <c r="HB172" s="495"/>
      <c r="HC172" s="495">
        <f t="shared" si="1297"/>
        <v>0</v>
      </c>
      <c r="HD172" s="504"/>
      <c r="HE172" s="495">
        <f t="shared" si="1298"/>
        <v>0</v>
      </c>
      <c r="HF172" s="504"/>
      <c r="HG172" s="495"/>
      <c r="HH172" s="505">
        <f t="shared" si="1299"/>
        <v>0</v>
      </c>
      <c r="HI172" s="495">
        <f t="shared" si="1300"/>
        <v>0</v>
      </c>
      <c r="HJ172" s="504"/>
      <c r="HK172" s="506">
        <f t="shared" si="1301"/>
        <v>0</v>
      </c>
      <c r="HL172" s="507">
        <f t="shared" si="1302"/>
        <v>0</v>
      </c>
      <c r="HM172" s="573"/>
      <c r="HN172" s="500">
        <f t="shared" si="1346"/>
        <v>16</v>
      </c>
      <c r="HO172" s="501" t="s">
        <v>95</v>
      </c>
      <c r="HP172" s="502"/>
      <c r="HQ172" s="502"/>
      <c r="HR172" s="495" t="str">
        <f>ADHK!HR172</f>
        <v/>
      </c>
      <c r="HS172" s="495"/>
      <c r="HT172" s="495">
        <f t="shared" si="1303"/>
        <v>0</v>
      </c>
      <c r="HU172" s="504"/>
      <c r="HV172" s="495">
        <f t="shared" si="1304"/>
        <v>0</v>
      </c>
      <c r="HW172" s="504"/>
      <c r="HX172" s="495"/>
      <c r="HY172" s="505">
        <f t="shared" si="1305"/>
        <v>0</v>
      </c>
      <c r="HZ172" s="495">
        <f t="shared" si="1306"/>
        <v>0</v>
      </c>
      <c r="IA172" s="504"/>
      <c r="IB172" s="506">
        <f t="shared" si="1307"/>
        <v>0</v>
      </c>
      <c r="IC172" s="507">
        <f t="shared" si="1308"/>
        <v>0</v>
      </c>
      <c r="ID172" s="573"/>
      <c r="IE172" s="500">
        <f t="shared" si="1347"/>
        <v>16</v>
      </c>
      <c r="IF172" s="501" t="s">
        <v>95</v>
      </c>
      <c r="IG172" s="502"/>
      <c r="IH172" s="502"/>
      <c r="II172" s="495" t="str">
        <f>ADHK!II172</f>
        <v/>
      </c>
      <c r="IJ172" s="495"/>
      <c r="IK172" s="495">
        <f t="shared" si="1309"/>
        <v>0</v>
      </c>
      <c r="IL172" s="504"/>
      <c r="IM172" s="495">
        <f t="shared" si="1310"/>
        <v>0</v>
      </c>
      <c r="IN172" s="504"/>
      <c r="IO172" s="495"/>
      <c r="IP172" s="505">
        <f t="shared" si="1311"/>
        <v>0</v>
      </c>
      <c r="IQ172" s="495">
        <f t="shared" si="1312"/>
        <v>0</v>
      </c>
      <c r="IR172" s="504"/>
      <c r="IS172" s="506">
        <f t="shared" si="1313"/>
        <v>0</v>
      </c>
      <c r="IT172" s="507">
        <f t="shared" si="1314"/>
        <v>0</v>
      </c>
      <c r="IU172" s="573"/>
      <c r="IV172" s="500">
        <f t="shared" si="1348"/>
        <v>16</v>
      </c>
      <c r="IW172" s="501" t="s">
        <v>95</v>
      </c>
      <c r="IX172" s="502"/>
      <c r="IY172" s="502"/>
      <c r="IZ172" s="495" t="str">
        <f>ADHK!IZ172</f>
        <v/>
      </c>
      <c r="JA172" s="495"/>
      <c r="JB172" s="495">
        <f t="shared" si="1315"/>
        <v>0</v>
      </c>
      <c r="JC172" s="504"/>
      <c r="JD172" s="495">
        <f t="shared" si="1316"/>
        <v>0</v>
      </c>
      <c r="JE172" s="504"/>
      <c r="JF172" s="495"/>
      <c r="JG172" s="505">
        <f t="shared" si="1317"/>
        <v>0</v>
      </c>
      <c r="JH172" s="495">
        <f t="shared" si="1318"/>
        <v>0</v>
      </c>
      <c r="JI172" s="504"/>
      <c r="JJ172" s="506">
        <f t="shared" si="1319"/>
        <v>0</v>
      </c>
      <c r="JK172" s="507">
        <f t="shared" si="1320"/>
        <v>0</v>
      </c>
      <c r="JL172" s="573"/>
      <c r="JM172" s="500">
        <f t="shared" si="1349"/>
        <v>16</v>
      </c>
      <c r="JN172" s="501" t="s">
        <v>95</v>
      </c>
      <c r="JO172" s="502"/>
      <c r="JP172" s="502"/>
      <c r="JQ172" s="495" t="str">
        <f>ADHK!JQ172</f>
        <v/>
      </c>
      <c r="JR172" s="495"/>
      <c r="JS172" s="495">
        <f t="shared" si="1321"/>
        <v>0</v>
      </c>
      <c r="JT172" s="504"/>
      <c r="JU172" s="495">
        <f t="shared" si="1322"/>
        <v>0</v>
      </c>
      <c r="JV172" s="504"/>
      <c r="JW172" s="495"/>
      <c r="JX172" s="505">
        <f t="shared" si="1323"/>
        <v>0</v>
      </c>
      <c r="JY172" s="495">
        <f t="shared" si="1324"/>
        <v>0</v>
      </c>
      <c r="JZ172" s="504"/>
      <c r="KA172" s="506">
        <f t="shared" si="1325"/>
        <v>0</v>
      </c>
      <c r="KB172" s="507">
        <f t="shared" si="1326"/>
        <v>0</v>
      </c>
      <c r="KC172" s="573"/>
      <c r="KD172" s="500">
        <f t="shared" si="1350"/>
        <v>16</v>
      </c>
      <c r="KE172" s="501" t="s">
        <v>95</v>
      </c>
      <c r="KF172" s="502"/>
      <c r="KG172" s="502"/>
      <c r="KH172" s="495" t="str">
        <f>ADHK!KH172</f>
        <v/>
      </c>
      <c r="KI172" s="495"/>
      <c r="KJ172" s="495">
        <f t="shared" si="1327"/>
        <v>0</v>
      </c>
      <c r="KK172" s="504"/>
      <c r="KL172" s="495">
        <f t="shared" si="1328"/>
        <v>0</v>
      </c>
      <c r="KM172" s="504"/>
      <c r="KN172" s="495"/>
      <c r="KO172" s="505">
        <f t="shared" si="1329"/>
        <v>0</v>
      </c>
      <c r="KP172" s="495">
        <f t="shared" si="1330"/>
        <v>0</v>
      </c>
      <c r="KQ172" s="504"/>
      <c r="KR172" s="506">
        <f t="shared" si="1331"/>
        <v>0</v>
      </c>
      <c r="KS172" s="507">
        <f t="shared" si="1332"/>
        <v>0</v>
      </c>
    </row>
    <row r="173" ht="15.75" customHeight="1">
      <c r="A173" s="500">
        <f t="shared" si="1333"/>
        <v>17</v>
      </c>
      <c r="B173" s="501" t="s">
        <v>96</v>
      </c>
      <c r="C173" s="502"/>
      <c r="D173" s="502"/>
      <c r="E173" s="495" t="str">
        <f>ADHK!E173</f>
        <v/>
      </c>
      <c r="F173" s="495" t="str">
        <f>ADHK!F173</f>
        <v/>
      </c>
      <c r="G173" s="495">
        <f t="shared" si="1225"/>
        <v>0</v>
      </c>
      <c r="H173" s="504"/>
      <c r="I173" s="495">
        <f t="shared" si="1226"/>
        <v>0</v>
      </c>
      <c r="J173" s="504"/>
      <c r="K173" s="495"/>
      <c r="L173" s="505">
        <f t="shared" si="1227"/>
        <v>0</v>
      </c>
      <c r="M173" s="495">
        <f t="shared" si="1228"/>
        <v>0</v>
      </c>
      <c r="N173" s="504"/>
      <c r="O173" s="506">
        <f t="shared" si="1229"/>
        <v>0</v>
      </c>
      <c r="P173" s="507">
        <f t="shared" si="1230"/>
        <v>0</v>
      </c>
      <c r="Q173" s="573"/>
      <c r="R173" s="500">
        <f t="shared" si="1334"/>
        <v>17</v>
      </c>
      <c r="S173" s="501" t="s">
        <v>96</v>
      </c>
      <c r="T173" s="502"/>
      <c r="U173" s="502"/>
      <c r="V173" s="495" t="str">
        <f>ADHK!V173</f>
        <v/>
      </c>
      <c r="W173" s="495"/>
      <c r="X173" s="495">
        <f t="shared" si="1231"/>
        <v>0</v>
      </c>
      <c r="Y173" s="504"/>
      <c r="Z173" s="495">
        <f t="shared" si="1232"/>
        <v>0</v>
      </c>
      <c r="AA173" s="504"/>
      <c r="AB173" s="495"/>
      <c r="AC173" s="505">
        <f t="shared" si="1233"/>
        <v>0</v>
      </c>
      <c r="AD173" s="495">
        <f t="shared" si="1234"/>
        <v>0</v>
      </c>
      <c r="AE173" s="504"/>
      <c r="AF173" s="506">
        <f t="shared" si="1235"/>
        <v>0</v>
      </c>
      <c r="AG173" s="507">
        <f t="shared" si="1236"/>
        <v>0</v>
      </c>
      <c r="AH173" s="573"/>
      <c r="AI173" s="500">
        <f t="shared" si="1335"/>
        <v>17</v>
      </c>
      <c r="AJ173" s="501" t="s">
        <v>96</v>
      </c>
      <c r="AK173" s="502"/>
      <c r="AL173" s="502"/>
      <c r="AM173" s="495" t="str">
        <f>ADHK!AM173</f>
        <v/>
      </c>
      <c r="AN173" s="495"/>
      <c r="AO173" s="495">
        <f t="shared" si="1237"/>
        <v>0</v>
      </c>
      <c r="AP173" s="504"/>
      <c r="AQ173" s="495">
        <f t="shared" si="1238"/>
        <v>0</v>
      </c>
      <c r="AR173" s="504"/>
      <c r="AS173" s="495"/>
      <c r="AT173" s="505">
        <f t="shared" si="1239"/>
        <v>0</v>
      </c>
      <c r="AU173" s="495">
        <f t="shared" si="1240"/>
        <v>0</v>
      </c>
      <c r="AV173" s="504"/>
      <c r="AW173" s="506">
        <f t="shared" si="1241"/>
        <v>0</v>
      </c>
      <c r="AX173" s="507">
        <f t="shared" si="1242"/>
        <v>0</v>
      </c>
      <c r="AY173" s="573"/>
      <c r="AZ173" s="500">
        <f t="shared" si="1336"/>
        <v>17</v>
      </c>
      <c r="BA173" s="501" t="s">
        <v>96</v>
      </c>
      <c r="BB173" s="502"/>
      <c r="BC173" s="502"/>
      <c r="BD173" s="495" t="str">
        <f>ADHK!BD173</f>
        <v/>
      </c>
      <c r="BE173" s="495"/>
      <c r="BF173" s="495">
        <f t="shared" si="1243"/>
        <v>0</v>
      </c>
      <c r="BG173" s="504"/>
      <c r="BH173" s="495">
        <f t="shared" si="1244"/>
        <v>0</v>
      </c>
      <c r="BI173" s="504"/>
      <c r="BJ173" s="495"/>
      <c r="BK173" s="505">
        <f t="shared" si="1245"/>
        <v>0</v>
      </c>
      <c r="BL173" s="495">
        <f t="shared" si="1246"/>
        <v>0</v>
      </c>
      <c r="BM173" s="504"/>
      <c r="BN173" s="506">
        <f t="shared" si="1247"/>
        <v>0</v>
      </c>
      <c r="BO173" s="507">
        <f t="shared" si="1248"/>
        <v>0</v>
      </c>
      <c r="BP173" s="573"/>
      <c r="BQ173" s="500">
        <f t="shared" si="1337"/>
        <v>17</v>
      </c>
      <c r="BR173" s="501" t="s">
        <v>96</v>
      </c>
      <c r="BS173" s="502"/>
      <c r="BT173" s="502"/>
      <c r="BU173" s="495" t="str">
        <f>ADHK!BU173</f>
        <v/>
      </c>
      <c r="BV173" s="495"/>
      <c r="BW173" s="495">
        <f t="shared" si="1249"/>
        <v>0</v>
      </c>
      <c r="BX173" s="504"/>
      <c r="BY173" s="495">
        <f t="shared" si="1250"/>
        <v>0</v>
      </c>
      <c r="BZ173" s="504"/>
      <c r="CA173" s="495"/>
      <c r="CB173" s="505">
        <f t="shared" si="1251"/>
        <v>0</v>
      </c>
      <c r="CC173" s="495">
        <f t="shared" si="1252"/>
        <v>0</v>
      </c>
      <c r="CD173" s="504"/>
      <c r="CE173" s="506">
        <f t="shared" si="1253"/>
        <v>0</v>
      </c>
      <c r="CF173" s="507">
        <f t="shared" si="1254"/>
        <v>0</v>
      </c>
      <c r="CG173" s="573"/>
      <c r="CH173" s="500">
        <f t="shared" si="1338"/>
        <v>17</v>
      </c>
      <c r="CI173" s="501" t="s">
        <v>96</v>
      </c>
      <c r="CJ173" s="502"/>
      <c r="CK173" s="502"/>
      <c r="CL173" s="495" t="str">
        <f>ADHK!CL173</f>
        <v/>
      </c>
      <c r="CM173" s="495"/>
      <c r="CN173" s="495">
        <f t="shared" si="1255"/>
        <v>0</v>
      </c>
      <c r="CO173" s="504"/>
      <c r="CP173" s="495">
        <f t="shared" si="1256"/>
        <v>0</v>
      </c>
      <c r="CQ173" s="504"/>
      <c r="CR173" s="495"/>
      <c r="CS173" s="505">
        <f t="shared" si="1257"/>
        <v>0</v>
      </c>
      <c r="CT173" s="495">
        <f t="shared" si="1258"/>
        <v>0</v>
      </c>
      <c r="CU173" s="504"/>
      <c r="CV173" s="506">
        <f t="shared" si="1259"/>
        <v>0</v>
      </c>
      <c r="CW173" s="507">
        <f t="shared" si="1260"/>
        <v>0</v>
      </c>
      <c r="CX173" s="573"/>
      <c r="CY173" s="500">
        <f t="shared" si="1339"/>
        <v>17</v>
      </c>
      <c r="CZ173" s="501" t="s">
        <v>96</v>
      </c>
      <c r="DA173" s="502"/>
      <c r="DB173" s="502"/>
      <c r="DC173" s="495" t="str">
        <f>ADHK!DC173</f>
        <v/>
      </c>
      <c r="DD173" s="495"/>
      <c r="DE173" s="495">
        <f t="shared" si="1261"/>
        <v>0</v>
      </c>
      <c r="DF173" s="504"/>
      <c r="DG173" s="495">
        <f t="shared" si="1262"/>
        <v>0</v>
      </c>
      <c r="DH173" s="504"/>
      <c r="DI173" s="495"/>
      <c r="DJ173" s="505">
        <f t="shared" si="1263"/>
        <v>0</v>
      </c>
      <c r="DK173" s="495">
        <f t="shared" si="1264"/>
        <v>0</v>
      </c>
      <c r="DL173" s="504"/>
      <c r="DM173" s="506">
        <f t="shared" si="1265"/>
        <v>0</v>
      </c>
      <c r="DN173" s="507">
        <f t="shared" si="1266"/>
        <v>0</v>
      </c>
      <c r="DO173" s="573"/>
      <c r="DP173" s="500">
        <f t="shared" si="1340"/>
        <v>17</v>
      </c>
      <c r="DQ173" s="501" t="s">
        <v>96</v>
      </c>
      <c r="DR173" s="502"/>
      <c r="DS173" s="502"/>
      <c r="DT173" s="495" t="str">
        <f>ADHK!DT173</f>
        <v/>
      </c>
      <c r="DU173" s="495"/>
      <c r="DV173" s="495">
        <f t="shared" si="1267"/>
        <v>0</v>
      </c>
      <c r="DW173" s="504"/>
      <c r="DX173" s="495">
        <f t="shared" si="1268"/>
        <v>0</v>
      </c>
      <c r="DY173" s="504"/>
      <c r="DZ173" s="495"/>
      <c r="EA173" s="505">
        <f t="shared" si="1269"/>
        <v>0</v>
      </c>
      <c r="EB173" s="495">
        <f t="shared" si="1270"/>
        <v>0</v>
      </c>
      <c r="EC173" s="504"/>
      <c r="ED173" s="506">
        <f t="shared" si="1271"/>
        <v>0</v>
      </c>
      <c r="EE173" s="507">
        <f t="shared" si="1272"/>
        <v>0</v>
      </c>
      <c r="EF173" s="573"/>
      <c r="EG173" s="500">
        <f t="shared" si="1341"/>
        <v>17</v>
      </c>
      <c r="EH173" s="501" t="s">
        <v>96</v>
      </c>
      <c r="EI173" s="502"/>
      <c r="EJ173" s="502"/>
      <c r="EK173" s="495" t="str">
        <f>ADHK!EK173</f>
        <v/>
      </c>
      <c r="EL173" s="495"/>
      <c r="EM173" s="495">
        <f t="shared" si="1273"/>
        <v>0</v>
      </c>
      <c r="EN173" s="504"/>
      <c r="EO173" s="495">
        <f t="shared" si="1274"/>
        <v>0</v>
      </c>
      <c r="EP173" s="504"/>
      <c r="EQ173" s="495"/>
      <c r="ER173" s="505">
        <f t="shared" si="1275"/>
        <v>0</v>
      </c>
      <c r="ES173" s="495">
        <f t="shared" si="1276"/>
        <v>0</v>
      </c>
      <c r="ET173" s="504"/>
      <c r="EU173" s="506">
        <f t="shared" si="1277"/>
        <v>0</v>
      </c>
      <c r="EV173" s="507">
        <f t="shared" si="1278"/>
        <v>0</v>
      </c>
      <c r="EW173" s="573"/>
      <c r="EX173" s="500">
        <f t="shared" si="1342"/>
        <v>17</v>
      </c>
      <c r="EY173" s="501" t="s">
        <v>96</v>
      </c>
      <c r="EZ173" s="502"/>
      <c r="FA173" s="502"/>
      <c r="FB173" s="495" t="str">
        <f>ADHK!FB173</f>
        <v/>
      </c>
      <c r="FC173" s="495"/>
      <c r="FD173" s="495">
        <f t="shared" si="1279"/>
        <v>0</v>
      </c>
      <c r="FE173" s="504"/>
      <c r="FF173" s="495">
        <f t="shared" si="1280"/>
        <v>0</v>
      </c>
      <c r="FG173" s="504"/>
      <c r="FH173" s="495"/>
      <c r="FI173" s="505">
        <f t="shared" si="1281"/>
        <v>0</v>
      </c>
      <c r="FJ173" s="495">
        <f t="shared" si="1282"/>
        <v>0</v>
      </c>
      <c r="FK173" s="504"/>
      <c r="FL173" s="506">
        <f t="shared" si="1283"/>
        <v>0</v>
      </c>
      <c r="FM173" s="507">
        <f t="shared" si="1284"/>
        <v>0</v>
      </c>
      <c r="FN173" s="573"/>
      <c r="FO173" s="500">
        <f t="shared" si="1343"/>
        <v>17</v>
      </c>
      <c r="FP173" s="501" t="s">
        <v>96</v>
      </c>
      <c r="FQ173" s="502"/>
      <c r="FR173" s="502"/>
      <c r="FS173" s="495" t="str">
        <f>ADHK!FS173</f>
        <v/>
      </c>
      <c r="FT173" s="495"/>
      <c r="FU173" s="495">
        <f t="shared" si="1285"/>
        <v>0</v>
      </c>
      <c r="FV173" s="504"/>
      <c r="FW173" s="495">
        <f t="shared" si="1286"/>
        <v>0</v>
      </c>
      <c r="FX173" s="504"/>
      <c r="FY173" s="495"/>
      <c r="FZ173" s="505">
        <f t="shared" si="1287"/>
        <v>0</v>
      </c>
      <c r="GA173" s="495">
        <f t="shared" si="1288"/>
        <v>0</v>
      </c>
      <c r="GB173" s="504"/>
      <c r="GC173" s="506">
        <f t="shared" si="1289"/>
        <v>0</v>
      </c>
      <c r="GD173" s="507">
        <f t="shared" si="1290"/>
        <v>0</v>
      </c>
      <c r="GE173" s="573"/>
      <c r="GF173" s="500">
        <f t="shared" si="1344"/>
        <v>17</v>
      </c>
      <c r="GG173" s="501" t="s">
        <v>96</v>
      </c>
      <c r="GH173" s="502"/>
      <c r="GI173" s="502"/>
      <c r="GJ173" s="495" t="str">
        <f>ADHK!GJ173</f>
        <v/>
      </c>
      <c r="GK173" s="495"/>
      <c r="GL173" s="495">
        <f t="shared" si="1291"/>
        <v>0</v>
      </c>
      <c r="GM173" s="504"/>
      <c r="GN173" s="495">
        <f t="shared" si="1292"/>
        <v>0</v>
      </c>
      <c r="GO173" s="504"/>
      <c r="GP173" s="495"/>
      <c r="GQ173" s="505">
        <f t="shared" si="1293"/>
        <v>0</v>
      </c>
      <c r="GR173" s="495">
        <f t="shared" si="1294"/>
        <v>0</v>
      </c>
      <c r="GS173" s="504"/>
      <c r="GT173" s="506">
        <f t="shared" si="1295"/>
        <v>0</v>
      </c>
      <c r="GU173" s="507">
        <f t="shared" si="1296"/>
        <v>0</v>
      </c>
      <c r="GV173" s="573"/>
      <c r="GW173" s="500">
        <f t="shared" si="1345"/>
        <v>17</v>
      </c>
      <c r="GX173" s="501" t="s">
        <v>96</v>
      </c>
      <c r="GY173" s="502"/>
      <c r="GZ173" s="502"/>
      <c r="HA173" s="495" t="str">
        <f>ADHK!HA173</f>
        <v/>
      </c>
      <c r="HB173" s="495"/>
      <c r="HC173" s="495">
        <f t="shared" si="1297"/>
        <v>0</v>
      </c>
      <c r="HD173" s="504"/>
      <c r="HE173" s="495">
        <f t="shared" si="1298"/>
        <v>0</v>
      </c>
      <c r="HF173" s="504"/>
      <c r="HG173" s="495"/>
      <c r="HH173" s="505">
        <f t="shared" si="1299"/>
        <v>0</v>
      </c>
      <c r="HI173" s="495">
        <f t="shared" si="1300"/>
        <v>0</v>
      </c>
      <c r="HJ173" s="504"/>
      <c r="HK173" s="506">
        <f t="shared" si="1301"/>
        <v>0</v>
      </c>
      <c r="HL173" s="507">
        <f t="shared" si="1302"/>
        <v>0</v>
      </c>
      <c r="HM173" s="573"/>
      <c r="HN173" s="500">
        <f t="shared" si="1346"/>
        <v>17</v>
      </c>
      <c r="HO173" s="501" t="s">
        <v>96</v>
      </c>
      <c r="HP173" s="502"/>
      <c r="HQ173" s="502"/>
      <c r="HR173" s="495" t="str">
        <f>ADHK!HR173</f>
        <v/>
      </c>
      <c r="HS173" s="495"/>
      <c r="HT173" s="495">
        <f t="shared" si="1303"/>
        <v>0</v>
      </c>
      <c r="HU173" s="504"/>
      <c r="HV173" s="495">
        <f t="shared" si="1304"/>
        <v>0</v>
      </c>
      <c r="HW173" s="504"/>
      <c r="HX173" s="495"/>
      <c r="HY173" s="505">
        <f t="shared" si="1305"/>
        <v>0</v>
      </c>
      <c r="HZ173" s="495">
        <f t="shared" si="1306"/>
        <v>0</v>
      </c>
      <c r="IA173" s="504"/>
      <c r="IB173" s="506">
        <f t="shared" si="1307"/>
        <v>0</v>
      </c>
      <c r="IC173" s="507">
        <f t="shared" si="1308"/>
        <v>0</v>
      </c>
      <c r="ID173" s="573"/>
      <c r="IE173" s="500">
        <f t="shared" si="1347"/>
        <v>17</v>
      </c>
      <c r="IF173" s="501" t="s">
        <v>96</v>
      </c>
      <c r="IG173" s="502"/>
      <c r="IH173" s="502"/>
      <c r="II173" s="495" t="str">
        <f>ADHK!II173</f>
        <v/>
      </c>
      <c r="IJ173" s="495"/>
      <c r="IK173" s="495">
        <f t="shared" si="1309"/>
        <v>0</v>
      </c>
      <c r="IL173" s="504"/>
      <c r="IM173" s="495">
        <f t="shared" si="1310"/>
        <v>0</v>
      </c>
      <c r="IN173" s="504"/>
      <c r="IO173" s="495"/>
      <c r="IP173" s="505">
        <f t="shared" si="1311"/>
        <v>0</v>
      </c>
      <c r="IQ173" s="495">
        <f t="shared" si="1312"/>
        <v>0</v>
      </c>
      <c r="IR173" s="504"/>
      <c r="IS173" s="506">
        <f t="shared" si="1313"/>
        <v>0</v>
      </c>
      <c r="IT173" s="507">
        <f t="shared" si="1314"/>
        <v>0</v>
      </c>
      <c r="IU173" s="573"/>
      <c r="IV173" s="500">
        <f t="shared" si="1348"/>
        <v>17</v>
      </c>
      <c r="IW173" s="501" t="s">
        <v>96</v>
      </c>
      <c r="IX173" s="502"/>
      <c r="IY173" s="502"/>
      <c r="IZ173" s="495" t="str">
        <f>ADHK!IZ173</f>
        <v/>
      </c>
      <c r="JA173" s="495"/>
      <c r="JB173" s="495">
        <f t="shared" si="1315"/>
        <v>0</v>
      </c>
      <c r="JC173" s="504"/>
      <c r="JD173" s="495">
        <f t="shared" si="1316"/>
        <v>0</v>
      </c>
      <c r="JE173" s="504"/>
      <c r="JF173" s="495"/>
      <c r="JG173" s="505">
        <f t="shared" si="1317"/>
        <v>0</v>
      </c>
      <c r="JH173" s="495">
        <f t="shared" si="1318"/>
        <v>0</v>
      </c>
      <c r="JI173" s="504"/>
      <c r="JJ173" s="506">
        <f t="shared" si="1319"/>
        <v>0</v>
      </c>
      <c r="JK173" s="507">
        <f t="shared" si="1320"/>
        <v>0</v>
      </c>
      <c r="JL173" s="573"/>
      <c r="JM173" s="500">
        <f t="shared" si="1349"/>
        <v>17</v>
      </c>
      <c r="JN173" s="501" t="s">
        <v>96</v>
      </c>
      <c r="JO173" s="502"/>
      <c r="JP173" s="502"/>
      <c r="JQ173" s="495" t="str">
        <f>ADHK!JQ173</f>
        <v/>
      </c>
      <c r="JR173" s="495"/>
      <c r="JS173" s="495">
        <f t="shared" si="1321"/>
        <v>0</v>
      </c>
      <c r="JT173" s="504"/>
      <c r="JU173" s="495">
        <f t="shared" si="1322"/>
        <v>0</v>
      </c>
      <c r="JV173" s="504"/>
      <c r="JW173" s="495"/>
      <c r="JX173" s="505">
        <f t="shared" si="1323"/>
        <v>0</v>
      </c>
      <c r="JY173" s="495">
        <f t="shared" si="1324"/>
        <v>0</v>
      </c>
      <c r="JZ173" s="504"/>
      <c r="KA173" s="506">
        <f t="shared" si="1325"/>
        <v>0</v>
      </c>
      <c r="KB173" s="507">
        <f t="shared" si="1326"/>
        <v>0</v>
      </c>
      <c r="KC173" s="573"/>
      <c r="KD173" s="500">
        <f t="shared" si="1350"/>
        <v>17</v>
      </c>
      <c r="KE173" s="501" t="s">
        <v>96</v>
      </c>
      <c r="KF173" s="502"/>
      <c r="KG173" s="502"/>
      <c r="KH173" s="495" t="str">
        <f>ADHK!KH173</f>
        <v/>
      </c>
      <c r="KI173" s="495"/>
      <c r="KJ173" s="495">
        <f t="shared" si="1327"/>
        <v>0</v>
      </c>
      <c r="KK173" s="504"/>
      <c r="KL173" s="495">
        <f t="shared" si="1328"/>
        <v>0</v>
      </c>
      <c r="KM173" s="504"/>
      <c r="KN173" s="495"/>
      <c r="KO173" s="505">
        <f t="shared" si="1329"/>
        <v>0</v>
      </c>
      <c r="KP173" s="495">
        <f t="shared" si="1330"/>
        <v>0</v>
      </c>
      <c r="KQ173" s="504"/>
      <c r="KR173" s="506">
        <f t="shared" si="1331"/>
        <v>0</v>
      </c>
      <c r="KS173" s="507">
        <f t="shared" si="1332"/>
        <v>0</v>
      </c>
    </row>
    <row r="174" ht="15.75" customHeight="1">
      <c r="A174" s="500"/>
      <c r="B174" s="501"/>
      <c r="C174" s="512"/>
      <c r="D174" s="512"/>
      <c r="E174" s="495"/>
      <c r="F174" s="495"/>
      <c r="G174" s="495"/>
      <c r="H174" s="495"/>
      <c r="I174" s="495"/>
      <c r="J174" s="495"/>
      <c r="K174" s="495"/>
      <c r="L174" s="495"/>
      <c r="M174" s="495"/>
      <c r="N174" s="495"/>
      <c r="O174" s="495"/>
      <c r="P174" s="507"/>
      <c r="Q174" s="573"/>
      <c r="R174" s="500"/>
      <c r="S174" s="501"/>
      <c r="T174" s="512"/>
      <c r="U174" s="512"/>
      <c r="V174" s="495"/>
      <c r="W174" s="495"/>
      <c r="X174" s="495"/>
      <c r="Y174" s="495"/>
      <c r="Z174" s="495"/>
      <c r="AA174" s="495"/>
      <c r="AB174" s="495"/>
      <c r="AC174" s="495"/>
      <c r="AD174" s="495"/>
      <c r="AE174" s="495"/>
      <c r="AF174" s="495"/>
      <c r="AG174" s="507"/>
      <c r="AH174" s="573"/>
      <c r="AI174" s="500"/>
      <c r="AJ174" s="501"/>
      <c r="AK174" s="512"/>
      <c r="AL174" s="512"/>
      <c r="AM174" s="495"/>
      <c r="AN174" s="495"/>
      <c r="AO174" s="495"/>
      <c r="AP174" s="495"/>
      <c r="AQ174" s="495"/>
      <c r="AR174" s="495"/>
      <c r="AS174" s="495"/>
      <c r="AT174" s="495"/>
      <c r="AU174" s="495"/>
      <c r="AV174" s="495"/>
      <c r="AW174" s="495"/>
      <c r="AX174" s="507"/>
      <c r="AY174" s="573"/>
      <c r="AZ174" s="500"/>
      <c r="BA174" s="501"/>
      <c r="BB174" s="512"/>
      <c r="BC174" s="512"/>
      <c r="BD174" s="495"/>
      <c r="BE174" s="495"/>
      <c r="BF174" s="495"/>
      <c r="BG174" s="495"/>
      <c r="BH174" s="495"/>
      <c r="BI174" s="495"/>
      <c r="BJ174" s="495"/>
      <c r="BK174" s="495"/>
      <c r="BL174" s="495"/>
      <c r="BM174" s="495"/>
      <c r="BN174" s="495"/>
      <c r="BO174" s="507"/>
      <c r="BP174" s="573"/>
      <c r="BQ174" s="500"/>
      <c r="BR174" s="501"/>
      <c r="BS174" s="512"/>
      <c r="BT174" s="512"/>
      <c r="BU174" s="495"/>
      <c r="BV174" s="495"/>
      <c r="BW174" s="495"/>
      <c r="BX174" s="495"/>
      <c r="BY174" s="495"/>
      <c r="BZ174" s="495"/>
      <c r="CA174" s="495"/>
      <c r="CB174" s="495"/>
      <c r="CC174" s="495"/>
      <c r="CD174" s="495"/>
      <c r="CE174" s="495"/>
      <c r="CF174" s="507"/>
      <c r="CG174" s="573"/>
      <c r="CH174" s="500"/>
      <c r="CI174" s="501"/>
      <c r="CJ174" s="512"/>
      <c r="CK174" s="512"/>
      <c r="CL174" s="495"/>
      <c r="CM174" s="495"/>
      <c r="CN174" s="495"/>
      <c r="CO174" s="495"/>
      <c r="CP174" s="495"/>
      <c r="CQ174" s="495"/>
      <c r="CR174" s="495"/>
      <c r="CS174" s="495"/>
      <c r="CT174" s="495"/>
      <c r="CU174" s="495"/>
      <c r="CV174" s="495"/>
      <c r="CW174" s="507"/>
      <c r="CX174" s="573"/>
      <c r="CY174" s="500"/>
      <c r="CZ174" s="501"/>
      <c r="DA174" s="512"/>
      <c r="DB174" s="512"/>
      <c r="DC174" s="495"/>
      <c r="DD174" s="495"/>
      <c r="DE174" s="495"/>
      <c r="DF174" s="495"/>
      <c r="DG174" s="495"/>
      <c r="DH174" s="495"/>
      <c r="DI174" s="495"/>
      <c r="DJ174" s="495"/>
      <c r="DK174" s="495"/>
      <c r="DL174" s="495"/>
      <c r="DM174" s="495"/>
      <c r="DN174" s="507"/>
      <c r="DO174" s="573"/>
      <c r="DP174" s="500"/>
      <c r="DQ174" s="501"/>
      <c r="DR174" s="512"/>
      <c r="DS174" s="512"/>
      <c r="DT174" s="495"/>
      <c r="DU174" s="495"/>
      <c r="DV174" s="495"/>
      <c r="DW174" s="495"/>
      <c r="DX174" s="495"/>
      <c r="DY174" s="495"/>
      <c r="DZ174" s="495"/>
      <c r="EA174" s="495"/>
      <c r="EB174" s="495"/>
      <c r="EC174" s="495"/>
      <c r="ED174" s="495"/>
      <c r="EE174" s="507"/>
      <c r="EF174" s="573"/>
      <c r="EG174" s="500"/>
      <c r="EH174" s="501"/>
      <c r="EI174" s="512"/>
      <c r="EJ174" s="512"/>
      <c r="EK174" s="495"/>
      <c r="EL174" s="495"/>
      <c r="EM174" s="495"/>
      <c r="EN174" s="495"/>
      <c r="EO174" s="495"/>
      <c r="EP174" s="495"/>
      <c r="EQ174" s="495"/>
      <c r="ER174" s="495"/>
      <c r="ES174" s="495"/>
      <c r="ET174" s="495"/>
      <c r="EU174" s="495"/>
      <c r="EV174" s="507"/>
      <c r="EW174" s="573"/>
      <c r="EX174" s="500"/>
      <c r="EY174" s="501"/>
      <c r="EZ174" s="512"/>
      <c r="FA174" s="512"/>
      <c r="FB174" s="495"/>
      <c r="FC174" s="495"/>
      <c r="FD174" s="495"/>
      <c r="FE174" s="495"/>
      <c r="FF174" s="495"/>
      <c r="FG174" s="495"/>
      <c r="FH174" s="495"/>
      <c r="FI174" s="495"/>
      <c r="FJ174" s="495"/>
      <c r="FK174" s="495"/>
      <c r="FL174" s="495"/>
      <c r="FM174" s="507"/>
      <c r="FN174" s="573"/>
      <c r="FO174" s="500"/>
      <c r="FP174" s="501"/>
      <c r="FQ174" s="512"/>
      <c r="FR174" s="512"/>
      <c r="FS174" s="495"/>
      <c r="FT174" s="495"/>
      <c r="FU174" s="495"/>
      <c r="FV174" s="495"/>
      <c r="FW174" s="495"/>
      <c r="FX174" s="495"/>
      <c r="FY174" s="495"/>
      <c r="FZ174" s="495"/>
      <c r="GA174" s="495"/>
      <c r="GB174" s="495"/>
      <c r="GC174" s="495"/>
      <c r="GD174" s="507"/>
      <c r="GE174" s="573"/>
      <c r="GF174" s="500"/>
      <c r="GG174" s="501"/>
      <c r="GH174" s="512"/>
      <c r="GI174" s="512"/>
      <c r="GJ174" s="495"/>
      <c r="GK174" s="495"/>
      <c r="GL174" s="495"/>
      <c r="GM174" s="495"/>
      <c r="GN174" s="495"/>
      <c r="GO174" s="495"/>
      <c r="GP174" s="495"/>
      <c r="GQ174" s="495"/>
      <c r="GR174" s="495"/>
      <c r="GS174" s="495"/>
      <c r="GT174" s="495"/>
      <c r="GU174" s="507"/>
      <c r="GV174" s="573"/>
      <c r="GW174" s="500"/>
      <c r="GX174" s="501"/>
      <c r="GY174" s="512"/>
      <c r="GZ174" s="512"/>
      <c r="HA174" s="495"/>
      <c r="HB174" s="495"/>
      <c r="HC174" s="495"/>
      <c r="HD174" s="495"/>
      <c r="HE174" s="495"/>
      <c r="HF174" s="495"/>
      <c r="HG174" s="495"/>
      <c r="HH174" s="495"/>
      <c r="HI174" s="495"/>
      <c r="HJ174" s="495"/>
      <c r="HK174" s="495"/>
      <c r="HL174" s="507"/>
      <c r="HM174" s="573"/>
      <c r="HN174" s="500"/>
      <c r="HO174" s="501"/>
      <c r="HP174" s="512"/>
      <c r="HQ174" s="512"/>
      <c r="HR174" s="495"/>
      <c r="HS174" s="495"/>
      <c r="HT174" s="495"/>
      <c r="HU174" s="495"/>
      <c r="HV174" s="495"/>
      <c r="HW174" s="495"/>
      <c r="HX174" s="495"/>
      <c r="HY174" s="495"/>
      <c r="HZ174" s="495"/>
      <c r="IA174" s="495"/>
      <c r="IB174" s="495"/>
      <c r="IC174" s="507"/>
      <c r="ID174" s="573"/>
      <c r="IE174" s="500"/>
      <c r="IF174" s="501"/>
      <c r="IG174" s="512"/>
      <c r="IH174" s="512"/>
      <c r="II174" s="495"/>
      <c r="IJ174" s="495"/>
      <c r="IK174" s="495"/>
      <c r="IL174" s="495"/>
      <c r="IM174" s="495"/>
      <c r="IN174" s="495"/>
      <c r="IO174" s="495"/>
      <c r="IP174" s="495"/>
      <c r="IQ174" s="495"/>
      <c r="IR174" s="495"/>
      <c r="IS174" s="495"/>
      <c r="IT174" s="507"/>
      <c r="IU174" s="573"/>
      <c r="IV174" s="500"/>
      <c r="IW174" s="501"/>
      <c r="IX174" s="512"/>
      <c r="IY174" s="512"/>
      <c r="IZ174" s="495"/>
      <c r="JA174" s="495"/>
      <c r="JB174" s="495"/>
      <c r="JC174" s="495"/>
      <c r="JD174" s="495"/>
      <c r="JE174" s="495"/>
      <c r="JF174" s="495"/>
      <c r="JG174" s="495"/>
      <c r="JH174" s="495"/>
      <c r="JI174" s="495"/>
      <c r="JJ174" s="495"/>
      <c r="JK174" s="507"/>
      <c r="JL174" s="573"/>
      <c r="JM174" s="500"/>
      <c r="JN174" s="501"/>
      <c r="JO174" s="512"/>
      <c r="JP174" s="512"/>
      <c r="JQ174" s="495"/>
      <c r="JR174" s="495"/>
      <c r="JS174" s="495"/>
      <c r="JT174" s="495"/>
      <c r="JU174" s="495"/>
      <c r="JV174" s="495"/>
      <c r="JW174" s="495"/>
      <c r="JX174" s="495"/>
      <c r="JY174" s="495"/>
      <c r="JZ174" s="495"/>
      <c r="KA174" s="495"/>
      <c r="KB174" s="507"/>
      <c r="KC174" s="573"/>
      <c r="KD174" s="500"/>
      <c r="KE174" s="501"/>
      <c r="KF174" s="512"/>
      <c r="KG174" s="512"/>
      <c r="KH174" s="495"/>
      <c r="KI174" s="495"/>
      <c r="KJ174" s="495"/>
      <c r="KK174" s="495"/>
      <c r="KL174" s="495"/>
      <c r="KM174" s="495"/>
      <c r="KN174" s="495"/>
      <c r="KO174" s="495"/>
      <c r="KP174" s="495"/>
      <c r="KQ174" s="495"/>
      <c r="KR174" s="495"/>
      <c r="KS174" s="507"/>
    </row>
    <row r="175" ht="15.75" customHeight="1">
      <c r="A175" s="513" t="s">
        <v>97</v>
      </c>
      <c r="B175" s="163"/>
      <c r="C175" s="514"/>
      <c r="D175" s="514"/>
      <c r="E175" s="515"/>
      <c r="F175" s="515"/>
      <c r="G175" s="516">
        <f>SUM(G157:G174)</f>
        <v>507866.2535</v>
      </c>
      <c r="H175" s="515"/>
      <c r="I175" s="516">
        <f>SUM(I157:I174)</f>
        <v>29615.39439</v>
      </c>
      <c r="J175" s="515"/>
      <c r="K175" s="515"/>
      <c r="L175" s="516">
        <f t="shared" ref="L175:M175" si="1351">SUM(L157:L174)</f>
        <v>0</v>
      </c>
      <c r="M175" s="516">
        <f t="shared" si="1351"/>
        <v>537481.6479</v>
      </c>
      <c r="N175" s="515"/>
      <c r="O175" s="516">
        <f t="shared" ref="O175:P175" si="1352">SUM(O157:O174)</f>
        <v>170987.1172</v>
      </c>
      <c r="P175" s="516">
        <f t="shared" si="1352"/>
        <v>366494.5307</v>
      </c>
      <c r="Q175" s="574"/>
      <c r="R175" s="513" t="s">
        <v>97</v>
      </c>
      <c r="S175" s="163"/>
      <c r="T175" s="514"/>
      <c r="U175" s="514"/>
      <c r="V175" s="515"/>
      <c r="W175" s="515"/>
      <c r="X175" s="516">
        <f>SUM(X157:X174)</f>
        <v>602328.0395</v>
      </c>
      <c r="Y175" s="515"/>
      <c r="Z175" s="516">
        <f>SUM(Z157:Z174)</f>
        <v>35226.49268</v>
      </c>
      <c r="AA175" s="515"/>
      <c r="AB175" s="515"/>
      <c r="AC175" s="516">
        <f t="shared" ref="AC175:AD175" si="1353">SUM(AC157:AC174)</f>
        <v>0</v>
      </c>
      <c r="AD175" s="516">
        <f t="shared" si="1353"/>
        <v>637554.5322</v>
      </c>
      <c r="AE175" s="515"/>
      <c r="AF175" s="516">
        <f t="shared" ref="AF175:AG175" si="1354">SUM(AF157:AF174)</f>
        <v>203160.1629</v>
      </c>
      <c r="AG175" s="516">
        <f t="shared" si="1354"/>
        <v>434394.3693</v>
      </c>
      <c r="AH175" s="574"/>
      <c r="AI175" s="513" t="s">
        <v>97</v>
      </c>
      <c r="AJ175" s="163"/>
      <c r="AK175" s="514"/>
      <c r="AL175" s="514"/>
      <c r="AM175" s="515"/>
      <c r="AN175" s="515"/>
      <c r="AO175" s="516">
        <f>SUM(AO157:AO174)</f>
        <v>591377.3191</v>
      </c>
      <c r="AP175" s="515"/>
      <c r="AQ175" s="516">
        <f>SUM(AQ157:AQ174)</f>
        <v>34404.48569</v>
      </c>
      <c r="AR175" s="515"/>
      <c r="AS175" s="515"/>
      <c r="AT175" s="516">
        <f t="shared" ref="AT175:AU175" si="1355">SUM(AT157:AT174)</f>
        <v>0</v>
      </c>
      <c r="AU175" s="516">
        <f t="shared" si="1355"/>
        <v>625781.8048</v>
      </c>
      <c r="AV175" s="515"/>
      <c r="AW175" s="516">
        <f t="shared" ref="AW175:AX175" si="1356">SUM(AW157:AW174)</f>
        <v>198935.7957</v>
      </c>
      <c r="AX175" s="516">
        <f t="shared" si="1356"/>
        <v>426846.0091</v>
      </c>
      <c r="AY175" s="574"/>
      <c r="AZ175" s="513" t="s">
        <v>97</v>
      </c>
      <c r="BA175" s="163"/>
      <c r="BB175" s="514"/>
      <c r="BC175" s="514"/>
      <c r="BD175" s="515"/>
      <c r="BE175" s="515"/>
      <c r="BF175" s="516">
        <f>SUM(BF157:BF174)</f>
        <v>715679.0537</v>
      </c>
      <c r="BG175" s="515"/>
      <c r="BH175" s="516">
        <f>SUM(BH157:BH174)</f>
        <v>41689.73772</v>
      </c>
      <c r="BI175" s="515"/>
      <c r="BJ175" s="515"/>
      <c r="BK175" s="516">
        <f t="shared" ref="BK175:BL175" si="1357">SUM(BK157:BK174)</f>
        <v>0</v>
      </c>
      <c r="BL175" s="516">
        <f t="shared" si="1357"/>
        <v>757368.7914</v>
      </c>
      <c r="BM175" s="515"/>
      <c r="BN175" s="516">
        <f t="shared" ref="BN175:BO175" si="1358">SUM(BN157:BN174)</f>
        <v>241457.3303</v>
      </c>
      <c r="BO175" s="516">
        <f t="shared" si="1358"/>
        <v>515911.4611</v>
      </c>
      <c r="BP175" s="574"/>
      <c r="BQ175" s="513" t="s">
        <v>97</v>
      </c>
      <c r="BR175" s="163"/>
      <c r="BS175" s="514"/>
      <c r="BT175" s="514"/>
      <c r="BU175" s="515"/>
      <c r="BV175" s="515"/>
      <c r="BW175" s="516">
        <f>SUM(BW157:BW174)</f>
        <v>736137.6329</v>
      </c>
      <c r="BX175" s="515"/>
      <c r="BY175" s="516">
        <f>SUM(BY157:BY174)</f>
        <v>43058.35166</v>
      </c>
      <c r="BZ175" s="515"/>
      <c r="CA175" s="515"/>
      <c r="CB175" s="516">
        <f t="shared" ref="CB175:CC175" si="1359">SUM(CB157:CB174)</f>
        <v>0</v>
      </c>
      <c r="CC175" s="516">
        <f t="shared" si="1359"/>
        <v>779195.9846</v>
      </c>
      <c r="CD175" s="515"/>
      <c r="CE175" s="516">
        <f t="shared" ref="CE175:CF175" si="1360">SUM(CE157:CE174)</f>
        <v>248221.3229</v>
      </c>
      <c r="CF175" s="516">
        <f t="shared" si="1360"/>
        <v>530974.6617</v>
      </c>
      <c r="CG175" s="574"/>
      <c r="CH175" s="513" t="s">
        <v>97</v>
      </c>
      <c r="CI175" s="163"/>
      <c r="CJ175" s="514"/>
      <c r="CK175" s="514"/>
      <c r="CL175" s="515"/>
      <c r="CM175" s="515"/>
      <c r="CN175" s="516">
        <f>SUM(CN157:CN174)</f>
        <v>890604.7198</v>
      </c>
      <c r="CO175" s="515"/>
      <c r="CP175" s="516">
        <f>SUM(CP157:CP174)</f>
        <v>52981.21322</v>
      </c>
      <c r="CQ175" s="515"/>
      <c r="CR175" s="515"/>
      <c r="CS175" s="516">
        <f t="shared" ref="CS175:CT175" si="1361">SUM(CS157:CS174)</f>
        <v>0</v>
      </c>
      <c r="CT175" s="516">
        <f t="shared" si="1361"/>
        <v>943585.933</v>
      </c>
      <c r="CU175" s="515"/>
      <c r="CV175" s="516">
        <f t="shared" ref="CV175:CW175" si="1362">SUM(CV157:CV174)</f>
        <v>301128.2563</v>
      </c>
      <c r="CW175" s="516">
        <f t="shared" si="1362"/>
        <v>642457.6768</v>
      </c>
      <c r="CX175" s="574"/>
      <c r="CY175" s="513" t="s">
        <v>97</v>
      </c>
      <c r="CZ175" s="163"/>
      <c r="DA175" s="514"/>
      <c r="DB175" s="514"/>
      <c r="DC175" s="515"/>
      <c r="DD175" s="515"/>
      <c r="DE175" s="516">
        <f>SUM(DE157:DE174)</f>
        <v>1290955.282</v>
      </c>
      <c r="DF175" s="515"/>
      <c r="DG175" s="516">
        <f>SUM(DG157:DG174)</f>
        <v>76362.59841</v>
      </c>
      <c r="DH175" s="515"/>
      <c r="DI175" s="515"/>
      <c r="DJ175" s="516">
        <f t="shared" ref="DJ175:DK175" si="1363">SUM(DJ157:DJ174)</f>
        <v>0</v>
      </c>
      <c r="DK175" s="516">
        <f t="shared" si="1363"/>
        <v>1367317.881</v>
      </c>
      <c r="DL175" s="515"/>
      <c r="DM175" s="516">
        <f t="shared" ref="DM175:DN175" si="1364">SUM(DM157:DM174)</f>
        <v>436968.7625</v>
      </c>
      <c r="DN175" s="516">
        <f t="shared" si="1364"/>
        <v>930349.1183</v>
      </c>
      <c r="DO175" s="574"/>
      <c r="DP175" s="513" t="s">
        <v>97</v>
      </c>
      <c r="DQ175" s="163"/>
      <c r="DR175" s="514"/>
      <c r="DS175" s="514"/>
      <c r="DT175" s="515"/>
      <c r="DU175" s="515"/>
      <c r="DV175" s="516">
        <f>SUM(DV157:DV174)</f>
        <v>1536714.148</v>
      </c>
      <c r="DW175" s="515"/>
      <c r="DX175" s="516">
        <f>SUM(DX157:DX174)</f>
        <v>95134.20917</v>
      </c>
      <c r="DY175" s="515"/>
      <c r="DZ175" s="515"/>
      <c r="EA175" s="516">
        <f t="shared" ref="EA175:EB175" si="1365">SUM(EA157:EA174)</f>
        <v>0</v>
      </c>
      <c r="EB175" s="516">
        <f t="shared" si="1365"/>
        <v>1631848.357</v>
      </c>
      <c r="EC175" s="515"/>
      <c r="ED175" s="516">
        <f t="shared" ref="ED175:EE175" si="1366">SUM(ED157:ED174)</f>
        <v>516949.7263</v>
      </c>
      <c r="EE175" s="516">
        <f t="shared" si="1366"/>
        <v>1114898.63</v>
      </c>
      <c r="EF175" s="574"/>
      <c r="EG175" s="513" t="s">
        <v>97</v>
      </c>
      <c r="EH175" s="163"/>
      <c r="EI175" s="514"/>
      <c r="EJ175" s="514"/>
      <c r="EK175" s="515"/>
      <c r="EL175" s="515"/>
      <c r="EM175" s="516">
        <f>SUM(EM157:EM174)</f>
        <v>1149417.382</v>
      </c>
      <c r="EN175" s="515"/>
      <c r="EO175" s="516">
        <f>SUM(EO157:EO174)</f>
        <v>69925.94253</v>
      </c>
      <c r="EP175" s="515"/>
      <c r="EQ175" s="515"/>
      <c r="ER175" s="516">
        <f t="shared" ref="ER175:ES175" si="1367">SUM(ER157:ER174)</f>
        <v>0</v>
      </c>
      <c r="ES175" s="516">
        <f t="shared" si="1367"/>
        <v>1219343.325</v>
      </c>
      <c r="ET175" s="515"/>
      <c r="EU175" s="516">
        <f t="shared" ref="EU175:EV175" si="1368">SUM(EU157:EU174)</f>
        <v>381872.3583</v>
      </c>
      <c r="EV175" s="516">
        <f t="shared" si="1368"/>
        <v>837470.9662</v>
      </c>
      <c r="EW175" s="574"/>
      <c r="EX175" s="513" t="s">
        <v>97</v>
      </c>
      <c r="EY175" s="163"/>
      <c r="EZ175" s="514"/>
      <c r="FA175" s="514"/>
      <c r="FB175" s="515"/>
      <c r="FC175" s="515"/>
      <c r="FD175" s="516">
        <f>SUM(FD157:FD174)</f>
        <v>1124541.516</v>
      </c>
      <c r="FE175" s="515"/>
      <c r="FF175" s="516">
        <f>SUM(FF157:FF174)</f>
        <v>71232.18754</v>
      </c>
      <c r="FG175" s="515"/>
      <c r="FH175" s="515"/>
      <c r="FI175" s="516">
        <f t="shared" ref="FI175:FJ175" si="1369">SUM(FI157:FI174)</f>
        <v>0</v>
      </c>
      <c r="FJ175" s="516">
        <f t="shared" si="1369"/>
        <v>1195773.703</v>
      </c>
      <c r="FK175" s="515"/>
      <c r="FL175" s="516">
        <f t="shared" ref="FL175:FM175" si="1370">SUM(FL157:FL174)</f>
        <v>376302.5217</v>
      </c>
      <c r="FM175" s="516">
        <f t="shared" si="1370"/>
        <v>819471.1818</v>
      </c>
      <c r="FN175" s="574"/>
      <c r="FO175" s="513" t="s">
        <v>97</v>
      </c>
      <c r="FP175" s="163"/>
      <c r="FQ175" s="514"/>
      <c r="FR175" s="514"/>
      <c r="FS175" s="515"/>
      <c r="FT175" s="515"/>
      <c r="FU175" s="516">
        <f>SUM(FU157:FU174)</f>
        <v>1224001.664</v>
      </c>
      <c r="FV175" s="515"/>
      <c r="FW175" s="516">
        <f>SUM(FW157:FW174)</f>
        <v>74785.19655</v>
      </c>
      <c r="FX175" s="515"/>
      <c r="FY175" s="515"/>
      <c r="FZ175" s="516">
        <f t="shared" ref="FZ175:GA175" si="1371">SUM(FZ157:FZ174)</f>
        <v>0</v>
      </c>
      <c r="GA175" s="516">
        <f t="shared" si="1371"/>
        <v>1298786.861</v>
      </c>
      <c r="GB175" s="515"/>
      <c r="GC175" s="516">
        <f t="shared" ref="GC175:GD175" si="1372">SUM(GC157:GC174)</f>
        <v>412531.7979</v>
      </c>
      <c r="GD175" s="516">
        <f t="shared" si="1372"/>
        <v>886255.0627</v>
      </c>
      <c r="GE175" s="574"/>
      <c r="GF175" s="513" t="s">
        <v>97</v>
      </c>
      <c r="GG175" s="163"/>
      <c r="GH175" s="514"/>
      <c r="GI175" s="514"/>
      <c r="GJ175" s="515"/>
      <c r="GK175" s="515"/>
      <c r="GL175" s="516">
        <f>SUM(GL157:GL174)</f>
        <v>1138725.489</v>
      </c>
      <c r="GM175" s="515"/>
      <c r="GN175" s="516">
        <f>SUM(GN157:GN174)</f>
        <v>70707.46834</v>
      </c>
      <c r="GO175" s="515"/>
      <c r="GP175" s="515"/>
      <c r="GQ175" s="516">
        <f t="shared" ref="GQ175:GR175" si="1373">SUM(GQ157:GQ174)</f>
        <v>0</v>
      </c>
      <c r="GR175" s="516">
        <f t="shared" si="1373"/>
        <v>1209432.957</v>
      </c>
      <c r="GS175" s="515"/>
      <c r="GT175" s="516">
        <f t="shared" ref="GT175:GU175" si="1374">SUM(GT157:GT174)</f>
        <v>383905.6121</v>
      </c>
      <c r="GU175" s="516">
        <f t="shared" si="1374"/>
        <v>825527.3453</v>
      </c>
      <c r="GV175" s="574"/>
      <c r="GW175" s="513" t="s">
        <v>97</v>
      </c>
      <c r="GX175" s="163"/>
      <c r="GY175" s="514"/>
      <c r="GZ175" s="514"/>
      <c r="HA175" s="515"/>
      <c r="HB175" s="515"/>
      <c r="HC175" s="516">
        <f>SUM(HC157:HC174)</f>
        <v>977848.1622</v>
      </c>
      <c r="HD175" s="515"/>
      <c r="HE175" s="516">
        <f>SUM(HE157:HE174)</f>
        <v>58779.90628</v>
      </c>
      <c r="HF175" s="515"/>
      <c r="HG175" s="515"/>
      <c r="HH175" s="516">
        <f t="shared" ref="HH175:HI175" si="1375">SUM(HH157:HH174)</f>
        <v>0</v>
      </c>
      <c r="HI175" s="516">
        <f t="shared" si="1375"/>
        <v>1036628.069</v>
      </c>
      <c r="HJ175" s="515"/>
      <c r="HK175" s="516">
        <f t="shared" ref="HK175:HL175" si="1376">SUM(HK157:HK174)</f>
        <v>331302.6757</v>
      </c>
      <c r="HL175" s="516">
        <f t="shared" si="1376"/>
        <v>705325.3928</v>
      </c>
      <c r="HM175" s="574"/>
      <c r="HN175" s="513" t="s">
        <v>97</v>
      </c>
      <c r="HO175" s="163"/>
      <c r="HP175" s="514"/>
      <c r="HQ175" s="514"/>
      <c r="HR175" s="515"/>
      <c r="HS175" s="515"/>
      <c r="HT175" s="516">
        <f>SUM(HT157:HT174)</f>
        <v>901973.8907</v>
      </c>
      <c r="HU175" s="515"/>
      <c r="HV175" s="516">
        <f>SUM(HV157:HV174)</f>
        <v>54290.99235</v>
      </c>
      <c r="HW175" s="515"/>
      <c r="HX175" s="515"/>
      <c r="HY175" s="516">
        <f t="shared" ref="HY175:HZ175" si="1377">SUM(HY157:HY174)</f>
        <v>0</v>
      </c>
      <c r="HZ175" s="516">
        <f t="shared" si="1377"/>
        <v>956264.883</v>
      </c>
      <c r="IA175" s="515"/>
      <c r="IB175" s="516">
        <f t="shared" ref="IB175:IC175" si="1378">SUM(IB157:IB174)</f>
        <v>303424.9221</v>
      </c>
      <c r="IC175" s="516">
        <f t="shared" si="1378"/>
        <v>652839.961</v>
      </c>
      <c r="ID175" s="574"/>
      <c r="IE175" s="513" t="s">
        <v>97</v>
      </c>
      <c r="IF175" s="163"/>
      <c r="IG175" s="514"/>
      <c r="IH175" s="514"/>
      <c r="II175" s="515"/>
      <c r="IJ175" s="515"/>
      <c r="IK175" s="516">
        <f>SUM(IK157:IK174)</f>
        <v>1183525.975</v>
      </c>
      <c r="IL175" s="515"/>
      <c r="IM175" s="516">
        <f>SUM(IM157:IM174)</f>
        <v>72734.43002</v>
      </c>
      <c r="IN175" s="515"/>
      <c r="IO175" s="515"/>
      <c r="IP175" s="516">
        <f t="shared" ref="IP175:IQ175" si="1379">SUM(IP157:IP174)</f>
        <v>0</v>
      </c>
      <c r="IQ175" s="516">
        <f t="shared" si="1379"/>
        <v>1256260.405</v>
      </c>
      <c r="IR175" s="515"/>
      <c r="IS175" s="516">
        <f t="shared" ref="IS175:IT175" si="1380">SUM(IS157:IS174)</f>
        <v>400545.098</v>
      </c>
      <c r="IT175" s="516">
        <f t="shared" si="1380"/>
        <v>855715.3071</v>
      </c>
      <c r="IU175" s="574"/>
      <c r="IV175" s="513" t="s">
        <v>97</v>
      </c>
      <c r="IW175" s="163"/>
      <c r="IX175" s="514"/>
      <c r="IY175" s="514"/>
      <c r="IZ175" s="515"/>
      <c r="JA175" s="515"/>
      <c r="JB175" s="516">
        <f>SUM(JB157:JB174)</f>
        <v>1472955.484</v>
      </c>
      <c r="JC175" s="515"/>
      <c r="JD175" s="516">
        <f>SUM(JD157:JD174)</f>
        <v>89877.88229</v>
      </c>
      <c r="JE175" s="515"/>
      <c r="JF175" s="515"/>
      <c r="JG175" s="516">
        <f t="shared" ref="JG175:JH175" si="1381">SUM(JG157:JG174)</f>
        <v>0</v>
      </c>
      <c r="JH175" s="516">
        <f t="shared" si="1381"/>
        <v>1562833.366</v>
      </c>
      <c r="JI175" s="515"/>
      <c r="JJ175" s="516">
        <f t="shared" ref="JJ175:JK175" si="1382">SUM(JJ157:JJ174)</f>
        <v>500900.223</v>
      </c>
      <c r="JK175" s="516">
        <f t="shared" si="1382"/>
        <v>1061933.143</v>
      </c>
      <c r="JL175" s="574"/>
      <c r="JM175" s="513" t="s">
        <v>97</v>
      </c>
      <c r="JN175" s="163"/>
      <c r="JO175" s="514"/>
      <c r="JP175" s="514"/>
      <c r="JQ175" s="515"/>
      <c r="JR175" s="515"/>
      <c r="JS175" s="516">
        <f>SUM(JS157:JS174)</f>
        <v>0</v>
      </c>
      <c r="JT175" s="515"/>
      <c r="JU175" s="516">
        <f>SUM(JU157:JU174)</f>
        <v>0</v>
      </c>
      <c r="JV175" s="515"/>
      <c r="JW175" s="515"/>
      <c r="JX175" s="516">
        <f t="shared" ref="JX175:JY175" si="1383">SUM(JX157:JX174)</f>
        <v>0</v>
      </c>
      <c r="JY175" s="516">
        <f t="shared" si="1383"/>
        <v>0</v>
      </c>
      <c r="JZ175" s="515"/>
      <c r="KA175" s="516">
        <f t="shared" ref="KA175:KB175" si="1384">SUM(KA157:KA174)</f>
        <v>0</v>
      </c>
      <c r="KB175" s="516">
        <f t="shared" si="1384"/>
        <v>0</v>
      </c>
      <c r="KC175" s="574"/>
      <c r="KD175" s="513" t="s">
        <v>97</v>
      </c>
      <c r="KE175" s="163"/>
      <c r="KF175" s="514"/>
      <c r="KG175" s="514"/>
      <c r="KH175" s="515"/>
      <c r="KI175" s="515"/>
      <c r="KJ175" s="516">
        <f>SUM(KJ157:KJ174)</f>
        <v>0</v>
      </c>
      <c r="KK175" s="515"/>
      <c r="KL175" s="516">
        <f>SUM(KL157:KL174)</f>
        <v>0</v>
      </c>
      <c r="KM175" s="515"/>
      <c r="KN175" s="515"/>
      <c r="KO175" s="516">
        <f t="shared" ref="KO175:KP175" si="1385">SUM(KO157:KO174)</f>
        <v>0</v>
      </c>
      <c r="KP175" s="516">
        <f t="shared" si="1385"/>
        <v>0</v>
      </c>
      <c r="KQ175" s="515"/>
      <c r="KR175" s="516">
        <f t="shared" ref="KR175:KS175" si="1386">SUM(KR157:KR174)</f>
        <v>0</v>
      </c>
      <c r="KS175" s="516">
        <f t="shared" si="1386"/>
        <v>0</v>
      </c>
    </row>
    <row r="176" ht="15.75" customHeight="1">
      <c r="A176" s="500"/>
      <c r="B176" s="512"/>
      <c r="C176" s="512"/>
      <c r="D176" s="512"/>
      <c r="E176" s="495"/>
      <c r="F176" s="495"/>
      <c r="G176" s="495"/>
      <c r="H176" s="495"/>
      <c r="I176" s="495"/>
      <c r="J176" s="495"/>
      <c r="K176" s="495"/>
      <c r="L176" s="495"/>
      <c r="M176" s="495"/>
      <c r="N176" s="495"/>
      <c r="O176" s="506"/>
      <c r="P176" s="507"/>
      <c r="Q176" s="573"/>
      <c r="R176" s="500"/>
      <c r="S176" s="512"/>
      <c r="T176" s="512"/>
      <c r="U176" s="512"/>
      <c r="V176" s="495"/>
      <c r="W176" s="495"/>
      <c r="X176" s="495"/>
      <c r="Y176" s="495"/>
      <c r="Z176" s="495"/>
      <c r="AA176" s="495"/>
      <c r="AB176" s="495"/>
      <c r="AC176" s="495"/>
      <c r="AD176" s="495"/>
      <c r="AE176" s="495"/>
      <c r="AF176" s="506"/>
      <c r="AG176" s="507"/>
      <c r="AH176" s="573"/>
      <c r="AI176" s="500"/>
      <c r="AJ176" s="512"/>
      <c r="AK176" s="512"/>
      <c r="AL176" s="512"/>
      <c r="AM176" s="495"/>
      <c r="AN176" s="495"/>
      <c r="AO176" s="495"/>
      <c r="AP176" s="495"/>
      <c r="AQ176" s="495"/>
      <c r="AR176" s="495"/>
      <c r="AS176" s="495"/>
      <c r="AT176" s="495"/>
      <c r="AU176" s="495"/>
      <c r="AV176" s="495"/>
      <c r="AW176" s="506"/>
      <c r="AX176" s="507"/>
      <c r="AY176" s="573"/>
      <c r="AZ176" s="500"/>
      <c r="BA176" s="512"/>
      <c r="BB176" s="512"/>
      <c r="BC176" s="512"/>
      <c r="BD176" s="495"/>
      <c r="BE176" s="495"/>
      <c r="BF176" s="495"/>
      <c r="BG176" s="495"/>
      <c r="BH176" s="495"/>
      <c r="BI176" s="495"/>
      <c r="BJ176" s="495"/>
      <c r="BK176" s="495"/>
      <c r="BL176" s="495"/>
      <c r="BM176" s="495"/>
      <c r="BN176" s="506"/>
      <c r="BO176" s="507"/>
      <c r="BP176" s="573"/>
      <c r="BQ176" s="500"/>
      <c r="BR176" s="512"/>
      <c r="BS176" s="512"/>
      <c r="BT176" s="512"/>
      <c r="BU176" s="495"/>
      <c r="BV176" s="495"/>
      <c r="BW176" s="495"/>
      <c r="BX176" s="495"/>
      <c r="BY176" s="495"/>
      <c r="BZ176" s="495"/>
      <c r="CA176" s="495"/>
      <c r="CB176" s="495"/>
      <c r="CC176" s="495"/>
      <c r="CD176" s="495"/>
      <c r="CE176" s="506"/>
      <c r="CF176" s="507"/>
      <c r="CG176" s="573"/>
      <c r="CH176" s="500"/>
      <c r="CI176" s="512"/>
      <c r="CJ176" s="512"/>
      <c r="CK176" s="512"/>
      <c r="CL176" s="495"/>
      <c r="CM176" s="495"/>
      <c r="CN176" s="495"/>
      <c r="CO176" s="495"/>
      <c r="CP176" s="495"/>
      <c r="CQ176" s="495"/>
      <c r="CR176" s="495"/>
      <c r="CS176" s="495"/>
      <c r="CT176" s="495"/>
      <c r="CU176" s="495"/>
      <c r="CV176" s="506"/>
      <c r="CW176" s="507"/>
      <c r="CX176" s="573"/>
      <c r="CY176" s="500"/>
      <c r="CZ176" s="512"/>
      <c r="DA176" s="512"/>
      <c r="DB176" s="512"/>
      <c r="DC176" s="495"/>
      <c r="DD176" s="495"/>
      <c r="DE176" s="495"/>
      <c r="DF176" s="495"/>
      <c r="DG176" s="495"/>
      <c r="DH176" s="495"/>
      <c r="DI176" s="495"/>
      <c r="DJ176" s="495"/>
      <c r="DK176" s="495"/>
      <c r="DL176" s="495"/>
      <c r="DM176" s="506"/>
      <c r="DN176" s="507"/>
      <c r="DO176" s="573"/>
      <c r="DP176" s="500"/>
      <c r="DQ176" s="512"/>
      <c r="DR176" s="512"/>
      <c r="DS176" s="512"/>
      <c r="DT176" s="495"/>
      <c r="DU176" s="495"/>
      <c r="DV176" s="495"/>
      <c r="DW176" s="495"/>
      <c r="DX176" s="495"/>
      <c r="DY176" s="495"/>
      <c r="DZ176" s="495"/>
      <c r="EA176" s="495"/>
      <c r="EB176" s="495"/>
      <c r="EC176" s="495"/>
      <c r="ED176" s="506"/>
      <c r="EE176" s="507"/>
      <c r="EF176" s="573"/>
      <c r="EG176" s="500"/>
      <c r="EH176" s="512"/>
      <c r="EI176" s="512"/>
      <c r="EJ176" s="512"/>
      <c r="EK176" s="495"/>
      <c r="EL176" s="495"/>
      <c r="EM176" s="495"/>
      <c r="EN176" s="495"/>
      <c r="EO176" s="495"/>
      <c r="EP176" s="495"/>
      <c r="EQ176" s="495"/>
      <c r="ER176" s="495"/>
      <c r="ES176" s="495"/>
      <c r="ET176" s="495"/>
      <c r="EU176" s="506"/>
      <c r="EV176" s="507"/>
      <c r="EW176" s="573"/>
      <c r="EX176" s="500"/>
      <c r="EY176" s="512"/>
      <c r="EZ176" s="512"/>
      <c r="FA176" s="512"/>
      <c r="FB176" s="495"/>
      <c r="FC176" s="495"/>
      <c r="FD176" s="495"/>
      <c r="FE176" s="495"/>
      <c r="FF176" s="495"/>
      <c r="FG176" s="495"/>
      <c r="FH176" s="495"/>
      <c r="FI176" s="495"/>
      <c r="FJ176" s="495"/>
      <c r="FK176" s="495"/>
      <c r="FL176" s="506"/>
      <c r="FM176" s="507"/>
      <c r="FN176" s="573"/>
      <c r="FO176" s="500"/>
      <c r="FP176" s="512"/>
      <c r="FQ176" s="512"/>
      <c r="FR176" s="512"/>
      <c r="FS176" s="495"/>
      <c r="FT176" s="495"/>
      <c r="FU176" s="495"/>
      <c r="FV176" s="495"/>
      <c r="FW176" s="495"/>
      <c r="FX176" s="495"/>
      <c r="FY176" s="495"/>
      <c r="FZ176" s="495"/>
      <c r="GA176" s="495"/>
      <c r="GB176" s="495"/>
      <c r="GC176" s="506"/>
      <c r="GD176" s="507"/>
      <c r="GE176" s="573"/>
      <c r="GF176" s="500"/>
      <c r="GG176" s="512"/>
      <c r="GH176" s="512"/>
      <c r="GI176" s="512"/>
      <c r="GJ176" s="495"/>
      <c r="GK176" s="495"/>
      <c r="GL176" s="495"/>
      <c r="GM176" s="495"/>
      <c r="GN176" s="495"/>
      <c r="GO176" s="495"/>
      <c r="GP176" s="495"/>
      <c r="GQ176" s="495"/>
      <c r="GR176" s="495"/>
      <c r="GS176" s="495"/>
      <c r="GT176" s="506"/>
      <c r="GU176" s="507"/>
      <c r="GV176" s="573"/>
      <c r="GW176" s="500"/>
      <c r="GX176" s="512"/>
      <c r="GY176" s="512"/>
      <c r="GZ176" s="512"/>
      <c r="HA176" s="495"/>
      <c r="HB176" s="495"/>
      <c r="HC176" s="495"/>
      <c r="HD176" s="495"/>
      <c r="HE176" s="495"/>
      <c r="HF176" s="495"/>
      <c r="HG176" s="495"/>
      <c r="HH176" s="495"/>
      <c r="HI176" s="495"/>
      <c r="HJ176" s="495"/>
      <c r="HK176" s="506"/>
      <c r="HL176" s="507"/>
      <c r="HM176" s="573"/>
      <c r="HN176" s="500"/>
      <c r="HO176" s="512"/>
      <c r="HP176" s="512"/>
      <c r="HQ176" s="512"/>
      <c r="HR176" s="495"/>
      <c r="HS176" s="495"/>
      <c r="HT176" s="495"/>
      <c r="HU176" s="495"/>
      <c r="HV176" s="495"/>
      <c r="HW176" s="495"/>
      <c r="HX176" s="495"/>
      <c r="HY176" s="495"/>
      <c r="HZ176" s="495"/>
      <c r="IA176" s="495"/>
      <c r="IB176" s="506"/>
      <c r="IC176" s="507"/>
      <c r="ID176" s="573"/>
      <c r="IE176" s="500"/>
      <c r="IF176" s="512"/>
      <c r="IG176" s="512"/>
      <c r="IH176" s="512"/>
      <c r="II176" s="495"/>
      <c r="IJ176" s="495"/>
      <c r="IK176" s="495"/>
      <c r="IL176" s="495"/>
      <c r="IM176" s="495"/>
      <c r="IN176" s="495"/>
      <c r="IO176" s="495"/>
      <c r="IP176" s="495"/>
      <c r="IQ176" s="495"/>
      <c r="IR176" s="495"/>
      <c r="IS176" s="506"/>
      <c r="IT176" s="507"/>
      <c r="IU176" s="573"/>
      <c r="IV176" s="500"/>
      <c r="IW176" s="512"/>
      <c r="IX176" s="512"/>
      <c r="IY176" s="512"/>
      <c r="IZ176" s="495"/>
      <c r="JA176" s="495"/>
      <c r="JB176" s="495"/>
      <c r="JC176" s="495"/>
      <c r="JD176" s="495"/>
      <c r="JE176" s="495"/>
      <c r="JF176" s="495"/>
      <c r="JG176" s="495"/>
      <c r="JH176" s="495"/>
      <c r="JI176" s="495"/>
      <c r="JJ176" s="506"/>
      <c r="JK176" s="507"/>
      <c r="JL176" s="573"/>
      <c r="JM176" s="500"/>
      <c r="JN176" s="512"/>
      <c r="JO176" s="512"/>
      <c r="JP176" s="512"/>
      <c r="JQ176" s="495"/>
      <c r="JR176" s="495"/>
      <c r="JS176" s="495"/>
      <c r="JT176" s="495"/>
      <c r="JU176" s="495"/>
      <c r="JV176" s="495"/>
      <c r="JW176" s="495"/>
      <c r="JX176" s="495"/>
      <c r="JY176" s="495"/>
      <c r="JZ176" s="495"/>
      <c r="KA176" s="506"/>
      <c r="KB176" s="507"/>
      <c r="KC176" s="573"/>
      <c r="KD176" s="500"/>
      <c r="KE176" s="512"/>
      <c r="KF176" s="512"/>
      <c r="KG176" s="512"/>
      <c r="KH176" s="495"/>
      <c r="KI176" s="495"/>
      <c r="KJ176" s="495"/>
      <c r="KK176" s="495"/>
      <c r="KL176" s="495"/>
      <c r="KM176" s="495"/>
      <c r="KN176" s="495"/>
      <c r="KO176" s="495"/>
      <c r="KP176" s="495"/>
      <c r="KQ176" s="495"/>
      <c r="KR176" s="506"/>
      <c r="KS176" s="507"/>
    </row>
    <row r="177" ht="15.75" customHeight="1">
      <c r="A177" s="500"/>
      <c r="B177" s="521" t="str">
        <f>"Output Sekunder "&amp;" %"</f>
        <v>Output Sekunder  %</v>
      </c>
      <c r="C177" s="522"/>
      <c r="D177" s="522"/>
      <c r="E177" s="495"/>
      <c r="F177" s="523"/>
      <c r="G177" s="523"/>
      <c r="H177" s="523"/>
      <c r="I177" s="523"/>
      <c r="J177" s="523"/>
      <c r="K177" s="523"/>
      <c r="L177" s="523"/>
      <c r="M177" s="524">
        <f>E177/100*M175</f>
        <v>0</v>
      </c>
      <c r="N177" s="523"/>
      <c r="O177" s="523"/>
      <c r="P177" s="525">
        <f t="shared" ref="P177:P178" si="1387">M177</f>
        <v>0</v>
      </c>
      <c r="Q177" s="573"/>
      <c r="R177" s="500"/>
      <c r="S177" s="521" t="str">
        <f>"Output Sekunder "&amp;" %"</f>
        <v>Output Sekunder  %</v>
      </c>
      <c r="T177" s="522"/>
      <c r="U177" s="522"/>
      <c r="V177" s="495"/>
      <c r="W177" s="523"/>
      <c r="X177" s="523"/>
      <c r="Y177" s="523"/>
      <c r="Z177" s="523"/>
      <c r="AA177" s="523"/>
      <c r="AB177" s="523"/>
      <c r="AC177" s="523"/>
      <c r="AD177" s="524">
        <f>V177/100*AD175</f>
        <v>0</v>
      </c>
      <c r="AE177" s="523"/>
      <c r="AF177" s="523"/>
      <c r="AG177" s="525">
        <f t="shared" ref="AG177:AG178" si="1388">AD177</f>
        <v>0</v>
      </c>
      <c r="AH177" s="573"/>
      <c r="AI177" s="500"/>
      <c r="AJ177" s="521" t="str">
        <f>"Output Sekunder "&amp;" %"</f>
        <v>Output Sekunder  %</v>
      </c>
      <c r="AK177" s="522"/>
      <c r="AL177" s="522"/>
      <c r="AM177" s="495"/>
      <c r="AN177" s="523"/>
      <c r="AO177" s="523"/>
      <c r="AP177" s="523"/>
      <c r="AQ177" s="523"/>
      <c r="AR177" s="523"/>
      <c r="AS177" s="523"/>
      <c r="AT177" s="523"/>
      <c r="AU177" s="524">
        <f>AM177/100*AU175</f>
        <v>0</v>
      </c>
      <c r="AV177" s="523"/>
      <c r="AW177" s="523"/>
      <c r="AX177" s="525">
        <f t="shared" ref="AX177:AX178" si="1389">AU177</f>
        <v>0</v>
      </c>
      <c r="AY177" s="573"/>
      <c r="AZ177" s="500"/>
      <c r="BA177" s="521" t="str">
        <f>"Output Sekunder "&amp;" %"</f>
        <v>Output Sekunder  %</v>
      </c>
      <c r="BB177" s="522"/>
      <c r="BC177" s="522"/>
      <c r="BD177" s="495"/>
      <c r="BE177" s="523"/>
      <c r="BF177" s="523"/>
      <c r="BG177" s="523"/>
      <c r="BH177" s="523"/>
      <c r="BI177" s="523"/>
      <c r="BJ177" s="523"/>
      <c r="BK177" s="523"/>
      <c r="BL177" s="524">
        <f>BD177/100*BL175</f>
        <v>0</v>
      </c>
      <c r="BM177" s="523"/>
      <c r="BN177" s="523"/>
      <c r="BO177" s="525">
        <f t="shared" ref="BO177:BO178" si="1390">BL177</f>
        <v>0</v>
      </c>
      <c r="BP177" s="573"/>
      <c r="BQ177" s="500"/>
      <c r="BR177" s="521" t="str">
        <f>"Output Sekunder "&amp;" %"</f>
        <v>Output Sekunder  %</v>
      </c>
      <c r="BS177" s="522"/>
      <c r="BT177" s="522"/>
      <c r="BU177" s="495"/>
      <c r="BV177" s="523"/>
      <c r="BW177" s="523"/>
      <c r="BX177" s="523"/>
      <c r="BY177" s="523"/>
      <c r="BZ177" s="523"/>
      <c r="CA177" s="523"/>
      <c r="CB177" s="523"/>
      <c r="CC177" s="524">
        <f>BU177/100*CC175</f>
        <v>0</v>
      </c>
      <c r="CD177" s="523"/>
      <c r="CE177" s="523"/>
      <c r="CF177" s="525">
        <f t="shared" ref="CF177:CF178" si="1391">CC177</f>
        <v>0</v>
      </c>
      <c r="CG177" s="573"/>
      <c r="CH177" s="500"/>
      <c r="CI177" s="521" t="str">
        <f>"Output Sekunder "&amp;" %"</f>
        <v>Output Sekunder  %</v>
      </c>
      <c r="CJ177" s="522"/>
      <c r="CK177" s="522"/>
      <c r="CL177" s="495"/>
      <c r="CM177" s="523"/>
      <c r="CN177" s="523"/>
      <c r="CO177" s="523"/>
      <c r="CP177" s="523"/>
      <c r="CQ177" s="523"/>
      <c r="CR177" s="523"/>
      <c r="CS177" s="523"/>
      <c r="CT177" s="524">
        <f>CL177/100*CT175</f>
        <v>0</v>
      </c>
      <c r="CU177" s="523"/>
      <c r="CV177" s="523"/>
      <c r="CW177" s="525">
        <f t="shared" ref="CW177:CW178" si="1392">CT177</f>
        <v>0</v>
      </c>
      <c r="CX177" s="573"/>
      <c r="CY177" s="500"/>
      <c r="CZ177" s="521" t="str">
        <f>"Output Sekunder "&amp;" %"</f>
        <v>Output Sekunder  %</v>
      </c>
      <c r="DA177" s="522"/>
      <c r="DB177" s="522"/>
      <c r="DC177" s="495"/>
      <c r="DD177" s="523"/>
      <c r="DE177" s="523"/>
      <c r="DF177" s="523"/>
      <c r="DG177" s="523"/>
      <c r="DH177" s="523"/>
      <c r="DI177" s="523"/>
      <c r="DJ177" s="523"/>
      <c r="DK177" s="524">
        <f>DC177/100*DK175</f>
        <v>0</v>
      </c>
      <c r="DL177" s="523"/>
      <c r="DM177" s="523"/>
      <c r="DN177" s="525">
        <f t="shared" ref="DN177:DN178" si="1393">DK177</f>
        <v>0</v>
      </c>
      <c r="DO177" s="573"/>
      <c r="DP177" s="500"/>
      <c r="DQ177" s="521" t="str">
        <f>"Output Sekunder "&amp;" %"</f>
        <v>Output Sekunder  %</v>
      </c>
      <c r="DR177" s="522"/>
      <c r="DS177" s="522"/>
      <c r="DT177" s="495"/>
      <c r="DU177" s="523"/>
      <c r="DV177" s="523"/>
      <c r="DW177" s="523"/>
      <c r="DX177" s="523"/>
      <c r="DY177" s="523"/>
      <c r="DZ177" s="523"/>
      <c r="EA177" s="523"/>
      <c r="EB177" s="524">
        <f>DT177/100*EB175</f>
        <v>0</v>
      </c>
      <c r="EC177" s="523"/>
      <c r="ED177" s="523"/>
      <c r="EE177" s="525">
        <f t="shared" ref="EE177:EE178" si="1394">EB177</f>
        <v>0</v>
      </c>
      <c r="EF177" s="573"/>
      <c r="EG177" s="500"/>
      <c r="EH177" s="521" t="str">
        <f>"Output Sekunder "&amp;" %"</f>
        <v>Output Sekunder  %</v>
      </c>
      <c r="EI177" s="522"/>
      <c r="EJ177" s="522"/>
      <c r="EK177" s="495"/>
      <c r="EL177" s="523"/>
      <c r="EM177" s="523"/>
      <c r="EN177" s="523"/>
      <c r="EO177" s="523"/>
      <c r="EP177" s="523"/>
      <c r="EQ177" s="523"/>
      <c r="ER177" s="523"/>
      <c r="ES177" s="524">
        <f>EK177/100*ES175</f>
        <v>0</v>
      </c>
      <c r="ET177" s="523"/>
      <c r="EU177" s="523"/>
      <c r="EV177" s="525">
        <f t="shared" ref="EV177:EV178" si="1395">ES177</f>
        <v>0</v>
      </c>
      <c r="EW177" s="573"/>
      <c r="EX177" s="500"/>
      <c r="EY177" s="521" t="str">
        <f>"Output Sekunder "&amp;" %"</f>
        <v>Output Sekunder  %</v>
      </c>
      <c r="EZ177" s="522"/>
      <c r="FA177" s="522"/>
      <c r="FB177" s="495"/>
      <c r="FC177" s="523"/>
      <c r="FD177" s="523"/>
      <c r="FE177" s="523"/>
      <c r="FF177" s="523"/>
      <c r="FG177" s="523"/>
      <c r="FH177" s="523"/>
      <c r="FI177" s="523"/>
      <c r="FJ177" s="524">
        <f>FB177/100*FJ175</f>
        <v>0</v>
      </c>
      <c r="FK177" s="523"/>
      <c r="FL177" s="523"/>
      <c r="FM177" s="525">
        <f t="shared" ref="FM177:FM178" si="1396">FJ177</f>
        <v>0</v>
      </c>
      <c r="FN177" s="573"/>
      <c r="FO177" s="500"/>
      <c r="FP177" s="521" t="str">
        <f>"Output Sekunder "&amp;" %"</f>
        <v>Output Sekunder  %</v>
      </c>
      <c r="FQ177" s="522"/>
      <c r="FR177" s="522"/>
      <c r="FS177" s="495"/>
      <c r="FT177" s="523"/>
      <c r="FU177" s="523"/>
      <c r="FV177" s="523"/>
      <c r="FW177" s="523"/>
      <c r="FX177" s="523"/>
      <c r="FY177" s="523"/>
      <c r="FZ177" s="523"/>
      <c r="GA177" s="524">
        <f>FS177/100*GA175</f>
        <v>0</v>
      </c>
      <c r="GB177" s="523"/>
      <c r="GC177" s="523"/>
      <c r="GD177" s="525">
        <f t="shared" ref="GD177:GD178" si="1397">GA177</f>
        <v>0</v>
      </c>
      <c r="GE177" s="573"/>
      <c r="GF177" s="500"/>
      <c r="GG177" s="521" t="str">
        <f>"Output Sekunder "&amp;" %"</f>
        <v>Output Sekunder  %</v>
      </c>
      <c r="GH177" s="522"/>
      <c r="GI177" s="522"/>
      <c r="GJ177" s="495"/>
      <c r="GK177" s="523"/>
      <c r="GL177" s="523"/>
      <c r="GM177" s="523"/>
      <c r="GN177" s="523"/>
      <c r="GO177" s="523"/>
      <c r="GP177" s="523"/>
      <c r="GQ177" s="523"/>
      <c r="GR177" s="524">
        <f>GJ177/100*GR175</f>
        <v>0</v>
      </c>
      <c r="GS177" s="523"/>
      <c r="GT177" s="523"/>
      <c r="GU177" s="525">
        <f t="shared" ref="GU177:GU178" si="1398">GR177</f>
        <v>0</v>
      </c>
      <c r="GV177" s="573"/>
      <c r="GW177" s="500"/>
      <c r="GX177" s="521" t="str">
        <f>"Output Sekunder "&amp;" %"</f>
        <v>Output Sekunder  %</v>
      </c>
      <c r="GY177" s="522"/>
      <c r="GZ177" s="522"/>
      <c r="HA177" s="495"/>
      <c r="HB177" s="523"/>
      <c r="HC177" s="523"/>
      <c r="HD177" s="523"/>
      <c r="HE177" s="523"/>
      <c r="HF177" s="523"/>
      <c r="HG177" s="523"/>
      <c r="HH177" s="523"/>
      <c r="HI177" s="524">
        <f>HA177/100*HI175</f>
        <v>0</v>
      </c>
      <c r="HJ177" s="523"/>
      <c r="HK177" s="523"/>
      <c r="HL177" s="525">
        <f t="shared" ref="HL177:HL178" si="1399">HI177</f>
        <v>0</v>
      </c>
      <c r="HM177" s="573"/>
      <c r="HN177" s="500"/>
      <c r="HO177" s="521" t="str">
        <f>"Output Sekunder "&amp;" %"</f>
        <v>Output Sekunder  %</v>
      </c>
      <c r="HP177" s="522"/>
      <c r="HQ177" s="522"/>
      <c r="HR177" s="495"/>
      <c r="HS177" s="523"/>
      <c r="HT177" s="523"/>
      <c r="HU177" s="523"/>
      <c r="HV177" s="523"/>
      <c r="HW177" s="523"/>
      <c r="HX177" s="523"/>
      <c r="HY177" s="523"/>
      <c r="HZ177" s="524">
        <f>HR177/100*HZ175</f>
        <v>0</v>
      </c>
      <c r="IA177" s="523"/>
      <c r="IB177" s="523"/>
      <c r="IC177" s="525">
        <f t="shared" ref="IC177:IC178" si="1400">HZ177</f>
        <v>0</v>
      </c>
      <c r="ID177" s="573"/>
      <c r="IE177" s="500"/>
      <c r="IF177" s="521" t="str">
        <f>"Output Sekunder "&amp;" %"</f>
        <v>Output Sekunder  %</v>
      </c>
      <c r="IG177" s="522"/>
      <c r="IH177" s="522"/>
      <c r="II177" s="495"/>
      <c r="IJ177" s="523"/>
      <c r="IK177" s="523"/>
      <c r="IL177" s="523"/>
      <c r="IM177" s="523"/>
      <c r="IN177" s="523"/>
      <c r="IO177" s="523"/>
      <c r="IP177" s="523"/>
      <c r="IQ177" s="524">
        <f>II177/100*IQ175</f>
        <v>0</v>
      </c>
      <c r="IR177" s="523"/>
      <c r="IS177" s="523"/>
      <c r="IT177" s="525">
        <f t="shared" ref="IT177:IT178" si="1401">IQ177</f>
        <v>0</v>
      </c>
      <c r="IU177" s="573"/>
      <c r="IV177" s="500"/>
      <c r="IW177" s="521" t="str">
        <f>"Output Sekunder "&amp;" %"</f>
        <v>Output Sekunder  %</v>
      </c>
      <c r="IX177" s="522"/>
      <c r="IY177" s="522"/>
      <c r="IZ177" s="495"/>
      <c r="JA177" s="523"/>
      <c r="JB177" s="523"/>
      <c r="JC177" s="523"/>
      <c r="JD177" s="523"/>
      <c r="JE177" s="523"/>
      <c r="JF177" s="523"/>
      <c r="JG177" s="523"/>
      <c r="JH177" s="524">
        <f>IZ177/100*JH175</f>
        <v>0</v>
      </c>
      <c r="JI177" s="523"/>
      <c r="JJ177" s="523"/>
      <c r="JK177" s="525">
        <f t="shared" ref="JK177:JK178" si="1402">JH177</f>
        <v>0</v>
      </c>
      <c r="JL177" s="573"/>
      <c r="JM177" s="500"/>
      <c r="JN177" s="521" t="str">
        <f>"Output Sekunder "&amp;" %"</f>
        <v>Output Sekunder  %</v>
      </c>
      <c r="JO177" s="522"/>
      <c r="JP177" s="522"/>
      <c r="JQ177" s="495"/>
      <c r="JR177" s="523"/>
      <c r="JS177" s="523"/>
      <c r="JT177" s="523"/>
      <c r="JU177" s="523"/>
      <c r="JV177" s="523"/>
      <c r="JW177" s="523"/>
      <c r="JX177" s="523"/>
      <c r="JY177" s="524">
        <f>JQ177/100*JY175</f>
        <v>0</v>
      </c>
      <c r="JZ177" s="523"/>
      <c r="KA177" s="523"/>
      <c r="KB177" s="525">
        <f t="shared" ref="KB177:KB178" si="1403">JY177</f>
        <v>0</v>
      </c>
      <c r="KC177" s="573"/>
      <c r="KD177" s="500"/>
      <c r="KE177" s="521" t="str">
        <f>"Output Sekunder "&amp;" %"</f>
        <v>Output Sekunder  %</v>
      </c>
      <c r="KF177" s="522"/>
      <c r="KG177" s="522"/>
      <c r="KH177" s="495"/>
      <c r="KI177" s="523"/>
      <c r="KJ177" s="523"/>
      <c r="KK177" s="523"/>
      <c r="KL177" s="523"/>
      <c r="KM177" s="523"/>
      <c r="KN177" s="523"/>
      <c r="KO177" s="523"/>
      <c r="KP177" s="524">
        <f>KH177/100*KP175</f>
        <v>0</v>
      </c>
      <c r="KQ177" s="523"/>
      <c r="KR177" s="523"/>
      <c r="KS177" s="525">
        <f t="shared" ref="KS177:KS178" si="1404">KP177</f>
        <v>0</v>
      </c>
    </row>
    <row r="178" ht="15.75" customHeight="1">
      <c r="A178" s="500"/>
      <c r="B178" s="527" t="str">
        <f>"Adjusment "&amp;" %"</f>
        <v>Adjusment  %</v>
      </c>
      <c r="C178" s="528"/>
      <c r="D178" s="528"/>
      <c r="E178" s="495"/>
      <c r="F178" s="523"/>
      <c r="G178" s="523"/>
      <c r="H178" s="523"/>
      <c r="I178" s="523"/>
      <c r="J178" s="523"/>
      <c r="K178" s="523"/>
      <c r="L178" s="523"/>
      <c r="M178" s="529">
        <f>E178/100*(M175+M177)</f>
        <v>0</v>
      </c>
      <c r="N178" s="523"/>
      <c r="O178" s="523"/>
      <c r="P178" s="530">
        <f t="shared" si="1387"/>
        <v>0</v>
      </c>
      <c r="Q178" s="573"/>
      <c r="R178" s="500"/>
      <c r="S178" s="527" t="str">
        <f>"Adjusment "&amp;" %"</f>
        <v>Adjusment  %</v>
      </c>
      <c r="T178" s="528"/>
      <c r="U178" s="528"/>
      <c r="V178" s="495"/>
      <c r="W178" s="523"/>
      <c r="X178" s="523"/>
      <c r="Y178" s="523"/>
      <c r="Z178" s="523"/>
      <c r="AA178" s="523"/>
      <c r="AB178" s="523"/>
      <c r="AC178" s="523"/>
      <c r="AD178" s="529">
        <f>V178/100*(AD175+AD177)</f>
        <v>0</v>
      </c>
      <c r="AE178" s="523"/>
      <c r="AF178" s="523"/>
      <c r="AG178" s="530">
        <f t="shared" si="1388"/>
        <v>0</v>
      </c>
      <c r="AH178" s="573"/>
      <c r="AI178" s="500"/>
      <c r="AJ178" s="527" t="str">
        <f>"Adjusment "&amp;" %"</f>
        <v>Adjusment  %</v>
      </c>
      <c r="AK178" s="528"/>
      <c r="AL178" s="528"/>
      <c r="AM178" s="495"/>
      <c r="AN178" s="523"/>
      <c r="AO178" s="523"/>
      <c r="AP178" s="523"/>
      <c r="AQ178" s="523"/>
      <c r="AR178" s="523"/>
      <c r="AS178" s="523"/>
      <c r="AT178" s="523"/>
      <c r="AU178" s="529">
        <f>AM178/100*(AU175+AU177)</f>
        <v>0</v>
      </c>
      <c r="AV178" s="523"/>
      <c r="AW178" s="523"/>
      <c r="AX178" s="530">
        <f t="shared" si="1389"/>
        <v>0</v>
      </c>
      <c r="AY178" s="573"/>
      <c r="AZ178" s="500"/>
      <c r="BA178" s="527" t="str">
        <f>"Adjusment "&amp;" %"</f>
        <v>Adjusment  %</v>
      </c>
      <c r="BB178" s="528"/>
      <c r="BC178" s="528"/>
      <c r="BD178" s="495"/>
      <c r="BE178" s="523"/>
      <c r="BF178" s="523"/>
      <c r="BG178" s="523"/>
      <c r="BH178" s="523"/>
      <c r="BI178" s="523"/>
      <c r="BJ178" s="523"/>
      <c r="BK178" s="523"/>
      <c r="BL178" s="529">
        <f>BD178/100*(BL175+BL177)</f>
        <v>0</v>
      </c>
      <c r="BM178" s="523"/>
      <c r="BN178" s="523"/>
      <c r="BO178" s="530">
        <f t="shared" si="1390"/>
        <v>0</v>
      </c>
      <c r="BP178" s="573"/>
      <c r="BQ178" s="500"/>
      <c r="BR178" s="527" t="str">
        <f>"Adjusment "&amp;" %"</f>
        <v>Adjusment  %</v>
      </c>
      <c r="BS178" s="528"/>
      <c r="BT178" s="528"/>
      <c r="BU178" s="495"/>
      <c r="BV178" s="523"/>
      <c r="BW178" s="523"/>
      <c r="BX178" s="523"/>
      <c r="BY178" s="523"/>
      <c r="BZ178" s="523"/>
      <c r="CA178" s="523"/>
      <c r="CB178" s="523"/>
      <c r="CC178" s="529">
        <f>BU178/100*(CC175+CC177)</f>
        <v>0</v>
      </c>
      <c r="CD178" s="523"/>
      <c r="CE178" s="523"/>
      <c r="CF178" s="530">
        <f t="shared" si="1391"/>
        <v>0</v>
      </c>
      <c r="CG178" s="573"/>
      <c r="CH178" s="500"/>
      <c r="CI178" s="527" t="str">
        <f>"Adjusment "&amp;" %"</f>
        <v>Adjusment  %</v>
      </c>
      <c r="CJ178" s="528"/>
      <c r="CK178" s="528"/>
      <c r="CL178" s="495"/>
      <c r="CM178" s="523"/>
      <c r="CN178" s="523"/>
      <c r="CO178" s="523"/>
      <c r="CP178" s="523"/>
      <c r="CQ178" s="523"/>
      <c r="CR178" s="523"/>
      <c r="CS178" s="523"/>
      <c r="CT178" s="529">
        <f>CL178/100*(CT175+CT177)</f>
        <v>0</v>
      </c>
      <c r="CU178" s="523"/>
      <c r="CV178" s="523"/>
      <c r="CW178" s="530">
        <f t="shared" si="1392"/>
        <v>0</v>
      </c>
      <c r="CX178" s="573"/>
      <c r="CY178" s="500"/>
      <c r="CZ178" s="527" t="str">
        <f>"Adjusment "&amp;" %"</f>
        <v>Adjusment  %</v>
      </c>
      <c r="DA178" s="528"/>
      <c r="DB178" s="528"/>
      <c r="DC178" s="495"/>
      <c r="DD178" s="523"/>
      <c r="DE178" s="523"/>
      <c r="DF178" s="523"/>
      <c r="DG178" s="523"/>
      <c r="DH178" s="523"/>
      <c r="DI178" s="523"/>
      <c r="DJ178" s="523"/>
      <c r="DK178" s="529">
        <f>DC178/100*(DK175+DK177)</f>
        <v>0</v>
      </c>
      <c r="DL178" s="523"/>
      <c r="DM178" s="523"/>
      <c r="DN178" s="530">
        <f t="shared" si="1393"/>
        <v>0</v>
      </c>
      <c r="DO178" s="573"/>
      <c r="DP178" s="500"/>
      <c r="DQ178" s="527" t="str">
        <f>"Adjusment "&amp;" %"</f>
        <v>Adjusment  %</v>
      </c>
      <c r="DR178" s="528"/>
      <c r="DS178" s="528"/>
      <c r="DT178" s="495"/>
      <c r="DU178" s="523"/>
      <c r="DV178" s="523"/>
      <c r="DW178" s="523"/>
      <c r="DX178" s="523"/>
      <c r="DY178" s="523"/>
      <c r="DZ178" s="523"/>
      <c r="EA178" s="523"/>
      <c r="EB178" s="529">
        <f>DT178/100*(EB175+EB177)</f>
        <v>0</v>
      </c>
      <c r="EC178" s="523"/>
      <c r="ED178" s="523"/>
      <c r="EE178" s="530">
        <f t="shared" si="1394"/>
        <v>0</v>
      </c>
      <c r="EF178" s="573"/>
      <c r="EG178" s="500"/>
      <c r="EH178" s="527" t="str">
        <f>"Adjusment "&amp;" %"</f>
        <v>Adjusment  %</v>
      </c>
      <c r="EI178" s="528"/>
      <c r="EJ178" s="528"/>
      <c r="EK178" s="495"/>
      <c r="EL178" s="523"/>
      <c r="EM178" s="523"/>
      <c r="EN178" s="523"/>
      <c r="EO178" s="523"/>
      <c r="EP178" s="523"/>
      <c r="EQ178" s="523"/>
      <c r="ER178" s="523"/>
      <c r="ES178" s="529">
        <f>EK178/100*(ES175+ES177)</f>
        <v>0</v>
      </c>
      <c r="ET178" s="523"/>
      <c r="EU178" s="523"/>
      <c r="EV178" s="530">
        <f t="shared" si="1395"/>
        <v>0</v>
      </c>
      <c r="EW178" s="573"/>
      <c r="EX178" s="500"/>
      <c r="EY178" s="527" t="str">
        <f>"Adjusment "&amp;" %"</f>
        <v>Adjusment  %</v>
      </c>
      <c r="EZ178" s="528"/>
      <c r="FA178" s="528"/>
      <c r="FB178" s="495"/>
      <c r="FC178" s="523"/>
      <c r="FD178" s="523"/>
      <c r="FE178" s="523"/>
      <c r="FF178" s="523"/>
      <c r="FG178" s="523"/>
      <c r="FH178" s="523"/>
      <c r="FI178" s="523"/>
      <c r="FJ178" s="529">
        <f>FB178/100*(FJ175+FJ177)</f>
        <v>0</v>
      </c>
      <c r="FK178" s="523"/>
      <c r="FL178" s="523"/>
      <c r="FM178" s="530">
        <f t="shared" si="1396"/>
        <v>0</v>
      </c>
      <c r="FN178" s="573"/>
      <c r="FO178" s="500"/>
      <c r="FP178" s="527" t="str">
        <f>"Adjusment "&amp;" %"</f>
        <v>Adjusment  %</v>
      </c>
      <c r="FQ178" s="528"/>
      <c r="FR178" s="528"/>
      <c r="FS178" s="495"/>
      <c r="FT178" s="523"/>
      <c r="FU178" s="523"/>
      <c r="FV178" s="523"/>
      <c r="FW178" s="523"/>
      <c r="FX178" s="523"/>
      <c r="FY178" s="523"/>
      <c r="FZ178" s="523"/>
      <c r="GA178" s="529">
        <f>FS178/100*(GA175+GA177)</f>
        <v>0</v>
      </c>
      <c r="GB178" s="523"/>
      <c r="GC178" s="523"/>
      <c r="GD178" s="530">
        <f t="shared" si="1397"/>
        <v>0</v>
      </c>
      <c r="GE178" s="573"/>
      <c r="GF178" s="500"/>
      <c r="GG178" s="527" t="str">
        <f>"Adjusment "&amp;" %"</f>
        <v>Adjusment  %</v>
      </c>
      <c r="GH178" s="528"/>
      <c r="GI178" s="528"/>
      <c r="GJ178" s="495"/>
      <c r="GK178" s="523"/>
      <c r="GL178" s="523"/>
      <c r="GM178" s="523"/>
      <c r="GN178" s="523"/>
      <c r="GO178" s="523"/>
      <c r="GP178" s="523"/>
      <c r="GQ178" s="523"/>
      <c r="GR178" s="529">
        <f>GJ178/100*(GR175+GR177)</f>
        <v>0</v>
      </c>
      <c r="GS178" s="523"/>
      <c r="GT178" s="523"/>
      <c r="GU178" s="530">
        <f t="shared" si="1398"/>
        <v>0</v>
      </c>
      <c r="GV178" s="573"/>
      <c r="GW178" s="500"/>
      <c r="GX178" s="527" t="str">
        <f>"Adjusment "&amp;" %"</f>
        <v>Adjusment  %</v>
      </c>
      <c r="GY178" s="528"/>
      <c r="GZ178" s="528"/>
      <c r="HA178" s="495"/>
      <c r="HB178" s="523"/>
      <c r="HC178" s="523"/>
      <c r="HD178" s="523"/>
      <c r="HE178" s="523"/>
      <c r="HF178" s="523"/>
      <c r="HG178" s="523"/>
      <c r="HH178" s="523"/>
      <c r="HI178" s="529">
        <f>HA178/100*(HI175+HI177)</f>
        <v>0</v>
      </c>
      <c r="HJ178" s="523"/>
      <c r="HK178" s="523"/>
      <c r="HL178" s="530">
        <f t="shared" si="1399"/>
        <v>0</v>
      </c>
      <c r="HM178" s="573"/>
      <c r="HN178" s="500"/>
      <c r="HO178" s="527" t="str">
        <f>"Adjusment "&amp;" %"</f>
        <v>Adjusment  %</v>
      </c>
      <c r="HP178" s="528"/>
      <c r="HQ178" s="528"/>
      <c r="HR178" s="495"/>
      <c r="HS178" s="523"/>
      <c r="HT178" s="523"/>
      <c r="HU178" s="523"/>
      <c r="HV178" s="523"/>
      <c r="HW178" s="523"/>
      <c r="HX178" s="523"/>
      <c r="HY178" s="523"/>
      <c r="HZ178" s="529">
        <f>HR178/100*(HZ175+HZ177)</f>
        <v>0</v>
      </c>
      <c r="IA178" s="523"/>
      <c r="IB178" s="523"/>
      <c r="IC178" s="530">
        <f t="shared" si="1400"/>
        <v>0</v>
      </c>
      <c r="ID178" s="573"/>
      <c r="IE178" s="500"/>
      <c r="IF178" s="527" t="str">
        <f>"Adjusment "&amp;" %"</f>
        <v>Adjusment  %</v>
      </c>
      <c r="IG178" s="528"/>
      <c r="IH178" s="528"/>
      <c r="II178" s="495"/>
      <c r="IJ178" s="523"/>
      <c r="IK178" s="523"/>
      <c r="IL178" s="523"/>
      <c r="IM178" s="523"/>
      <c r="IN178" s="523"/>
      <c r="IO178" s="523"/>
      <c r="IP178" s="523"/>
      <c r="IQ178" s="529">
        <f>II178/100*(IQ175+IQ177)</f>
        <v>0</v>
      </c>
      <c r="IR178" s="523"/>
      <c r="IS178" s="523"/>
      <c r="IT178" s="530">
        <f t="shared" si="1401"/>
        <v>0</v>
      </c>
      <c r="IU178" s="573"/>
      <c r="IV178" s="500"/>
      <c r="IW178" s="527" t="str">
        <f>"Adjusment "&amp;" %"</f>
        <v>Adjusment  %</v>
      </c>
      <c r="IX178" s="528"/>
      <c r="IY178" s="528"/>
      <c r="IZ178" s="495"/>
      <c r="JA178" s="523"/>
      <c r="JB178" s="523"/>
      <c r="JC178" s="523"/>
      <c r="JD178" s="523"/>
      <c r="JE178" s="523"/>
      <c r="JF178" s="523"/>
      <c r="JG178" s="523"/>
      <c r="JH178" s="529">
        <f>IZ178/100*(JH175+JH177)</f>
        <v>0</v>
      </c>
      <c r="JI178" s="523"/>
      <c r="JJ178" s="523"/>
      <c r="JK178" s="530">
        <f t="shared" si="1402"/>
        <v>0</v>
      </c>
      <c r="JL178" s="573"/>
      <c r="JM178" s="500"/>
      <c r="JN178" s="527" t="str">
        <f>"Adjusment "&amp;" %"</f>
        <v>Adjusment  %</v>
      </c>
      <c r="JO178" s="528"/>
      <c r="JP178" s="528"/>
      <c r="JQ178" s="495"/>
      <c r="JR178" s="523"/>
      <c r="JS178" s="523"/>
      <c r="JT178" s="523"/>
      <c r="JU178" s="523"/>
      <c r="JV178" s="523"/>
      <c r="JW178" s="523"/>
      <c r="JX178" s="523"/>
      <c r="JY178" s="529">
        <f>JQ178/100*(JY175+JY177)</f>
        <v>0</v>
      </c>
      <c r="JZ178" s="523"/>
      <c r="KA178" s="523"/>
      <c r="KB178" s="530">
        <f t="shared" si="1403"/>
        <v>0</v>
      </c>
      <c r="KC178" s="573"/>
      <c r="KD178" s="500"/>
      <c r="KE178" s="527" t="str">
        <f>"Adjusment "&amp;" %"</f>
        <v>Adjusment  %</v>
      </c>
      <c r="KF178" s="528"/>
      <c r="KG178" s="528"/>
      <c r="KH178" s="495"/>
      <c r="KI178" s="523"/>
      <c r="KJ178" s="523"/>
      <c r="KK178" s="523"/>
      <c r="KL178" s="523"/>
      <c r="KM178" s="523"/>
      <c r="KN178" s="523"/>
      <c r="KO178" s="523"/>
      <c r="KP178" s="529">
        <f>KH178/100*(KP175+KP177)</f>
        <v>0</v>
      </c>
      <c r="KQ178" s="523"/>
      <c r="KR178" s="523"/>
      <c r="KS178" s="530">
        <f t="shared" si="1404"/>
        <v>0</v>
      </c>
    </row>
    <row r="179" ht="15.75" customHeight="1">
      <c r="A179" s="500"/>
      <c r="B179" s="501"/>
      <c r="C179" s="502"/>
      <c r="D179" s="502"/>
      <c r="E179" s="495"/>
      <c r="F179" s="495"/>
      <c r="G179" s="495"/>
      <c r="H179" s="495"/>
      <c r="I179" s="495"/>
      <c r="J179" s="495"/>
      <c r="K179" s="495"/>
      <c r="L179" s="495"/>
      <c r="M179" s="495"/>
      <c r="N179" s="495"/>
      <c r="O179" s="495"/>
      <c r="P179" s="507"/>
      <c r="Q179" s="573"/>
      <c r="R179" s="500"/>
      <c r="S179" s="501"/>
      <c r="T179" s="502"/>
      <c r="U179" s="502"/>
      <c r="V179" s="495"/>
      <c r="W179" s="495"/>
      <c r="X179" s="495"/>
      <c r="Y179" s="495"/>
      <c r="Z179" s="495"/>
      <c r="AA179" s="495"/>
      <c r="AB179" s="495"/>
      <c r="AC179" s="495"/>
      <c r="AD179" s="495"/>
      <c r="AE179" s="495"/>
      <c r="AF179" s="495"/>
      <c r="AG179" s="507"/>
      <c r="AH179" s="573"/>
      <c r="AI179" s="500"/>
      <c r="AJ179" s="501"/>
      <c r="AK179" s="502"/>
      <c r="AL179" s="502"/>
      <c r="AM179" s="495"/>
      <c r="AN179" s="495"/>
      <c r="AO179" s="495"/>
      <c r="AP179" s="495"/>
      <c r="AQ179" s="495"/>
      <c r="AR179" s="495"/>
      <c r="AS179" s="495"/>
      <c r="AT179" s="495"/>
      <c r="AU179" s="495"/>
      <c r="AV179" s="495"/>
      <c r="AW179" s="495"/>
      <c r="AX179" s="507"/>
      <c r="AY179" s="573"/>
      <c r="AZ179" s="500"/>
      <c r="BA179" s="501"/>
      <c r="BB179" s="502"/>
      <c r="BC179" s="502"/>
      <c r="BD179" s="495"/>
      <c r="BE179" s="495"/>
      <c r="BF179" s="495"/>
      <c r="BG179" s="495"/>
      <c r="BH179" s="495"/>
      <c r="BI179" s="495"/>
      <c r="BJ179" s="495"/>
      <c r="BK179" s="495"/>
      <c r="BL179" s="495"/>
      <c r="BM179" s="495"/>
      <c r="BN179" s="495"/>
      <c r="BO179" s="507"/>
      <c r="BP179" s="573"/>
      <c r="BQ179" s="500"/>
      <c r="BR179" s="501"/>
      <c r="BS179" s="502"/>
      <c r="BT179" s="502"/>
      <c r="BU179" s="495"/>
      <c r="BV179" s="495"/>
      <c r="BW179" s="495"/>
      <c r="BX179" s="495"/>
      <c r="BY179" s="495"/>
      <c r="BZ179" s="495"/>
      <c r="CA179" s="495"/>
      <c r="CB179" s="495"/>
      <c r="CC179" s="495"/>
      <c r="CD179" s="495"/>
      <c r="CE179" s="495"/>
      <c r="CF179" s="507"/>
      <c r="CG179" s="573"/>
      <c r="CH179" s="500"/>
      <c r="CI179" s="501"/>
      <c r="CJ179" s="502"/>
      <c r="CK179" s="502"/>
      <c r="CL179" s="495"/>
      <c r="CM179" s="495"/>
      <c r="CN179" s="495"/>
      <c r="CO179" s="495"/>
      <c r="CP179" s="495"/>
      <c r="CQ179" s="495"/>
      <c r="CR179" s="495"/>
      <c r="CS179" s="495"/>
      <c r="CT179" s="495"/>
      <c r="CU179" s="495"/>
      <c r="CV179" s="495"/>
      <c r="CW179" s="507"/>
      <c r="CX179" s="573"/>
      <c r="CY179" s="500"/>
      <c r="CZ179" s="501"/>
      <c r="DA179" s="502"/>
      <c r="DB179" s="502"/>
      <c r="DC179" s="495"/>
      <c r="DD179" s="495"/>
      <c r="DE179" s="495"/>
      <c r="DF179" s="495"/>
      <c r="DG179" s="495"/>
      <c r="DH179" s="495"/>
      <c r="DI179" s="495"/>
      <c r="DJ179" s="495"/>
      <c r="DK179" s="495"/>
      <c r="DL179" s="495"/>
      <c r="DM179" s="495"/>
      <c r="DN179" s="507"/>
      <c r="DO179" s="573"/>
      <c r="DP179" s="500"/>
      <c r="DQ179" s="501"/>
      <c r="DR179" s="502"/>
      <c r="DS179" s="502"/>
      <c r="DT179" s="495"/>
      <c r="DU179" s="495"/>
      <c r="DV179" s="495"/>
      <c r="DW179" s="495"/>
      <c r="DX179" s="495"/>
      <c r="DY179" s="495"/>
      <c r="DZ179" s="495"/>
      <c r="EA179" s="495"/>
      <c r="EB179" s="495"/>
      <c r="EC179" s="495"/>
      <c r="ED179" s="495"/>
      <c r="EE179" s="507"/>
      <c r="EF179" s="573"/>
      <c r="EG179" s="500"/>
      <c r="EH179" s="501"/>
      <c r="EI179" s="502"/>
      <c r="EJ179" s="502"/>
      <c r="EK179" s="495"/>
      <c r="EL179" s="495"/>
      <c r="EM179" s="495"/>
      <c r="EN179" s="495"/>
      <c r="EO179" s="495"/>
      <c r="EP179" s="495"/>
      <c r="EQ179" s="495"/>
      <c r="ER179" s="495"/>
      <c r="ES179" s="495"/>
      <c r="ET179" s="495"/>
      <c r="EU179" s="495"/>
      <c r="EV179" s="507"/>
      <c r="EW179" s="573"/>
      <c r="EX179" s="500"/>
      <c r="EY179" s="501"/>
      <c r="EZ179" s="502"/>
      <c r="FA179" s="502"/>
      <c r="FB179" s="495"/>
      <c r="FC179" s="495"/>
      <c r="FD179" s="495"/>
      <c r="FE179" s="495"/>
      <c r="FF179" s="495"/>
      <c r="FG179" s="495"/>
      <c r="FH179" s="495"/>
      <c r="FI179" s="495"/>
      <c r="FJ179" s="495"/>
      <c r="FK179" s="495"/>
      <c r="FL179" s="495"/>
      <c r="FM179" s="507"/>
      <c r="FN179" s="573"/>
      <c r="FO179" s="500"/>
      <c r="FP179" s="501"/>
      <c r="FQ179" s="502"/>
      <c r="FR179" s="502"/>
      <c r="FS179" s="495"/>
      <c r="FT179" s="495"/>
      <c r="FU179" s="495"/>
      <c r="FV179" s="495"/>
      <c r="FW179" s="495"/>
      <c r="FX179" s="495"/>
      <c r="FY179" s="495"/>
      <c r="FZ179" s="495"/>
      <c r="GA179" s="495"/>
      <c r="GB179" s="495"/>
      <c r="GC179" s="495"/>
      <c r="GD179" s="507"/>
      <c r="GE179" s="573"/>
      <c r="GF179" s="500"/>
      <c r="GG179" s="501"/>
      <c r="GH179" s="502"/>
      <c r="GI179" s="502"/>
      <c r="GJ179" s="495"/>
      <c r="GK179" s="495"/>
      <c r="GL179" s="495"/>
      <c r="GM179" s="495"/>
      <c r="GN179" s="495"/>
      <c r="GO179" s="495"/>
      <c r="GP179" s="495"/>
      <c r="GQ179" s="495"/>
      <c r="GR179" s="495"/>
      <c r="GS179" s="495"/>
      <c r="GT179" s="495"/>
      <c r="GU179" s="507"/>
      <c r="GV179" s="573"/>
      <c r="GW179" s="500"/>
      <c r="GX179" s="501"/>
      <c r="GY179" s="502"/>
      <c r="GZ179" s="502"/>
      <c r="HA179" s="495"/>
      <c r="HB179" s="495"/>
      <c r="HC179" s="495"/>
      <c r="HD179" s="495"/>
      <c r="HE179" s="495"/>
      <c r="HF179" s="495"/>
      <c r="HG179" s="495"/>
      <c r="HH179" s="495"/>
      <c r="HI179" s="495"/>
      <c r="HJ179" s="495"/>
      <c r="HK179" s="495"/>
      <c r="HL179" s="507"/>
      <c r="HM179" s="573"/>
      <c r="HN179" s="500"/>
      <c r="HO179" s="501"/>
      <c r="HP179" s="502"/>
      <c r="HQ179" s="502"/>
      <c r="HR179" s="495"/>
      <c r="HS179" s="495"/>
      <c r="HT179" s="495"/>
      <c r="HU179" s="495"/>
      <c r="HV179" s="495"/>
      <c r="HW179" s="495"/>
      <c r="HX179" s="495"/>
      <c r="HY179" s="495"/>
      <c r="HZ179" s="495"/>
      <c r="IA179" s="495"/>
      <c r="IB179" s="495"/>
      <c r="IC179" s="507"/>
      <c r="ID179" s="573"/>
      <c r="IE179" s="500"/>
      <c r="IF179" s="501"/>
      <c r="IG179" s="502"/>
      <c r="IH179" s="502"/>
      <c r="II179" s="495"/>
      <c r="IJ179" s="495"/>
      <c r="IK179" s="495"/>
      <c r="IL179" s="495"/>
      <c r="IM179" s="495"/>
      <c r="IN179" s="495"/>
      <c r="IO179" s="495"/>
      <c r="IP179" s="495"/>
      <c r="IQ179" s="495"/>
      <c r="IR179" s="495"/>
      <c r="IS179" s="495"/>
      <c r="IT179" s="507"/>
      <c r="IU179" s="573"/>
      <c r="IV179" s="500"/>
      <c r="IW179" s="501"/>
      <c r="IX179" s="502"/>
      <c r="IY179" s="502"/>
      <c r="IZ179" s="495"/>
      <c r="JA179" s="495"/>
      <c r="JB179" s="495"/>
      <c r="JC179" s="495"/>
      <c r="JD179" s="495"/>
      <c r="JE179" s="495"/>
      <c r="JF179" s="495"/>
      <c r="JG179" s="495"/>
      <c r="JH179" s="495"/>
      <c r="JI179" s="495"/>
      <c r="JJ179" s="495"/>
      <c r="JK179" s="507"/>
      <c r="JL179" s="573"/>
      <c r="JM179" s="500"/>
      <c r="JN179" s="501"/>
      <c r="JO179" s="502"/>
      <c r="JP179" s="502"/>
      <c r="JQ179" s="495"/>
      <c r="JR179" s="495"/>
      <c r="JS179" s="495"/>
      <c r="JT179" s="495"/>
      <c r="JU179" s="495"/>
      <c r="JV179" s="495"/>
      <c r="JW179" s="495"/>
      <c r="JX179" s="495"/>
      <c r="JY179" s="495"/>
      <c r="JZ179" s="495"/>
      <c r="KA179" s="495"/>
      <c r="KB179" s="507"/>
      <c r="KC179" s="573"/>
      <c r="KD179" s="500"/>
      <c r="KE179" s="501"/>
      <c r="KF179" s="502"/>
      <c r="KG179" s="502"/>
      <c r="KH179" s="495"/>
      <c r="KI179" s="495"/>
      <c r="KJ179" s="495"/>
      <c r="KK179" s="495"/>
      <c r="KL179" s="495"/>
      <c r="KM179" s="495"/>
      <c r="KN179" s="495"/>
      <c r="KO179" s="495"/>
      <c r="KP179" s="495"/>
      <c r="KQ179" s="495"/>
      <c r="KR179" s="495"/>
      <c r="KS179" s="507"/>
    </row>
    <row r="180" ht="24.0" customHeight="1">
      <c r="A180" s="532" t="s">
        <v>98</v>
      </c>
      <c r="B180" s="183"/>
      <c r="C180" s="533"/>
      <c r="D180" s="533"/>
      <c r="E180" s="534"/>
      <c r="F180" s="534"/>
      <c r="G180" s="535">
        <f>SUM(G175:G179)</f>
        <v>507866.2535</v>
      </c>
      <c r="H180" s="534"/>
      <c r="I180" s="535">
        <f>SUM(I175:I179)</f>
        <v>29615.39439</v>
      </c>
      <c r="J180" s="534"/>
      <c r="K180" s="534"/>
      <c r="L180" s="535">
        <f t="shared" ref="L180:M180" si="1405">SUM(L175:L179)</f>
        <v>0</v>
      </c>
      <c r="M180" s="535">
        <f t="shared" si="1405"/>
        <v>537481.6479</v>
      </c>
      <c r="N180" s="534"/>
      <c r="O180" s="535">
        <f t="shared" ref="O180:P180" si="1406">SUM(O175:O179)</f>
        <v>170987.1172</v>
      </c>
      <c r="P180" s="535">
        <f t="shared" si="1406"/>
        <v>366494.5307</v>
      </c>
      <c r="Q180" s="574"/>
      <c r="R180" s="532" t="s">
        <v>98</v>
      </c>
      <c r="S180" s="183"/>
      <c r="T180" s="533"/>
      <c r="U180" s="533"/>
      <c r="V180" s="534"/>
      <c r="W180" s="534"/>
      <c r="X180" s="535">
        <f>SUM(X175:X179)</f>
        <v>602328.0395</v>
      </c>
      <c r="Y180" s="534"/>
      <c r="Z180" s="535">
        <f>SUM(Z175:Z179)</f>
        <v>35226.49268</v>
      </c>
      <c r="AA180" s="534"/>
      <c r="AB180" s="534"/>
      <c r="AC180" s="535">
        <f t="shared" ref="AC180:AD180" si="1407">SUM(AC175:AC179)</f>
        <v>0</v>
      </c>
      <c r="AD180" s="535">
        <f t="shared" si="1407"/>
        <v>637554.5322</v>
      </c>
      <c r="AE180" s="534"/>
      <c r="AF180" s="535">
        <f t="shared" ref="AF180:AG180" si="1408">SUM(AF175:AF179)</f>
        <v>203160.1629</v>
      </c>
      <c r="AG180" s="535">
        <f t="shared" si="1408"/>
        <v>434394.3693</v>
      </c>
      <c r="AH180" s="574"/>
      <c r="AI180" s="532" t="s">
        <v>98</v>
      </c>
      <c r="AJ180" s="183"/>
      <c r="AK180" s="533"/>
      <c r="AL180" s="533"/>
      <c r="AM180" s="534"/>
      <c r="AN180" s="534"/>
      <c r="AO180" s="535">
        <f>SUM(AO175:AO179)</f>
        <v>591377.3191</v>
      </c>
      <c r="AP180" s="534"/>
      <c r="AQ180" s="535">
        <f>SUM(AQ175:AQ179)</f>
        <v>34404.48569</v>
      </c>
      <c r="AR180" s="534"/>
      <c r="AS180" s="534"/>
      <c r="AT180" s="535">
        <f t="shared" ref="AT180:AU180" si="1409">SUM(AT175:AT179)</f>
        <v>0</v>
      </c>
      <c r="AU180" s="535">
        <f t="shared" si="1409"/>
        <v>625781.8048</v>
      </c>
      <c r="AV180" s="534"/>
      <c r="AW180" s="535">
        <f t="shared" ref="AW180:AX180" si="1410">SUM(AW175:AW179)</f>
        <v>198935.7957</v>
      </c>
      <c r="AX180" s="535">
        <f t="shared" si="1410"/>
        <v>426846.0091</v>
      </c>
      <c r="AY180" s="574"/>
      <c r="AZ180" s="532" t="s">
        <v>98</v>
      </c>
      <c r="BA180" s="183"/>
      <c r="BB180" s="533"/>
      <c r="BC180" s="533"/>
      <c r="BD180" s="534"/>
      <c r="BE180" s="534"/>
      <c r="BF180" s="535">
        <f>SUM(BF175:BF179)</f>
        <v>715679.0537</v>
      </c>
      <c r="BG180" s="534"/>
      <c r="BH180" s="535">
        <f>SUM(BH175:BH179)</f>
        <v>41689.73772</v>
      </c>
      <c r="BI180" s="534"/>
      <c r="BJ180" s="534"/>
      <c r="BK180" s="535">
        <f t="shared" ref="BK180:BL180" si="1411">SUM(BK175:BK179)</f>
        <v>0</v>
      </c>
      <c r="BL180" s="535">
        <f t="shared" si="1411"/>
        <v>757368.7914</v>
      </c>
      <c r="BM180" s="534"/>
      <c r="BN180" s="535">
        <f t="shared" ref="BN180:BO180" si="1412">SUM(BN175:BN179)</f>
        <v>241457.3303</v>
      </c>
      <c r="BO180" s="535">
        <f t="shared" si="1412"/>
        <v>515911.4611</v>
      </c>
      <c r="BP180" s="574"/>
      <c r="BQ180" s="532" t="s">
        <v>98</v>
      </c>
      <c r="BR180" s="183"/>
      <c r="BS180" s="533"/>
      <c r="BT180" s="533"/>
      <c r="BU180" s="534"/>
      <c r="BV180" s="534"/>
      <c r="BW180" s="535">
        <f>SUM(BW175:BW179)</f>
        <v>736137.6329</v>
      </c>
      <c r="BX180" s="534"/>
      <c r="BY180" s="535">
        <f>SUM(BY175:BY179)</f>
        <v>43058.35166</v>
      </c>
      <c r="BZ180" s="534"/>
      <c r="CA180" s="534"/>
      <c r="CB180" s="535">
        <f t="shared" ref="CB180:CC180" si="1413">SUM(CB175:CB179)</f>
        <v>0</v>
      </c>
      <c r="CC180" s="535">
        <f t="shared" si="1413"/>
        <v>779195.9846</v>
      </c>
      <c r="CD180" s="534"/>
      <c r="CE180" s="535">
        <f t="shared" ref="CE180:CF180" si="1414">SUM(CE175:CE179)</f>
        <v>248221.3229</v>
      </c>
      <c r="CF180" s="535">
        <f t="shared" si="1414"/>
        <v>530974.6617</v>
      </c>
      <c r="CG180" s="574"/>
      <c r="CH180" s="532" t="s">
        <v>98</v>
      </c>
      <c r="CI180" s="183"/>
      <c r="CJ180" s="533"/>
      <c r="CK180" s="533"/>
      <c r="CL180" s="534"/>
      <c r="CM180" s="534"/>
      <c r="CN180" s="535">
        <f>SUM(CN175:CN179)</f>
        <v>890604.7198</v>
      </c>
      <c r="CO180" s="534"/>
      <c r="CP180" s="535">
        <f>SUM(CP175:CP179)</f>
        <v>52981.21322</v>
      </c>
      <c r="CQ180" s="534"/>
      <c r="CR180" s="534"/>
      <c r="CS180" s="535">
        <f t="shared" ref="CS180:CT180" si="1415">SUM(CS175:CS179)</f>
        <v>0</v>
      </c>
      <c r="CT180" s="535">
        <f t="shared" si="1415"/>
        <v>943585.933</v>
      </c>
      <c r="CU180" s="534"/>
      <c r="CV180" s="535">
        <f t="shared" ref="CV180:CW180" si="1416">SUM(CV175:CV179)</f>
        <v>301128.2563</v>
      </c>
      <c r="CW180" s="535">
        <f t="shared" si="1416"/>
        <v>642457.6768</v>
      </c>
      <c r="CX180" s="574"/>
      <c r="CY180" s="532" t="s">
        <v>98</v>
      </c>
      <c r="CZ180" s="183"/>
      <c r="DA180" s="533"/>
      <c r="DB180" s="533"/>
      <c r="DC180" s="534"/>
      <c r="DD180" s="534"/>
      <c r="DE180" s="535">
        <f>SUM(DE175:DE179)</f>
        <v>1290955.282</v>
      </c>
      <c r="DF180" s="534"/>
      <c r="DG180" s="535">
        <f>SUM(DG175:DG179)</f>
        <v>76362.59841</v>
      </c>
      <c r="DH180" s="534"/>
      <c r="DI180" s="534"/>
      <c r="DJ180" s="535">
        <f t="shared" ref="DJ180:DK180" si="1417">SUM(DJ175:DJ179)</f>
        <v>0</v>
      </c>
      <c r="DK180" s="535">
        <f t="shared" si="1417"/>
        <v>1367317.881</v>
      </c>
      <c r="DL180" s="534"/>
      <c r="DM180" s="535">
        <f t="shared" ref="DM180:DN180" si="1418">SUM(DM175:DM179)</f>
        <v>436968.7625</v>
      </c>
      <c r="DN180" s="535">
        <f t="shared" si="1418"/>
        <v>930349.1183</v>
      </c>
      <c r="DO180" s="574"/>
      <c r="DP180" s="532" t="s">
        <v>98</v>
      </c>
      <c r="DQ180" s="183"/>
      <c r="DR180" s="533"/>
      <c r="DS180" s="533"/>
      <c r="DT180" s="534"/>
      <c r="DU180" s="534"/>
      <c r="DV180" s="535">
        <f>SUM(DV175:DV179)</f>
        <v>1536714.148</v>
      </c>
      <c r="DW180" s="534"/>
      <c r="DX180" s="535">
        <f>SUM(DX175:DX179)</f>
        <v>95134.20917</v>
      </c>
      <c r="DY180" s="534"/>
      <c r="DZ180" s="534"/>
      <c r="EA180" s="535">
        <f t="shared" ref="EA180:EB180" si="1419">SUM(EA175:EA179)</f>
        <v>0</v>
      </c>
      <c r="EB180" s="535">
        <f t="shared" si="1419"/>
        <v>1631848.357</v>
      </c>
      <c r="EC180" s="534"/>
      <c r="ED180" s="535">
        <f t="shared" ref="ED180:EE180" si="1420">SUM(ED175:ED179)</f>
        <v>516949.7263</v>
      </c>
      <c r="EE180" s="535">
        <f t="shared" si="1420"/>
        <v>1114898.63</v>
      </c>
      <c r="EF180" s="574"/>
      <c r="EG180" s="532" t="s">
        <v>98</v>
      </c>
      <c r="EH180" s="183"/>
      <c r="EI180" s="533"/>
      <c r="EJ180" s="533"/>
      <c r="EK180" s="534"/>
      <c r="EL180" s="534"/>
      <c r="EM180" s="535">
        <f>SUM(EM175:EM179)</f>
        <v>1149417.382</v>
      </c>
      <c r="EN180" s="534"/>
      <c r="EO180" s="535">
        <f>SUM(EO175:EO179)</f>
        <v>69925.94253</v>
      </c>
      <c r="EP180" s="534"/>
      <c r="EQ180" s="534"/>
      <c r="ER180" s="535">
        <f t="shared" ref="ER180:ES180" si="1421">SUM(ER175:ER179)</f>
        <v>0</v>
      </c>
      <c r="ES180" s="535">
        <f t="shared" si="1421"/>
        <v>1219343.325</v>
      </c>
      <c r="ET180" s="534"/>
      <c r="EU180" s="535">
        <f t="shared" ref="EU180:EV180" si="1422">SUM(EU175:EU179)</f>
        <v>381872.3583</v>
      </c>
      <c r="EV180" s="535">
        <f t="shared" si="1422"/>
        <v>837470.9662</v>
      </c>
      <c r="EW180" s="574"/>
      <c r="EX180" s="532" t="s">
        <v>98</v>
      </c>
      <c r="EY180" s="183"/>
      <c r="EZ180" s="533"/>
      <c r="FA180" s="533"/>
      <c r="FB180" s="534"/>
      <c r="FC180" s="534"/>
      <c r="FD180" s="535">
        <f>SUM(FD175:FD179)</f>
        <v>1124541.516</v>
      </c>
      <c r="FE180" s="534"/>
      <c r="FF180" s="535">
        <f>SUM(FF175:FF179)</f>
        <v>71232.18754</v>
      </c>
      <c r="FG180" s="534"/>
      <c r="FH180" s="534"/>
      <c r="FI180" s="535">
        <f t="shared" ref="FI180:FJ180" si="1423">SUM(FI175:FI179)</f>
        <v>0</v>
      </c>
      <c r="FJ180" s="535">
        <f t="shared" si="1423"/>
        <v>1195773.703</v>
      </c>
      <c r="FK180" s="534"/>
      <c r="FL180" s="535">
        <f t="shared" ref="FL180:FM180" si="1424">SUM(FL175:FL179)</f>
        <v>376302.5217</v>
      </c>
      <c r="FM180" s="535">
        <f t="shared" si="1424"/>
        <v>819471.1818</v>
      </c>
      <c r="FN180" s="574"/>
      <c r="FO180" s="532" t="s">
        <v>98</v>
      </c>
      <c r="FP180" s="183"/>
      <c r="FQ180" s="533"/>
      <c r="FR180" s="533"/>
      <c r="FS180" s="534"/>
      <c r="FT180" s="534"/>
      <c r="FU180" s="535">
        <f>SUM(FU175:FU179)</f>
        <v>1224001.664</v>
      </c>
      <c r="FV180" s="534"/>
      <c r="FW180" s="535">
        <f>SUM(FW175:FW179)</f>
        <v>74785.19655</v>
      </c>
      <c r="FX180" s="534"/>
      <c r="FY180" s="534"/>
      <c r="FZ180" s="535">
        <f t="shared" ref="FZ180:GA180" si="1425">SUM(FZ175:FZ179)</f>
        <v>0</v>
      </c>
      <c r="GA180" s="535">
        <f t="shared" si="1425"/>
        <v>1298786.861</v>
      </c>
      <c r="GB180" s="534"/>
      <c r="GC180" s="535">
        <f t="shared" ref="GC180:GD180" si="1426">SUM(GC175:GC179)</f>
        <v>412531.7979</v>
      </c>
      <c r="GD180" s="535">
        <f t="shared" si="1426"/>
        <v>886255.0627</v>
      </c>
      <c r="GE180" s="574"/>
      <c r="GF180" s="532" t="s">
        <v>98</v>
      </c>
      <c r="GG180" s="183"/>
      <c r="GH180" s="533"/>
      <c r="GI180" s="533"/>
      <c r="GJ180" s="534"/>
      <c r="GK180" s="534"/>
      <c r="GL180" s="535">
        <f>SUM(GL175:GL179)</f>
        <v>1138725.489</v>
      </c>
      <c r="GM180" s="534"/>
      <c r="GN180" s="535">
        <f>SUM(GN175:GN179)</f>
        <v>70707.46834</v>
      </c>
      <c r="GO180" s="534"/>
      <c r="GP180" s="534"/>
      <c r="GQ180" s="535">
        <f t="shared" ref="GQ180:GR180" si="1427">SUM(GQ175:GQ179)</f>
        <v>0</v>
      </c>
      <c r="GR180" s="535">
        <f t="shared" si="1427"/>
        <v>1209432.957</v>
      </c>
      <c r="GS180" s="534"/>
      <c r="GT180" s="535">
        <f t="shared" ref="GT180:GU180" si="1428">SUM(GT175:GT179)</f>
        <v>383905.6121</v>
      </c>
      <c r="GU180" s="535">
        <f t="shared" si="1428"/>
        <v>825527.3453</v>
      </c>
      <c r="GV180" s="574"/>
      <c r="GW180" s="532" t="s">
        <v>98</v>
      </c>
      <c r="GX180" s="183"/>
      <c r="GY180" s="533"/>
      <c r="GZ180" s="533"/>
      <c r="HA180" s="534"/>
      <c r="HB180" s="534"/>
      <c r="HC180" s="535">
        <f>SUM(HC175:HC179)</f>
        <v>977848.1622</v>
      </c>
      <c r="HD180" s="534"/>
      <c r="HE180" s="535">
        <f>SUM(HE175:HE179)</f>
        <v>58779.90628</v>
      </c>
      <c r="HF180" s="534"/>
      <c r="HG180" s="534"/>
      <c r="HH180" s="535">
        <f t="shared" ref="HH180:HI180" si="1429">SUM(HH175:HH179)</f>
        <v>0</v>
      </c>
      <c r="HI180" s="535">
        <f t="shared" si="1429"/>
        <v>1036628.069</v>
      </c>
      <c r="HJ180" s="534"/>
      <c r="HK180" s="535">
        <f t="shared" ref="HK180:HL180" si="1430">SUM(HK175:HK179)</f>
        <v>331302.6757</v>
      </c>
      <c r="HL180" s="535">
        <f t="shared" si="1430"/>
        <v>705325.3928</v>
      </c>
      <c r="HM180" s="574"/>
      <c r="HN180" s="532" t="s">
        <v>98</v>
      </c>
      <c r="HO180" s="183"/>
      <c r="HP180" s="533"/>
      <c r="HQ180" s="533"/>
      <c r="HR180" s="534"/>
      <c r="HS180" s="534"/>
      <c r="HT180" s="535">
        <f>SUM(HT175:HT179)</f>
        <v>901973.8907</v>
      </c>
      <c r="HU180" s="534"/>
      <c r="HV180" s="535">
        <f>SUM(HV175:HV179)</f>
        <v>54290.99235</v>
      </c>
      <c r="HW180" s="534"/>
      <c r="HX180" s="534"/>
      <c r="HY180" s="535">
        <f t="shared" ref="HY180:HZ180" si="1431">SUM(HY175:HY179)</f>
        <v>0</v>
      </c>
      <c r="HZ180" s="535">
        <f t="shared" si="1431"/>
        <v>956264.883</v>
      </c>
      <c r="IA180" s="534"/>
      <c r="IB180" s="535">
        <f t="shared" ref="IB180:IC180" si="1432">SUM(IB175:IB179)</f>
        <v>303424.9221</v>
      </c>
      <c r="IC180" s="535">
        <f t="shared" si="1432"/>
        <v>652839.961</v>
      </c>
      <c r="ID180" s="574"/>
      <c r="IE180" s="532" t="s">
        <v>98</v>
      </c>
      <c r="IF180" s="183"/>
      <c r="IG180" s="533"/>
      <c r="IH180" s="533"/>
      <c r="II180" s="534"/>
      <c r="IJ180" s="534"/>
      <c r="IK180" s="535">
        <f>SUM(IK175:IK179)</f>
        <v>1183525.975</v>
      </c>
      <c r="IL180" s="534"/>
      <c r="IM180" s="535">
        <f>SUM(IM175:IM179)</f>
        <v>72734.43002</v>
      </c>
      <c r="IN180" s="534"/>
      <c r="IO180" s="534"/>
      <c r="IP180" s="535">
        <f t="shared" ref="IP180:IQ180" si="1433">SUM(IP175:IP179)</f>
        <v>0</v>
      </c>
      <c r="IQ180" s="535">
        <f t="shared" si="1433"/>
        <v>1256260.405</v>
      </c>
      <c r="IR180" s="534"/>
      <c r="IS180" s="535">
        <f t="shared" ref="IS180:IT180" si="1434">SUM(IS175:IS179)</f>
        <v>400545.098</v>
      </c>
      <c r="IT180" s="535">
        <f t="shared" si="1434"/>
        <v>855715.3071</v>
      </c>
      <c r="IU180" s="574"/>
      <c r="IV180" s="532" t="s">
        <v>98</v>
      </c>
      <c r="IW180" s="183"/>
      <c r="IX180" s="533"/>
      <c r="IY180" s="533"/>
      <c r="IZ180" s="534"/>
      <c r="JA180" s="534"/>
      <c r="JB180" s="535">
        <f>SUM(JB175:JB179)</f>
        <v>1472955.484</v>
      </c>
      <c r="JC180" s="534"/>
      <c r="JD180" s="535">
        <f>SUM(JD175:JD179)</f>
        <v>89877.88229</v>
      </c>
      <c r="JE180" s="534"/>
      <c r="JF180" s="534"/>
      <c r="JG180" s="535">
        <f t="shared" ref="JG180:JH180" si="1435">SUM(JG175:JG179)</f>
        <v>0</v>
      </c>
      <c r="JH180" s="535">
        <f t="shared" si="1435"/>
        <v>1562833.366</v>
      </c>
      <c r="JI180" s="534"/>
      <c r="JJ180" s="535">
        <f t="shared" ref="JJ180:JK180" si="1436">SUM(JJ175:JJ179)</f>
        <v>500900.223</v>
      </c>
      <c r="JK180" s="535">
        <f t="shared" si="1436"/>
        <v>1061933.143</v>
      </c>
      <c r="JL180" s="574"/>
      <c r="JM180" s="532" t="s">
        <v>98</v>
      </c>
      <c r="JN180" s="183"/>
      <c r="JO180" s="533"/>
      <c r="JP180" s="533"/>
      <c r="JQ180" s="534"/>
      <c r="JR180" s="534"/>
      <c r="JS180" s="535">
        <f>SUM(JS175:JS179)</f>
        <v>0</v>
      </c>
      <c r="JT180" s="534"/>
      <c r="JU180" s="535">
        <f>SUM(JU175:JU179)</f>
        <v>0</v>
      </c>
      <c r="JV180" s="534"/>
      <c r="JW180" s="534"/>
      <c r="JX180" s="535">
        <f t="shared" ref="JX180:JY180" si="1437">SUM(JX175:JX179)</f>
        <v>0</v>
      </c>
      <c r="JY180" s="535">
        <f t="shared" si="1437"/>
        <v>0</v>
      </c>
      <c r="JZ180" s="534"/>
      <c r="KA180" s="535">
        <f t="shared" ref="KA180:KB180" si="1438">SUM(KA175:KA179)</f>
        <v>0</v>
      </c>
      <c r="KB180" s="535">
        <f t="shared" si="1438"/>
        <v>0</v>
      </c>
      <c r="KC180" s="574"/>
      <c r="KD180" s="532" t="s">
        <v>98</v>
      </c>
      <c r="KE180" s="183"/>
      <c r="KF180" s="533"/>
      <c r="KG180" s="533"/>
      <c r="KH180" s="534"/>
      <c r="KI180" s="534"/>
      <c r="KJ180" s="535">
        <f>SUM(KJ175:KJ179)</f>
        <v>0</v>
      </c>
      <c r="KK180" s="534"/>
      <c r="KL180" s="535">
        <f>SUM(KL175:KL179)</f>
        <v>0</v>
      </c>
      <c r="KM180" s="534"/>
      <c r="KN180" s="534"/>
      <c r="KO180" s="535">
        <f t="shared" ref="KO180:KP180" si="1439">SUM(KO175:KO179)</f>
        <v>0</v>
      </c>
      <c r="KP180" s="535">
        <f t="shared" si="1439"/>
        <v>0</v>
      </c>
      <c r="KQ180" s="534"/>
      <c r="KR180" s="535">
        <f t="shared" ref="KR180:KS180" si="1440">SUM(KR175:KR179)</f>
        <v>0</v>
      </c>
      <c r="KS180" s="535">
        <f t="shared" si="1440"/>
        <v>0</v>
      </c>
    </row>
    <row r="181" ht="15.0" customHeight="1">
      <c r="A181" s="104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8"/>
      <c r="R181" s="104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8"/>
      <c r="AI181" s="104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8"/>
      <c r="AZ181" s="104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8"/>
      <c r="BQ181" s="104"/>
      <c r="BR181" s="97"/>
      <c r="BS181" s="97"/>
      <c r="BT181" s="97"/>
      <c r="BU181" s="97"/>
      <c r="BV181" s="97"/>
      <c r="BW181" s="97"/>
      <c r="BX181" s="97"/>
      <c r="BY181" s="97"/>
      <c r="BZ181" s="97"/>
      <c r="CA181" s="97"/>
      <c r="CB181" s="97"/>
      <c r="CC181" s="97"/>
      <c r="CD181" s="97"/>
      <c r="CE181" s="97"/>
      <c r="CF181" s="97"/>
      <c r="CG181" s="98"/>
      <c r="CH181" s="104"/>
      <c r="CI181" s="97"/>
      <c r="CJ181" s="97"/>
      <c r="CK181" s="97"/>
      <c r="CL181" s="97"/>
      <c r="CM181" s="97"/>
      <c r="CN181" s="97"/>
      <c r="CO181" s="97"/>
      <c r="CP181" s="97"/>
      <c r="CQ181" s="97"/>
      <c r="CR181" s="97"/>
      <c r="CS181" s="97"/>
      <c r="CT181" s="97"/>
      <c r="CU181" s="97"/>
      <c r="CV181" s="97"/>
      <c r="CW181" s="97"/>
      <c r="CX181" s="98"/>
      <c r="CY181" s="104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  <c r="DL181" s="97"/>
      <c r="DM181" s="97"/>
      <c r="DN181" s="97"/>
      <c r="DO181" s="98"/>
      <c r="DP181" s="104"/>
      <c r="DQ181" s="97"/>
      <c r="DR181" s="97"/>
      <c r="DS181" s="97"/>
      <c r="DT181" s="97"/>
      <c r="DU181" s="97"/>
      <c r="DV181" s="97"/>
      <c r="DW181" s="97"/>
      <c r="DX181" s="97"/>
      <c r="DY181" s="97"/>
      <c r="DZ181" s="97"/>
      <c r="EA181" s="97"/>
      <c r="EB181" s="97"/>
      <c r="EC181" s="97"/>
      <c r="ED181" s="97"/>
      <c r="EE181" s="97"/>
      <c r="EF181" s="98"/>
      <c r="EG181" s="104"/>
      <c r="EH181" s="97"/>
      <c r="EI181" s="97"/>
      <c r="EJ181" s="97"/>
      <c r="EK181" s="97"/>
      <c r="EL181" s="97"/>
      <c r="EM181" s="97"/>
      <c r="EN181" s="97"/>
      <c r="EO181" s="97"/>
      <c r="EP181" s="97"/>
      <c r="EQ181" s="97"/>
      <c r="ER181" s="97"/>
      <c r="ES181" s="97"/>
      <c r="ET181" s="97"/>
      <c r="EU181" s="97"/>
      <c r="EV181" s="97"/>
      <c r="EW181" s="98"/>
      <c r="EX181" s="104"/>
      <c r="EY181" s="97"/>
      <c r="EZ181" s="97"/>
      <c r="FA181" s="97"/>
      <c r="FB181" s="97"/>
      <c r="FC181" s="97"/>
      <c r="FD181" s="97"/>
      <c r="FE181" s="97"/>
      <c r="FF181" s="97"/>
      <c r="FG181" s="97"/>
      <c r="FH181" s="97"/>
      <c r="FI181" s="97"/>
      <c r="FJ181" s="97"/>
      <c r="FK181" s="97"/>
      <c r="FL181" s="97"/>
      <c r="FM181" s="97"/>
      <c r="FN181" s="98"/>
      <c r="FO181" s="104"/>
      <c r="FP181" s="97"/>
      <c r="FQ181" s="97"/>
      <c r="FR181" s="97"/>
      <c r="FS181" s="97"/>
      <c r="FT181" s="97"/>
      <c r="FU181" s="97"/>
      <c r="FV181" s="97"/>
      <c r="FW181" s="97"/>
      <c r="FX181" s="97"/>
      <c r="FY181" s="97"/>
      <c r="FZ181" s="97"/>
      <c r="GA181" s="97"/>
      <c r="GB181" s="97"/>
      <c r="GC181" s="97"/>
      <c r="GD181" s="97"/>
      <c r="GE181" s="98"/>
      <c r="GF181" s="104"/>
      <c r="GG181" s="97"/>
      <c r="GH181" s="97"/>
      <c r="GI181" s="97"/>
      <c r="GJ181" s="97"/>
      <c r="GK181" s="97"/>
      <c r="GL181" s="97"/>
      <c r="GM181" s="97"/>
      <c r="GN181" s="97"/>
      <c r="GO181" s="97"/>
      <c r="GP181" s="97"/>
      <c r="GQ181" s="97"/>
      <c r="GR181" s="97"/>
      <c r="GS181" s="97"/>
      <c r="GT181" s="97"/>
      <c r="GU181" s="97"/>
      <c r="GV181" s="98"/>
      <c r="GW181" s="104"/>
      <c r="GX181" s="97"/>
      <c r="GY181" s="97"/>
      <c r="GZ181" s="97"/>
      <c r="HA181" s="97"/>
      <c r="HB181" s="97"/>
      <c r="HC181" s="97"/>
      <c r="HD181" s="97"/>
      <c r="HE181" s="97"/>
      <c r="HF181" s="97"/>
      <c r="HG181" s="97"/>
      <c r="HH181" s="97"/>
      <c r="HI181" s="97"/>
      <c r="HJ181" s="97"/>
      <c r="HK181" s="97"/>
      <c r="HL181" s="97"/>
      <c r="HM181" s="98"/>
      <c r="HN181" s="104"/>
      <c r="HO181" s="97"/>
      <c r="HP181" s="97"/>
      <c r="HQ181" s="97"/>
      <c r="HR181" s="97"/>
      <c r="HS181" s="97"/>
      <c r="HT181" s="97"/>
      <c r="HU181" s="97"/>
      <c r="HV181" s="97"/>
      <c r="HW181" s="97"/>
      <c r="HX181" s="97"/>
      <c r="HY181" s="97"/>
      <c r="HZ181" s="97"/>
      <c r="IA181" s="97"/>
      <c r="IB181" s="97"/>
      <c r="IC181" s="97"/>
      <c r="ID181" s="98"/>
      <c r="IE181" s="104"/>
      <c r="IF181" s="97"/>
      <c r="IG181" s="97"/>
      <c r="IH181" s="97"/>
      <c r="II181" s="97"/>
      <c r="IJ181" s="97"/>
      <c r="IK181" s="97"/>
      <c r="IL181" s="97"/>
      <c r="IM181" s="97"/>
      <c r="IN181" s="97"/>
      <c r="IO181" s="97"/>
      <c r="IP181" s="97"/>
      <c r="IQ181" s="97"/>
      <c r="IR181" s="97"/>
      <c r="IS181" s="97"/>
      <c r="IT181" s="97"/>
      <c r="IU181" s="98"/>
      <c r="IV181" s="104"/>
      <c r="IW181" s="97"/>
      <c r="IX181" s="97"/>
      <c r="IY181" s="97"/>
      <c r="IZ181" s="97"/>
      <c r="JA181" s="97"/>
      <c r="JB181" s="97"/>
      <c r="JC181" s="97"/>
      <c r="JD181" s="97"/>
      <c r="JE181" s="97"/>
      <c r="JF181" s="97"/>
      <c r="JG181" s="97"/>
      <c r="JH181" s="97"/>
      <c r="JI181" s="97"/>
      <c r="JJ181" s="97"/>
      <c r="JK181" s="97"/>
      <c r="JL181" s="98"/>
      <c r="JM181" s="104"/>
      <c r="JN181" s="97"/>
      <c r="JO181" s="97"/>
      <c r="JP181" s="97"/>
      <c r="JQ181" s="97"/>
      <c r="JR181" s="97"/>
      <c r="JS181" s="97"/>
      <c r="JT181" s="97"/>
      <c r="JU181" s="97"/>
      <c r="JV181" s="97"/>
      <c r="JW181" s="97"/>
      <c r="JX181" s="97"/>
      <c r="JY181" s="97"/>
      <c r="JZ181" s="97"/>
      <c r="KA181" s="97"/>
      <c r="KB181" s="97"/>
      <c r="KC181" s="98"/>
      <c r="KD181" s="104"/>
      <c r="KE181" s="97"/>
      <c r="KF181" s="97"/>
      <c r="KG181" s="97"/>
      <c r="KH181" s="97"/>
      <c r="KI181" s="97"/>
      <c r="KJ181" s="97"/>
      <c r="KK181" s="97"/>
      <c r="KL181" s="97"/>
      <c r="KM181" s="97"/>
      <c r="KN181" s="97"/>
      <c r="KO181" s="97"/>
      <c r="KP181" s="97"/>
      <c r="KQ181" s="97"/>
      <c r="KR181" s="97"/>
      <c r="KS181" s="97"/>
    </row>
    <row r="182" ht="15.0" customHeight="1">
      <c r="A182" s="104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8"/>
      <c r="R182" s="104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8"/>
      <c r="AI182" s="104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8"/>
      <c r="AZ182" s="104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8"/>
      <c r="BQ182" s="104"/>
      <c r="BR182" s="97"/>
      <c r="BS182" s="97"/>
      <c r="BT182" s="97"/>
      <c r="BU182" s="97"/>
      <c r="BV182" s="97"/>
      <c r="BW182" s="97"/>
      <c r="BX182" s="97"/>
      <c r="BY182" s="97"/>
      <c r="BZ182" s="97"/>
      <c r="CA182" s="97"/>
      <c r="CB182" s="97"/>
      <c r="CC182" s="97"/>
      <c r="CD182" s="97"/>
      <c r="CE182" s="97"/>
      <c r="CF182" s="97"/>
      <c r="CG182" s="98"/>
      <c r="CH182" s="104"/>
      <c r="CI182" s="97"/>
      <c r="CJ182" s="97"/>
      <c r="CK182" s="97"/>
      <c r="CL182" s="97"/>
      <c r="CM182" s="97"/>
      <c r="CN182" s="97"/>
      <c r="CO182" s="97"/>
      <c r="CP182" s="97"/>
      <c r="CQ182" s="97"/>
      <c r="CR182" s="97"/>
      <c r="CS182" s="97"/>
      <c r="CT182" s="97"/>
      <c r="CU182" s="97"/>
      <c r="CV182" s="97"/>
      <c r="CW182" s="97"/>
      <c r="CX182" s="98"/>
      <c r="CY182" s="104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  <c r="DL182" s="97"/>
      <c r="DM182" s="97"/>
      <c r="DN182" s="97"/>
      <c r="DO182" s="98"/>
      <c r="DP182" s="104"/>
      <c r="DQ182" s="97"/>
      <c r="DR182" s="97"/>
      <c r="DS182" s="97"/>
      <c r="DT182" s="97"/>
      <c r="DU182" s="97"/>
      <c r="DV182" s="97"/>
      <c r="DW182" s="97"/>
      <c r="DX182" s="97"/>
      <c r="DY182" s="97"/>
      <c r="DZ182" s="97"/>
      <c r="EA182" s="97"/>
      <c r="EB182" s="97"/>
      <c r="EC182" s="97"/>
      <c r="ED182" s="97"/>
      <c r="EE182" s="97"/>
      <c r="EF182" s="98"/>
      <c r="EG182" s="104"/>
      <c r="EH182" s="97"/>
      <c r="EI182" s="97"/>
      <c r="EJ182" s="97"/>
      <c r="EK182" s="97"/>
      <c r="EL182" s="97"/>
      <c r="EM182" s="97"/>
      <c r="EN182" s="97"/>
      <c r="EO182" s="97"/>
      <c r="EP182" s="97"/>
      <c r="EQ182" s="97"/>
      <c r="ER182" s="97"/>
      <c r="ES182" s="97"/>
      <c r="ET182" s="97"/>
      <c r="EU182" s="97"/>
      <c r="EV182" s="97"/>
      <c r="EW182" s="98"/>
      <c r="EX182" s="104"/>
      <c r="EY182" s="97"/>
      <c r="EZ182" s="97"/>
      <c r="FA182" s="97"/>
      <c r="FB182" s="97"/>
      <c r="FC182" s="97"/>
      <c r="FD182" s="97"/>
      <c r="FE182" s="97"/>
      <c r="FF182" s="97"/>
      <c r="FG182" s="97"/>
      <c r="FH182" s="97"/>
      <c r="FI182" s="97"/>
      <c r="FJ182" s="97"/>
      <c r="FK182" s="97"/>
      <c r="FL182" s="97"/>
      <c r="FM182" s="97"/>
      <c r="FN182" s="98"/>
      <c r="FO182" s="104"/>
      <c r="FP182" s="97"/>
      <c r="FQ182" s="97"/>
      <c r="FR182" s="97"/>
      <c r="FS182" s="97"/>
      <c r="FT182" s="97"/>
      <c r="FU182" s="97"/>
      <c r="FV182" s="97"/>
      <c r="FW182" s="97"/>
      <c r="FX182" s="97"/>
      <c r="FY182" s="97"/>
      <c r="FZ182" s="97"/>
      <c r="GA182" s="97"/>
      <c r="GB182" s="97"/>
      <c r="GC182" s="97"/>
      <c r="GD182" s="97"/>
      <c r="GE182" s="98"/>
      <c r="GF182" s="104"/>
      <c r="GG182" s="97"/>
      <c r="GH182" s="97"/>
      <c r="GI182" s="97"/>
      <c r="GJ182" s="97"/>
      <c r="GK182" s="97"/>
      <c r="GL182" s="97"/>
      <c r="GM182" s="97"/>
      <c r="GN182" s="97"/>
      <c r="GO182" s="97"/>
      <c r="GP182" s="97"/>
      <c r="GQ182" s="97"/>
      <c r="GR182" s="97"/>
      <c r="GS182" s="97"/>
      <c r="GT182" s="97"/>
      <c r="GU182" s="97"/>
      <c r="GV182" s="98"/>
      <c r="GW182" s="104"/>
      <c r="GX182" s="97"/>
      <c r="GY182" s="97"/>
      <c r="GZ182" s="97"/>
      <c r="HA182" s="97"/>
      <c r="HB182" s="97"/>
      <c r="HC182" s="97"/>
      <c r="HD182" s="97"/>
      <c r="HE182" s="97"/>
      <c r="HF182" s="97"/>
      <c r="HG182" s="97"/>
      <c r="HH182" s="97"/>
      <c r="HI182" s="97"/>
      <c r="HJ182" s="97"/>
      <c r="HK182" s="97"/>
      <c r="HL182" s="97"/>
      <c r="HM182" s="98"/>
      <c r="HN182" s="104"/>
      <c r="HO182" s="97"/>
      <c r="HP182" s="97"/>
      <c r="HQ182" s="97"/>
      <c r="HR182" s="97"/>
      <c r="HS182" s="97"/>
      <c r="HT182" s="97"/>
      <c r="HU182" s="97"/>
      <c r="HV182" s="97"/>
      <c r="HW182" s="97"/>
      <c r="HX182" s="97"/>
      <c r="HY182" s="97"/>
      <c r="HZ182" s="97"/>
      <c r="IA182" s="97"/>
      <c r="IB182" s="97"/>
      <c r="IC182" s="97"/>
      <c r="ID182" s="98"/>
      <c r="IE182" s="104"/>
      <c r="IF182" s="97"/>
      <c r="IG182" s="97"/>
      <c r="IH182" s="97"/>
      <c r="II182" s="97"/>
      <c r="IJ182" s="97"/>
      <c r="IK182" s="97"/>
      <c r="IL182" s="97"/>
      <c r="IM182" s="97"/>
      <c r="IN182" s="97"/>
      <c r="IO182" s="97"/>
      <c r="IP182" s="97"/>
      <c r="IQ182" s="97"/>
      <c r="IR182" s="97"/>
      <c r="IS182" s="97"/>
      <c r="IT182" s="97"/>
      <c r="IU182" s="98"/>
      <c r="IV182" s="104"/>
      <c r="IW182" s="97"/>
      <c r="IX182" s="97"/>
      <c r="IY182" s="97"/>
      <c r="IZ182" s="97"/>
      <c r="JA182" s="97"/>
      <c r="JB182" s="97"/>
      <c r="JC182" s="97"/>
      <c r="JD182" s="97"/>
      <c r="JE182" s="97"/>
      <c r="JF182" s="97"/>
      <c r="JG182" s="97"/>
      <c r="JH182" s="97"/>
      <c r="JI182" s="97"/>
      <c r="JJ182" s="97"/>
      <c r="JK182" s="97"/>
      <c r="JL182" s="98"/>
      <c r="JM182" s="104"/>
      <c r="JN182" s="97"/>
      <c r="JO182" s="97"/>
      <c r="JP182" s="97"/>
      <c r="JQ182" s="97"/>
      <c r="JR182" s="97"/>
      <c r="JS182" s="97"/>
      <c r="JT182" s="97"/>
      <c r="JU182" s="97"/>
      <c r="JV182" s="97"/>
      <c r="JW182" s="97"/>
      <c r="JX182" s="97"/>
      <c r="JY182" s="97"/>
      <c r="JZ182" s="97"/>
      <c r="KA182" s="97"/>
      <c r="KB182" s="97"/>
      <c r="KC182" s="98"/>
      <c r="KD182" s="104"/>
      <c r="KE182" s="97"/>
      <c r="KF182" s="97"/>
      <c r="KG182" s="97"/>
      <c r="KH182" s="97"/>
      <c r="KI182" s="97"/>
      <c r="KJ182" s="97"/>
      <c r="KK182" s="97"/>
      <c r="KL182" s="97"/>
      <c r="KM182" s="97"/>
      <c r="KN182" s="97"/>
      <c r="KO182" s="97"/>
      <c r="KP182" s="97"/>
      <c r="KQ182" s="97"/>
      <c r="KR182" s="97"/>
      <c r="KS182" s="97"/>
    </row>
    <row r="183" ht="15.0" customHeight="1">
      <c r="A183" s="104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8"/>
      <c r="R183" s="104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8"/>
      <c r="AI183" s="104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8"/>
      <c r="AZ183" s="104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8"/>
      <c r="BQ183" s="104"/>
      <c r="BR183" s="97"/>
      <c r="BS183" s="97"/>
      <c r="BT183" s="97"/>
      <c r="BU183" s="97"/>
      <c r="BV183" s="97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8"/>
      <c r="CH183" s="104"/>
      <c r="CI183" s="97"/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8"/>
      <c r="CY183" s="104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  <c r="DL183" s="97"/>
      <c r="DM183" s="97"/>
      <c r="DN183" s="97"/>
      <c r="DO183" s="98"/>
      <c r="DP183" s="104"/>
      <c r="DQ183" s="97"/>
      <c r="DR183" s="97"/>
      <c r="DS183" s="97"/>
      <c r="DT183" s="97"/>
      <c r="DU183" s="97"/>
      <c r="DV183" s="97"/>
      <c r="DW183" s="97"/>
      <c r="DX183" s="97"/>
      <c r="DY183" s="97"/>
      <c r="DZ183" s="97"/>
      <c r="EA183" s="97"/>
      <c r="EB183" s="97"/>
      <c r="EC183" s="97"/>
      <c r="ED183" s="97"/>
      <c r="EE183" s="97"/>
      <c r="EF183" s="98"/>
      <c r="EG183" s="104"/>
      <c r="EH183" s="97"/>
      <c r="EI183" s="97"/>
      <c r="EJ183" s="97"/>
      <c r="EK183" s="97"/>
      <c r="EL183" s="97"/>
      <c r="EM183" s="97"/>
      <c r="EN183" s="97"/>
      <c r="EO183" s="97"/>
      <c r="EP183" s="97"/>
      <c r="EQ183" s="97"/>
      <c r="ER183" s="97"/>
      <c r="ES183" s="97"/>
      <c r="ET183" s="97"/>
      <c r="EU183" s="97"/>
      <c r="EV183" s="97"/>
      <c r="EW183" s="98"/>
      <c r="EX183" s="104"/>
      <c r="EY183" s="97"/>
      <c r="EZ183" s="97"/>
      <c r="FA183" s="97"/>
      <c r="FB183" s="97"/>
      <c r="FC183" s="97"/>
      <c r="FD183" s="97"/>
      <c r="FE183" s="97"/>
      <c r="FF183" s="97"/>
      <c r="FG183" s="97"/>
      <c r="FH183" s="97"/>
      <c r="FI183" s="97"/>
      <c r="FJ183" s="97"/>
      <c r="FK183" s="97"/>
      <c r="FL183" s="97"/>
      <c r="FM183" s="97"/>
      <c r="FN183" s="98"/>
      <c r="FO183" s="104"/>
      <c r="FP183" s="97"/>
      <c r="FQ183" s="97"/>
      <c r="FR183" s="97"/>
      <c r="FS183" s="97"/>
      <c r="FT183" s="97"/>
      <c r="FU183" s="97"/>
      <c r="FV183" s="97"/>
      <c r="FW183" s="97"/>
      <c r="FX183" s="97"/>
      <c r="FY183" s="97"/>
      <c r="FZ183" s="97"/>
      <c r="GA183" s="97"/>
      <c r="GB183" s="97"/>
      <c r="GC183" s="97"/>
      <c r="GD183" s="97"/>
      <c r="GE183" s="98"/>
      <c r="GF183" s="104"/>
      <c r="GG183" s="97"/>
      <c r="GH183" s="97"/>
      <c r="GI183" s="97"/>
      <c r="GJ183" s="97"/>
      <c r="GK183" s="97"/>
      <c r="GL183" s="97"/>
      <c r="GM183" s="97"/>
      <c r="GN183" s="97"/>
      <c r="GO183" s="97"/>
      <c r="GP183" s="97"/>
      <c r="GQ183" s="97"/>
      <c r="GR183" s="97"/>
      <c r="GS183" s="97"/>
      <c r="GT183" s="97"/>
      <c r="GU183" s="97"/>
      <c r="GV183" s="98"/>
      <c r="GW183" s="104"/>
      <c r="GX183" s="97"/>
      <c r="GY183" s="97"/>
      <c r="GZ183" s="97"/>
      <c r="HA183" s="97"/>
      <c r="HB183" s="97"/>
      <c r="HC183" s="97"/>
      <c r="HD183" s="97"/>
      <c r="HE183" s="97"/>
      <c r="HF183" s="97"/>
      <c r="HG183" s="97"/>
      <c r="HH183" s="97"/>
      <c r="HI183" s="97"/>
      <c r="HJ183" s="97"/>
      <c r="HK183" s="97"/>
      <c r="HL183" s="97"/>
      <c r="HM183" s="98"/>
      <c r="HN183" s="104"/>
      <c r="HO183" s="97"/>
      <c r="HP183" s="97"/>
      <c r="HQ183" s="97"/>
      <c r="HR183" s="97"/>
      <c r="HS183" s="97"/>
      <c r="HT183" s="97"/>
      <c r="HU183" s="97"/>
      <c r="HV183" s="97"/>
      <c r="HW183" s="97"/>
      <c r="HX183" s="97"/>
      <c r="HY183" s="97"/>
      <c r="HZ183" s="97"/>
      <c r="IA183" s="97"/>
      <c r="IB183" s="97"/>
      <c r="IC183" s="97"/>
      <c r="ID183" s="98"/>
      <c r="IE183" s="104"/>
      <c r="IF183" s="97"/>
      <c r="IG183" s="97"/>
      <c r="IH183" s="97"/>
      <c r="II183" s="97"/>
      <c r="IJ183" s="97"/>
      <c r="IK183" s="97"/>
      <c r="IL183" s="97"/>
      <c r="IM183" s="97"/>
      <c r="IN183" s="97"/>
      <c r="IO183" s="97"/>
      <c r="IP183" s="97"/>
      <c r="IQ183" s="97"/>
      <c r="IR183" s="97"/>
      <c r="IS183" s="97"/>
      <c r="IT183" s="97"/>
      <c r="IU183" s="98"/>
      <c r="IV183" s="104"/>
      <c r="IW183" s="97"/>
      <c r="IX183" s="97"/>
      <c r="IY183" s="97"/>
      <c r="IZ183" s="97"/>
      <c r="JA183" s="97"/>
      <c r="JB183" s="97"/>
      <c r="JC183" s="97"/>
      <c r="JD183" s="97"/>
      <c r="JE183" s="97"/>
      <c r="JF183" s="97"/>
      <c r="JG183" s="97"/>
      <c r="JH183" s="97"/>
      <c r="JI183" s="97"/>
      <c r="JJ183" s="97"/>
      <c r="JK183" s="97"/>
      <c r="JL183" s="98"/>
      <c r="JM183" s="104"/>
      <c r="JN183" s="97"/>
      <c r="JO183" s="97"/>
      <c r="JP183" s="97"/>
      <c r="JQ183" s="97"/>
      <c r="JR183" s="97"/>
      <c r="JS183" s="97"/>
      <c r="JT183" s="97"/>
      <c r="JU183" s="97"/>
      <c r="JV183" s="97"/>
      <c r="JW183" s="97"/>
      <c r="JX183" s="97"/>
      <c r="JY183" s="97"/>
      <c r="JZ183" s="97"/>
      <c r="KA183" s="97"/>
      <c r="KB183" s="97"/>
      <c r="KC183" s="98"/>
      <c r="KD183" s="104"/>
      <c r="KE183" s="97"/>
      <c r="KF183" s="97"/>
      <c r="KG183" s="97"/>
      <c r="KH183" s="97"/>
      <c r="KI183" s="97"/>
      <c r="KJ183" s="97"/>
      <c r="KK183" s="97"/>
      <c r="KL183" s="97"/>
      <c r="KM183" s="97"/>
      <c r="KN183" s="97"/>
      <c r="KO183" s="97"/>
      <c r="KP183" s="97"/>
      <c r="KQ183" s="97"/>
      <c r="KR183" s="97"/>
      <c r="KS183" s="97"/>
    </row>
    <row r="184" ht="15.0" customHeight="1">
      <c r="A184" s="104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8"/>
      <c r="R184" s="104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8"/>
      <c r="AI184" s="104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8"/>
      <c r="AZ184" s="104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8"/>
      <c r="BQ184" s="104"/>
      <c r="BR184" s="97"/>
      <c r="BS184" s="97"/>
      <c r="BT184" s="97"/>
      <c r="BU184" s="97"/>
      <c r="BV184" s="97"/>
      <c r="BW184" s="97"/>
      <c r="BX184" s="97"/>
      <c r="BY184" s="97"/>
      <c r="BZ184" s="97"/>
      <c r="CA184" s="97"/>
      <c r="CB184" s="97"/>
      <c r="CC184" s="97"/>
      <c r="CD184" s="97"/>
      <c r="CE184" s="97"/>
      <c r="CF184" s="97"/>
      <c r="CG184" s="98"/>
      <c r="CH184" s="104"/>
      <c r="CI184" s="97"/>
      <c r="CJ184" s="97"/>
      <c r="CK184" s="97"/>
      <c r="CL184" s="97"/>
      <c r="CM184" s="97"/>
      <c r="CN184" s="97"/>
      <c r="CO184" s="97"/>
      <c r="CP184" s="97"/>
      <c r="CQ184" s="97"/>
      <c r="CR184" s="97"/>
      <c r="CS184" s="97"/>
      <c r="CT184" s="97"/>
      <c r="CU184" s="97"/>
      <c r="CV184" s="97"/>
      <c r="CW184" s="97"/>
      <c r="CX184" s="98"/>
      <c r="CY184" s="104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  <c r="DL184" s="97"/>
      <c r="DM184" s="97"/>
      <c r="DN184" s="97"/>
      <c r="DO184" s="98"/>
      <c r="DP184" s="104"/>
      <c r="DQ184" s="97"/>
      <c r="DR184" s="97"/>
      <c r="DS184" s="97"/>
      <c r="DT184" s="97"/>
      <c r="DU184" s="97"/>
      <c r="DV184" s="97"/>
      <c r="DW184" s="97"/>
      <c r="DX184" s="97"/>
      <c r="DY184" s="97"/>
      <c r="DZ184" s="97"/>
      <c r="EA184" s="97"/>
      <c r="EB184" s="97"/>
      <c r="EC184" s="97"/>
      <c r="ED184" s="97"/>
      <c r="EE184" s="97"/>
      <c r="EF184" s="98"/>
      <c r="EG184" s="104"/>
      <c r="EH184" s="97"/>
      <c r="EI184" s="97"/>
      <c r="EJ184" s="97"/>
      <c r="EK184" s="97"/>
      <c r="EL184" s="97"/>
      <c r="EM184" s="97"/>
      <c r="EN184" s="97"/>
      <c r="EO184" s="97"/>
      <c r="EP184" s="97"/>
      <c r="EQ184" s="97"/>
      <c r="ER184" s="97"/>
      <c r="ES184" s="97"/>
      <c r="ET184" s="97"/>
      <c r="EU184" s="97"/>
      <c r="EV184" s="97"/>
      <c r="EW184" s="98"/>
      <c r="EX184" s="104"/>
      <c r="EY184" s="97"/>
      <c r="EZ184" s="97"/>
      <c r="FA184" s="97"/>
      <c r="FB184" s="97"/>
      <c r="FC184" s="97"/>
      <c r="FD184" s="97"/>
      <c r="FE184" s="97"/>
      <c r="FF184" s="97"/>
      <c r="FG184" s="97"/>
      <c r="FH184" s="97"/>
      <c r="FI184" s="97"/>
      <c r="FJ184" s="97"/>
      <c r="FK184" s="97"/>
      <c r="FL184" s="97"/>
      <c r="FM184" s="97"/>
      <c r="FN184" s="98"/>
      <c r="FO184" s="104"/>
      <c r="FP184" s="97"/>
      <c r="FQ184" s="97"/>
      <c r="FR184" s="97"/>
      <c r="FS184" s="97"/>
      <c r="FT184" s="97"/>
      <c r="FU184" s="97"/>
      <c r="FV184" s="97"/>
      <c r="FW184" s="97"/>
      <c r="FX184" s="97"/>
      <c r="FY184" s="97"/>
      <c r="FZ184" s="97"/>
      <c r="GA184" s="97"/>
      <c r="GB184" s="97"/>
      <c r="GC184" s="97"/>
      <c r="GD184" s="97"/>
      <c r="GE184" s="98"/>
      <c r="GF184" s="104"/>
      <c r="GG184" s="97"/>
      <c r="GH184" s="97"/>
      <c r="GI184" s="97"/>
      <c r="GJ184" s="97"/>
      <c r="GK184" s="97"/>
      <c r="GL184" s="97"/>
      <c r="GM184" s="97"/>
      <c r="GN184" s="97"/>
      <c r="GO184" s="97"/>
      <c r="GP184" s="97"/>
      <c r="GQ184" s="97"/>
      <c r="GR184" s="97"/>
      <c r="GS184" s="97"/>
      <c r="GT184" s="97"/>
      <c r="GU184" s="97"/>
      <c r="GV184" s="98"/>
      <c r="GW184" s="104"/>
      <c r="GX184" s="97"/>
      <c r="GY184" s="97"/>
      <c r="GZ184" s="97"/>
      <c r="HA184" s="97"/>
      <c r="HB184" s="97"/>
      <c r="HC184" s="97"/>
      <c r="HD184" s="97"/>
      <c r="HE184" s="97"/>
      <c r="HF184" s="97"/>
      <c r="HG184" s="97"/>
      <c r="HH184" s="97"/>
      <c r="HI184" s="97"/>
      <c r="HJ184" s="97"/>
      <c r="HK184" s="97"/>
      <c r="HL184" s="97"/>
      <c r="HM184" s="98"/>
      <c r="HN184" s="104"/>
      <c r="HO184" s="97"/>
      <c r="HP184" s="97"/>
      <c r="HQ184" s="97"/>
      <c r="HR184" s="97"/>
      <c r="HS184" s="97"/>
      <c r="HT184" s="97"/>
      <c r="HU184" s="97"/>
      <c r="HV184" s="97"/>
      <c r="HW184" s="97"/>
      <c r="HX184" s="97"/>
      <c r="HY184" s="97"/>
      <c r="HZ184" s="97"/>
      <c r="IA184" s="97"/>
      <c r="IB184" s="97"/>
      <c r="IC184" s="97"/>
      <c r="ID184" s="98"/>
      <c r="IE184" s="104"/>
      <c r="IF184" s="97"/>
      <c r="IG184" s="97"/>
      <c r="IH184" s="97"/>
      <c r="II184" s="97"/>
      <c r="IJ184" s="97"/>
      <c r="IK184" s="97"/>
      <c r="IL184" s="97"/>
      <c r="IM184" s="97"/>
      <c r="IN184" s="97"/>
      <c r="IO184" s="97"/>
      <c r="IP184" s="97"/>
      <c r="IQ184" s="97"/>
      <c r="IR184" s="97"/>
      <c r="IS184" s="97"/>
      <c r="IT184" s="97"/>
      <c r="IU184" s="98"/>
      <c r="IV184" s="104"/>
      <c r="IW184" s="97"/>
      <c r="IX184" s="97"/>
      <c r="IY184" s="97"/>
      <c r="IZ184" s="97"/>
      <c r="JA184" s="97"/>
      <c r="JB184" s="97"/>
      <c r="JC184" s="97"/>
      <c r="JD184" s="97"/>
      <c r="JE184" s="97"/>
      <c r="JF184" s="97"/>
      <c r="JG184" s="97"/>
      <c r="JH184" s="97"/>
      <c r="JI184" s="97"/>
      <c r="JJ184" s="97"/>
      <c r="JK184" s="97"/>
      <c r="JL184" s="98"/>
      <c r="JM184" s="104"/>
      <c r="JN184" s="97"/>
      <c r="JO184" s="97"/>
      <c r="JP184" s="97"/>
      <c r="JQ184" s="97"/>
      <c r="JR184" s="97"/>
      <c r="JS184" s="97"/>
      <c r="JT184" s="97"/>
      <c r="JU184" s="97"/>
      <c r="JV184" s="97"/>
      <c r="JW184" s="97"/>
      <c r="JX184" s="97"/>
      <c r="JY184" s="97"/>
      <c r="JZ184" s="97"/>
      <c r="KA184" s="97"/>
      <c r="KB184" s="97"/>
      <c r="KC184" s="98"/>
      <c r="KD184" s="104"/>
      <c r="KE184" s="97"/>
      <c r="KF184" s="97"/>
      <c r="KG184" s="97"/>
      <c r="KH184" s="97"/>
      <c r="KI184" s="97"/>
      <c r="KJ184" s="97"/>
      <c r="KK184" s="97"/>
      <c r="KL184" s="97"/>
      <c r="KM184" s="97"/>
      <c r="KN184" s="97"/>
      <c r="KO184" s="97"/>
      <c r="KP184" s="97"/>
      <c r="KQ184" s="97"/>
      <c r="KR184" s="97"/>
      <c r="KS184" s="97"/>
    </row>
    <row r="185" ht="15.0" customHeight="1">
      <c r="A185" s="104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8"/>
      <c r="R185" s="104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8"/>
      <c r="AI185" s="104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8"/>
      <c r="AZ185" s="104"/>
      <c r="BA185" s="97"/>
      <c r="BB185" s="97"/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7"/>
      <c r="BN185" s="97"/>
      <c r="BO185" s="97"/>
      <c r="BP185" s="98"/>
      <c r="BQ185" s="104"/>
      <c r="BR185" s="97"/>
      <c r="BS185" s="97"/>
      <c r="BT185" s="97"/>
      <c r="BU185" s="97"/>
      <c r="BV185" s="97"/>
      <c r="BW185" s="97"/>
      <c r="BX185" s="97"/>
      <c r="BY185" s="97"/>
      <c r="BZ185" s="97"/>
      <c r="CA185" s="97"/>
      <c r="CB185" s="97"/>
      <c r="CC185" s="97"/>
      <c r="CD185" s="97"/>
      <c r="CE185" s="97"/>
      <c r="CF185" s="97"/>
      <c r="CG185" s="98"/>
      <c r="CH185" s="104"/>
      <c r="CI185" s="97"/>
      <c r="CJ185" s="97"/>
      <c r="CK185" s="97"/>
      <c r="CL185" s="97"/>
      <c r="CM185" s="97"/>
      <c r="CN185" s="97"/>
      <c r="CO185" s="97"/>
      <c r="CP185" s="97"/>
      <c r="CQ185" s="97"/>
      <c r="CR185" s="97"/>
      <c r="CS185" s="97"/>
      <c r="CT185" s="97"/>
      <c r="CU185" s="97"/>
      <c r="CV185" s="97"/>
      <c r="CW185" s="97"/>
      <c r="CX185" s="98"/>
      <c r="CY185" s="104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  <c r="DL185" s="97"/>
      <c r="DM185" s="97"/>
      <c r="DN185" s="97"/>
      <c r="DO185" s="98"/>
      <c r="DP185" s="104"/>
      <c r="DQ185" s="97"/>
      <c r="DR185" s="97"/>
      <c r="DS185" s="97"/>
      <c r="DT185" s="97"/>
      <c r="DU185" s="97"/>
      <c r="DV185" s="97"/>
      <c r="DW185" s="97"/>
      <c r="DX185" s="97"/>
      <c r="DY185" s="97"/>
      <c r="DZ185" s="97"/>
      <c r="EA185" s="97"/>
      <c r="EB185" s="97"/>
      <c r="EC185" s="97"/>
      <c r="ED185" s="97"/>
      <c r="EE185" s="97"/>
      <c r="EF185" s="98"/>
      <c r="EG185" s="104"/>
      <c r="EH185" s="97"/>
      <c r="EI185" s="97"/>
      <c r="EJ185" s="97"/>
      <c r="EK185" s="97"/>
      <c r="EL185" s="97"/>
      <c r="EM185" s="97"/>
      <c r="EN185" s="97"/>
      <c r="EO185" s="97"/>
      <c r="EP185" s="97"/>
      <c r="EQ185" s="97"/>
      <c r="ER185" s="97"/>
      <c r="ES185" s="97"/>
      <c r="ET185" s="97"/>
      <c r="EU185" s="97"/>
      <c r="EV185" s="97"/>
      <c r="EW185" s="98"/>
      <c r="EX185" s="104"/>
      <c r="EY185" s="97"/>
      <c r="EZ185" s="97"/>
      <c r="FA185" s="97"/>
      <c r="FB185" s="97"/>
      <c r="FC185" s="97"/>
      <c r="FD185" s="97"/>
      <c r="FE185" s="97"/>
      <c r="FF185" s="97"/>
      <c r="FG185" s="97"/>
      <c r="FH185" s="97"/>
      <c r="FI185" s="97"/>
      <c r="FJ185" s="97"/>
      <c r="FK185" s="97"/>
      <c r="FL185" s="97"/>
      <c r="FM185" s="97"/>
      <c r="FN185" s="98"/>
      <c r="FO185" s="104"/>
      <c r="FP185" s="97"/>
      <c r="FQ185" s="97"/>
      <c r="FR185" s="97"/>
      <c r="FS185" s="97"/>
      <c r="FT185" s="97"/>
      <c r="FU185" s="97"/>
      <c r="FV185" s="97"/>
      <c r="FW185" s="97"/>
      <c r="FX185" s="97"/>
      <c r="FY185" s="97"/>
      <c r="FZ185" s="97"/>
      <c r="GA185" s="97"/>
      <c r="GB185" s="97"/>
      <c r="GC185" s="97"/>
      <c r="GD185" s="97"/>
      <c r="GE185" s="98"/>
      <c r="GF185" s="104"/>
      <c r="GG185" s="97"/>
      <c r="GH185" s="97"/>
      <c r="GI185" s="97"/>
      <c r="GJ185" s="97"/>
      <c r="GK185" s="97"/>
      <c r="GL185" s="97"/>
      <c r="GM185" s="97"/>
      <c r="GN185" s="97"/>
      <c r="GO185" s="97"/>
      <c r="GP185" s="97"/>
      <c r="GQ185" s="97"/>
      <c r="GR185" s="97"/>
      <c r="GS185" s="97"/>
      <c r="GT185" s="97"/>
      <c r="GU185" s="97"/>
      <c r="GV185" s="98"/>
      <c r="GW185" s="104"/>
      <c r="GX185" s="97"/>
      <c r="GY185" s="97"/>
      <c r="GZ185" s="97"/>
      <c r="HA185" s="97"/>
      <c r="HB185" s="97"/>
      <c r="HC185" s="97"/>
      <c r="HD185" s="97"/>
      <c r="HE185" s="97"/>
      <c r="HF185" s="97"/>
      <c r="HG185" s="97"/>
      <c r="HH185" s="97"/>
      <c r="HI185" s="97"/>
      <c r="HJ185" s="97"/>
      <c r="HK185" s="97"/>
      <c r="HL185" s="97"/>
      <c r="HM185" s="98"/>
      <c r="HN185" s="104"/>
      <c r="HO185" s="97"/>
      <c r="HP185" s="97"/>
      <c r="HQ185" s="97"/>
      <c r="HR185" s="97"/>
      <c r="HS185" s="97"/>
      <c r="HT185" s="97"/>
      <c r="HU185" s="97"/>
      <c r="HV185" s="97"/>
      <c r="HW185" s="97"/>
      <c r="HX185" s="97"/>
      <c r="HY185" s="97"/>
      <c r="HZ185" s="97"/>
      <c r="IA185" s="97"/>
      <c r="IB185" s="97"/>
      <c r="IC185" s="97"/>
      <c r="ID185" s="98"/>
      <c r="IE185" s="104"/>
      <c r="IF185" s="97"/>
      <c r="IG185" s="97"/>
      <c r="IH185" s="97"/>
      <c r="II185" s="97"/>
      <c r="IJ185" s="97"/>
      <c r="IK185" s="97"/>
      <c r="IL185" s="97"/>
      <c r="IM185" s="97"/>
      <c r="IN185" s="97"/>
      <c r="IO185" s="97"/>
      <c r="IP185" s="97"/>
      <c r="IQ185" s="97"/>
      <c r="IR185" s="97"/>
      <c r="IS185" s="97"/>
      <c r="IT185" s="97"/>
      <c r="IU185" s="98"/>
      <c r="IV185" s="104"/>
      <c r="IW185" s="97"/>
      <c r="IX185" s="97"/>
      <c r="IY185" s="97"/>
      <c r="IZ185" s="97"/>
      <c r="JA185" s="97"/>
      <c r="JB185" s="97"/>
      <c r="JC185" s="97"/>
      <c r="JD185" s="97"/>
      <c r="JE185" s="97"/>
      <c r="JF185" s="97"/>
      <c r="JG185" s="97"/>
      <c r="JH185" s="97"/>
      <c r="JI185" s="97"/>
      <c r="JJ185" s="97"/>
      <c r="JK185" s="97"/>
      <c r="JL185" s="98"/>
      <c r="JM185" s="104"/>
      <c r="JN185" s="97"/>
      <c r="JO185" s="97"/>
      <c r="JP185" s="97"/>
      <c r="JQ185" s="97"/>
      <c r="JR185" s="97"/>
      <c r="JS185" s="97"/>
      <c r="JT185" s="97"/>
      <c r="JU185" s="97"/>
      <c r="JV185" s="97"/>
      <c r="JW185" s="97"/>
      <c r="JX185" s="97"/>
      <c r="JY185" s="97"/>
      <c r="JZ185" s="97"/>
      <c r="KA185" s="97"/>
      <c r="KB185" s="97"/>
      <c r="KC185" s="98"/>
      <c r="KD185" s="104"/>
      <c r="KE185" s="97"/>
      <c r="KF185" s="97"/>
      <c r="KG185" s="97"/>
      <c r="KH185" s="97"/>
      <c r="KI185" s="97"/>
      <c r="KJ185" s="97"/>
      <c r="KK185" s="97"/>
      <c r="KL185" s="97"/>
      <c r="KM185" s="97"/>
      <c r="KN185" s="97"/>
      <c r="KO185" s="97"/>
      <c r="KP185" s="97"/>
      <c r="KQ185" s="97"/>
      <c r="KR185" s="97"/>
      <c r="KS185" s="97"/>
    </row>
    <row r="186" ht="15.0" customHeight="1">
      <c r="A186" s="104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8"/>
      <c r="R186" s="104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8"/>
      <c r="AI186" s="104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8"/>
      <c r="AZ186" s="104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8"/>
      <c r="BQ186" s="104"/>
      <c r="BR186" s="97"/>
      <c r="BS186" s="97"/>
      <c r="BT186" s="97"/>
      <c r="BU186" s="97"/>
      <c r="BV186" s="97"/>
      <c r="BW186" s="97"/>
      <c r="BX186" s="97"/>
      <c r="BY186" s="97"/>
      <c r="BZ186" s="97"/>
      <c r="CA186" s="97"/>
      <c r="CB186" s="97"/>
      <c r="CC186" s="97"/>
      <c r="CD186" s="97"/>
      <c r="CE186" s="97"/>
      <c r="CF186" s="97"/>
      <c r="CG186" s="98"/>
      <c r="CH186" s="104"/>
      <c r="CI186" s="97"/>
      <c r="CJ186" s="97"/>
      <c r="CK186" s="97"/>
      <c r="CL186" s="97"/>
      <c r="CM186" s="97"/>
      <c r="CN186" s="97"/>
      <c r="CO186" s="97"/>
      <c r="CP186" s="97"/>
      <c r="CQ186" s="97"/>
      <c r="CR186" s="97"/>
      <c r="CS186" s="97"/>
      <c r="CT186" s="97"/>
      <c r="CU186" s="97"/>
      <c r="CV186" s="97"/>
      <c r="CW186" s="97"/>
      <c r="CX186" s="98"/>
      <c r="CY186" s="104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  <c r="DL186" s="97"/>
      <c r="DM186" s="97"/>
      <c r="DN186" s="97"/>
      <c r="DO186" s="98"/>
      <c r="DP186" s="104"/>
      <c r="DQ186" s="97"/>
      <c r="DR186" s="97"/>
      <c r="DS186" s="97"/>
      <c r="DT186" s="97"/>
      <c r="DU186" s="97"/>
      <c r="DV186" s="97"/>
      <c r="DW186" s="97"/>
      <c r="DX186" s="97"/>
      <c r="DY186" s="97"/>
      <c r="DZ186" s="97"/>
      <c r="EA186" s="97"/>
      <c r="EB186" s="97"/>
      <c r="EC186" s="97"/>
      <c r="ED186" s="97"/>
      <c r="EE186" s="97"/>
      <c r="EF186" s="98"/>
      <c r="EG186" s="104"/>
      <c r="EH186" s="97"/>
      <c r="EI186" s="97"/>
      <c r="EJ186" s="97"/>
      <c r="EK186" s="97"/>
      <c r="EL186" s="97"/>
      <c r="EM186" s="97"/>
      <c r="EN186" s="97"/>
      <c r="EO186" s="97"/>
      <c r="EP186" s="97"/>
      <c r="EQ186" s="97"/>
      <c r="ER186" s="97"/>
      <c r="ES186" s="97"/>
      <c r="ET186" s="97"/>
      <c r="EU186" s="97"/>
      <c r="EV186" s="97"/>
      <c r="EW186" s="98"/>
      <c r="EX186" s="104"/>
      <c r="EY186" s="97"/>
      <c r="EZ186" s="97"/>
      <c r="FA186" s="97"/>
      <c r="FB186" s="97"/>
      <c r="FC186" s="97"/>
      <c r="FD186" s="97"/>
      <c r="FE186" s="97"/>
      <c r="FF186" s="97"/>
      <c r="FG186" s="97"/>
      <c r="FH186" s="97"/>
      <c r="FI186" s="97"/>
      <c r="FJ186" s="97"/>
      <c r="FK186" s="97"/>
      <c r="FL186" s="97"/>
      <c r="FM186" s="97"/>
      <c r="FN186" s="98"/>
      <c r="FO186" s="104"/>
      <c r="FP186" s="97"/>
      <c r="FQ186" s="97"/>
      <c r="FR186" s="97"/>
      <c r="FS186" s="97"/>
      <c r="FT186" s="97"/>
      <c r="FU186" s="97"/>
      <c r="FV186" s="97"/>
      <c r="FW186" s="97"/>
      <c r="FX186" s="97"/>
      <c r="FY186" s="97"/>
      <c r="FZ186" s="97"/>
      <c r="GA186" s="97"/>
      <c r="GB186" s="97"/>
      <c r="GC186" s="97"/>
      <c r="GD186" s="97"/>
      <c r="GE186" s="98"/>
      <c r="GF186" s="104"/>
      <c r="GG186" s="97"/>
      <c r="GH186" s="97"/>
      <c r="GI186" s="97"/>
      <c r="GJ186" s="97"/>
      <c r="GK186" s="97"/>
      <c r="GL186" s="97"/>
      <c r="GM186" s="97"/>
      <c r="GN186" s="97"/>
      <c r="GO186" s="97"/>
      <c r="GP186" s="97"/>
      <c r="GQ186" s="97"/>
      <c r="GR186" s="97"/>
      <c r="GS186" s="97"/>
      <c r="GT186" s="97"/>
      <c r="GU186" s="97"/>
      <c r="GV186" s="98"/>
      <c r="GW186" s="104"/>
      <c r="GX186" s="97"/>
      <c r="GY186" s="97"/>
      <c r="GZ186" s="97"/>
      <c r="HA186" s="97"/>
      <c r="HB186" s="97"/>
      <c r="HC186" s="97"/>
      <c r="HD186" s="97"/>
      <c r="HE186" s="97"/>
      <c r="HF186" s="97"/>
      <c r="HG186" s="97"/>
      <c r="HH186" s="97"/>
      <c r="HI186" s="97"/>
      <c r="HJ186" s="97"/>
      <c r="HK186" s="97"/>
      <c r="HL186" s="97"/>
      <c r="HM186" s="98"/>
      <c r="HN186" s="104"/>
      <c r="HO186" s="97"/>
      <c r="HP186" s="97"/>
      <c r="HQ186" s="97"/>
      <c r="HR186" s="97"/>
      <c r="HS186" s="97"/>
      <c r="HT186" s="97"/>
      <c r="HU186" s="97"/>
      <c r="HV186" s="97"/>
      <c r="HW186" s="97"/>
      <c r="HX186" s="97"/>
      <c r="HY186" s="97"/>
      <c r="HZ186" s="97"/>
      <c r="IA186" s="97"/>
      <c r="IB186" s="97"/>
      <c r="IC186" s="97"/>
      <c r="ID186" s="98"/>
      <c r="IE186" s="104"/>
      <c r="IF186" s="97"/>
      <c r="IG186" s="97"/>
      <c r="IH186" s="97"/>
      <c r="II186" s="97"/>
      <c r="IJ186" s="97"/>
      <c r="IK186" s="97"/>
      <c r="IL186" s="97"/>
      <c r="IM186" s="97"/>
      <c r="IN186" s="97"/>
      <c r="IO186" s="97"/>
      <c r="IP186" s="97"/>
      <c r="IQ186" s="97"/>
      <c r="IR186" s="97"/>
      <c r="IS186" s="97"/>
      <c r="IT186" s="97"/>
      <c r="IU186" s="98"/>
      <c r="IV186" s="104"/>
      <c r="IW186" s="97"/>
      <c r="IX186" s="97"/>
      <c r="IY186" s="97"/>
      <c r="IZ186" s="97"/>
      <c r="JA186" s="97"/>
      <c r="JB186" s="97"/>
      <c r="JC186" s="97"/>
      <c r="JD186" s="97"/>
      <c r="JE186" s="97"/>
      <c r="JF186" s="97"/>
      <c r="JG186" s="97"/>
      <c r="JH186" s="97"/>
      <c r="JI186" s="97"/>
      <c r="JJ186" s="97"/>
      <c r="JK186" s="97"/>
      <c r="JL186" s="98"/>
      <c r="JM186" s="104"/>
      <c r="JN186" s="97"/>
      <c r="JO186" s="97"/>
      <c r="JP186" s="97"/>
      <c r="JQ186" s="97"/>
      <c r="JR186" s="97"/>
      <c r="JS186" s="97"/>
      <c r="JT186" s="97"/>
      <c r="JU186" s="97"/>
      <c r="JV186" s="97"/>
      <c r="JW186" s="97"/>
      <c r="JX186" s="97"/>
      <c r="JY186" s="97"/>
      <c r="JZ186" s="97"/>
      <c r="KA186" s="97"/>
      <c r="KB186" s="97"/>
      <c r="KC186" s="98"/>
      <c r="KD186" s="104"/>
      <c r="KE186" s="97"/>
      <c r="KF186" s="97"/>
      <c r="KG186" s="97"/>
      <c r="KH186" s="97"/>
      <c r="KI186" s="97"/>
      <c r="KJ186" s="97"/>
      <c r="KK186" s="97"/>
      <c r="KL186" s="97"/>
      <c r="KM186" s="97"/>
      <c r="KN186" s="97"/>
      <c r="KO186" s="97"/>
      <c r="KP186" s="97"/>
      <c r="KQ186" s="97"/>
      <c r="KR186" s="97"/>
      <c r="KS186" s="97"/>
    </row>
    <row r="187" ht="15.0" customHeight="1">
      <c r="A187" s="104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8"/>
      <c r="R187" s="104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8"/>
      <c r="AI187" s="104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7"/>
      <c r="AV187" s="97"/>
      <c r="AW187" s="97"/>
      <c r="AX187" s="97"/>
      <c r="AY187" s="98"/>
      <c r="AZ187" s="104"/>
      <c r="BA187" s="97"/>
      <c r="BB187" s="97"/>
      <c r="BC187" s="97"/>
      <c r="BD187" s="97"/>
      <c r="BE187" s="97"/>
      <c r="BF187" s="97"/>
      <c r="BG187" s="97"/>
      <c r="BH187" s="97"/>
      <c r="BI187" s="97"/>
      <c r="BJ187" s="97"/>
      <c r="BK187" s="97"/>
      <c r="BL187" s="97"/>
      <c r="BM187" s="97"/>
      <c r="BN187" s="97"/>
      <c r="BO187" s="97"/>
      <c r="BP187" s="98"/>
      <c r="BQ187" s="104"/>
      <c r="BR187" s="97"/>
      <c r="BS187" s="97"/>
      <c r="BT187" s="97"/>
      <c r="BU187" s="97"/>
      <c r="BV187" s="97"/>
      <c r="BW187" s="97"/>
      <c r="BX187" s="97"/>
      <c r="BY187" s="97"/>
      <c r="BZ187" s="97"/>
      <c r="CA187" s="97"/>
      <c r="CB187" s="97"/>
      <c r="CC187" s="97"/>
      <c r="CD187" s="97"/>
      <c r="CE187" s="97"/>
      <c r="CF187" s="97"/>
      <c r="CG187" s="98"/>
      <c r="CH187" s="104"/>
      <c r="CI187" s="97"/>
      <c r="CJ187" s="97"/>
      <c r="CK187" s="97"/>
      <c r="CL187" s="97"/>
      <c r="CM187" s="97"/>
      <c r="CN187" s="97"/>
      <c r="CO187" s="97"/>
      <c r="CP187" s="97"/>
      <c r="CQ187" s="97"/>
      <c r="CR187" s="97"/>
      <c r="CS187" s="97"/>
      <c r="CT187" s="97"/>
      <c r="CU187" s="97"/>
      <c r="CV187" s="97"/>
      <c r="CW187" s="97"/>
      <c r="CX187" s="98"/>
      <c r="CY187" s="104"/>
      <c r="CZ187" s="97"/>
      <c r="DA187" s="97"/>
      <c r="DB187" s="97"/>
      <c r="DC187" s="97"/>
      <c r="DD187" s="97"/>
      <c r="DE187" s="97"/>
      <c r="DF187" s="97"/>
      <c r="DG187" s="97"/>
      <c r="DH187" s="97"/>
      <c r="DI187" s="97"/>
      <c r="DJ187" s="97"/>
      <c r="DK187" s="97"/>
      <c r="DL187" s="97"/>
      <c r="DM187" s="97"/>
      <c r="DN187" s="97"/>
      <c r="DO187" s="98"/>
      <c r="DP187" s="104"/>
      <c r="DQ187" s="97"/>
      <c r="DR187" s="97"/>
      <c r="DS187" s="97"/>
      <c r="DT187" s="97"/>
      <c r="DU187" s="97"/>
      <c r="DV187" s="97"/>
      <c r="DW187" s="97"/>
      <c r="DX187" s="97"/>
      <c r="DY187" s="97"/>
      <c r="DZ187" s="97"/>
      <c r="EA187" s="97"/>
      <c r="EB187" s="97"/>
      <c r="EC187" s="97"/>
      <c r="ED187" s="97"/>
      <c r="EE187" s="97"/>
      <c r="EF187" s="98"/>
      <c r="EG187" s="104"/>
      <c r="EH187" s="97"/>
      <c r="EI187" s="97"/>
      <c r="EJ187" s="97"/>
      <c r="EK187" s="97"/>
      <c r="EL187" s="97"/>
      <c r="EM187" s="97"/>
      <c r="EN187" s="97"/>
      <c r="EO187" s="97"/>
      <c r="EP187" s="97"/>
      <c r="EQ187" s="97"/>
      <c r="ER187" s="97"/>
      <c r="ES187" s="97"/>
      <c r="ET187" s="97"/>
      <c r="EU187" s="97"/>
      <c r="EV187" s="97"/>
      <c r="EW187" s="98"/>
      <c r="EX187" s="104"/>
      <c r="EY187" s="97"/>
      <c r="EZ187" s="97"/>
      <c r="FA187" s="97"/>
      <c r="FB187" s="97"/>
      <c r="FC187" s="97"/>
      <c r="FD187" s="97"/>
      <c r="FE187" s="97"/>
      <c r="FF187" s="97"/>
      <c r="FG187" s="97"/>
      <c r="FH187" s="97"/>
      <c r="FI187" s="97"/>
      <c r="FJ187" s="97"/>
      <c r="FK187" s="97"/>
      <c r="FL187" s="97"/>
      <c r="FM187" s="97"/>
      <c r="FN187" s="98"/>
      <c r="FO187" s="104"/>
      <c r="FP187" s="97"/>
      <c r="FQ187" s="97"/>
      <c r="FR187" s="97"/>
      <c r="FS187" s="97"/>
      <c r="FT187" s="97"/>
      <c r="FU187" s="97"/>
      <c r="FV187" s="97"/>
      <c r="FW187" s="97"/>
      <c r="FX187" s="97"/>
      <c r="FY187" s="97"/>
      <c r="FZ187" s="97"/>
      <c r="GA187" s="97"/>
      <c r="GB187" s="97"/>
      <c r="GC187" s="97"/>
      <c r="GD187" s="97"/>
      <c r="GE187" s="98"/>
      <c r="GF187" s="104"/>
      <c r="GG187" s="97"/>
      <c r="GH187" s="97"/>
      <c r="GI187" s="97"/>
      <c r="GJ187" s="97"/>
      <c r="GK187" s="97"/>
      <c r="GL187" s="97"/>
      <c r="GM187" s="97"/>
      <c r="GN187" s="97"/>
      <c r="GO187" s="97"/>
      <c r="GP187" s="97"/>
      <c r="GQ187" s="97"/>
      <c r="GR187" s="97"/>
      <c r="GS187" s="97"/>
      <c r="GT187" s="97"/>
      <c r="GU187" s="97"/>
      <c r="GV187" s="98"/>
      <c r="GW187" s="104"/>
      <c r="GX187" s="97"/>
      <c r="GY187" s="97"/>
      <c r="GZ187" s="97"/>
      <c r="HA187" s="97"/>
      <c r="HB187" s="97"/>
      <c r="HC187" s="97"/>
      <c r="HD187" s="97"/>
      <c r="HE187" s="97"/>
      <c r="HF187" s="97"/>
      <c r="HG187" s="97"/>
      <c r="HH187" s="97"/>
      <c r="HI187" s="97"/>
      <c r="HJ187" s="97"/>
      <c r="HK187" s="97"/>
      <c r="HL187" s="97"/>
      <c r="HM187" s="98"/>
      <c r="HN187" s="104"/>
      <c r="HO187" s="97"/>
      <c r="HP187" s="97"/>
      <c r="HQ187" s="97"/>
      <c r="HR187" s="97"/>
      <c r="HS187" s="97"/>
      <c r="HT187" s="97"/>
      <c r="HU187" s="97"/>
      <c r="HV187" s="97"/>
      <c r="HW187" s="97"/>
      <c r="HX187" s="97"/>
      <c r="HY187" s="97"/>
      <c r="HZ187" s="97"/>
      <c r="IA187" s="97"/>
      <c r="IB187" s="97"/>
      <c r="IC187" s="97"/>
      <c r="ID187" s="98"/>
      <c r="IE187" s="104"/>
      <c r="IF187" s="97"/>
      <c r="IG187" s="97"/>
      <c r="IH187" s="97"/>
      <c r="II187" s="97"/>
      <c r="IJ187" s="97"/>
      <c r="IK187" s="97"/>
      <c r="IL187" s="97"/>
      <c r="IM187" s="97"/>
      <c r="IN187" s="97"/>
      <c r="IO187" s="97"/>
      <c r="IP187" s="97"/>
      <c r="IQ187" s="97"/>
      <c r="IR187" s="97"/>
      <c r="IS187" s="97"/>
      <c r="IT187" s="97"/>
      <c r="IU187" s="98"/>
      <c r="IV187" s="104"/>
      <c r="IW187" s="97"/>
      <c r="IX187" s="97"/>
      <c r="IY187" s="97"/>
      <c r="IZ187" s="97"/>
      <c r="JA187" s="97"/>
      <c r="JB187" s="97"/>
      <c r="JC187" s="97"/>
      <c r="JD187" s="97"/>
      <c r="JE187" s="97"/>
      <c r="JF187" s="97"/>
      <c r="JG187" s="97"/>
      <c r="JH187" s="97"/>
      <c r="JI187" s="97"/>
      <c r="JJ187" s="97"/>
      <c r="JK187" s="97"/>
      <c r="JL187" s="98"/>
      <c r="JM187" s="104"/>
      <c r="JN187" s="97"/>
      <c r="JO187" s="97"/>
      <c r="JP187" s="97"/>
      <c r="JQ187" s="97"/>
      <c r="JR187" s="97"/>
      <c r="JS187" s="97"/>
      <c r="JT187" s="97"/>
      <c r="JU187" s="97"/>
      <c r="JV187" s="97"/>
      <c r="JW187" s="97"/>
      <c r="JX187" s="97"/>
      <c r="JY187" s="97"/>
      <c r="JZ187" s="97"/>
      <c r="KA187" s="97"/>
      <c r="KB187" s="97"/>
      <c r="KC187" s="98"/>
      <c r="KD187" s="104"/>
      <c r="KE187" s="97"/>
      <c r="KF187" s="97"/>
      <c r="KG187" s="97"/>
      <c r="KH187" s="97"/>
      <c r="KI187" s="97"/>
      <c r="KJ187" s="97"/>
      <c r="KK187" s="97"/>
      <c r="KL187" s="97"/>
      <c r="KM187" s="97"/>
      <c r="KN187" s="97"/>
      <c r="KO187" s="97"/>
      <c r="KP187" s="97"/>
      <c r="KQ187" s="97"/>
      <c r="KR187" s="97"/>
      <c r="KS187" s="97"/>
    </row>
    <row r="188" ht="15.0" customHeight="1">
      <c r="A188" s="104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8"/>
      <c r="R188" s="104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8"/>
      <c r="AI188" s="104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8"/>
      <c r="AZ188" s="104"/>
      <c r="BA188" s="97"/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7"/>
      <c r="BN188" s="97"/>
      <c r="BO188" s="97"/>
      <c r="BP188" s="98"/>
      <c r="BQ188" s="104"/>
      <c r="BR188" s="97"/>
      <c r="BS188" s="97"/>
      <c r="BT188" s="97"/>
      <c r="BU188" s="97"/>
      <c r="BV188" s="97"/>
      <c r="BW188" s="97"/>
      <c r="BX188" s="97"/>
      <c r="BY188" s="97"/>
      <c r="BZ188" s="97"/>
      <c r="CA188" s="97"/>
      <c r="CB188" s="97"/>
      <c r="CC188" s="97"/>
      <c r="CD188" s="97"/>
      <c r="CE188" s="97"/>
      <c r="CF188" s="97"/>
      <c r="CG188" s="98"/>
      <c r="CH188" s="104"/>
      <c r="CI188" s="97"/>
      <c r="CJ188" s="97"/>
      <c r="CK188" s="97"/>
      <c r="CL188" s="97"/>
      <c r="CM188" s="97"/>
      <c r="CN188" s="97"/>
      <c r="CO188" s="97"/>
      <c r="CP188" s="97"/>
      <c r="CQ188" s="97"/>
      <c r="CR188" s="97"/>
      <c r="CS188" s="97"/>
      <c r="CT188" s="97"/>
      <c r="CU188" s="97"/>
      <c r="CV188" s="97"/>
      <c r="CW188" s="97"/>
      <c r="CX188" s="98"/>
      <c r="CY188" s="104"/>
      <c r="CZ188" s="97"/>
      <c r="DA188" s="97"/>
      <c r="DB188" s="97"/>
      <c r="DC188" s="97"/>
      <c r="DD188" s="97"/>
      <c r="DE188" s="97"/>
      <c r="DF188" s="97"/>
      <c r="DG188" s="97"/>
      <c r="DH188" s="97"/>
      <c r="DI188" s="97"/>
      <c r="DJ188" s="97"/>
      <c r="DK188" s="97"/>
      <c r="DL188" s="97"/>
      <c r="DM188" s="97"/>
      <c r="DN188" s="97"/>
      <c r="DO188" s="98"/>
      <c r="DP188" s="104"/>
      <c r="DQ188" s="97"/>
      <c r="DR188" s="97"/>
      <c r="DS188" s="97"/>
      <c r="DT188" s="97"/>
      <c r="DU188" s="97"/>
      <c r="DV188" s="97"/>
      <c r="DW188" s="97"/>
      <c r="DX188" s="97"/>
      <c r="DY188" s="97"/>
      <c r="DZ188" s="97"/>
      <c r="EA188" s="97"/>
      <c r="EB188" s="97"/>
      <c r="EC188" s="97"/>
      <c r="ED188" s="97"/>
      <c r="EE188" s="97"/>
      <c r="EF188" s="98"/>
      <c r="EG188" s="104"/>
      <c r="EH188" s="97"/>
      <c r="EI188" s="97"/>
      <c r="EJ188" s="97"/>
      <c r="EK188" s="97"/>
      <c r="EL188" s="97"/>
      <c r="EM188" s="97"/>
      <c r="EN188" s="97"/>
      <c r="EO188" s="97"/>
      <c r="EP188" s="97"/>
      <c r="EQ188" s="97"/>
      <c r="ER188" s="97"/>
      <c r="ES188" s="97"/>
      <c r="ET188" s="97"/>
      <c r="EU188" s="97"/>
      <c r="EV188" s="97"/>
      <c r="EW188" s="98"/>
      <c r="EX188" s="104"/>
      <c r="EY188" s="97"/>
      <c r="EZ188" s="97"/>
      <c r="FA188" s="97"/>
      <c r="FB188" s="97"/>
      <c r="FC188" s="97"/>
      <c r="FD188" s="97"/>
      <c r="FE188" s="97"/>
      <c r="FF188" s="97"/>
      <c r="FG188" s="97"/>
      <c r="FH188" s="97"/>
      <c r="FI188" s="97"/>
      <c r="FJ188" s="97"/>
      <c r="FK188" s="97"/>
      <c r="FL188" s="97"/>
      <c r="FM188" s="97"/>
      <c r="FN188" s="98"/>
      <c r="FO188" s="104"/>
      <c r="FP188" s="97"/>
      <c r="FQ188" s="97"/>
      <c r="FR188" s="97"/>
      <c r="FS188" s="97"/>
      <c r="FT188" s="97"/>
      <c r="FU188" s="97"/>
      <c r="FV188" s="97"/>
      <c r="FW188" s="97"/>
      <c r="FX188" s="97"/>
      <c r="FY188" s="97"/>
      <c r="FZ188" s="97"/>
      <c r="GA188" s="97"/>
      <c r="GB188" s="97"/>
      <c r="GC188" s="97"/>
      <c r="GD188" s="97"/>
      <c r="GE188" s="98"/>
      <c r="GF188" s="104"/>
      <c r="GG188" s="97"/>
      <c r="GH188" s="97"/>
      <c r="GI188" s="97"/>
      <c r="GJ188" s="97"/>
      <c r="GK188" s="97"/>
      <c r="GL188" s="97"/>
      <c r="GM188" s="97"/>
      <c r="GN188" s="97"/>
      <c r="GO188" s="97"/>
      <c r="GP188" s="97"/>
      <c r="GQ188" s="97"/>
      <c r="GR188" s="97"/>
      <c r="GS188" s="97"/>
      <c r="GT188" s="97"/>
      <c r="GU188" s="97"/>
      <c r="GV188" s="98"/>
      <c r="GW188" s="104"/>
      <c r="GX188" s="97"/>
      <c r="GY188" s="97"/>
      <c r="GZ188" s="97"/>
      <c r="HA188" s="97"/>
      <c r="HB188" s="97"/>
      <c r="HC188" s="97"/>
      <c r="HD188" s="97"/>
      <c r="HE188" s="97"/>
      <c r="HF188" s="97"/>
      <c r="HG188" s="97"/>
      <c r="HH188" s="97"/>
      <c r="HI188" s="97"/>
      <c r="HJ188" s="97"/>
      <c r="HK188" s="97"/>
      <c r="HL188" s="97"/>
      <c r="HM188" s="98"/>
      <c r="HN188" s="104"/>
      <c r="HO188" s="97"/>
      <c r="HP188" s="97"/>
      <c r="HQ188" s="97"/>
      <c r="HR188" s="97"/>
      <c r="HS188" s="97"/>
      <c r="HT188" s="97"/>
      <c r="HU188" s="97"/>
      <c r="HV188" s="97"/>
      <c r="HW188" s="97"/>
      <c r="HX188" s="97"/>
      <c r="HY188" s="97"/>
      <c r="HZ188" s="97"/>
      <c r="IA188" s="97"/>
      <c r="IB188" s="97"/>
      <c r="IC188" s="97"/>
      <c r="ID188" s="98"/>
      <c r="IE188" s="104"/>
      <c r="IF188" s="97"/>
      <c r="IG188" s="97"/>
      <c r="IH188" s="97"/>
      <c r="II188" s="97"/>
      <c r="IJ188" s="97"/>
      <c r="IK188" s="97"/>
      <c r="IL188" s="97"/>
      <c r="IM188" s="97"/>
      <c r="IN188" s="97"/>
      <c r="IO188" s="97"/>
      <c r="IP188" s="97"/>
      <c r="IQ188" s="97"/>
      <c r="IR188" s="97"/>
      <c r="IS188" s="97"/>
      <c r="IT188" s="97"/>
      <c r="IU188" s="98"/>
      <c r="IV188" s="104"/>
      <c r="IW188" s="97"/>
      <c r="IX188" s="97"/>
      <c r="IY188" s="97"/>
      <c r="IZ188" s="97"/>
      <c r="JA188" s="97"/>
      <c r="JB188" s="97"/>
      <c r="JC188" s="97"/>
      <c r="JD188" s="97"/>
      <c r="JE188" s="97"/>
      <c r="JF188" s="97"/>
      <c r="JG188" s="97"/>
      <c r="JH188" s="97"/>
      <c r="JI188" s="97"/>
      <c r="JJ188" s="97"/>
      <c r="JK188" s="97"/>
      <c r="JL188" s="98"/>
      <c r="JM188" s="104"/>
      <c r="JN188" s="97"/>
      <c r="JO188" s="97"/>
      <c r="JP188" s="97"/>
      <c r="JQ188" s="97"/>
      <c r="JR188" s="97"/>
      <c r="JS188" s="97"/>
      <c r="JT188" s="97"/>
      <c r="JU188" s="97"/>
      <c r="JV188" s="97"/>
      <c r="JW188" s="97"/>
      <c r="JX188" s="97"/>
      <c r="JY188" s="97"/>
      <c r="JZ188" s="97"/>
      <c r="KA188" s="97"/>
      <c r="KB188" s="97"/>
      <c r="KC188" s="98"/>
      <c r="KD188" s="104"/>
      <c r="KE188" s="97"/>
      <c r="KF188" s="97"/>
      <c r="KG188" s="97"/>
      <c r="KH188" s="97"/>
      <c r="KI188" s="97"/>
      <c r="KJ188" s="97"/>
      <c r="KK188" s="97"/>
      <c r="KL188" s="97"/>
      <c r="KM188" s="97"/>
      <c r="KN188" s="97"/>
      <c r="KO188" s="97"/>
      <c r="KP188" s="97"/>
      <c r="KQ188" s="97"/>
      <c r="KR188" s="97"/>
      <c r="KS188" s="97"/>
    </row>
    <row r="189" ht="15.0" customHeight="1">
      <c r="A189" s="104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8"/>
      <c r="R189" s="104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8"/>
      <c r="AI189" s="104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  <c r="AV189" s="97"/>
      <c r="AW189" s="97"/>
      <c r="AX189" s="97"/>
      <c r="AY189" s="98"/>
      <c r="AZ189" s="104"/>
      <c r="BA189" s="97"/>
      <c r="BB189" s="97"/>
      <c r="BC189" s="97"/>
      <c r="BD189" s="97"/>
      <c r="BE189" s="97"/>
      <c r="BF189" s="97"/>
      <c r="BG189" s="97"/>
      <c r="BH189" s="97"/>
      <c r="BI189" s="97"/>
      <c r="BJ189" s="97"/>
      <c r="BK189" s="97"/>
      <c r="BL189" s="97"/>
      <c r="BM189" s="97"/>
      <c r="BN189" s="97"/>
      <c r="BO189" s="97"/>
      <c r="BP189" s="98"/>
      <c r="BQ189" s="104"/>
      <c r="BR189" s="97"/>
      <c r="BS189" s="97"/>
      <c r="BT189" s="97"/>
      <c r="BU189" s="97"/>
      <c r="BV189" s="97"/>
      <c r="BW189" s="97"/>
      <c r="BX189" s="97"/>
      <c r="BY189" s="97"/>
      <c r="BZ189" s="97"/>
      <c r="CA189" s="97"/>
      <c r="CB189" s="97"/>
      <c r="CC189" s="97"/>
      <c r="CD189" s="97"/>
      <c r="CE189" s="97"/>
      <c r="CF189" s="97"/>
      <c r="CG189" s="98"/>
      <c r="CH189" s="104"/>
      <c r="CI189" s="97"/>
      <c r="CJ189" s="97"/>
      <c r="CK189" s="97"/>
      <c r="CL189" s="97"/>
      <c r="CM189" s="97"/>
      <c r="CN189" s="97"/>
      <c r="CO189" s="97"/>
      <c r="CP189" s="97"/>
      <c r="CQ189" s="97"/>
      <c r="CR189" s="97"/>
      <c r="CS189" s="97"/>
      <c r="CT189" s="97"/>
      <c r="CU189" s="97"/>
      <c r="CV189" s="97"/>
      <c r="CW189" s="97"/>
      <c r="CX189" s="98"/>
      <c r="CY189" s="104"/>
      <c r="CZ189" s="97"/>
      <c r="DA189" s="97"/>
      <c r="DB189" s="97"/>
      <c r="DC189" s="97"/>
      <c r="DD189" s="97"/>
      <c r="DE189" s="97"/>
      <c r="DF189" s="97"/>
      <c r="DG189" s="97"/>
      <c r="DH189" s="97"/>
      <c r="DI189" s="97"/>
      <c r="DJ189" s="97"/>
      <c r="DK189" s="97"/>
      <c r="DL189" s="97"/>
      <c r="DM189" s="97"/>
      <c r="DN189" s="97"/>
      <c r="DO189" s="98"/>
      <c r="DP189" s="104"/>
      <c r="DQ189" s="97"/>
      <c r="DR189" s="97"/>
      <c r="DS189" s="97"/>
      <c r="DT189" s="97"/>
      <c r="DU189" s="97"/>
      <c r="DV189" s="97"/>
      <c r="DW189" s="97"/>
      <c r="DX189" s="97"/>
      <c r="DY189" s="97"/>
      <c r="DZ189" s="97"/>
      <c r="EA189" s="97"/>
      <c r="EB189" s="97"/>
      <c r="EC189" s="97"/>
      <c r="ED189" s="97"/>
      <c r="EE189" s="97"/>
      <c r="EF189" s="98"/>
      <c r="EG189" s="104"/>
      <c r="EH189" s="97"/>
      <c r="EI189" s="97"/>
      <c r="EJ189" s="97"/>
      <c r="EK189" s="97"/>
      <c r="EL189" s="97"/>
      <c r="EM189" s="97"/>
      <c r="EN189" s="97"/>
      <c r="EO189" s="97"/>
      <c r="EP189" s="97"/>
      <c r="EQ189" s="97"/>
      <c r="ER189" s="97"/>
      <c r="ES189" s="97"/>
      <c r="ET189" s="97"/>
      <c r="EU189" s="97"/>
      <c r="EV189" s="97"/>
      <c r="EW189" s="98"/>
      <c r="EX189" s="104"/>
      <c r="EY189" s="97"/>
      <c r="EZ189" s="97"/>
      <c r="FA189" s="97"/>
      <c r="FB189" s="97"/>
      <c r="FC189" s="97"/>
      <c r="FD189" s="97"/>
      <c r="FE189" s="97"/>
      <c r="FF189" s="97"/>
      <c r="FG189" s="97"/>
      <c r="FH189" s="97"/>
      <c r="FI189" s="97"/>
      <c r="FJ189" s="97"/>
      <c r="FK189" s="97"/>
      <c r="FL189" s="97"/>
      <c r="FM189" s="97"/>
      <c r="FN189" s="98"/>
      <c r="FO189" s="104"/>
      <c r="FP189" s="97"/>
      <c r="FQ189" s="97"/>
      <c r="FR189" s="97"/>
      <c r="FS189" s="97"/>
      <c r="FT189" s="97"/>
      <c r="FU189" s="97"/>
      <c r="FV189" s="97"/>
      <c r="FW189" s="97"/>
      <c r="FX189" s="97"/>
      <c r="FY189" s="97"/>
      <c r="FZ189" s="97"/>
      <c r="GA189" s="97"/>
      <c r="GB189" s="97"/>
      <c r="GC189" s="97"/>
      <c r="GD189" s="97"/>
      <c r="GE189" s="98"/>
      <c r="GF189" s="104"/>
      <c r="GG189" s="97"/>
      <c r="GH189" s="97"/>
      <c r="GI189" s="97"/>
      <c r="GJ189" s="97"/>
      <c r="GK189" s="97"/>
      <c r="GL189" s="97"/>
      <c r="GM189" s="97"/>
      <c r="GN189" s="97"/>
      <c r="GO189" s="97"/>
      <c r="GP189" s="97"/>
      <c r="GQ189" s="97"/>
      <c r="GR189" s="97"/>
      <c r="GS189" s="97"/>
      <c r="GT189" s="97"/>
      <c r="GU189" s="97"/>
      <c r="GV189" s="98"/>
      <c r="GW189" s="104"/>
      <c r="GX189" s="97"/>
      <c r="GY189" s="97"/>
      <c r="GZ189" s="97"/>
      <c r="HA189" s="97"/>
      <c r="HB189" s="97"/>
      <c r="HC189" s="97"/>
      <c r="HD189" s="97"/>
      <c r="HE189" s="97"/>
      <c r="HF189" s="97"/>
      <c r="HG189" s="97"/>
      <c r="HH189" s="97"/>
      <c r="HI189" s="97"/>
      <c r="HJ189" s="97"/>
      <c r="HK189" s="97"/>
      <c r="HL189" s="97"/>
      <c r="HM189" s="98"/>
      <c r="HN189" s="104"/>
      <c r="HO189" s="97"/>
      <c r="HP189" s="97"/>
      <c r="HQ189" s="97"/>
      <c r="HR189" s="97"/>
      <c r="HS189" s="97"/>
      <c r="HT189" s="97"/>
      <c r="HU189" s="97"/>
      <c r="HV189" s="97"/>
      <c r="HW189" s="97"/>
      <c r="HX189" s="97"/>
      <c r="HY189" s="97"/>
      <c r="HZ189" s="97"/>
      <c r="IA189" s="97"/>
      <c r="IB189" s="97"/>
      <c r="IC189" s="97"/>
      <c r="ID189" s="98"/>
      <c r="IE189" s="104"/>
      <c r="IF189" s="97"/>
      <c r="IG189" s="97"/>
      <c r="IH189" s="97"/>
      <c r="II189" s="97"/>
      <c r="IJ189" s="97"/>
      <c r="IK189" s="97"/>
      <c r="IL189" s="97"/>
      <c r="IM189" s="97"/>
      <c r="IN189" s="97"/>
      <c r="IO189" s="97"/>
      <c r="IP189" s="97"/>
      <c r="IQ189" s="97"/>
      <c r="IR189" s="97"/>
      <c r="IS189" s="97"/>
      <c r="IT189" s="97"/>
      <c r="IU189" s="98"/>
      <c r="IV189" s="104"/>
      <c r="IW189" s="97"/>
      <c r="IX189" s="97"/>
      <c r="IY189" s="97"/>
      <c r="IZ189" s="97"/>
      <c r="JA189" s="97"/>
      <c r="JB189" s="97"/>
      <c r="JC189" s="97"/>
      <c r="JD189" s="97"/>
      <c r="JE189" s="97"/>
      <c r="JF189" s="97"/>
      <c r="JG189" s="97"/>
      <c r="JH189" s="97"/>
      <c r="JI189" s="97"/>
      <c r="JJ189" s="97"/>
      <c r="JK189" s="97"/>
      <c r="JL189" s="98"/>
      <c r="JM189" s="104"/>
      <c r="JN189" s="97"/>
      <c r="JO189" s="97"/>
      <c r="JP189" s="97"/>
      <c r="JQ189" s="97"/>
      <c r="JR189" s="97"/>
      <c r="JS189" s="97"/>
      <c r="JT189" s="97"/>
      <c r="JU189" s="97"/>
      <c r="JV189" s="97"/>
      <c r="JW189" s="97"/>
      <c r="JX189" s="97"/>
      <c r="JY189" s="97"/>
      <c r="JZ189" s="97"/>
      <c r="KA189" s="97"/>
      <c r="KB189" s="97"/>
      <c r="KC189" s="98"/>
      <c r="KD189" s="104"/>
      <c r="KE189" s="97"/>
      <c r="KF189" s="97"/>
      <c r="KG189" s="97"/>
      <c r="KH189" s="97"/>
      <c r="KI189" s="97"/>
      <c r="KJ189" s="97"/>
      <c r="KK189" s="97"/>
      <c r="KL189" s="97"/>
      <c r="KM189" s="97"/>
      <c r="KN189" s="97"/>
      <c r="KO189" s="97"/>
      <c r="KP189" s="97"/>
      <c r="KQ189" s="97"/>
      <c r="KR189" s="97"/>
      <c r="KS189" s="97"/>
    </row>
    <row r="190" ht="15.0" customHeight="1">
      <c r="A190" s="104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8"/>
      <c r="R190" s="104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8"/>
      <c r="AI190" s="104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  <c r="AX190" s="97"/>
      <c r="AY190" s="98"/>
      <c r="AZ190" s="104"/>
      <c r="BA190" s="97"/>
      <c r="BB190" s="97"/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7"/>
      <c r="BN190" s="97"/>
      <c r="BO190" s="97"/>
      <c r="BP190" s="98"/>
      <c r="BQ190" s="104"/>
      <c r="BR190" s="97"/>
      <c r="BS190" s="97"/>
      <c r="BT190" s="97"/>
      <c r="BU190" s="97"/>
      <c r="BV190" s="97"/>
      <c r="BW190" s="97"/>
      <c r="BX190" s="97"/>
      <c r="BY190" s="97"/>
      <c r="BZ190" s="97"/>
      <c r="CA190" s="97"/>
      <c r="CB190" s="97"/>
      <c r="CC190" s="97"/>
      <c r="CD190" s="97"/>
      <c r="CE190" s="97"/>
      <c r="CF190" s="97"/>
      <c r="CG190" s="98"/>
      <c r="CH190" s="104"/>
      <c r="CI190" s="97"/>
      <c r="CJ190" s="97"/>
      <c r="CK190" s="97"/>
      <c r="CL190" s="97"/>
      <c r="CM190" s="97"/>
      <c r="CN190" s="97"/>
      <c r="CO190" s="97"/>
      <c r="CP190" s="97"/>
      <c r="CQ190" s="97"/>
      <c r="CR190" s="97"/>
      <c r="CS190" s="97"/>
      <c r="CT190" s="97"/>
      <c r="CU190" s="97"/>
      <c r="CV190" s="97"/>
      <c r="CW190" s="97"/>
      <c r="CX190" s="98"/>
      <c r="CY190" s="104"/>
      <c r="CZ190" s="97"/>
      <c r="DA190" s="97"/>
      <c r="DB190" s="97"/>
      <c r="DC190" s="97"/>
      <c r="DD190" s="97"/>
      <c r="DE190" s="97"/>
      <c r="DF190" s="97"/>
      <c r="DG190" s="97"/>
      <c r="DH190" s="97"/>
      <c r="DI190" s="97"/>
      <c r="DJ190" s="97"/>
      <c r="DK190" s="97"/>
      <c r="DL190" s="97"/>
      <c r="DM190" s="97"/>
      <c r="DN190" s="97"/>
      <c r="DO190" s="98"/>
      <c r="DP190" s="104"/>
      <c r="DQ190" s="97"/>
      <c r="DR190" s="97"/>
      <c r="DS190" s="97"/>
      <c r="DT190" s="97"/>
      <c r="DU190" s="97"/>
      <c r="DV190" s="97"/>
      <c r="DW190" s="97"/>
      <c r="DX190" s="97"/>
      <c r="DY190" s="97"/>
      <c r="DZ190" s="97"/>
      <c r="EA190" s="97"/>
      <c r="EB190" s="97"/>
      <c r="EC190" s="97"/>
      <c r="ED190" s="97"/>
      <c r="EE190" s="97"/>
      <c r="EF190" s="98"/>
      <c r="EG190" s="104"/>
      <c r="EH190" s="97"/>
      <c r="EI190" s="97"/>
      <c r="EJ190" s="97"/>
      <c r="EK190" s="97"/>
      <c r="EL190" s="97"/>
      <c r="EM190" s="97"/>
      <c r="EN190" s="97"/>
      <c r="EO190" s="97"/>
      <c r="EP190" s="97"/>
      <c r="EQ190" s="97"/>
      <c r="ER190" s="97"/>
      <c r="ES190" s="97"/>
      <c r="ET190" s="97"/>
      <c r="EU190" s="97"/>
      <c r="EV190" s="97"/>
      <c r="EW190" s="98"/>
      <c r="EX190" s="104"/>
      <c r="EY190" s="97"/>
      <c r="EZ190" s="97"/>
      <c r="FA190" s="97"/>
      <c r="FB190" s="97"/>
      <c r="FC190" s="97"/>
      <c r="FD190" s="97"/>
      <c r="FE190" s="97"/>
      <c r="FF190" s="97"/>
      <c r="FG190" s="97"/>
      <c r="FH190" s="97"/>
      <c r="FI190" s="97"/>
      <c r="FJ190" s="97"/>
      <c r="FK190" s="97"/>
      <c r="FL190" s="97"/>
      <c r="FM190" s="97"/>
      <c r="FN190" s="98"/>
      <c r="FO190" s="104"/>
      <c r="FP190" s="97"/>
      <c r="FQ190" s="97"/>
      <c r="FR190" s="97"/>
      <c r="FS190" s="97"/>
      <c r="FT190" s="97"/>
      <c r="FU190" s="97"/>
      <c r="FV190" s="97"/>
      <c r="FW190" s="97"/>
      <c r="FX190" s="97"/>
      <c r="FY190" s="97"/>
      <c r="FZ190" s="97"/>
      <c r="GA190" s="97"/>
      <c r="GB190" s="97"/>
      <c r="GC190" s="97"/>
      <c r="GD190" s="97"/>
      <c r="GE190" s="98"/>
      <c r="GF190" s="104"/>
      <c r="GG190" s="97"/>
      <c r="GH190" s="97"/>
      <c r="GI190" s="97"/>
      <c r="GJ190" s="97"/>
      <c r="GK190" s="97"/>
      <c r="GL190" s="97"/>
      <c r="GM190" s="97"/>
      <c r="GN190" s="97"/>
      <c r="GO190" s="97"/>
      <c r="GP190" s="97"/>
      <c r="GQ190" s="97"/>
      <c r="GR190" s="97"/>
      <c r="GS190" s="97"/>
      <c r="GT190" s="97"/>
      <c r="GU190" s="97"/>
      <c r="GV190" s="98"/>
      <c r="GW190" s="104"/>
      <c r="GX190" s="97"/>
      <c r="GY190" s="97"/>
      <c r="GZ190" s="97"/>
      <c r="HA190" s="97"/>
      <c r="HB190" s="97"/>
      <c r="HC190" s="97"/>
      <c r="HD190" s="97"/>
      <c r="HE190" s="97"/>
      <c r="HF190" s="97"/>
      <c r="HG190" s="97"/>
      <c r="HH190" s="97"/>
      <c r="HI190" s="97"/>
      <c r="HJ190" s="97"/>
      <c r="HK190" s="97"/>
      <c r="HL190" s="97"/>
      <c r="HM190" s="98"/>
      <c r="HN190" s="104"/>
      <c r="HO190" s="97"/>
      <c r="HP190" s="97"/>
      <c r="HQ190" s="97"/>
      <c r="HR190" s="97"/>
      <c r="HS190" s="97"/>
      <c r="HT190" s="97"/>
      <c r="HU190" s="97"/>
      <c r="HV190" s="97"/>
      <c r="HW190" s="97"/>
      <c r="HX190" s="97"/>
      <c r="HY190" s="97"/>
      <c r="HZ190" s="97"/>
      <c r="IA190" s="97"/>
      <c r="IB190" s="97"/>
      <c r="IC190" s="97"/>
      <c r="ID190" s="98"/>
      <c r="IE190" s="104"/>
      <c r="IF190" s="97"/>
      <c r="IG190" s="97"/>
      <c r="IH190" s="97"/>
      <c r="II190" s="97"/>
      <c r="IJ190" s="97"/>
      <c r="IK190" s="97"/>
      <c r="IL190" s="97"/>
      <c r="IM190" s="97"/>
      <c r="IN190" s="97"/>
      <c r="IO190" s="97"/>
      <c r="IP190" s="97"/>
      <c r="IQ190" s="97"/>
      <c r="IR190" s="97"/>
      <c r="IS190" s="97"/>
      <c r="IT190" s="97"/>
      <c r="IU190" s="98"/>
      <c r="IV190" s="104"/>
      <c r="IW190" s="97"/>
      <c r="IX190" s="97"/>
      <c r="IY190" s="97"/>
      <c r="IZ190" s="97"/>
      <c r="JA190" s="97"/>
      <c r="JB190" s="97"/>
      <c r="JC190" s="97"/>
      <c r="JD190" s="97"/>
      <c r="JE190" s="97"/>
      <c r="JF190" s="97"/>
      <c r="JG190" s="97"/>
      <c r="JH190" s="97"/>
      <c r="JI190" s="97"/>
      <c r="JJ190" s="97"/>
      <c r="JK190" s="97"/>
      <c r="JL190" s="98"/>
      <c r="JM190" s="104"/>
      <c r="JN190" s="97"/>
      <c r="JO190" s="97"/>
      <c r="JP190" s="97"/>
      <c r="JQ190" s="97"/>
      <c r="JR190" s="97"/>
      <c r="JS190" s="97"/>
      <c r="JT190" s="97"/>
      <c r="JU190" s="97"/>
      <c r="JV190" s="97"/>
      <c r="JW190" s="97"/>
      <c r="JX190" s="97"/>
      <c r="JY190" s="97"/>
      <c r="JZ190" s="97"/>
      <c r="KA190" s="97"/>
      <c r="KB190" s="97"/>
      <c r="KC190" s="98"/>
      <c r="KD190" s="104"/>
      <c r="KE190" s="97"/>
      <c r="KF190" s="97"/>
      <c r="KG190" s="97"/>
      <c r="KH190" s="97"/>
      <c r="KI190" s="97"/>
      <c r="KJ190" s="97"/>
      <c r="KK190" s="97"/>
      <c r="KL190" s="97"/>
      <c r="KM190" s="97"/>
      <c r="KN190" s="97"/>
      <c r="KO190" s="97"/>
      <c r="KP190" s="97"/>
      <c r="KQ190" s="97"/>
      <c r="KR190" s="97"/>
      <c r="KS190" s="97"/>
    </row>
    <row r="191" ht="15.0" customHeight="1">
      <c r="A191" s="104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8"/>
      <c r="R191" s="104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8"/>
      <c r="AI191" s="104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  <c r="AX191" s="97"/>
      <c r="AY191" s="98"/>
      <c r="AZ191" s="104"/>
      <c r="BA191" s="97"/>
      <c r="BB191" s="97"/>
      <c r="BC191" s="97"/>
      <c r="BD191" s="97"/>
      <c r="BE191" s="97"/>
      <c r="BF191" s="97"/>
      <c r="BG191" s="97"/>
      <c r="BH191" s="97"/>
      <c r="BI191" s="97"/>
      <c r="BJ191" s="97"/>
      <c r="BK191" s="97"/>
      <c r="BL191" s="97"/>
      <c r="BM191" s="97"/>
      <c r="BN191" s="97"/>
      <c r="BO191" s="97"/>
      <c r="BP191" s="98"/>
      <c r="BQ191" s="104"/>
      <c r="BR191" s="97"/>
      <c r="BS191" s="97"/>
      <c r="BT191" s="97"/>
      <c r="BU191" s="97"/>
      <c r="BV191" s="97"/>
      <c r="BW191" s="97"/>
      <c r="BX191" s="97"/>
      <c r="BY191" s="97"/>
      <c r="BZ191" s="97"/>
      <c r="CA191" s="97"/>
      <c r="CB191" s="97"/>
      <c r="CC191" s="97"/>
      <c r="CD191" s="97"/>
      <c r="CE191" s="97"/>
      <c r="CF191" s="97"/>
      <c r="CG191" s="98"/>
      <c r="CH191" s="104"/>
      <c r="CI191" s="97"/>
      <c r="CJ191" s="97"/>
      <c r="CK191" s="97"/>
      <c r="CL191" s="97"/>
      <c r="CM191" s="97"/>
      <c r="CN191" s="97"/>
      <c r="CO191" s="97"/>
      <c r="CP191" s="97"/>
      <c r="CQ191" s="97"/>
      <c r="CR191" s="97"/>
      <c r="CS191" s="97"/>
      <c r="CT191" s="97"/>
      <c r="CU191" s="97"/>
      <c r="CV191" s="97"/>
      <c r="CW191" s="97"/>
      <c r="CX191" s="98"/>
      <c r="CY191" s="104"/>
      <c r="CZ191" s="97"/>
      <c r="DA191" s="97"/>
      <c r="DB191" s="97"/>
      <c r="DC191" s="97"/>
      <c r="DD191" s="97"/>
      <c r="DE191" s="97"/>
      <c r="DF191" s="97"/>
      <c r="DG191" s="97"/>
      <c r="DH191" s="97"/>
      <c r="DI191" s="97"/>
      <c r="DJ191" s="97"/>
      <c r="DK191" s="97"/>
      <c r="DL191" s="97"/>
      <c r="DM191" s="97"/>
      <c r="DN191" s="97"/>
      <c r="DO191" s="98"/>
      <c r="DP191" s="104"/>
      <c r="DQ191" s="97"/>
      <c r="DR191" s="97"/>
      <c r="DS191" s="97"/>
      <c r="DT191" s="97"/>
      <c r="DU191" s="97"/>
      <c r="DV191" s="97"/>
      <c r="DW191" s="97"/>
      <c r="DX191" s="97"/>
      <c r="DY191" s="97"/>
      <c r="DZ191" s="97"/>
      <c r="EA191" s="97"/>
      <c r="EB191" s="97"/>
      <c r="EC191" s="97"/>
      <c r="ED191" s="97"/>
      <c r="EE191" s="97"/>
      <c r="EF191" s="98"/>
      <c r="EG191" s="104"/>
      <c r="EH191" s="97"/>
      <c r="EI191" s="97"/>
      <c r="EJ191" s="97"/>
      <c r="EK191" s="97"/>
      <c r="EL191" s="97"/>
      <c r="EM191" s="97"/>
      <c r="EN191" s="97"/>
      <c r="EO191" s="97"/>
      <c r="EP191" s="97"/>
      <c r="EQ191" s="97"/>
      <c r="ER191" s="97"/>
      <c r="ES191" s="97"/>
      <c r="ET191" s="97"/>
      <c r="EU191" s="97"/>
      <c r="EV191" s="97"/>
      <c r="EW191" s="98"/>
      <c r="EX191" s="104"/>
      <c r="EY191" s="97"/>
      <c r="EZ191" s="97"/>
      <c r="FA191" s="97"/>
      <c r="FB191" s="97"/>
      <c r="FC191" s="97"/>
      <c r="FD191" s="97"/>
      <c r="FE191" s="97"/>
      <c r="FF191" s="97"/>
      <c r="FG191" s="97"/>
      <c r="FH191" s="97"/>
      <c r="FI191" s="97"/>
      <c r="FJ191" s="97"/>
      <c r="FK191" s="97"/>
      <c r="FL191" s="97"/>
      <c r="FM191" s="97"/>
      <c r="FN191" s="98"/>
      <c r="FO191" s="104"/>
      <c r="FP191" s="97"/>
      <c r="FQ191" s="97"/>
      <c r="FR191" s="97"/>
      <c r="FS191" s="97"/>
      <c r="FT191" s="97"/>
      <c r="FU191" s="97"/>
      <c r="FV191" s="97"/>
      <c r="FW191" s="97"/>
      <c r="FX191" s="97"/>
      <c r="FY191" s="97"/>
      <c r="FZ191" s="97"/>
      <c r="GA191" s="97"/>
      <c r="GB191" s="97"/>
      <c r="GC191" s="97"/>
      <c r="GD191" s="97"/>
      <c r="GE191" s="98"/>
      <c r="GF191" s="104"/>
      <c r="GG191" s="97"/>
      <c r="GH191" s="97"/>
      <c r="GI191" s="97"/>
      <c r="GJ191" s="97"/>
      <c r="GK191" s="97"/>
      <c r="GL191" s="97"/>
      <c r="GM191" s="97"/>
      <c r="GN191" s="97"/>
      <c r="GO191" s="97"/>
      <c r="GP191" s="97"/>
      <c r="GQ191" s="97"/>
      <c r="GR191" s="97"/>
      <c r="GS191" s="97"/>
      <c r="GT191" s="97"/>
      <c r="GU191" s="97"/>
      <c r="GV191" s="98"/>
      <c r="GW191" s="104"/>
      <c r="GX191" s="97"/>
      <c r="GY191" s="97"/>
      <c r="GZ191" s="97"/>
      <c r="HA191" s="97"/>
      <c r="HB191" s="97"/>
      <c r="HC191" s="97"/>
      <c r="HD191" s="97"/>
      <c r="HE191" s="97"/>
      <c r="HF191" s="97"/>
      <c r="HG191" s="97"/>
      <c r="HH191" s="97"/>
      <c r="HI191" s="97"/>
      <c r="HJ191" s="97"/>
      <c r="HK191" s="97"/>
      <c r="HL191" s="97"/>
      <c r="HM191" s="98"/>
      <c r="HN191" s="104"/>
      <c r="HO191" s="97"/>
      <c r="HP191" s="97"/>
      <c r="HQ191" s="97"/>
      <c r="HR191" s="97"/>
      <c r="HS191" s="97"/>
      <c r="HT191" s="97"/>
      <c r="HU191" s="97"/>
      <c r="HV191" s="97"/>
      <c r="HW191" s="97"/>
      <c r="HX191" s="97"/>
      <c r="HY191" s="97"/>
      <c r="HZ191" s="97"/>
      <c r="IA191" s="97"/>
      <c r="IB191" s="97"/>
      <c r="IC191" s="97"/>
      <c r="ID191" s="98"/>
      <c r="IE191" s="104"/>
      <c r="IF191" s="97"/>
      <c r="IG191" s="97"/>
      <c r="IH191" s="97"/>
      <c r="II191" s="97"/>
      <c r="IJ191" s="97"/>
      <c r="IK191" s="97"/>
      <c r="IL191" s="97"/>
      <c r="IM191" s="97"/>
      <c r="IN191" s="97"/>
      <c r="IO191" s="97"/>
      <c r="IP191" s="97"/>
      <c r="IQ191" s="97"/>
      <c r="IR191" s="97"/>
      <c r="IS191" s="97"/>
      <c r="IT191" s="97"/>
      <c r="IU191" s="98"/>
      <c r="IV191" s="104"/>
      <c r="IW191" s="97"/>
      <c r="IX191" s="97"/>
      <c r="IY191" s="97"/>
      <c r="IZ191" s="97"/>
      <c r="JA191" s="97"/>
      <c r="JB191" s="97"/>
      <c r="JC191" s="97"/>
      <c r="JD191" s="97"/>
      <c r="JE191" s="97"/>
      <c r="JF191" s="97"/>
      <c r="JG191" s="97"/>
      <c r="JH191" s="97"/>
      <c r="JI191" s="97"/>
      <c r="JJ191" s="97"/>
      <c r="JK191" s="97"/>
      <c r="JL191" s="98"/>
      <c r="JM191" s="104"/>
      <c r="JN191" s="97"/>
      <c r="JO191" s="97"/>
      <c r="JP191" s="97"/>
      <c r="JQ191" s="97"/>
      <c r="JR191" s="97"/>
      <c r="JS191" s="97"/>
      <c r="JT191" s="97"/>
      <c r="JU191" s="97"/>
      <c r="JV191" s="97"/>
      <c r="JW191" s="97"/>
      <c r="JX191" s="97"/>
      <c r="JY191" s="97"/>
      <c r="JZ191" s="97"/>
      <c r="KA191" s="97"/>
      <c r="KB191" s="97"/>
      <c r="KC191" s="98"/>
      <c r="KD191" s="104"/>
      <c r="KE191" s="97"/>
      <c r="KF191" s="97"/>
      <c r="KG191" s="97"/>
      <c r="KH191" s="97"/>
      <c r="KI191" s="97"/>
      <c r="KJ191" s="97"/>
      <c r="KK191" s="97"/>
      <c r="KL191" s="97"/>
      <c r="KM191" s="97"/>
      <c r="KN191" s="97"/>
      <c r="KO191" s="97"/>
      <c r="KP191" s="97"/>
      <c r="KQ191" s="97"/>
      <c r="KR191" s="97"/>
      <c r="KS191" s="97"/>
    </row>
    <row r="192" ht="15.0" customHeight="1">
      <c r="A192" s="104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8"/>
      <c r="R192" s="104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8"/>
      <c r="AI192" s="104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/>
      <c r="AX192" s="97"/>
      <c r="AY192" s="98"/>
      <c r="AZ192" s="104"/>
      <c r="BA192" s="97"/>
      <c r="BB192" s="97"/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  <c r="BM192" s="97"/>
      <c r="BN192" s="97"/>
      <c r="BO192" s="97"/>
      <c r="BP192" s="98"/>
      <c r="BQ192" s="104"/>
      <c r="BR192" s="97"/>
      <c r="BS192" s="97"/>
      <c r="BT192" s="97"/>
      <c r="BU192" s="97"/>
      <c r="BV192" s="97"/>
      <c r="BW192" s="97"/>
      <c r="BX192" s="97"/>
      <c r="BY192" s="97"/>
      <c r="BZ192" s="97"/>
      <c r="CA192" s="97"/>
      <c r="CB192" s="97"/>
      <c r="CC192" s="97"/>
      <c r="CD192" s="97"/>
      <c r="CE192" s="97"/>
      <c r="CF192" s="97"/>
      <c r="CG192" s="98"/>
      <c r="CH192" s="104"/>
      <c r="CI192" s="97"/>
      <c r="CJ192" s="97"/>
      <c r="CK192" s="97"/>
      <c r="CL192" s="97"/>
      <c r="CM192" s="97"/>
      <c r="CN192" s="97"/>
      <c r="CO192" s="97"/>
      <c r="CP192" s="97"/>
      <c r="CQ192" s="97"/>
      <c r="CR192" s="97"/>
      <c r="CS192" s="97"/>
      <c r="CT192" s="97"/>
      <c r="CU192" s="97"/>
      <c r="CV192" s="97"/>
      <c r="CW192" s="97"/>
      <c r="CX192" s="98"/>
      <c r="CY192" s="104"/>
      <c r="CZ192" s="97"/>
      <c r="DA192" s="97"/>
      <c r="DB192" s="97"/>
      <c r="DC192" s="97"/>
      <c r="DD192" s="97"/>
      <c r="DE192" s="97"/>
      <c r="DF192" s="97"/>
      <c r="DG192" s="97"/>
      <c r="DH192" s="97"/>
      <c r="DI192" s="97"/>
      <c r="DJ192" s="97"/>
      <c r="DK192" s="97"/>
      <c r="DL192" s="97"/>
      <c r="DM192" s="97"/>
      <c r="DN192" s="97"/>
      <c r="DO192" s="98"/>
      <c r="DP192" s="104"/>
      <c r="DQ192" s="97"/>
      <c r="DR192" s="97"/>
      <c r="DS192" s="97"/>
      <c r="DT192" s="97"/>
      <c r="DU192" s="97"/>
      <c r="DV192" s="97"/>
      <c r="DW192" s="97"/>
      <c r="DX192" s="97"/>
      <c r="DY192" s="97"/>
      <c r="DZ192" s="97"/>
      <c r="EA192" s="97"/>
      <c r="EB192" s="97"/>
      <c r="EC192" s="97"/>
      <c r="ED192" s="97"/>
      <c r="EE192" s="97"/>
      <c r="EF192" s="98"/>
      <c r="EG192" s="104"/>
      <c r="EH192" s="97"/>
      <c r="EI192" s="97"/>
      <c r="EJ192" s="97"/>
      <c r="EK192" s="97"/>
      <c r="EL192" s="97"/>
      <c r="EM192" s="97"/>
      <c r="EN192" s="97"/>
      <c r="EO192" s="97"/>
      <c r="EP192" s="97"/>
      <c r="EQ192" s="97"/>
      <c r="ER192" s="97"/>
      <c r="ES192" s="97"/>
      <c r="ET192" s="97"/>
      <c r="EU192" s="97"/>
      <c r="EV192" s="97"/>
      <c r="EW192" s="98"/>
      <c r="EX192" s="104"/>
      <c r="EY192" s="97"/>
      <c r="EZ192" s="97"/>
      <c r="FA192" s="97"/>
      <c r="FB192" s="97"/>
      <c r="FC192" s="97"/>
      <c r="FD192" s="97"/>
      <c r="FE192" s="97"/>
      <c r="FF192" s="97"/>
      <c r="FG192" s="97"/>
      <c r="FH192" s="97"/>
      <c r="FI192" s="97"/>
      <c r="FJ192" s="97"/>
      <c r="FK192" s="97"/>
      <c r="FL192" s="97"/>
      <c r="FM192" s="97"/>
      <c r="FN192" s="98"/>
      <c r="FO192" s="104"/>
      <c r="FP192" s="97"/>
      <c r="FQ192" s="97"/>
      <c r="FR192" s="97"/>
      <c r="FS192" s="97"/>
      <c r="FT192" s="97"/>
      <c r="FU192" s="97"/>
      <c r="FV192" s="97"/>
      <c r="FW192" s="97"/>
      <c r="FX192" s="97"/>
      <c r="FY192" s="97"/>
      <c r="FZ192" s="97"/>
      <c r="GA192" s="97"/>
      <c r="GB192" s="97"/>
      <c r="GC192" s="97"/>
      <c r="GD192" s="97"/>
      <c r="GE192" s="98"/>
      <c r="GF192" s="104"/>
      <c r="GG192" s="97"/>
      <c r="GH192" s="97"/>
      <c r="GI192" s="97"/>
      <c r="GJ192" s="97"/>
      <c r="GK192" s="97"/>
      <c r="GL192" s="97"/>
      <c r="GM192" s="97"/>
      <c r="GN192" s="97"/>
      <c r="GO192" s="97"/>
      <c r="GP192" s="97"/>
      <c r="GQ192" s="97"/>
      <c r="GR192" s="97"/>
      <c r="GS192" s="97"/>
      <c r="GT192" s="97"/>
      <c r="GU192" s="97"/>
      <c r="GV192" s="98"/>
      <c r="GW192" s="104"/>
      <c r="GX192" s="97"/>
      <c r="GY192" s="97"/>
      <c r="GZ192" s="97"/>
      <c r="HA192" s="97"/>
      <c r="HB192" s="97"/>
      <c r="HC192" s="97"/>
      <c r="HD192" s="97"/>
      <c r="HE192" s="97"/>
      <c r="HF192" s="97"/>
      <c r="HG192" s="97"/>
      <c r="HH192" s="97"/>
      <c r="HI192" s="97"/>
      <c r="HJ192" s="97"/>
      <c r="HK192" s="97"/>
      <c r="HL192" s="97"/>
      <c r="HM192" s="98"/>
      <c r="HN192" s="104"/>
      <c r="HO192" s="97"/>
      <c r="HP192" s="97"/>
      <c r="HQ192" s="97"/>
      <c r="HR192" s="97"/>
      <c r="HS192" s="97"/>
      <c r="HT192" s="97"/>
      <c r="HU192" s="97"/>
      <c r="HV192" s="97"/>
      <c r="HW192" s="97"/>
      <c r="HX192" s="97"/>
      <c r="HY192" s="97"/>
      <c r="HZ192" s="97"/>
      <c r="IA192" s="97"/>
      <c r="IB192" s="97"/>
      <c r="IC192" s="97"/>
      <c r="ID192" s="98"/>
      <c r="IE192" s="104"/>
      <c r="IF192" s="97"/>
      <c r="IG192" s="97"/>
      <c r="IH192" s="97"/>
      <c r="II192" s="97"/>
      <c r="IJ192" s="97"/>
      <c r="IK192" s="97"/>
      <c r="IL192" s="97"/>
      <c r="IM192" s="97"/>
      <c r="IN192" s="97"/>
      <c r="IO192" s="97"/>
      <c r="IP192" s="97"/>
      <c r="IQ192" s="97"/>
      <c r="IR192" s="97"/>
      <c r="IS192" s="97"/>
      <c r="IT192" s="97"/>
      <c r="IU192" s="98"/>
      <c r="IV192" s="104"/>
      <c r="IW192" s="97"/>
      <c r="IX192" s="97"/>
      <c r="IY192" s="97"/>
      <c r="IZ192" s="97"/>
      <c r="JA192" s="97"/>
      <c r="JB192" s="97"/>
      <c r="JC192" s="97"/>
      <c r="JD192" s="97"/>
      <c r="JE192" s="97"/>
      <c r="JF192" s="97"/>
      <c r="JG192" s="97"/>
      <c r="JH192" s="97"/>
      <c r="JI192" s="97"/>
      <c r="JJ192" s="97"/>
      <c r="JK192" s="97"/>
      <c r="JL192" s="98"/>
      <c r="JM192" s="104"/>
      <c r="JN192" s="97"/>
      <c r="JO192" s="97"/>
      <c r="JP192" s="97"/>
      <c r="JQ192" s="97"/>
      <c r="JR192" s="97"/>
      <c r="JS192" s="97"/>
      <c r="JT192" s="97"/>
      <c r="JU192" s="97"/>
      <c r="JV192" s="97"/>
      <c r="JW192" s="97"/>
      <c r="JX192" s="97"/>
      <c r="JY192" s="97"/>
      <c r="JZ192" s="97"/>
      <c r="KA192" s="97"/>
      <c r="KB192" s="97"/>
      <c r="KC192" s="98"/>
      <c r="KD192" s="104"/>
      <c r="KE192" s="97"/>
      <c r="KF192" s="97"/>
      <c r="KG192" s="97"/>
      <c r="KH192" s="97"/>
      <c r="KI192" s="97"/>
      <c r="KJ192" s="97"/>
      <c r="KK192" s="97"/>
      <c r="KL192" s="97"/>
      <c r="KM192" s="97"/>
      <c r="KN192" s="97"/>
      <c r="KO192" s="97"/>
      <c r="KP192" s="97"/>
      <c r="KQ192" s="97"/>
      <c r="KR192" s="97"/>
      <c r="KS192" s="97"/>
    </row>
    <row r="193" ht="15.0" customHeight="1">
      <c r="A193" s="104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8"/>
      <c r="R193" s="104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8"/>
      <c r="AI193" s="104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  <c r="AV193" s="97"/>
      <c r="AW193" s="97"/>
      <c r="AX193" s="97"/>
      <c r="AY193" s="98"/>
      <c r="AZ193" s="104"/>
      <c r="BA193" s="97"/>
      <c r="BB193" s="97"/>
      <c r="BC193" s="97"/>
      <c r="BD193" s="97"/>
      <c r="BE193" s="97"/>
      <c r="BF193" s="97"/>
      <c r="BG193" s="97"/>
      <c r="BH193" s="97"/>
      <c r="BI193" s="97"/>
      <c r="BJ193" s="97"/>
      <c r="BK193" s="97"/>
      <c r="BL193" s="97"/>
      <c r="BM193" s="97"/>
      <c r="BN193" s="97"/>
      <c r="BO193" s="97"/>
      <c r="BP193" s="98"/>
      <c r="BQ193" s="104"/>
      <c r="BR193" s="97"/>
      <c r="BS193" s="97"/>
      <c r="BT193" s="97"/>
      <c r="BU193" s="97"/>
      <c r="BV193" s="97"/>
      <c r="BW193" s="97"/>
      <c r="BX193" s="97"/>
      <c r="BY193" s="97"/>
      <c r="BZ193" s="97"/>
      <c r="CA193" s="97"/>
      <c r="CB193" s="97"/>
      <c r="CC193" s="97"/>
      <c r="CD193" s="97"/>
      <c r="CE193" s="97"/>
      <c r="CF193" s="97"/>
      <c r="CG193" s="98"/>
      <c r="CH193" s="104"/>
      <c r="CI193" s="97"/>
      <c r="CJ193" s="97"/>
      <c r="CK193" s="97"/>
      <c r="CL193" s="97"/>
      <c r="CM193" s="97"/>
      <c r="CN193" s="97"/>
      <c r="CO193" s="97"/>
      <c r="CP193" s="97"/>
      <c r="CQ193" s="97"/>
      <c r="CR193" s="97"/>
      <c r="CS193" s="97"/>
      <c r="CT193" s="97"/>
      <c r="CU193" s="97"/>
      <c r="CV193" s="97"/>
      <c r="CW193" s="97"/>
      <c r="CX193" s="98"/>
      <c r="CY193" s="104"/>
      <c r="CZ193" s="97"/>
      <c r="DA193" s="97"/>
      <c r="DB193" s="97"/>
      <c r="DC193" s="97"/>
      <c r="DD193" s="97"/>
      <c r="DE193" s="97"/>
      <c r="DF193" s="97"/>
      <c r="DG193" s="97"/>
      <c r="DH193" s="97"/>
      <c r="DI193" s="97"/>
      <c r="DJ193" s="97"/>
      <c r="DK193" s="97"/>
      <c r="DL193" s="97"/>
      <c r="DM193" s="97"/>
      <c r="DN193" s="97"/>
      <c r="DO193" s="98"/>
      <c r="DP193" s="104"/>
      <c r="DQ193" s="97"/>
      <c r="DR193" s="97"/>
      <c r="DS193" s="97"/>
      <c r="DT193" s="97"/>
      <c r="DU193" s="97"/>
      <c r="DV193" s="97"/>
      <c r="DW193" s="97"/>
      <c r="DX193" s="97"/>
      <c r="DY193" s="97"/>
      <c r="DZ193" s="97"/>
      <c r="EA193" s="97"/>
      <c r="EB193" s="97"/>
      <c r="EC193" s="97"/>
      <c r="ED193" s="97"/>
      <c r="EE193" s="97"/>
      <c r="EF193" s="98"/>
      <c r="EG193" s="104"/>
      <c r="EH193" s="97"/>
      <c r="EI193" s="97"/>
      <c r="EJ193" s="97"/>
      <c r="EK193" s="97"/>
      <c r="EL193" s="97"/>
      <c r="EM193" s="97"/>
      <c r="EN193" s="97"/>
      <c r="EO193" s="97"/>
      <c r="EP193" s="97"/>
      <c r="EQ193" s="97"/>
      <c r="ER193" s="97"/>
      <c r="ES193" s="97"/>
      <c r="ET193" s="97"/>
      <c r="EU193" s="97"/>
      <c r="EV193" s="97"/>
      <c r="EW193" s="98"/>
      <c r="EX193" s="104"/>
      <c r="EY193" s="97"/>
      <c r="EZ193" s="97"/>
      <c r="FA193" s="97"/>
      <c r="FB193" s="97"/>
      <c r="FC193" s="97"/>
      <c r="FD193" s="97"/>
      <c r="FE193" s="97"/>
      <c r="FF193" s="97"/>
      <c r="FG193" s="97"/>
      <c r="FH193" s="97"/>
      <c r="FI193" s="97"/>
      <c r="FJ193" s="97"/>
      <c r="FK193" s="97"/>
      <c r="FL193" s="97"/>
      <c r="FM193" s="97"/>
      <c r="FN193" s="98"/>
      <c r="FO193" s="104"/>
      <c r="FP193" s="97"/>
      <c r="FQ193" s="97"/>
      <c r="FR193" s="97"/>
      <c r="FS193" s="97"/>
      <c r="FT193" s="97"/>
      <c r="FU193" s="97"/>
      <c r="FV193" s="97"/>
      <c r="FW193" s="97"/>
      <c r="FX193" s="97"/>
      <c r="FY193" s="97"/>
      <c r="FZ193" s="97"/>
      <c r="GA193" s="97"/>
      <c r="GB193" s="97"/>
      <c r="GC193" s="97"/>
      <c r="GD193" s="97"/>
      <c r="GE193" s="98"/>
      <c r="GF193" s="104"/>
      <c r="GG193" s="97"/>
      <c r="GH193" s="97"/>
      <c r="GI193" s="97"/>
      <c r="GJ193" s="97"/>
      <c r="GK193" s="97"/>
      <c r="GL193" s="97"/>
      <c r="GM193" s="97"/>
      <c r="GN193" s="97"/>
      <c r="GO193" s="97"/>
      <c r="GP193" s="97"/>
      <c r="GQ193" s="97"/>
      <c r="GR193" s="97"/>
      <c r="GS193" s="97"/>
      <c r="GT193" s="97"/>
      <c r="GU193" s="97"/>
      <c r="GV193" s="98"/>
      <c r="GW193" s="104"/>
      <c r="GX193" s="97"/>
      <c r="GY193" s="97"/>
      <c r="GZ193" s="97"/>
      <c r="HA193" s="97"/>
      <c r="HB193" s="97"/>
      <c r="HC193" s="97"/>
      <c r="HD193" s="97"/>
      <c r="HE193" s="97"/>
      <c r="HF193" s="97"/>
      <c r="HG193" s="97"/>
      <c r="HH193" s="97"/>
      <c r="HI193" s="97"/>
      <c r="HJ193" s="97"/>
      <c r="HK193" s="97"/>
      <c r="HL193" s="97"/>
      <c r="HM193" s="98"/>
      <c r="HN193" s="104"/>
      <c r="HO193" s="97"/>
      <c r="HP193" s="97"/>
      <c r="HQ193" s="97"/>
      <c r="HR193" s="97"/>
      <c r="HS193" s="97"/>
      <c r="HT193" s="97"/>
      <c r="HU193" s="97"/>
      <c r="HV193" s="97"/>
      <c r="HW193" s="97"/>
      <c r="HX193" s="97"/>
      <c r="HY193" s="97"/>
      <c r="HZ193" s="97"/>
      <c r="IA193" s="97"/>
      <c r="IB193" s="97"/>
      <c r="IC193" s="97"/>
      <c r="ID193" s="98"/>
      <c r="IE193" s="104"/>
      <c r="IF193" s="97"/>
      <c r="IG193" s="97"/>
      <c r="IH193" s="97"/>
      <c r="II193" s="97"/>
      <c r="IJ193" s="97"/>
      <c r="IK193" s="97"/>
      <c r="IL193" s="97"/>
      <c r="IM193" s="97"/>
      <c r="IN193" s="97"/>
      <c r="IO193" s="97"/>
      <c r="IP193" s="97"/>
      <c r="IQ193" s="97"/>
      <c r="IR193" s="97"/>
      <c r="IS193" s="97"/>
      <c r="IT193" s="97"/>
      <c r="IU193" s="98"/>
      <c r="IV193" s="104"/>
      <c r="IW193" s="97"/>
      <c r="IX193" s="97"/>
      <c r="IY193" s="97"/>
      <c r="IZ193" s="97"/>
      <c r="JA193" s="97"/>
      <c r="JB193" s="97"/>
      <c r="JC193" s="97"/>
      <c r="JD193" s="97"/>
      <c r="JE193" s="97"/>
      <c r="JF193" s="97"/>
      <c r="JG193" s="97"/>
      <c r="JH193" s="97"/>
      <c r="JI193" s="97"/>
      <c r="JJ193" s="97"/>
      <c r="JK193" s="97"/>
      <c r="JL193" s="98"/>
      <c r="JM193" s="104"/>
      <c r="JN193" s="97"/>
      <c r="JO193" s="97"/>
      <c r="JP193" s="97"/>
      <c r="JQ193" s="97"/>
      <c r="JR193" s="97"/>
      <c r="JS193" s="97"/>
      <c r="JT193" s="97"/>
      <c r="JU193" s="97"/>
      <c r="JV193" s="97"/>
      <c r="JW193" s="97"/>
      <c r="JX193" s="97"/>
      <c r="JY193" s="97"/>
      <c r="JZ193" s="97"/>
      <c r="KA193" s="97"/>
      <c r="KB193" s="97"/>
      <c r="KC193" s="98"/>
      <c r="KD193" s="104"/>
      <c r="KE193" s="97"/>
      <c r="KF193" s="97"/>
      <c r="KG193" s="97"/>
      <c r="KH193" s="97"/>
      <c r="KI193" s="97"/>
      <c r="KJ193" s="97"/>
      <c r="KK193" s="97"/>
      <c r="KL193" s="97"/>
      <c r="KM193" s="97"/>
      <c r="KN193" s="97"/>
      <c r="KO193" s="97"/>
      <c r="KP193" s="97"/>
      <c r="KQ193" s="97"/>
      <c r="KR193" s="97"/>
      <c r="KS193" s="97"/>
    </row>
    <row r="194" ht="15.0" customHeight="1">
      <c r="A194" s="104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8"/>
      <c r="R194" s="104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8"/>
      <c r="AI194" s="104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8"/>
      <c r="AZ194" s="104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8"/>
      <c r="BQ194" s="104"/>
      <c r="BR194" s="97"/>
      <c r="BS194" s="97"/>
      <c r="BT194" s="97"/>
      <c r="BU194" s="97"/>
      <c r="BV194" s="97"/>
      <c r="BW194" s="97"/>
      <c r="BX194" s="97"/>
      <c r="BY194" s="97"/>
      <c r="BZ194" s="97"/>
      <c r="CA194" s="97"/>
      <c r="CB194" s="97"/>
      <c r="CC194" s="97"/>
      <c r="CD194" s="97"/>
      <c r="CE194" s="97"/>
      <c r="CF194" s="97"/>
      <c r="CG194" s="98"/>
      <c r="CH194" s="104"/>
      <c r="CI194" s="97"/>
      <c r="CJ194" s="97"/>
      <c r="CK194" s="97"/>
      <c r="CL194" s="97"/>
      <c r="CM194" s="97"/>
      <c r="CN194" s="97"/>
      <c r="CO194" s="97"/>
      <c r="CP194" s="97"/>
      <c r="CQ194" s="97"/>
      <c r="CR194" s="97"/>
      <c r="CS194" s="97"/>
      <c r="CT194" s="97"/>
      <c r="CU194" s="97"/>
      <c r="CV194" s="97"/>
      <c r="CW194" s="97"/>
      <c r="CX194" s="98"/>
      <c r="CY194" s="104"/>
      <c r="CZ194" s="97"/>
      <c r="DA194" s="97"/>
      <c r="DB194" s="97"/>
      <c r="DC194" s="97"/>
      <c r="DD194" s="97"/>
      <c r="DE194" s="97"/>
      <c r="DF194" s="97"/>
      <c r="DG194" s="97"/>
      <c r="DH194" s="97"/>
      <c r="DI194" s="97"/>
      <c r="DJ194" s="97"/>
      <c r="DK194" s="97"/>
      <c r="DL194" s="97"/>
      <c r="DM194" s="97"/>
      <c r="DN194" s="97"/>
      <c r="DO194" s="98"/>
      <c r="DP194" s="104"/>
      <c r="DQ194" s="97"/>
      <c r="DR194" s="97"/>
      <c r="DS194" s="97"/>
      <c r="DT194" s="97"/>
      <c r="DU194" s="97"/>
      <c r="DV194" s="97"/>
      <c r="DW194" s="97"/>
      <c r="DX194" s="97"/>
      <c r="DY194" s="97"/>
      <c r="DZ194" s="97"/>
      <c r="EA194" s="97"/>
      <c r="EB194" s="97"/>
      <c r="EC194" s="97"/>
      <c r="ED194" s="97"/>
      <c r="EE194" s="97"/>
      <c r="EF194" s="98"/>
      <c r="EG194" s="104"/>
      <c r="EH194" s="97"/>
      <c r="EI194" s="97"/>
      <c r="EJ194" s="97"/>
      <c r="EK194" s="97"/>
      <c r="EL194" s="97"/>
      <c r="EM194" s="97"/>
      <c r="EN194" s="97"/>
      <c r="EO194" s="97"/>
      <c r="EP194" s="97"/>
      <c r="EQ194" s="97"/>
      <c r="ER194" s="97"/>
      <c r="ES194" s="97"/>
      <c r="ET194" s="97"/>
      <c r="EU194" s="97"/>
      <c r="EV194" s="97"/>
      <c r="EW194" s="98"/>
      <c r="EX194" s="104"/>
      <c r="EY194" s="97"/>
      <c r="EZ194" s="97"/>
      <c r="FA194" s="97"/>
      <c r="FB194" s="97"/>
      <c r="FC194" s="97"/>
      <c r="FD194" s="97"/>
      <c r="FE194" s="97"/>
      <c r="FF194" s="97"/>
      <c r="FG194" s="97"/>
      <c r="FH194" s="97"/>
      <c r="FI194" s="97"/>
      <c r="FJ194" s="97"/>
      <c r="FK194" s="97"/>
      <c r="FL194" s="97"/>
      <c r="FM194" s="97"/>
      <c r="FN194" s="98"/>
      <c r="FO194" s="104"/>
      <c r="FP194" s="97"/>
      <c r="FQ194" s="97"/>
      <c r="FR194" s="97"/>
      <c r="FS194" s="97"/>
      <c r="FT194" s="97"/>
      <c r="FU194" s="97"/>
      <c r="FV194" s="97"/>
      <c r="FW194" s="97"/>
      <c r="FX194" s="97"/>
      <c r="FY194" s="97"/>
      <c r="FZ194" s="97"/>
      <c r="GA194" s="97"/>
      <c r="GB194" s="97"/>
      <c r="GC194" s="97"/>
      <c r="GD194" s="97"/>
      <c r="GE194" s="98"/>
      <c r="GF194" s="104"/>
      <c r="GG194" s="97"/>
      <c r="GH194" s="97"/>
      <c r="GI194" s="97"/>
      <c r="GJ194" s="97"/>
      <c r="GK194" s="97"/>
      <c r="GL194" s="97"/>
      <c r="GM194" s="97"/>
      <c r="GN194" s="97"/>
      <c r="GO194" s="97"/>
      <c r="GP194" s="97"/>
      <c r="GQ194" s="97"/>
      <c r="GR194" s="97"/>
      <c r="GS194" s="97"/>
      <c r="GT194" s="97"/>
      <c r="GU194" s="97"/>
      <c r="GV194" s="98"/>
      <c r="GW194" s="104"/>
      <c r="GX194" s="97"/>
      <c r="GY194" s="97"/>
      <c r="GZ194" s="97"/>
      <c r="HA194" s="97"/>
      <c r="HB194" s="97"/>
      <c r="HC194" s="97"/>
      <c r="HD194" s="97"/>
      <c r="HE194" s="97"/>
      <c r="HF194" s="97"/>
      <c r="HG194" s="97"/>
      <c r="HH194" s="97"/>
      <c r="HI194" s="97"/>
      <c r="HJ194" s="97"/>
      <c r="HK194" s="97"/>
      <c r="HL194" s="97"/>
      <c r="HM194" s="98"/>
      <c r="HN194" s="104"/>
      <c r="HO194" s="97"/>
      <c r="HP194" s="97"/>
      <c r="HQ194" s="97"/>
      <c r="HR194" s="97"/>
      <c r="HS194" s="97"/>
      <c r="HT194" s="97"/>
      <c r="HU194" s="97"/>
      <c r="HV194" s="97"/>
      <c r="HW194" s="97"/>
      <c r="HX194" s="97"/>
      <c r="HY194" s="97"/>
      <c r="HZ194" s="97"/>
      <c r="IA194" s="97"/>
      <c r="IB194" s="97"/>
      <c r="IC194" s="97"/>
      <c r="ID194" s="98"/>
      <c r="IE194" s="104"/>
      <c r="IF194" s="97"/>
      <c r="IG194" s="97"/>
      <c r="IH194" s="97"/>
      <c r="II194" s="97"/>
      <c r="IJ194" s="97"/>
      <c r="IK194" s="97"/>
      <c r="IL194" s="97"/>
      <c r="IM194" s="97"/>
      <c r="IN194" s="97"/>
      <c r="IO194" s="97"/>
      <c r="IP194" s="97"/>
      <c r="IQ194" s="97"/>
      <c r="IR194" s="97"/>
      <c r="IS194" s="97"/>
      <c r="IT194" s="97"/>
      <c r="IU194" s="98"/>
      <c r="IV194" s="104"/>
      <c r="IW194" s="97"/>
      <c r="IX194" s="97"/>
      <c r="IY194" s="97"/>
      <c r="IZ194" s="97"/>
      <c r="JA194" s="97"/>
      <c r="JB194" s="97"/>
      <c r="JC194" s="97"/>
      <c r="JD194" s="97"/>
      <c r="JE194" s="97"/>
      <c r="JF194" s="97"/>
      <c r="JG194" s="97"/>
      <c r="JH194" s="97"/>
      <c r="JI194" s="97"/>
      <c r="JJ194" s="97"/>
      <c r="JK194" s="97"/>
      <c r="JL194" s="98"/>
      <c r="JM194" s="104"/>
      <c r="JN194" s="97"/>
      <c r="JO194" s="97"/>
      <c r="JP194" s="97"/>
      <c r="JQ194" s="97"/>
      <c r="JR194" s="97"/>
      <c r="JS194" s="97"/>
      <c r="JT194" s="97"/>
      <c r="JU194" s="97"/>
      <c r="JV194" s="97"/>
      <c r="JW194" s="97"/>
      <c r="JX194" s="97"/>
      <c r="JY194" s="97"/>
      <c r="JZ194" s="97"/>
      <c r="KA194" s="97"/>
      <c r="KB194" s="97"/>
      <c r="KC194" s="98"/>
      <c r="KD194" s="104"/>
      <c r="KE194" s="97"/>
      <c r="KF194" s="97"/>
      <c r="KG194" s="97"/>
      <c r="KH194" s="97"/>
      <c r="KI194" s="97"/>
      <c r="KJ194" s="97"/>
      <c r="KK194" s="97"/>
      <c r="KL194" s="97"/>
      <c r="KM194" s="97"/>
      <c r="KN194" s="97"/>
      <c r="KO194" s="97"/>
      <c r="KP194" s="97"/>
      <c r="KQ194" s="97"/>
      <c r="KR194" s="97"/>
      <c r="KS194" s="97"/>
    </row>
    <row r="195" ht="15.0" customHeight="1">
      <c r="A195" s="104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8"/>
      <c r="R195" s="104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8"/>
      <c r="AI195" s="104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8"/>
      <c r="AZ195" s="104"/>
      <c r="BA195" s="97"/>
      <c r="BB195" s="97"/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7"/>
      <c r="BN195" s="97"/>
      <c r="BO195" s="97"/>
      <c r="BP195" s="98"/>
      <c r="BQ195" s="104"/>
      <c r="BR195" s="97"/>
      <c r="BS195" s="97"/>
      <c r="BT195" s="97"/>
      <c r="BU195" s="97"/>
      <c r="BV195" s="97"/>
      <c r="BW195" s="97"/>
      <c r="BX195" s="97"/>
      <c r="BY195" s="97"/>
      <c r="BZ195" s="97"/>
      <c r="CA195" s="97"/>
      <c r="CB195" s="97"/>
      <c r="CC195" s="97"/>
      <c r="CD195" s="97"/>
      <c r="CE195" s="97"/>
      <c r="CF195" s="97"/>
      <c r="CG195" s="98"/>
      <c r="CH195" s="104"/>
      <c r="CI195" s="97"/>
      <c r="CJ195" s="97"/>
      <c r="CK195" s="97"/>
      <c r="CL195" s="97"/>
      <c r="CM195" s="97"/>
      <c r="CN195" s="97"/>
      <c r="CO195" s="97"/>
      <c r="CP195" s="97"/>
      <c r="CQ195" s="97"/>
      <c r="CR195" s="97"/>
      <c r="CS195" s="97"/>
      <c r="CT195" s="97"/>
      <c r="CU195" s="97"/>
      <c r="CV195" s="97"/>
      <c r="CW195" s="97"/>
      <c r="CX195" s="98"/>
      <c r="CY195" s="104"/>
      <c r="CZ195" s="97"/>
      <c r="DA195" s="97"/>
      <c r="DB195" s="97"/>
      <c r="DC195" s="97"/>
      <c r="DD195" s="97"/>
      <c r="DE195" s="97"/>
      <c r="DF195" s="97"/>
      <c r="DG195" s="97"/>
      <c r="DH195" s="97"/>
      <c r="DI195" s="97"/>
      <c r="DJ195" s="97"/>
      <c r="DK195" s="97"/>
      <c r="DL195" s="97"/>
      <c r="DM195" s="97"/>
      <c r="DN195" s="97"/>
      <c r="DO195" s="98"/>
      <c r="DP195" s="104"/>
      <c r="DQ195" s="97"/>
      <c r="DR195" s="97"/>
      <c r="DS195" s="97"/>
      <c r="DT195" s="97"/>
      <c r="DU195" s="97"/>
      <c r="DV195" s="97"/>
      <c r="DW195" s="97"/>
      <c r="DX195" s="97"/>
      <c r="DY195" s="97"/>
      <c r="DZ195" s="97"/>
      <c r="EA195" s="97"/>
      <c r="EB195" s="97"/>
      <c r="EC195" s="97"/>
      <c r="ED195" s="97"/>
      <c r="EE195" s="97"/>
      <c r="EF195" s="98"/>
      <c r="EG195" s="104"/>
      <c r="EH195" s="97"/>
      <c r="EI195" s="97"/>
      <c r="EJ195" s="97"/>
      <c r="EK195" s="97"/>
      <c r="EL195" s="97"/>
      <c r="EM195" s="97"/>
      <c r="EN195" s="97"/>
      <c r="EO195" s="97"/>
      <c r="EP195" s="97"/>
      <c r="EQ195" s="97"/>
      <c r="ER195" s="97"/>
      <c r="ES195" s="97"/>
      <c r="ET195" s="97"/>
      <c r="EU195" s="97"/>
      <c r="EV195" s="97"/>
      <c r="EW195" s="98"/>
      <c r="EX195" s="104"/>
      <c r="EY195" s="97"/>
      <c r="EZ195" s="97"/>
      <c r="FA195" s="97"/>
      <c r="FB195" s="97"/>
      <c r="FC195" s="97"/>
      <c r="FD195" s="97"/>
      <c r="FE195" s="97"/>
      <c r="FF195" s="97"/>
      <c r="FG195" s="97"/>
      <c r="FH195" s="97"/>
      <c r="FI195" s="97"/>
      <c r="FJ195" s="97"/>
      <c r="FK195" s="97"/>
      <c r="FL195" s="97"/>
      <c r="FM195" s="97"/>
      <c r="FN195" s="98"/>
      <c r="FO195" s="104"/>
      <c r="FP195" s="97"/>
      <c r="FQ195" s="97"/>
      <c r="FR195" s="97"/>
      <c r="FS195" s="97"/>
      <c r="FT195" s="97"/>
      <c r="FU195" s="97"/>
      <c r="FV195" s="97"/>
      <c r="FW195" s="97"/>
      <c r="FX195" s="97"/>
      <c r="FY195" s="97"/>
      <c r="FZ195" s="97"/>
      <c r="GA195" s="97"/>
      <c r="GB195" s="97"/>
      <c r="GC195" s="97"/>
      <c r="GD195" s="97"/>
      <c r="GE195" s="98"/>
      <c r="GF195" s="104"/>
      <c r="GG195" s="97"/>
      <c r="GH195" s="97"/>
      <c r="GI195" s="97"/>
      <c r="GJ195" s="97"/>
      <c r="GK195" s="97"/>
      <c r="GL195" s="97"/>
      <c r="GM195" s="97"/>
      <c r="GN195" s="97"/>
      <c r="GO195" s="97"/>
      <c r="GP195" s="97"/>
      <c r="GQ195" s="97"/>
      <c r="GR195" s="97"/>
      <c r="GS195" s="97"/>
      <c r="GT195" s="97"/>
      <c r="GU195" s="97"/>
      <c r="GV195" s="98"/>
      <c r="GW195" s="104"/>
      <c r="GX195" s="97"/>
      <c r="GY195" s="97"/>
      <c r="GZ195" s="97"/>
      <c r="HA195" s="97"/>
      <c r="HB195" s="97"/>
      <c r="HC195" s="97"/>
      <c r="HD195" s="97"/>
      <c r="HE195" s="97"/>
      <c r="HF195" s="97"/>
      <c r="HG195" s="97"/>
      <c r="HH195" s="97"/>
      <c r="HI195" s="97"/>
      <c r="HJ195" s="97"/>
      <c r="HK195" s="97"/>
      <c r="HL195" s="97"/>
      <c r="HM195" s="98"/>
      <c r="HN195" s="104"/>
      <c r="HO195" s="97"/>
      <c r="HP195" s="97"/>
      <c r="HQ195" s="97"/>
      <c r="HR195" s="97"/>
      <c r="HS195" s="97"/>
      <c r="HT195" s="97"/>
      <c r="HU195" s="97"/>
      <c r="HV195" s="97"/>
      <c r="HW195" s="97"/>
      <c r="HX195" s="97"/>
      <c r="HY195" s="97"/>
      <c r="HZ195" s="97"/>
      <c r="IA195" s="97"/>
      <c r="IB195" s="97"/>
      <c r="IC195" s="97"/>
      <c r="ID195" s="98"/>
      <c r="IE195" s="104"/>
      <c r="IF195" s="97"/>
      <c r="IG195" s="97"/>
      <c r="IH195" s="97"/>
      <c r="II195" s="97"/>
      <c r="IJ195" s="97"/>
      <c r="IK195" s="97"/>
      <c r="IL195" s="97"/>
      <c r="IM195" s="97"/>
      <c r="IN195" s="97"/>
      <c r="IO195" s="97"/>
      <c r="IP195" s="97"/>
      <c r="IQ195" s="97"/>
      <c r="IR195" s="97"/>
      <c r="IS195" s="97"/>
      <c r="IT195" s="97"/>
      <c r="IU195" s="98"/>
      <c r="IV195" s="104"/>
      <c r="IW195" s="97"/>
      <c r="IX195" s="97"/>
      <c r="IY195" s="97"/>
      <c r="IZ195" s="97"/>
      <c r="JA195" s="97"/>
      <c r="JB195" s="97"/>
      <c r="JC195" s="97"/>
      <c r="JD195" s="97"/>
      <c r="JE195" s="97"/>
      <c r="JF195" s="97"/>
      <c r="JG195" s="97"/>
      <c r="JH195" s="97"/>
      <c r="JI195" s="97"/>
      <c r="JJ195" s="97"/>
      <c r="JK195" s="97"/>
      <c r="JL195" s="98"/>
      <c r="JM195" s="104"/>
      <c r="JN195" s="97"/>
      <c r="JO195" s="97"/>
      <c r="JP195" s="97"/>
      <c r="JQ195" s="97"/>
      <c r="JR195" s="97"/>
      <c r="JS195" s="97"/>
      <c r="JT195" s="97"/>
      <c r="JU195" s="97"/>
      <c r="JV195" s="97"/>
      <c r="JW195" s="97"/>
      <c r="JX195" s="97"/>
      <c r="JY195" s="97"/>
      <c r="JZ195" s="97"/>
      <c r="KA195" s="97"/>
      <c r="KB195" s="97"/>
      <c r="KC195" s="98"/>
      <c r="KD195" s="104"/>
      <c r="KE195" s="97"/>
      <c r="KF195" s="97"/>
      <c r="KG195" s="97"/>
      <c r="KH195" s="97"/>
      <c r="KI195" s="97"/>
      <c r="KJ195" s="97"/>
      <c r="KK195" s="97"/>
      <c r="KL195" s="97"/>
      <c r="KM195" s="97"/>
      <c r="KN195" s="97"/>
      <c r="KO195" s="97"/>
      <c r="KP195" s="97"/>
      <c r="KQ195" s="97"/>
      <c r="KR195" s="97"/>
      <c r="KS195" s="97"/>
    </row>
    <row r="196" ht="15.0" customHeight="1">
      <c r="A196" s="104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8"/>
      <c r="R196" s="104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8"/>
      <c r="AI196" s="104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  <c r="AV196" s="97"/>
      <c r="AW196" s="97"/>
      <c r="AX196" s="97"/>
      <c r="AY196" s="98"/>
      <c r="AZ196" s="104"/>
      <c r="BA196" s="97"/>
      <c r="BB196" s="97"/>
      <c r="BC196" s="97"/>
      <c r="BD196" s="97"/>
      <c r="BE196" s="97"/>
      <c r="BF196" s="97"/>
      <c r="BG196" s="97"/>
      <c r="BH196" s="97"/>
      <c r="BI196" s="97"/>
      <c r="BJ196" s="97"/>
      <c r="BK196" s="97"/>
      <c r="BL196" s="97"/>
      <c r="BM196" s="97"/>
      <c r="BN196" s="97"/>
      <c r="BO196" s="97"/>
      <c r="BP196" s="98"/>
      <c r="BQ196" s="104"/>
      <c r="BR196" s="97"/>
      <c r="BS196" s="97"/>
      <c r="BT196" s="97"/>
      <c r="BU196" s="97"/>
      <c r="BV196" s="97"/>
      <c r="BW196" s="97"/>
      <c r="BX196" s="97"/>
      <c r="BY196" s="97"/>
      <c r="BZ196" s="97"/>
      <c r="CA196" s="97"/>
      <c r="CB196" s="97"/>
      <c r="CC196" s="97"/>
      <c r="CD196" s="97"/>
      <c r="CE196" s="97"/>
      <c r="CF196" s="97"/>
      <c r="CG196" s="98"/>
      <c r="CH196" s="104"/>
      <c r="CI196" s="97"/>
      <c r="CJ196" s="97"/>
      <c r="CK196" s="97"/>
      <c r="CL196" s="97"/>
      <c r="CM196" s="97"/>
      <c r="CN196" s="97"/>
      <c r="CO196" s="97"/>
      <c r="CP196" s="97"/>
      <c r="CQ196" s="97"/>
      <c r="CR196" s="97"/>
      <c r="CS196" s="97"/>
      <c r="CT196" s="97"/>
      <c r="CU196" s="97"/>
      <c r="CV196" s="97"/>
      <c r="CW196" s="97"/>
      <c r="CX196" s="98"/>
      <c r="CY196" s="104"/>
      <c r="CZ196" s="97"/>
      <c r="DA196" s="97"/>
      <c r="DB196" s="97"/>
      <c r="DC196" s="97"/>
      <c r="DD196" s="97"/>
      <c r="DE196" s="97"/>
      <c r="DF196" s="97"/>
      <c r="DG196" s="97"/>
      <c r="DH196" s="97"/>
      <c r="DI196" s="97"/>
      <c r="DJ196" s="97"/>
      <c r="DK196" s="97"/>
      <c r="DL196" s="97"/>
      <c r="DM196" s="97"/>
      <c r="DN196" s="97"/>
      <c r="DO196" s="98"/>
      <c r="DP196" s="104"/>
      <c r="DQ196" s="97"/>
      <c r="DR196" s="97"/>
      <c r="DS196" s="97"/>
      <c r="DT196" s="97"/>
      <c r="DU196" s="97"/>
      <c r="DV196" s="97"/>
      <c r="DW196" s="97"/>
      <c r="DX196" s="97"/>
      <c r="DY196" s="97"/>
      <c r="DZ196" s="97"/>
      <c r="EA196" s="97"/>
      <c r="EB196" s="97"/>
      <c r="EC196" s="97"/>
      <c r="ED196" s="97"/>
      <c r="EE196" s="97"/>
      <c r="EF196" s="98"/>
      <c r="EG196" s="104"/>
      <c r="EH196" s="97"/>
      <c r="EI196" s="97"/>
      <c r="EJ196" s="97"/>
      <c r="EK196" s="97"/>
      <c r="EL196" s="97"/>
      <c r="EM196" s="97"/>
      <c r="EN196" s="97"/>
      <c r="EO196" s="97"/>
      <c r="EP196" s="97"/>
      <c r="EQ196" s="97"/>
      <c r="ER196" s="97"/>
      <c r="ES196" s="97"/>
      <c r="ET196" s="97"/>
      <c r="EU196" s="97"/>
      <c r="EV196" s="97"/>
      <c r="EW196" s="98"/>
      <c r="EX196" s="104"/>
      <c r="EY196" s="97"/>
      <c r="EZ196" s="97"/>
      <c r="FA196" s="97"/>
      <c r="FB196" s="97"/>
      <c r="FC196" s="97"/>
      <c r="FD196" s="97"/>
      <c r="FE196" s="97"/>
      <c r="FF196" s="97"/>
      <c r="FG196" s="97"/>
      <c r="FH196" s="97"/>
      <c r="FI196" s="97"/>
      <c r="FJ196" s="97"/>
      <c r="FK196" s="97"/>
      <c r="FL196" s="97"/>
      <c r="FM196" s="97"/>
      <c r="FN196" s="98"/>
      <c r="FO196" s="104"/>
      <c r="FP196" s="97"/>
      <c r="FQ196" s="97"/>
      <c r="FR196" s="97"/>
      <c r="FS196" s="97"/>
      <c r="FT196" s="97"/>
      <c r="FU196" s="97"/>
      <c r="FV196" s="97"/>
      <c r="FW196" s="97"/>
      <c r="FX196" s="97"/>
      <c r="FY196" s="97"/>
      <c r="FZ196" s="97"/>
      <c r="GA196" s="97"/>
      <c r="GB196" s="97"/>
      <c r="GC196" s="97"/>
      <c r="GD196" s="97"/>
      <c r="GE196" s="98"/>
      <c r="GF196" s="104"/>
      <c r="GG196" s="97"/>
      <c r="GH196" s="97"/>
      <c r="GI196" s="97"/>
      <c r="GJ196" s="97"/>
      <c r="GK196" s="97"/>
      <c r="GL196" s="97"/>
      <c r="GM196" s="97"/>
      <c r="GN196" s="97"/>
      <c r="GO196" s="97"/>
      <c r="GP196" s="97"/>
      <c r="GQ196" s="97"/>
      <c r="GR196" s="97"/>
      <c r="GS196" s="97"/>
      <c r="GT196" s="97"/>
      <c r="GU196" s="97"/>
      <c r="GV196" s="98"/>
      <c r="GW196" s="104"/>
      <c r="GX196" s="97"/>
      <c r="GY196" s="97"/>
      <c r="GZ196" s="97"/>
      <c r="HA196" s="97"/>
      <c r="HB196" s="97"/>
      <c r="HC196" s="97"/>
      <c r="HD196" s="97"/>
      <c r="HE196" s="97"/>
      <c r="HF196" s="97"/>
      <c r="HG196" s="97"/>
      <c r="HH196" s="97"/>
      <c r="HI196" s="97"/>
      <c r="HJ196" s="97"/>
      <c r="HK196" s="97"/>
      <c r="HL196" s="97"/>
      <c r="HM196" s="98"/>
      <c r="HN196" s="104"/>
      <c r="HO196" s="97"/>
      <c r="HP196" s="97"/>
      <c r="HQ196" s="97"/>
      <c r="HR196" s="97"/>
      <c r="HS196" s="97"/>
      <c r="HT196" s="97"/>
      <c r="HU196" s="97"/>
      <c r="HV196" s="97"/>
      <c r="HW196" s="97"/>
      <c r="HX196" s="97"/>
      <c r="HY196" s="97"/>
      <c r="HZ196" s="97"/>
      <c r="IA196" s="97"/>
      <c r="IB196" s="97"/>
      <c r="IC196" s="97"/>
      <c r="ID196" s="98"/>
      <c r="IE196" s="104"/>
      <c r="IF196" s="97"/>
      <c r="IG196" s="97"/>
      <c r="IH196" s="97"/>
      <c r="II196" s="97"/>
      <c r="IJ196" s="97"/>
      <c r="IK196" s="97"/>
      <c r="IL196" s="97"/>
      <c r="IM196" s="97"/>
      <c r="IN196" s="97"/>
      <c r="IO196" s="97"/>
      <c r="IP196" s="97"/>
      <c r="IQ196" s="97"/>
      <c r="IR196" s="97"/>
      <c r="IS196" s="97"/>
      <c r="IT196" s="97"/>
      <c r="IU196" s="98"/>
      <c r="IV196" s="104"/>
      <c r="IW196" s="97"/>
      <c r="IX196" s="97"/>
      <c r="IY196" s="97"/>
      <c r="IZ196" s="97"/>
      <c r="JA196" s="97"/>
      <c r="JB196" s="97"/>
      <c r="JC196" s="97"/>
      <c r="JD196" s="97"/>
      <c r="JE196" s="97"/>
      <c r="JF196" s="97"/>
      <c r="JG196" s="97"/>
      <c r="JH196" s="97"/>
      <c r="JI196" s="97"/>
      <c r="JJ196" s="97"/>
      <c r="JK196" s="97"/>
      <c r="JL196" s="98"/>
      <c r="JM196" s="104"/>
      <c r="JN196" s="97"/>
      <c r="JO196" s="97"/>
      <c r="JP196" s="97"/>
      <c r="JQ196" s="97"/>
      <c r="JR196" s="97"/>
      <c r="JS196" s="97"/>
      <c r="JT196" s="97"/>
      <c r="JU196" s="97"/>
      <c r="JV196" s="97"/>
      <c r="JW196" s="97"/>
      <c r="JX196" s="97"/>
      <c r="JY196" s="97"/>
      <c r="JZ196" s="97"/>
      <c r="KA196" s="97"/>
      <c r="KB196" s="97"/>
      <c r="KC196" s="98"/>
      <c r="KD196" s="104"/>
      <c r="KE196" s="97"/>
      <c r="KF196" s="97"/>
      <c r="KG196" s="97"/>
      <c r="KH196" s="97"/>
      <c r="KI196" s="97"/>
      <c r="KJ196" s="97"/>
      <c r="KK196" s="97"/>
      <c r="KL196" s="97"/>
      <c r="KM196" s="97"/>
      <c r="KN196" s="97"/>
      <c r="KO196" s="97"/>
      <c r="KP196" s="97"/>
      <c r="KQ196" s="97"/>
      <c r="KR196" s="97"/>
      <c r="KS196" s="97"/>
    </row>
    <row r="197" ht="15.0" customHeight="1">
      <c r="A197" s="104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8"/>
      <c r="R197" s="104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8"/>
      <c r="AI197" s="104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7"/>
      <c r="AV197" s="97"/>
      <c r="AW197" s="97"/>
      <c r="AX197" s="97"/>
      <c r="AY197" s="98"/>
      <c r="AZ197" s="104"/>
      <c r="BA197" s="97"/>
      <c r="BB197" s="97"/>
      <c r="BC197" s="97"/>
      <c r="BD197" s="97"/>
      <c r="BE197" s="97"/>
      <c r="BF197" s="97"/>
      <c r="BG197" s="97"/>
      <c r="BH197" s="97"/>
      <c r="BI197" s="97"/>
      <c r="BJ197" s="97"/>
      <c r="BK197" s="97"/>
      <c r="BL197" s="97"/>
      <c r="BM197" s="97"/>
      <c r="BN197" s="97"/>
      <c r="BO197" s="97"/>
      <c r="BP197" s="98"/>
      <c r="BQ197" s="104"/>
      <c r="BR197" s="97"/>
      <c r="BS197" s="97"/>
      <c r="BT197" s="97"/>
      <c r="BU197" s="97"/>
      <c r="BV197" s="97"/>
      <c r="BW197" s="97"/>
      <c r="BX197" s="97"/>
      <c r="BY197" s="97"/>
      <c r="BZ197" s="97"/>
      <c r="CA197" s="97"/>
      <c r="CB197" s="97"/>
      <c r="CC197" s="97"/>
      <c r="CD197" s="97"/>
      <c r="CE197" s="97"/>
      <c r="CF197" s="97"/>
      <c r="CG197" s="98"/>
      <c r="CH197" s="104"/>
      <c r="CI197" s="97"/>
      <c r="CJ197" s="97"/>
      <c r="CK197" s="97"/>
      <c r="CL197" s="97"/>
      <c r="CM197" s="97"/>
      <c r="CN197" s="97"/>
      <c r="CO197" s="97"/>
      <c r="CP197" s="97"/>
      <c r="CQ197" s="97"/>
      <c r="CR197" s="97"/>
      <c r="CS197" s="97"/>
      <c r="CT197" s="97"/>
      <c r="CU197" s="97"/>
      <c r="CV197" s="97"/>
      <c r="CW197" s="97"/>
      <c r="CX197" s="98"/>
      <c r="CY197" s="104"/>
      <c r="CZ197" s="97"/>
      <c r="DA197" s="97"/>
      <c r="DB197" s="97"/>
      <c r="DC197" s="97"/>
      <c r="DD197" s="97"/>
      <c r="DE197" s="97"/>
      <c r="DF197" s="97"/>
      <c r="DG197" s="97"/>
      <c r="DH197" s="97"/>
      <c r="DI197" s="97"/>
      <c r="DJ197" s="97"/>
      <c r="DK197" s="97"/>
      <c r="DL197" s="97"/>
      <c r="DM197" s="97"/>
      <c r="DN197" s="97"/>
      <c r="DO197" s="98"/>
      <c r="DP197" s="104"/>
      <c r="DQ197" s="97"/>
      <c r="DR197" s="97"/>
      <c r="DS197" s="97"/>
      <c r="DT197" s="97"/>
      <c r="DU197" s="97"/>
      <c r="DV197" s="97"/>
      <c r="DW197" s="97"/>
      <c r="DX197" s="97"/>
      <c r="DY197" s="97"/>
      <c r="DZ197" s="97"/>
      <c r="EA197" s="97"/>
      <c r="EB197" s="97"/>
      <c r="EC197" s="97"/>
      <c r="ED197" s="97"/>
      <c r="EE197" s="97"/>
      <c r="EF197" s="98"/>
      <c r="EG197" s="104"/>
      <c r="EH197" s="97"/>
      <c r="EI197" s="97"/>
      <c r="EJ197" s="97"/>
      <c r="EK197" s="97"/>
      <c r="EL197" s="97"/>
      <c r="EM197" s="97"/>
      <c r="EN197" s="97"/>
      <c r="EO197" s="97"/>
      <c r="EP197" s="97"/>
      <c r="EQ197" s="97"/>
      <c r="ER197" s="97"/>
      <c r="ES197" s="97"/>
      <c r="ET197" s="97"/>
      <c r="EU197" s="97"/>
      <c r="EV197" s="97"/>
      <c r="EW197" s="98"/>
      <c r="EX197" s="104"/>
      <c r="EY197" s="97"/>
      <c r="EZ197" s="97"/>
      <c r="FA197" s="97"/>
      <c r="FB197" s="97"/>
      <c r="FC197" s="97"/>
      <c r="FD197" s="97"/>
      <c r="FE197" s="97"/>
      <c r="FF197" s="97"/>
      <c r="FG197" s="97"/>
      <c r="FH197" s="97"/>
      <c r="FI197" s="97"/>
      <c r="FJ197" s="97"/>
      <c r="FK197" s="97"/>
      <c r="FL197" s="97"/>
      <c r="FM197" s="97"/>
      <c r="FN197" s="98"/>
      <c r="FO197" s="104"/>
      <c r="FP197" s="97"/>
      <c r="FQ197" s="97"/>
      <c r="FR197" s="97"/>
      <c r="FS197" s="97"/>
      <c r="FT197" s="97"/>
      <c r="FU197" s="97"/>
      <c r="FV197" s="97"/>
      <c r="FW197" s="97"/>
      <c r="FX197" s="97"/>
      <c r="FY197" s="97"/>
      <c r="FZ197" s="97"/>
      <c r="GA197" s="97"/>
      <c r="GB197" s="97"/>
      <c r="GC197" s="97"/>
      <c r="GD197" s="97"/>
      <c r="GE197" s="98"/>
      <c r="GF197" s="104"/>
      <c r="GG197" s="97"/>
      <c r="GH197" s="97"/>
      <c r="GI197" s="97"/>
      <c r="GJ197" s="97"/>
      <c r="GK197" s="97"/>
      <c r="GL197" s="97"/>
      <c r="GM197" s="97"/>
      <c r="GN197" s="97"/>
      <c r="GO197" s="97"/>
      <c r="GP197" s="97"/>
      <c r="GQ197" s="97"/>
      <c r="GR197" s="97"/>
      <c r="GS197" s="97"/>
      <c r="GT197" s="97"/>
      <c r="GU197" s="97"/>
      <c r="GV197" s="98"/>
      <c r="GW197" s="104"/>
      <c r="GX197" s="97"/>
      <c r="GY197" s="97"/>
      <c r="GZ197" s="97"/>
      <c r="HA197" s="97"/>
      <c r="HB197" s="97"/>
      <c r="HC197" s="97"/>
      <c r="HD197" s="97"/>
      <c r="HE197" s="97"/>
      <c r="HF197" s="97"/>
      <c r="HG197" s="97"/>
      <c r="HH197" s="97"/>
      <c r="HI197" s="97"/>
      <c r="HJ197" s="97"/>
      <c r="HK197" s="97"/>
      <c r="HL197" s="97"/>
      <c r="HM197" s="98"/>
      <c r="HN197" s="104"/>
      <c r="HO197" s="97"/>
      <c r="HP197" s="97"/>
      <c r="HQ197" s="97"/>
      <c r="HR197" s="97"/>
      <c r="HS197" s="97"/>
      <c r="HT197" s="97"/>
      <c r="HU197" s="97"/>
      <c r="HV197" s="97"/>
      <c r="HW197" s="97"/>
      <c r="HX197" s="97"/>
      <c r="HY197" s="97"/>
      <c r="HZ197" s="97"/>
      <c r="IA197" s="97"/>
      <c r="IB197" s="97"/>
      <c r="IC197" s="97"/>
      <c r="ID197" s="98"/>
      <c r="IE197" s="104"/>
      <c r="IF197" s="97"/>
      <c r="IG197" s="97"/>
      <c r="IH197" s="97"/>
      <c r="II197" s="97"/>
      <c r="IJ197" s="97"/>
      <c r="IK197" s="97"/>
      <c r="IL197" s="97"/>
      <c r="IM197" s="97"/>
      <c r="IN197" s="97"/>
      <c r="IO197" s="97"/>
      <c r="IP197" s="97"/>
      <c r="IQ197" s="97"/>
      <c r="IR197" s="97"/>
      <c r="IS197" s="97"/>
      <c r="IT197" s="97"/>
      <c r="IU197" s="98"/>
      <c r="IV197" s="104"/>
      <c r="IW197" s="97"/>
      <c r="IX197" s="97"/>
      <c r="IY197" s="97"/>
      <c r="IZ197" s="97"/>
      <c r="JA197" s="97"/>
      <c r="JB197" s="97"/>
      <c r="JC197" s="97"/>
      <c r="JD197" s="97"/>
      <c r="JE197" s="97"/>
      <c r="JF197" s="97"/>
      <c r="JG197" s="97"/>
      <c r="JH197" s="97"/>
      <c r="JI197" s="97"/>
      <c r="JJ197" s="97"/>
      <c r="JK197" s="97"/>
      <c r="JL197" s="98"/>
      <c r="JM197" s="104"/>
      <c r="JN197" s="97"/>
      <c r="JO197" s="97"/>
      <c r="JP197" s="97"/>
      <c r="JQ197" s="97"/>
      <c r="JR197" s="97"/>
      <c r="JS197" s="97"/>
      <c r="JT197" s="97"/>
      <c r="JU197" s="97"/>
      <c r="JV197" s="97"/>
      <c r="JW197" s="97"/>
      <c r="JX197" s="97"/>
      <c r="JY197" s="97"/>
      <c r="JZ197" s="97"/>
      <c r="KA197" s="97"/>
      <c r="KB197" s="97"/>
      <c r="KC197" s="98"/>
      <c r="KD197" s="104"/>
      <c r="KE197" s="97"/>
      <c r="KF197" s="97"/>
      <c r="KG197" s="97"/>
      <c r="KH197" s="97"/>
      <c r="KI197" s="97"/>
      <c r="KJ197" s="97"/>
      <c r="KK197" s="97"/>
      <c r="KL197" s="97"/>
      <c r="KM197" s="97"/>
      <c r="KN197" s="97"/>
      <c r="KO197" s="97"/>
      <c r="KP197" s="97"/>
      <c r="KQ197" s="97"/>
      <c r="KR197" s="97"/>
      <c r="KS197" s="97"/>
    </row>
    <row r="198" ht="15.0" customHeight="1">
      <c r="A198" s="104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8"/>
      <c r="R198" s="104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8"/>
      <c r="AI198" s="104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7"/>
      <c r="AV198" s="97"/>
      <c r="AW198" s="97"/>
      <c r="AX198" s="97"/>
      <c r="AY198" s="98"/>
      <c r="AZ198" s="104"/>
      <c r="BA198" s="97"/>
      <c r="BB198" s="97"/>
      <c r="BC198" s="97"/>
      <c r="BD198" s="97"/>
      <c r="BE198" s="97"/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8"/>
      <c r="BQ198" s="104"/>
      <c r="BR198" s="97"/>
      <c r="BS198" s="97"/>
      <c r="BT198" s="97"/>
      <c r="BU198" s="97"/>
      <c r="BV198" s="97"/>
      <c r="BW198" s="97"/>
      <c r="BX198" s="97"/>
      <c r="BY198" s="97"/>
      <c r="BZ198" s="97"/>
      <c r="CA198" s="97"/>
      <c r="CB198" s="97"/>
      <c r="CC198" s="97"/>
      <c r="CD198" s="97"/>
      <c r="CE198" s="97"/>
      <c r="CF198" s="97"/>
      <c r="CG198" s="98"/>
      <c r="CH198" s="104"/>
      <c r="CI198" s="97"/>
      <c r="CJ198" s="97"/>
      <c r="CK198" s="97"/>
      <c r="CL198" s="97"/>
      <c r="CM198" s="97"/>
      <c r="CN198" s="97"/>
      <c r="CO198" s="97"/>
      <c r="CP198" s="97"/>
      <c r="CQ198" s="97"/>
      <c r="CR198" s="97"/>
      <c r="CS198" s="97"/>
      <c r="CT198" s="97"/>
      <c r="CU198" s="97"/>
      <c r="CV198" s="97"/>
      <c r="CW198" s="97"/>
      <c r="CX198" s="98"/>
      <c r="CY198" s="104"/>
      <c r="CZ198" s="97"/>
      <c r="DA198" s="97"/>
      <c r="DB198" s="97"/>
      <c r="DC198" s="97"/>
      <c r="DD198" s="97"/>
      <c r="DE198" s="97"/>
      <c r="DF198" s="97"/>
      <c r="DG198" s="97"/>
      <c r="DH198" s="97"/>
      <c r="DI198" s="97"/>
      <c r="DJ198" s="97"/>
      <c r="DK198" s="97"/>
      <c r="DL198" s="97"/>
      <c r="DM198" s="97"/>
      <c r="DN198" s="97"/>
      <c r="DO198" s="98"/>
      <c r="DP198" s="104"/>
      <c r="DQ198" s="97"/>
      <c r="DR198" s="97"/>
      <c r="DS198" s="97"/>
      <c r="DT198" s="97"/>
      <c r="DU198" s="97"/>
      <c r="DV198" s="97"/>
      <c r="DW198" s="97"/>
      <c r="DX198" s="97"/>
      <c r="DY198" s="97"/>
      <c r="DZ198" s="97"/>
      <c r="EA198" s="97"/>
      <c r="EB198" s="97"/>
      <c r="EC198" s="97"/>
      <c r="ED198" s="97"/>
      <c r="EE198" s="97"/>
      <c r="EF198" s="98"/>
      <c r="EG198" s="104"/>
      <c r="EH198" s="97"/>
      <c r="EI198" s="97"/>
      <c r="EJ198" s="97"/>
      <c r="EK198" s="97"/>
      <c r="EL198" s="97"/>
      <c r="EM198" s="97"/>
      <c r="EN198" s="97"/>
      <c r="EO198" s="97"/>
      <c r="EP198" s="97"/>
      <c r="EQ198" s="97"/>
      <c r="ER198" s="97"/>
      <c r="ES198" s="97"/>
      <c r="ET198" s="97"/>
      <c r="EU198" s="97"/>
      <c r="EV198" s="97"/>
      <c r="EW198" s="98"/>
      <c r="EX198" s="104"/>
      <c r="EY198" s="97"/>
      <c r="EZ198" s="97"/>
      <c r="FA198" s="97"/>
      <c r="FB198" s="97"/>
      <c r="FC198" s="97"/>
      <c r="FD198" s="97"/>
      <c r="FE198" s="97"/>
      <c r="FF198" s="97"/>
      <c r="FG198" s="97"/>
      <c r="FH198" s="97"/>
      <c r="FI198" s="97"/>
      <c r="FJ198" s="97"/>
      <c r="FK198" s="97"/>
      <c r="FL198" s="97"/>
      <c r="FM198" s="97"/>
      <c r="FN198" s="98"/>
      <c r="FO198" s="104"/>
      <c r="FP198" s="97"/>
      <c r="FQ198" s="97"/>
      <c r="FR198" s="97"/>
      <c r="FS198" s="97"/>
      <c r="FT198" s="97"/>
      <c r="FU198" s="97"/>
      <c r="FV198" s="97"/>
      <c r="FW198" s="97"/>
      <c r="FX198" s="97"/>
      <c r="FY198" s="97"/>
      <c r="FZ198" s="97"/>
      <c r="GA198" s="97"/>
      <c r="GB198" s="97"/>
      <c r="GC198" s="97"/>
      <c r="GD198" s="97"/>
      <c r="GE198" s="98"/>
      <c r="GF198" s="104"/>
      <c r="GG198" s="97"/>
      <c r="GH198" s="97"/>
      <c r="GI198" s="97"/>
      <c r="GJ198" s="97"/>
      <c r="GK198" s="97"/>
      <c r="GL198" s="97"/>
      <c r="GM198" s="97"/>
      <c r="GN198" s="97"/>
      <c r="GO198" s="97"/>
      <c r="GP198" s="97"/>
      <c r="GQ198" s="97"/>
      <c r="GR198" s="97"/>
      <c r="GS198" s="97"/>
      <c r="GT198" s="97"/>
      <c r="GU198" s="97"/>
      <c r="GV198" s="98"/>
      <c r="GW198" s="104"/>
      <c r="GX198" s="97"/>
      <c r="GY198" s="97"/>
      <c r="GZ198" s="97"/>
      <c r="HA198" s="97"/>
      <c r="HB198" s="97"/>
      <c r="HC198" s="97"/>
      <c r="HD198" s="97"/>
      <c r="HE198" s="97"/>
      <c r="HF198" s="97"/>
      <c r="HG198" s="97"/>
      <c r="HH198" s="97"/>
      <c r="HI198" s="97"/>
      <c r="HJ198" s="97"/>
      <c r="HK198" s="97"/>
      <c r="HL198" s="97"/>
      <c r="HM198" s="98"/>
      <c r="HN198" s="104"/>
      <c r="HO198" s="97"/>
      <c r="HP198" s="97"/>
      <c r="HQ198" s="97"/>
      <c r="HR198" s="97"/>
      <c r="HS198" s="97"/>
      <c r="HT198" s="97"/>
      <c r="HU198" s="97"/>
      <c r="HV198" s="97"/>
      <c r="HW198" s="97"/>
      <c r="HX198" s="97"/>
      <c r="HY198" s="97"/>
      <c r="HZ198" s="97"/>
      <c r="IA198" s="97"/>
      <c r="IB198" s="97"/>
      <c r="IC198" s="97"/>
      <c r="ID198" s="98"/>
      <c r="IE198" s="104"/>
      <c r="IF198" s="97"/>
      <c r="IG198" s="97"/>
      <c r="IH198" s="97"/>
      <c r="II198" s="97"/>
      <c r="IJ198" s="97"/>
      <c r="IK198" s="97"/>
      <c r="IL198" s="97"/>
      <c r="IM198" s="97"/>
      <c r="IN198" s="97"/>
      <c r="IO198" s="97"/>
      <c r="IP198" s="97"/>
      <c r="IQ198" s="97"/>
      <c r="IR198" s="97"/>
      <c r="IS198" s="97"/>
      <c r="IT198" s="97"/>
      <c r="IU198" s="98"/>
      <c r="IV198" s="104"/>
      <c r="IW198" s="97"/>
      <c r="IX198" s="97"/>
      <c r="IY198" s="97"/>
      <c r="IZ198" s="97"/>
      <c r="JA198" s="97"/>
      <c r="JB198" s="97"/>
      <c r="JC198" s="97"/>
      <c r="JD198" s="97"/>
      <c r="JE198" s="97"/>
      <c r="JF198" s="97"/>
      <c r="JG198" s="97"/>
      <c r="JH198" s="97"/>
      <c r="JI198" s="97"/>
      <c r="JJ198" s="97"/>
      <c r="JK198" s="97"/>
      <c r="JL198" s="98"/>
      <c r="JM198" s="104"/>
      <c r="JN198" s="97"/>
      <c r="JO198" s="97"/>
      <c r="JP198" s="97"/>
      <c r="JQ198" s="97"/>
      <c r="JR198" s="97"/>
      <c r="JS198" s="97"/>
      <c r="JT198" s="97"/>
      <c r="JU198" s="97"/>
      <c r="JV198" s="97"/>
      <c r="JW198" s="97"/>
      <c r="JX198" s="97"/>
      <c r="JY198" s="97"/>
      <c r="JZ198" s="97"/>
      <c r="KA198" s="97"/>
      <c r="KB198" s="97"/>
      <c r="KC198" s="98"/>
      <c r="KD198" s="104"/>
      <c r="KE198" s="97"/>
      <c r="KF198" s="97"/>
      <c r="KG198" s="97"/>
      <c r="KH198" s="97"/>
      <c r="KI198" s="97"/>
      <c r="KJ198" s="97"/>
      <c r="KK198" s="97"/>
      <c r="KL198" s="97"/>
      <c r="KM198" s="97"/>
      <c r="KN198" s="97"/>
      <c r="KO198" s="97"/>
      <c r="KP198" s="97"/>
      <c r="KQ198" s="97"/>
      <c r="KR198" s="97"/>
      <c r="KS198" s="97"/>
    </row>
    <row r="199" ht="15.0" customHeight="1">
      <c r="A199" s="104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8"/>
      <c r="R199" s="104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8"/>
      <c r="AI199" s="104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7"/>
      <c r="AV199" s="97"/>
      <c r="AW199" s="97"/>
      <c r="AX199" s="97"/>
      <c r="AY199" s="98"/>
      <c r="AZ199" s="104"/>
      <c r="BA199" s="97"/>
      <c r="BB199" s="97"/>
      <c r="BC199" s="97"/>
      <c r="BD199" s="97"/>
      <c r="BE199" s="97"/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8"/>
      <c r="BQ199" s="104"/>
      <c r="BR199" s="97"/>
      <c r="BS199" s="97"/>
      <c r="BT199" s="97"/>
      <c r="BU199" s="97"/>
      <c r="BV199" s="97"/>
      <c r="BW199" s="97"/>
      <c r="BX199" s="97"/>
      <c r="BY199" s="97"/>
      <c r="BZ199" s="97"/>
      <c r="CA199" s="97"/>
      <c r="CB199" s="97"/>
      <c r="CC199" s="97"/>
      <c r="CD199" s="97"/>
      <c r="CE199" s="97"/>
      <c r="CF199" s="97"/>
      <c r="CG199" s="98"/>
      <c r="CH199" s="104"/>
      <c r="CI199" s="97"/>
      <c r="CJ199" s="97"/>
      <c r="CK199" s="97"/>
      <c r="CL199" s="97"/>
      <c r="CM199" s="97"/>
      <c r="CN199" s="97"/>
      <c r="CO199" s="97"/>
      <c r="CP199" s="97"/>
      <c r="CQ199" s="97"/>
      <c r="CR199" s="97"/>
      <c r="CS199" s="97"/>
      <c r="CT199" s="97"/>
      <c r="CU199" s="97"/>
      <c r="CV199" s="97"/>
      <c r="CW199" s="97"/>
      <c r="CX199" s="98"/>
      <c r="CY199" s="104"/>
      <c r="CZ199" s="97"/>
      <c r="DA199" s="97"/>
      <c r="DB199" s="97"/>
      <c r="DC199" s="97"/>
      <c r="DD199" s="97"/>
      <c r="DE199" s="97"/>
      <c r="DF199" s="97"/>
      <c r="DG199" s="97"/>
      <c r="DH199" s="97"/>
      <c r="DI199" s="97"/>
      <c r="DJ199" s="97"/>
      <c r="DK199" s="97"/>
      <c r="DL199" s="97"/>
      <c r="DM199" s="97"/>
      <c r="DN199" s="97"/>
      <c r="DO199" s="98"/>
      <c r="DP199" s="104"/>
      <c r="DQ199" s="97"/>
      <c r="DR199" s="97"/>
      <c r="DS199" s="97"/>
      <c r="DT199" s="97"/>
      <c r="DU199" s="97"/>
      <c r="DV199" s="97"/>
      <c r="DW199" s="97"/>
      <c r="DX199" s="97"/>
      <c r="DY199" s="97"/>
      <c r="DZ199" s="97"/>
      <c r="EA199" s="97"/>
      <c r="EB199" s="97"/>
      <c r="EC199" s="97"/>
      <c r="ED199" s="97"/>
      <c r="EE199" s="97"/>
      <c r="EF199" s="98"/>
      <c r="EG199" s="104"/>
      <c r="EH199" s="97"/>
      <c r="EI199" s="97"/>
      <c r="EJ199" s="97"/>
      <c r="EK199" s="97"/>
      <c r="EL199" s="97"/>
      <c r="EM199" s="97"/>
      <c r="EN199" s="97"/>
      <c r="EO199" s="97"/>
      <c r="EP199" s="97"/>
      <c r="EQ199" s="97"/>
      <c r="ER199" s="97"/>
      <c r="ES199" s="97"/>
      <c r="ET199" s="97"/>
      <c r="EU199" s="97"/>
      <c r="EV199" s="97"/>
      <c r="EW199" s="98"/>
      <c r="EX199" s="104"/>
      <c r="EY199" s="97"/>
      <c r="EZ199" s="97"/>
      <c r="FA199" s="97"/>
      <c r="FB199" s="97"/>
      <c r="FC199" s="97"/>
      <c r="FD199" s="97"/>
      <c r="FE199" s="97"/>
      <c r="FF199" s="97"/>
      <c r="FG199" s="97"/>
      <c r="FH199" s="97"/>
      <c r="FI199" s="97"/>
      <c r="FJ199" s="97"/>
      <c r="FK199" s="97"/>
      <c r="FL199" s="97"/>
      <c r="FM199" s="97"/>
      <c r="FN199" s="98"/>
      <c r="FO199" s="104"/>
      <c r="FP199" s="97"/>
      <c r="FQ199" s="97"/>
      <c r="FR199" s="97"/>
      <c r="FS199" s="97"/>
      <c r="FT199" s="97"/>
      <c r="FU199" s="97"/>
      <c r="FV199" s="97"/>
      <c r="FW199" s="97"/>
      <c r="FX199" s="97"/>
      <c r="FY199" s="97"/>
      <c r="FZ199" s="97"/>
      <c r="GA199" s="97"/>
      <c r="GB199" s="97"/>
      <c r="GC199" s="97"/>
      <c r="GD199" s="97"/>
      <c r="GE199" s="98"/>
      <c r="GF199" s="104"/>
      <c r="GG199" s="97"/>
      <c r="GH199" s="97"/>
      <c r="GI199" s="97"/>
      <c r="GJ199" s="97"/>
      <c r="GK199" s="97"/>
      <c r="GL199" s="97"/>
      <c r="GM199" s="97"/>
      <c r="GN199" s="97"/>
      <c r="GO199" s="97"/>
      <c r="GP199" s="97"/>
      <c r="GQ199" s="97"/>
      <c r="GR199" s="97"/>
      <c r="GS199" s="97"/>
      <c r="GT199" s="97"/>
      <c r="GU199" s="97"/>
      <c r="GV199" s="98"/>
      <c r="GW199" s="104"/>
      <c r="GX199" s="97"/>
      <c r="GY199" s="97"/>
      <c r="GZ199" s="97"/>
      <c r="HA199" s="97"/>
      <c r="HB199" s="97"/>
      <c r="HC199" s="97"/>
      <c r="HD199" s="97"/>
      <c r="HE199" s="97"/>
      <c r="HF199" s="97"/>
      <c r="HG199" s="97"/>
      <c r="HH199" s="97"/>
      <c r="HI199" s="97"/>
      <c r="HJ199" s="97"/>
      <c r="HK199" s="97"/>
      <c r="HL199" s="97"/>
      <c r="HM199" s="98"/>
      <c r="HN199" s="104"/>
      <c r="HO199" s="97"/>
      <c r="HP199" s="97"/>
      <c r="HQ199" s="97"/>
      <c r="HR199" s="97"/>
      <c r="HS199" s="97"/>
      <c r="HT199" s="97"/>
      <c r="HU199" s="97"/>
      <c r="HV199" s="97"/>
      <c r="HW199" s="97"/>
      <c r="HX199" s="97"/>
      <c r="HY199" s="97"/>
      <c r="HZ199" s="97"/>
      <c r="IA199" s="97"/>
      <c r="IB199" s="97"/>
      <c r="IC199" s="97"/>
      <c r="ID199" s="98"/>
      <c r="IE199" s="104"/>
      <c r="IF199" s="97"/>
      <c r="IG199" s="97"/>
      <c r="IH199" s="97"/>
      <c r="II199" s="97"/>
      <c r="IJ199" s="97"/>
      <c r="IK199" s="97"/>
      <c r="IL199" s="97"/>
      <c r="IM199" s="97"/>
      <c r="IN199" s="97"/>
      <c r="IO199" s="97"/>
      <c r="IP199" s="97"/>
      <c r="IQ199" s="97"/>
      <c r="IR199" s="97"/>
      <c r="IS199" s="97"/>
      <c r="IT199" s="97"/>
      <c r="IU199" s="98"/>
      <c r="IV199" s="104"/>
      <c r="IW199" s="97"/>
      <c r="IX199" s="97"/>
      <c r="IY199" s="97"/>
      <c r="IZ199" s="97"/>
      <c r="JA199" s="97"/>
      <c r="JB199" s="97"/>
      <c r="JC199" s="97"/>
      <c r="JD199" s="97"/>
      <c r="JE199" s="97"/>
      <c r="JF199" s="97"/>
      <c r="JG199" s="97"/>
      <c r="JH199" s="97"/>
      <c r="JI199" s="97"/>
      <c r="JJ199" s="97"/>
      <c r="JK199" s="97"/>
      <c r="JL199" s="98"/>
      <c r="JM199" s="104"/>
      <c r="JN199" s="97"/>
      <c r="JO199" s="97"/>
      <c r="JP199" s="97"/>
      <c r="JQ199" s="97"/>
      <c r="JR199" s="97"/>
      <c r="JS199" s="97"/>
      <c r="JT199" s="97"/>
      <c r="JU199" s="97"/>
      <c r="JV199" s="97"/>
      <c r="JW199" s="97"/>
      <c r="JX199" s="97"/>
      <c r="JY199" s="97"/>
      <c r="JZ199" s="97"/>
      <c r="KA199" s="97"/>
      <c r="KB199" s="97"/>
      <c r="KC199" s="98"/>
      <c r="KD199" s="104"/>
      <c r="KE199" s="97"/>
      <c r="KF199" s="97"/>
      <c r="KG199" s="97"/>
      <c r="KH199" s="97"/>
      <c r="KI199" s="97"/>
      <c r="KJ199" s="97"/>
      <c r="KK199" s="97"/>
      <c r="KL199" s="97"/>
      <c r="KM199" s="97"/>
      <c r="KN199" s="97"/>
      <c r="KO199" s="97"/>
      <c r="KP199" s="97"/>
      <c r="KQ199" s="97"/>
      <c r="KR199" s="97"/>
      <c r="KS199" s="97"/>
    </row>
    <row r="200" ht="15.0" customHeight="1">
      <c r="A200" s="104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8"/>
      <c r="R200" s="104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8"/>
      <c r="AI200" s="104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/>
      <c r="AY200" s="98"/>
      <c r="AZ200" s="104"/>
      <c r="BA200" s="97"/>
      <c r="BB200" s="97"/>
      <c r="BC200" s="97"/>
      <c r="BD200" s="97"/>
      <c r="BE200" s="97"/>
      <c r="BF200" s="97"/>
      <c r="BG200" s="97"/>
      <c r="BH200" s="97"/>
      <c r="BI200" s="97"/>
      <c r="BJ200" s="97"/>
      <c r="BK200" s="97"/>
      <c r="BL200" s="97"/>
      <c r="BM200" s="97"/>
      <c r="BN200" s="97"/>
      <c r="BO200" s="97"/>
      <c r="BP200" s="98"/>
      <c r="BQ200" s="104"/>
      <c r="BR200" s="97"/>
      <c r="BS200" s="97"/>
      <c r="BT200" s="97"/>
      <c r="BU200" s="97"/>
      <c r="BV200" s="97"/>
      <c r="BW200" s="97"/>
      <c r="BX200" s="97"/>
      <c r="BY200" s="97"/>
      <c r="BZ200" s="97"/>
      <c r="CA200" s="97"/>
      <c r="CB200" s="97"/>
      <c r="CC200" s="97"/>
      <c r="CD200" s="97"/>
      <c r="CE200" s="97"/>
      <c r="CF200" s="97"/>
      <c r="CG200" s="98"/>
      <c r="CH200" s="104"/>
      <c r="CI200" s="97"/>
      <c r="CJ200" s="97"/>
      <c r="CK200" s="97"/>
      <c r="CL200" s="97"/>
      <c r="CM200" s="97"/>
      <c r="CN200" s="97"/>
      <c r="CO200" s="97"/>
      <c r="CP200" s="97"/>
      <c r="CQ200" s="97"/>
      <c r="CR200" s="97"/>
      <c r="CS200" s="97"/>
      <c r="CT200" s="97"/>
      <c r="CU200" s="97"/>
      <c r="CV200" s="97"/>
      <c r="CW200" s="97"/>
      <c r="CX200" s="98"/>
      <c r="CY200" s="104"/>
      <c r="CZ200" s="97"/>
      <c r="DA200" s="97"/>
      <c r="DB200" s="97"/>
      <c r="DC200" s="97"/>
      <c r="DD200" s="97"/>
      <c r="DE200" s="97"/>
      <c r="DF200" s="97"/>
      <c r="DG200" s="97"/>
      <c r="DH200" s="97"/>
      <c r="DI200" s="97"/>
      <c r="DJ200" s="97"/>
      <c r="DK200" s="97"/>
      <c r="DL200" s="97"/>
      <c r="DM200" s="97"/>
      <c r="DN200" s="97"/>
      <c r="DO200" s="98"/>
      <c r="DP200" s="104"/>
      <c r="DQ200" s="97"/>
      <c r="DR200" s="97"/>
      <c r="DS200" s="97"/>
      <c r="DT200" s="97"/>
      <c r="DU200" s="97"/>
      <c r="DV200" s="97"/>
      <c r="DW200" s="97"/>
      <c r="DX200" s="97"/>
      <c r="DY200" s="97"/>
      <c r="DZ200" s="97"/>
      <c r="EA200" s="97"/>
      <c r="EB200" s="97"/>
      <c r="EC200" s="97"/>
      <c r="ED200" s="97"/>
      <c r="EE200" s="97"/>
      <c r="EF200" s="98"/>
      <c r="EG200" s="104"/>
      <c r="EH200" s="97"/>
      <c r="EI200" s="97"/>
      <c r="EJ200" s="97"/>
      <c r="EK200" s="97"/>
      <c r="EL200" s="97"/>
      <c r="EM200" s="97"/>
      <c r="EN200" s="97"/>
      <c r="EO200" s="97"/>
      <c r="EP200" s="97"/>
      <c r="EQ200" s="97"/>
      <c r="ER200" s="97"/>
      <c r="ES200" s="97"/>
      <c r="ET200" s="97"/>
      <c r="EU200" s="97"/>
      <c r="EV200" s="97"/>
      <c r="EW200" s="98"/>
      <c r="EX200" s="104"/>
      <c r="EY200" s="97"/>
      <c r="EZ200" s="97"/>
      <c r="FA200" s="97"/>
      <c r="FB200" s="97"/>
      <c r="FC200" s="97"/>
      <c r="FD200" s="97"/>
      <c r="FE200" s="97"/>
      <c r="FF200" s="97"/>
      <c r="FG200" s="97"/>
      <c r="FH200" s="97"/>
      <c r="FI200" s="97"/>
      <c r="FJ200" s="97"/>
      <c r="FK200" s="97"/>
      <c r="FL200" s="97"/>
      <c r="FM200" s="97"/>
      <c r="FN200" s="98"/>
      <c r="FO200" s="104"/>
      <c r="FP200" s="97"/>
      <c r="FQ200" s="97"/>
      <c r="FR200" s="97"/>
      <c r="FS200" s="97"/>
      <c r="FT200" s="97"/>
      <c r="FU200" s="97"/>
      <c r="FV200" s="97"/>
      <c r="FW200" s="97"/>
      <c r="FX200" s="97"/>
      <c r="FY200" s="97"/>
      <c r="FZ200" s="97"/>
      <c r="GA200" s="97"/>
      <c r="GB200" s="97"/>
      <c r="GC200" s="97"/>
      <c r="GD200" s="97"/>
      <c r="GE200" s="98"/>
      <c r="GF200" s="104"/>
      <c r="GG200" s="97"/>
      <c r="GH200" s="97"/>
      <c r="GI200" s="97"/>
      <c r="GJ200" s="97"/>
      <c r="GK200" s="97"/>
      <c r="GL200" s="97"/>
      <c r="GM200" s="97"/>
      <c r="GN200" s="97"/>
      <c r="GO200" s="97"/>
      <c r="GP200" s="97"/>
      <c r="GQ200" s="97"/>
      <c r="GR200" s="97"/>
      <c r="GS200" s="97"/>
      <c r="GT200" s="97"/>
      <c r="GU200" s="97"/>
      <c r="GV200" s="98"/>
      <c r="GW200" s="104"/>
      <c r="GX200" s="97"/>
      <c r="GY200" s="97"/>
      <c r="GZ200" s="97"/>
      <c r="HA200" s="97"/>
      <c r="HB200" s="97"/>
      <c r="HC200" s="97"/>
      <c r="HD200" s="97"/>
      <c r="HE200" s="97"/>
      <c r="HF200" s="97"/>
      <c r="HG200" s="97"/>
      <c r="HH200" s="97"/>
      <c r="HI200" s="97"/>
      <c r="HJ200" s="97"/>
      <c r="HK200" s="97"/>
      <c r="HL200" s="97"/>
      <c r="HM200" s="98"/>
      <c r="HN200" s="104"/>
      <c r="HO200" s="97"/>
      <c r="HP200" s="97"/>
      <c r="HQ200" s="97"/>
      <c r="HR200" s="97"/>
      <c r="HS200" s="97"/>
      <c r="HT200" s="97"/>
      <c r="HU200" s="97"/>
      <c r="HV200" s="97"/>
      <c r="HW200" s="97"/>
      <c r="HX200" s="97"/>
      <c r="HY200" s="97"/>
      <c r="HZ200" s="97"/>
      <c r="IA200" s="97"/>
      <c r="IB200" s="97"/>
      <c r="IC200" s="97"/>
      <c r="ID200" s="98"/>
      <c r="IE200" s="104"/>
      <c r="IF200" s="97"/>
      <c r="IG200" s="97"/>
      <c r="IH200" s="97"/>
      <c r="II200" s="97"/>
      <c r="IJ200" s="97"/>
      <c r="IK200" s="97"/>
      <c r="IL200" s="97"/>
      <c r="IM200" s="97"/>
      <c r="IN200" s="97"/>
      <c r="IO200" s="97"/>
      <c r="IP200" s="97"/>
      <c r="IQ200" s="97"/>
      <c r="IR200" s="97"/>
      <c r="IS200" s="97"/>
      <c r="IT200" s="97"/>
      <c r="IU200" s="98"/>
      <c r="IV200" s="104"/>
      <c r="IW200" s="97"/>
      <c r="IX200" s="97"/>
      <c r="IY200" s="97"/>
      <c r="IZ200" s="97"/>
      <c r="JA200" s="97"/>
      <c r="JB200" s="97"/>
      <c r="JC200" s="97"/>
      <c r="JD200" s="97"/>
      <c r="JE200" s="97"/>
      <c r="JF200" s="97"/>
      <c r="JG200" s="97"/>
      <c r="JH200" s="97"/>
      <c r="JI200" s="97"/>
      <c r="JJ200" s="97"/>
      <c r="JK200" s="97"/>
      <c r="JL200" s="98"/>
      <c r="JM200" s="104"/>
      <c r="JN200" s="97"/>
      <c r="JO200" s="97"/>
      <c r="JP200" s="97"/>
      <c r="JQ200" s="97"/>
      <c r="JR200" s="97"/>
      <c r="JS200" s="97"/>
      <c r="JT200" s="97"/>
      <c r="JU200" s="97"/>
      <c r="JV200" s="97"/>
      <c r="JW200" s="97"/>
      <c r="JX200" s="97"/>
      <c r="JY200" s="97"/>
      <c r="JZ200" s="97"/>
      <c r="KA200" s="97"/>
      <c r="KB200" s="97"/>
      <c r="KC200" s="98"/>
      <c r="KD200" s="104"/>
      <c r="KE200" s="97"/>
      <c r="KF200" s="97"/>
      <c r="KG200" s="97"/>
      <c r="KH200" s="97"/>
      <c r="KI200" s="97"/>
      <c r="KJ200" s="97"/>
      <c r="KK200" s="97"/>
      <c r="KL200" s="97"/>
      <c r="KM200" s="97"/>
      <c r="KN200" s="97"/>
      <c r="KO200" s="97"/>
      <c r="KP200" s="97"/>
      <c r="KQ200" s="97"/>
      <c r="KR200" s="97"/>
      <c r="KS200" s="97"/>
    </row>
    <row r="201" ht="15.0" customHeight="1">
      <c r="A201" s="104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8"/>
      <c r="R201" s="104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8"/>
      <c r="AI201" s="104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7"/>
      <c r="AV201" s="97"/>
      <c r="AW201" s="97"/>
      <c r="AX201" s="97"/>
      <c r="AY201" s="98"/>
      <c r="AZ201" s="104"/>
      <c r="BA201" s="97"/>
      <c r="BB201" s="97"/>
      <c r="BC201" s="97"/>
      <c r="BD201" s="97"/>
      <c r="BE201" s="97"/>
      <c r="BF201" s="97"/>
      <c r="BG201" s="97"/>
      <c r="BH201" s="97"/>
      <c r="BI201" s="97"/>
      <c r="BJ201" s="97"/>
      <c r="BK201" s="97"/>
      <c r="BL201" s="97"/>
      <c r="BM201" s="97"/>
      <c r="BN201" s="97"/>
      <c r="BO201" s="97"/>
      <c r="BP201" s="98"/>
      <c r="BQ201" s="104"/>
      <c r="BR201" s="97"/>
      <c r="BS201" s="97"/>
      <c r="BT201" s="97"/>
      <c r="BU201" s="97"/>
      <c r="BV201" s="97"/>
      <c r="BW201" s="97"/>
      <c r="BX201" s="97"/>
      <c r="BY201" s="97"/>
      <c r="BZ201" s="97"/>
      <c r="CA201" s="97"/>
      <c r="CB201" s="97"/>
      <c r="CC201" s="97"/>
      <c r="CD201" s="97"/>
      <c r="CE201" s="97"/>
      <c r="CF201" s="97"/>
      <c r="CG201" s="98"/>
      <c r="CH201" s="104"/>
      <c r="CI201" s="97"/>
      <c r="CJ201" s="97"/>
      <c r="CK201" s="97"/>
      <c r="CL201" s="97"/>
      <c r="CM201" s="97"/>
      <c r="CN201" s="97"/>
      <c r="CO201" s="97"/>
      <c r="CP201" s="97"/>
      <c r="CQ201" s="97"/>
      <c r="CR201" s="97"/>
      <c r="CS201" s="97"/>
      <c r="CT201" s="97"/>
      <c r="CU201" s="97"/>
      <c r="CV201" s="97"/>
      <c r="CW201" s="97"/>
      <c r="CX201" s="98"/>
      <c r="CY201" s="104"/>
      <c r="CZ201" s="97"/>
      <c r="DA201" s="97"/>
      <c r="DB201" s="97"/>
      <c r="DC201" s="97"/>
      <c r="DD201" s="97"/>
      <c r="DE201" s="97"/>
      <c r="DF201" s="97"/>
      <c r="DG201" s="97"/>
      <c r="DH201" s="97"/>
      <c r="DI201" s="97"/>
      <c r="DJ201" s="97"/>
      <c r="DK201" s="97"/>
      <c r="DL201" s="97"/>
      <c r="DM201" s="97"/>
      <c r="DN201" s="97"/>
      <c r="DO201" s="98"/>
      <c r="DP201" s="104"/>
      <c r="DQ201" s="97"/>
      <c r="DR201" s="97"/>
      <c r="DS201" s="97"/>
      <c r="DT201" s="97"/>
      <c r="DU201" s="97"/>
      <c r="DV201" s="97"/>
      <c r="DW201" s="97"/>
      <c r="DX201" s="97"/>
      <c r="DY201" s="97"/>
      <c r="DZ201" s="97"/>
      <c r="EA201" s="97"/>
      <c r="EB201" s="97"/>
      <c r="EC201" s="97"/>
      <c r="ED201" s="97"/>
      <c r="EE201" s="97"/>
      <c r="EF201" s="98"/>
      <c r="EG201" s="104"/>
      <c r="EH201" s="97"/>
      <c r="EI201" s="97"/>
      <c r="EJ201" s="97"/>
      <c r="EK201" s="97"/>
      <c r="EL201" s="97"/>
      <c r="EM201" s="97"/>
      <c r="EN201" s="97"/>
      <c r="EO201" s="97"/>
      <c r="EP201" s="97"/>
      <c r="EQ201" s="97"/>
      <c r="ER201" s="97"/>
      <c r="ES201" s="97"/>
      <c r="ET201" s="97"/>
      <c r="EU201" s="97"/>
      <c r="EV201" s="97"/>
      <c r="EW201" s="98"/>
      <c r="EX201" s="104"/>
      <c r="EY201" s="97"/>
      <c r="EZ201" s="97"/>
      <c r="FA201" s="97"/>
      <c r="FB201" s="97"/>
      <c r="FC201" s="97"/>
      <c r="FD201" s="97"/>
      <c r="FE201" s="97"/>
      <c r="FF201" s="97"/>
      <c r="FG201" s="97"/>
      <c r="FH201" s="97"/>
      <c r="FI201" s="97"/>
      <c r="FJ201" s="97"/>
      <c r="FK201" s="97"/>
      <c r="FL201" s="97"/>
      <c r="FM201" s="97"/>
      <c r="FN201" s="98"/>
      <c r="FO201" s="104"/>
      <c r="FP201" s="97"/>
      <c r="FQ201" s="97"/>
      <c r="FR201" s="97"/>
      <c r="FS201" s="97"/>
      <c r="FT201" s="97"/>
      <c r="FU201" s="97"/>
      <c r="FV201" s="97"/>
      <c r="FW201" s="97"/>
      <c r="FX201" s="97"/>
      <c r="FY201" s="97"/>
      <c r="FZ201" s="97"/>
      <c r="GA201" s="97"/>
      <c r="GB201" s="97"/>
      <c r="GC201" s="97"/>
      <c r="GD201" s="97"/>
      <c r="GE201" s="98"/>
      <c r="GF201" s="104"/>
      <c r="GG201" s="97"/>
      <c r="GH201" s="97"/>
      <c r="GI201" s="97"/>
      <c r="GJ201" s="97"/>
      <c r="GK201" s="97"/>
      <c r="GL201" s="97"/>
      <c r="GM201" s="97"/>
      <c r="GN201" s="97"/>
      <c r="GO201" s="97"/>
      <c r="GP201" s="97"/>
      <c r="GQ201" s="97"/>
      <c r="GR201" s="97"/>
      <c r="GS201" s="97"/>
      <c r="GT201" s="97"/>
      <c r="GU201" s="97"/>
      <c r="GV201" s="98"/>
      <c r="GW201" s="104"/>
      <c r="GX201" s="97"/>
      <c r="GY201" s="97"/>
      <c r="GZ201" s="97"/>
      <c r="HA201" s="97"/>
      <c r="HB201" s="97"/>
      <c r="HC201" s="97"/>
      <c r="HD201" s="97"/>
      <c r="HE201" s="97"/>
      <c r="HF201" s="97"/>
      <c r="HG201" s="97"/>
      <c r="HH201" s="97"/>
      <c r="HI201" s="97"/>
      <c r="HJ201" s="97"/>
      <c r="HK201" s="97"/>
      <c r="HL201" s="97"/>
      <c r="HM201" s="98"/>
      <c r="HN201" s="104"/>
      <c r="HO201" s="97"/>
      <c r="HP201" s="97"/>
      <c r="HQ201" s="97"/>
      <c r="HR201" s="97"/>
      <c r="HS201" s="97"/>
      <c r="HT201" s="97"/>
      <c r="HU201" s="97"/>
      <c r="HV201" s="97"/>
      <c r="HW201" s="97"/>
      <c r="HX201" s="97"/>
      <c r="HY201" s="97"/>
      <c r="HZ201" s="97"/>
      <c r="IA201" s="97"/>
      <c r="IB201" s="97"/>
      <c r="IC201" s="97"/>
      <c r="ID201" s="98"/>
      <c r="IE201" s="104"/>
      <c r="IF201" s="97"/>
      <c r="IG201" s="97"/>
      <c r="IH201" s="97"/>
      <c r="II201" s="97"/>
      <c r="IJ201" s="97"/>
      <c r="IK201" s="97"/>
      <c r="IL201" s="97"/>
      <c r="IM201" s="97"/>
      <c r="IN201" s="97"/>
      <c r="IO201" s="97"/>
      <c r="IP201" s="97"/>
      <c r="IQ201" s="97"/>
      <c r="IR201" s="97"/>
      <c r="IS201" s="97"/>
      <c r="IT201" s="97"/>
      <c r="IU201" s="98"/>
      <c r="IV201" s="104"/>
      <c r="IW201" s="97"/>
      <c r="IX201" s="97"/>
      <c r="IY201" s="97"/>
      <c r="IZ201" s="97"/>
      <c r="JA201" s="97"/>
      <c r="JB201" s="97"/>
      <c r="JC201" s="97"/>
      <c r="JD201" s="97"/>
      <c r="JE201" s="97"/>
      <c r="JF201" s="97"/>
      <c r="JG201" s="97"/>
      <c r="JH201" s="97"/>
      <c r="JI201" s="97"/>
      <c r="JJ201" s="97"/>
      <c r="JK201" s="97"/>
      <c r="JL201" s="98"/>
      <c r="JM201" s="104"/>
      <c r="JN201" s="97"/>
      <c r="JO201" s="97"/>
      <c r="JP201" s="97"/>
      <c r="JQ201" s="97"/>
      <c r="JR201" s="97"/>
      <c r="JS201" s="97"/>
      <c r="JT201" s="97"/>
      <c r="JU201" s="97"/>
      <c r="JV201" s="97"/>
      <c r="JW201" s="97"/>
      <c r="JX201" s="97"/>
      <c r="JY201" s="97"/>
      <c r="JZ201" s="97"/>
      <c r="KA201" s="97"/>
      <c r="KB201" s="97"/>
      <c r="KC201" s="98"/>
      <c r="KD201" s="104"/>
      <c r="KE201" s="97"/>
      <c r="KF201" s="97"/>
      <c r="KG201" s="97"/>
      <c r="KH201" s="97"/>
      <c r="KI201" s="97"/>
      <c r="KJ201" s="97"/>
      <c r="KK201" s="97"/>
      <c r="KL201" s="97"/>
      <c r="KM201" s="97"/>
      <c r="KN201" s="97"/>
      <c r="KO201" s="97"/>
      <c r="KP201" s="97"/>
      <c r="KQ201" s="97"/>
      <c r="KR201" s="97"/>
      <c r="KS201" s="97"/>
    </row>
    <row r="202" ht="15.0" customHeight="1">
      <c r="A202" s="104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8"/>
      <c r="R202" s="104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8"/>
      <c r="AI202" s="104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7"/>
      <c r="AV202" s="97"/>
      <c r="AW202" s="97"/>
      <c r="AX202" s="97"/>
      <c r="AY202" s="98"/>
      <c r="AZ202" s="104"/>
      <c r="BA202" s="97"/>
      <c r="BB202" s="97"/>
      <c r="BC202" s="97"/>
      <c r="BD202" s="97"/>
      <c r="BE202" s="97"/>
      <c r="BF202" s="97"/>
      <c r="BG202" s="97"/>
      <c r="BH202" s="97"/>
      <c r="BI202" s="97"/>
      <c r="BJ202" s="97"/>
      <c r="BK202" s="97"/>
      <c r="BL202" s="97"/>
      <c r="BM202" s="97"/>
      <c r="BN202" s="97"/>
      <c r="BO202" s="97"/>
      <c r="BP202" s="98"/>
      <c r="BQ202" s="104"/>
      <c r="BR202" s="97"/>
      <c r="BS202" s="97"/>
      <c r="BT202" s="97"/>
      <c r="BU202" s="97"/>
      <c r="BV202" s="97"/>
      <c r="BW202" s="97"/>
      <c r="BX202" s="97"/>
      <c r="BY202" s="97"/>
      <c r="BZ202" s="97"/>
      <c r="CA202" s="97"/>
      <c r="CB202" s="97"/>
      <c r="CC202" s="97"/>
      <c r="CD202" s="97"/>
      <c r="CE202" s="97"/>
      <c r="CF202" s="97"/>
      <c r="CG202" s="98"/>
      <c r="CH202" s="104"/>
      <c r="CI202" s="97"/>
      <c r="CJ202" s="97"/>
      <c r="CK202" s="97"/>
      <c r="CL202" s="97"/>
      <c r="CM202" s="97"/>
      <c r="CN202" s="97"/>
      <c r="CO202" s="97"/>
      <c r="CP202" s="97"/>
      <c r="CQ202" s="97"/>
      <c r="CR202" s="97"/>
      <c r="CS202" s="97"/>
      <c r="CT202" s="97"/>
      <c r="CU202" s="97"/>
      <c r="CV202" s="97"/>
      <c r="CW202" s="97"/>
      <c r="CX202" s="98"/>
      <c r="CY202" s="104"/>
      <c r="CZ202" s="97"/>
      <c r="DA202" s="97"/>
      <c r="DB202" s="97"/>
      <c r="DC202" s="97"/>
      <c r="DD202" s="97"/>
      <c r="DE202" s="97"/>
      <c r="DF202" s="97"/>
      <c r="DG202" s="97"/>
      <c r="DH202" s="97"/>
      <c r="DI202" s="97"/>
      <c r="DJ202" s="97"/>
      <c r="DK202" s="97"/>
      <c r="DL202" s="97"/>
      <c r="DM202" s="97"/>
      <c r="DN202" s="97"/>
      <c r="DO202" s="98"/>
      <c r="DP202" s="104"/>
      <c r="DQ202" s="97"/>
      <c r="DR202" s="97"/>
      <c r="DS202" s="97"/>
      <c r="DT202" s="97"/>
      <c r="DU202" s="97"/>
      <c r="DV202" s="97"/>
      <c r="DW202" s="97"/>
      <c r="DX202" s="97"/>
      <c r="DY202" s="97"/>
      <c r="DZ202" s="97"/>
      <c r="EA202" s="97"/>
      <c r="EB202" s="97"/>
      <c r="EC202" s="97"/>
      <c r="ED202" s="97"/>
      <c r="EE202" s="97"/>
      <c r="EF202" s="98"/>
      <c r="EG202" s="104"/>
      <c r="EH202" s="97"/>
      <c r="EI202" s="97"/>
      <c r="EJ202" s="97"/>
      <c r="EK202" s="97"/>
      <c r="EL202" s="97"/>
      <c r="EM202" s="97"/>
      <c r="EN202" s="97"/>
      <c r="EO202" s="97"/>
      <c r="EP202" s="97"/>
      <c r="EQ202" s="97"/>
      <c r="ER202" s="97"/>
      <c r="ES202" s="97"/>
      <c r="ET202" s="97"/>
      <c r="EU202" s="97"/>
      <c r="EV202" s="97"/>
      <c r="EW202" s="98"/>
      <c r="EX202" s="104"/>
      <c r="EY202" s="97"/>
      <c r="EZ202" s="97"/>
      <c r="FA202" s="97"/>
      <c r="FB202" s="97"/>
      <c r="FC202" s="97"/>
      <c r="FD202" s="97"/>
      <c r="FE202" s="97"/>
      <c r="FF202" s="97"/>
      <c r="FG202" s="97"/>
      <c r="FH202" s="97"/>
      <c r="FI202" s="97"/>
      <c r="FJ202" s="97"/>
      <c r="FK202" s="97"/>
      <c r="FL202" s="97"/>
      <c r="FM202" s="97"/>
      <c r="FN202" s="98"/>
      <c r="FO202" s="104"/>
      <c r="FP202" s="97"/>
      <c r="FQ202" s="97"/>
      <c r="FR202" s="97"/>
      <c r="FS202" s="97"/>
      <c r="FT202" s="97"/>
      <c r="FU202" s="97"/>
      <c r="FV202" s="97"/>
      <c r="FW202" s="97"/>
      <c r="FX202" s="97"/>
      <c r="FY202" s="97"/>
      <c r="FZ202" s="97"/>
      <c r="GA202" s="97"/>
      <c r="GB202" s="97"/>
      <c r="GC202" s="97"/>
      <c r="GD202" s="97"/>
      <c r="GE202" s="98"/>
      <c r="GF202" s="104"/>
      <c r="GG202" s="97"/>
      <c r="GH202" s="97"/>
      <c r="GI202" s="97"/>
      <c r="GJ202" s="97"/>
      <c r="GK202" s="97"/>
      <c r="GL202" s="97"/>
      <c r="GM202" s="97"/>
      <c r="GN202" s="97"/>
      <c r="GO202" s="97"/>
      <c r="GP202" s="97"/>
      <c r="GQ202" s="97"/>
      <c r="GR202" s="97"/>
      <c r="GS202" s="97"/>
      <c r="GT202" s="97"/>
      <c r="GU202" s="97"/>
      <c r="GV202" s="98"/>
      <c r="GW202" s="104"/>
      <c r="GX202" s="97"/>
      <c r="GY202" s="97"/>
      <c r="GZ202" s="97"/>
      <c r="HA202" s="97"/>
      <c r="HB202" s="97"/>
      <c r="HC202" s="97"/>
      <c r="HD202" s="97"/>
      <c r="HE202" s="97"/>
      <c r="HF202" s="97"/>
      <c r="HG202" s="97"/>
      <c r="HH202" s="97"/>
      <c r="HI202" s="97"/>
      <c r="HJ202" s="97"/>
      <c r="HK202" s="97"/>
      <c r="HL202" s="97"/>
      <c r="HM202" s="98"/>
      <c r="HN202" s="104"/>
      <c r="HO202" s="97"/>
      <c r="HP202" s="97"/>
      <c r="HQ202" s="97"/>
      <c r="HR202" s="97"/>
      <c r="HS202" s="97"/>
      <c r="HT202" s="97"/>
      <c r="HU202" s="97"/>
      <c r="HV202" s="97"/>
      <c r="HW202" s="97"/>
      <c r="HX202" s="97"/>
      <c r="HY202" s="97"/>
      <c r="HZ202" s="97"/>
      <c r="IA202" s="97"/>
      <c r="IB202" s="97"/>
      <c r="IC202" s="97"/>
      <c r="ID202" s="98"/>
      <c r="IE202" s="104"/>
      <c r="IF202" s="97"/>
      <c r="IG202" s="97"/>
      <c r="IH202" s="97"/>
      <c r="II202" s="97"/>
      <c r="IJ202" s="97"/>
      <c r="IK202" s="97"/>
      <c r="IL202" s="97"/>
      <c r="IM202" s="97"/>
      <c r="IN202" s="97"/>
      <c r="IO202" s="97"/>
      <c r="IP202" s="97"/>
      <c r="IQ202" s="97"/>
      <c r="IR202" s="97"/>
      <c r="IS202" s="97"/>
      <c r="IT202" s="97"/>
      <c r="IU202" s="98"/>
      <c r="IV202" s="104"/>
      <c r="IW202" s="97"/>
      <c r="IX202" s="97"/>
      <c r="IY202" s="97"/>
      <c r="IZ202" s="97"/>
      <c r="JA202" s="97"/>
      <c r="JB202" s="97"/>
      <c r="JC202" s="97"/>
      <c r="JD202" s="97"/>
      <c r="JE202" s="97"/>
      <c r="JF202" s="97"/>
      <c r="JG202" s="97"/>
      <c r="JH202" s="97"/>
      <c r="JI202" s="97"/>
      <c r="JJ202" s="97"/>
      <c r="JK202" s="97"/>
      <c r="JL202" s="98"/>
      <c r="JM202" s="104"/>
      <c r="JN202" s="97"/>
      <c r="JO202" s="97"/>
      <c r="JP202" s="97"/>
      <c r="JQ202" s="97"/>
      <c r="JR202" s="97"/>
      <c r="JS202" s="97"/>
      <c r="JT202" s="97"/>
      <c r="JU202" s="97"/>
      <c r="JV202" s="97"/>
      <c r="JW202" s="97"/>
      <c r="JX202" s="97"/>
      <c r="JY202" s="97"/>
      <c r="JZ202" s="97"/>
      <c r="KA202" s="97"/>
      <c r="KB202" s="97"/>
      <c r="KC202" s="98"/>
      <c r="KD202" s="104"/>
      <c r="KE202" s="97"/>
      <c r="KF202" s="97"/>
      <c r="KG202" s="97"/>
      <c r="KH202" s="97"/>
      <c r="KI202" s="97"/>
      <c r="KJ202" s="97"/>
      <c r="KK202" s="97"/>
      <c r="KL202" s="97"/>
      <c r="KM202" s="97"/>
      <c r="KN202" s="97"/>
      <c r="KO202" s="97"/>
      <c r="KP202" s="97"/>
      <c r="KQ202" s="97"/>
      <c r="KR202" s="97"/>
      <c r="KS202" s="97"/>
    </row>
    <row r="203" ht="15.0" customHeight="1">
      <c r="A203" s="104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8"/>
      <c r="R203" s="104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8"/>
      <c r="AI203" s="104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8"/>
      <c r="AZ203" s="104"/>
      <c r="BA203" s="97"/>
      <c r="BB203" s="97"/>
      <c r="BC203" s="97"/>
      <c r="BD203" s="97"/>
      <c r="BE203" s="97"/>
      <c r="BF203" s="97"/>
      <c r="BG203" s="97"/>
      <c r="BH203" s="97"/>
      <c r="BI203" s="97"/>
      <c r="BJ203" s="97"/>
      <c r="BK203" s="97"/>
      <c r="BL203" s="97"/>
      <c r="BM203" s="97"/>
      <c r="BN203" s="97"/>
      <c r="BO203" s="97"/>
      <c r="BP203" s="98"/>
      <c r="BQ203" s="104"/>
      <c r="BR203" s="97"/>
      <c r="BS203" s="97"/>
      <c r="BT203" s="97"/>
      <c r="BU203" s="97"/>
      <c r="BV203" s="97"/>
      <c r="BW203" s="97"/>
      <c r="BX203" s="97"/>
      <c r="BY203" s="97"/>
      <c r="BZ203" s="97"/>
      <c r="CA203" s="97"/>
      <c r="CB203" s="97"/>
      <c r="CC203" s="97"/>
      <c r="CD203" s="97"/>
      <c r="CE203" s="97"/>
      <c r="CF203" s="97"/>
      <c r="CG203" s="98"/>
      <c r="CH203" s="104"/>
      <c r="CI203" s="97"/>
      <c r="CJ203" s="97"/>
      <c r="CK203" s="97"/>
      <c r="CL203" s="97"/>
      <c r="CM203" s="97"/>
      <c r="CN203" s="97"/>
      <c r="CO203" s="97"/>
      <c r="CP203" s="97"/>
      <c r="CQ203" s="97"/>
      <c r="CR203" s="97"/>
      <c r="CS203" s="97"/>
      <c r="CT203" s="97"/>
      <c r="CU203" s="97"/>
      <c r="CV203" s="97"/>
      <c r="CW203" s="97"/>
      <c r="CX203" s="98"/>
      <c r="CY203" s="104"/>
      <c r="CZ203" s="97"/>
      <c r="DA203" s="97"/>
      <c r="DB203" s="97"/>
      <c r="DC203" s="97"/>
      <c r="DD203" s="97"/>
      <c r="DE203" s="97"/>
      <c r="DF203" s="97"/>
      <c r="DG203" s="97"/>
      <c r="DH203" s="97"/>
      <c r="DI203" s="97"/>
      <c r="DJ203" s="97"/>
      <c r="DK203" s="97"/>
      <c r="DL203" s="97"/>
      <c r="DM203" s="97"/>
      <c r="DN203" s="97"/>
      <c r="DO203" s="98"/>
      <c r="DP203" s="104"/>
      <c r="DQ203" s="97"/>
      <c r="DR203" s="97"/>
      <c r="DS203" s="97"/>
      <c r="DT203" s="97"/>
      <c r="DU203" s="97"/>
      <c r="DV203" s="97"/>
      <c r="DW203" s="97"/>
      <c r="DX203" s="97"/>
      <c r="DY203" s="97"/>
      <c r="DZ203" s="97"/>
      <c r="EA203" s="97"/>
      <c r="EB203" s="97"/>
      <c r="EC203" s="97"/>
      <c r="ED203" s="97"/>
      <c r="EE203" s="97"/>
      <c r="EF203" s="98"/>
      <c r="EG203" s="104"/>
      <c r="EH203" s="97"/>
      <c r="EI203" s="97"/>
      <c r="EJ203" s="97"/>
      <c r="EK203" s="97"/>
      <c r="EL203" s="97"/>
      <c r="EM203" s="97"/>
      <c r="EN203" s="97"/>
      <c r="EO203" s="97"/>
      <c r="EP203" s="97"/>
      <c r="EQ203" s="97"/>
      <c r="ER203" s="97"/>
      <c r="ES203" s="97"/>
      <c r="ET203" s="97"/>
      <c r="EU203" s="97"/>
      <c r="EV203" s="97"/>
      <c r="EW203" s="98"/>
      <c r="EX203" s="104"/>
      <c r="EY203" s="97"/>
      <c r="EZ203" s="97"/>
      <c r="FA203" s="97"/>
      <c r="FB203" s="97"/>
      <c r="FC203" s="97"/>
      <c r="FD203" s="97"/>
      <c r="FE203" s="97"/>
      <c r="FF203" s="97"/>
      <c r="FG203" s="97"/>
      <c r="FH203" s="97"/>
      <c r="FI203" s="97"/>
      <c r="FJ203" s="97"/>
      <c r="FK203" s="97"/>
      <c r="FL203" s="97"/>
      <c r="FM203" s="97"/>
      <c r="FN203" s="98"/>
      <c r="FO203" s="104"/>
      <c r="FP203" s="97"/>
      <c r="FQ203" s="97"/>
      <c r="FR203" s="97"/>
      <c r="FS203" s="97"/>
      <c r="FT203" s="97"/>
      <c r="FU203" s="97"/>
      <c r="FV203" s="97"/>
      <c r="FW203" s="97"/>
      <c r="FX203" s="97"/>
      <c r="FY203" s="97"/>
      <c r="FZ203" s="97"/>
      <c r="GA203" s="97"/>
      <c r="GB203" s="97"/>
      <c r="GC203" s="97"/>
      <c r="GD203" s="97"/>
      <c r="GE203" s="98"/>
      <c r="GF203" s="104"/>
      <c r="GG203" s="97"/>
      <c r="GH203" s="97"/>
      <c r="GI203" s="97"/>
      <c r="GJ203" s="97"/>
      <c r="GK203" s="97"/>
      <c r="GL203" s="97"/>
      <c r="GM203" s="97"/>
      <c r="GN203" s="97"/>
      <c r="GO203" s="97"/>
      <c r="GP203" s="97"/>
      <c r="GQ203" s="97"/>
      <c r="GR203" s="97"/>
      <c r="GS203" s="97"/>
      <c r="GT203" s="97"/>
      <c r="GU203" s="97"/>
      <c r="GV203" s="98"/>
      <c r="GW203" s="104"/>
      <c r="GX203" s="97"/>
      <c r="GY203" s="97"/>
      <c r="GZ203" s="97"/>
      <c r="HA203" s="97"/>
      <c r="HB203" s="97"/>
      <c r="HC203" s="97"/>
      <c r="HD203" s="97"/>
      <c r="HE203" s="97"/>
      <c r="HF203" s="97"/>
      <c r="HG203" s="97"/>
      <c r="HH203" s="97"/>
      <c r="HI203" s="97"/>
      <c r="HJ203" s="97"/>
      <c r="HK203" s="97"/>
      <c r="HL203" s="97"/>
      <c r="HM203" s="98"/>
      <c r="HN203" s="104"/>
      <c r="HO203" s="97"/>
      <c r="HP203" s="97"/>
      <c r="HQ203" s="97"/>
      <c r="HR203" s="97"/>
      <c r="HS203" s="97"/>
      <c r="HT203" s="97"/>
      <c r="HU203" s="97"/>
      <c r="HV203" s="97"/>
      <c r="HW203" s="97"/>
      <c r="HX203" s="97"/>
      <c r="HY203" s="97"/>
      <c r="HZ203" s="97"/>
      <c r="IA203" s="97"/>
      <c r="IB203" s="97"/>
      <c r="IC203" s="97"/>
      <c r="ID203" s="98"/>
      <c r="IE203" s="104"/>
      <c r="IF203" s="97"/>
      <c r="IG203" s="97"/>
      <c r="IH203" s="97"/>
      <c r="II203" s="97"/>
      <c r="IJ203" s="97"/>
      <c r="IK203" s="97"/>
      <c r="IL203" s="97"/>
      <c r="IM203" s="97"/>
      <c r="IN203" s="97"/>
      <c r="IO203" s="97"/>
      <c r="IP203" s="97"/>
      <c r="IQ203" s="97"/>
      <c r="IR203" s="97"/>
      <c r="IS203" s="97"/>
      <c r="IT203" s="97"/>
      <c r="IU203" s="98"/>
      <c r="IV203" s="104"/>
      <c r="IW203" s="97"/>
      <c r="IX203" s="97"/>
      <c r="IY203" s="97"/>
      <c r="IZ203" s="97"/>
      <c r="JA203" s="97"/>
      <c r="JB203" s="97"/>
      <c r="JC203" s="97"/>
      <c r="JD203" s="97"/>
      <c r="JE203" s="97"/>
      <c r="JF203" s="97"/>
      <c r="JG203" s="97"/>
      <c r="JH203" s="97"/>
      <c r="JI203" s="97"/>
      <c r="JJ203" s="97"/>
      <c r="JK203" s="97"/>
      <c r="JL203" s="98"/>
      <c r="JM203" s="104"/>
      <c r="JN203" s="97"/>
      <c r="JO203" s="97"/>
      <c r="JP203" s="97"/>
      <c r="JQ203" s="97"/>
      <c r="JR203" s="97"/>
      <c r="JS203" s="97"/>
      <c r="JT203" s="97"/>
      <c r="JU203" s="97"/>
      <c r="JV203" s="97"/>
      <c r="JW203" s="97"/>
      <c r="JX203" s="97"/>
      <c r="JY203" s="97"/>
      <c r="JZ203" s="97"/>
      <c r="KA203" s="97"/>
      <c r="KB203" s="97"/>
      <c r="KC203" s="98"/>
      <c r="KD203" s="104"/>
      <c r="KE203" s="97"/>
      <c r="KF203" s="97"/>
      <c r="KG203" s="97"/>
      <c r="KH203" s="97"/>
      <c r="KI203" s="97"/>
      <c r="KJ203" s="97"/>
      <c r="KK203" s="97"/>
      <c r="KL203" s="97"/>
      <c r="KM203" s="97"/>
      <c r="KN203" s="97"/>
      <c r="KO203" s="97"/>
      <c r="KP203" s="97"/>
      <c r="KQ203" s="97"/>
      <c r="KR203" s="97"/>
      <c r="KS203" s="97"/>
    </row>
    <row r="204" ht="15.0" customHeight="1">
      <c r="A204" s="104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8"/>
      <c r="R204" s="104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8"/>
      <c r="AI204" s="104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/>
      <c r="AX204" s="97"/>
      <c r="AY204" s="98"/>
      <c r="AZ204" s="104"/>
      <c r="BA204" s="97"/>
      <c r="BB204" s="97"/>
      <c r="BC204" s="97"/>
      <c r="BD204" s="97"/>
      <c r="BE204" s="97"/>
      <c r="BF204" s="97"/>
      <c r="BG204" s="97"/>
      <c r="BH204" s="97"/>
      <c r="BI204" s="97"/>
      <c r="BJ204" s="97"/>
      <c r="BK204" s="97"/>
      <c r="BL204" s="97"/>
      <c r="BM204" s="97"/>
      <c r="BN204" s="97"/>
      <c r="BO204" s="97"/>
      <c r="BP204" s="98"/>
      <c r="BQ204" s="104"/>
      <c r="BR204" s="97"/>
      <c r="BS204" s="97"/>
      <c r="BT204" s="97"/>
      <c r="BU204" s="97"/>
      <c r="BV204" s="97"/>
      <c r="BW204" s="97"/>
      <c r="BX204" s="97"/>
      <c r="BY204" s="97"/>
      <c r="BZ204" s="97"/>
      <c r="CA204" s="97"/>
      <c r="CB204" s="97"/>
      <c r="CC204" s="97"/>
      <c r="CD204" s="97"/>
      <c r="CE204" s="97"/>
      <c r="CF204" s="97"/>
      <c r="CG204" s="98"/>
      <c r="CH204" s="104"/>
      <c r="CI204" s="97"/>
      <c r="CJ204" s="97"/>
      <c r="CK204" s="97"/>
      <c r="CL204" s="97"/>
      <c r="CM204" s="97"/>
      <c r="CN204" s="97"/>
      <c r="CO204" s="97"/>
      <c r="CP204" s="97"/>
      <c r="CQ204" s="97"/>
      <c r="CR204" s="97"/>
      <c r="CS204" s="97"/>
      <c r="CT204" s="97"/>
      <c r="CU204" s="97"/>
      <c r="CV204" s="97"/>
      <c r="CW204" s="97"/>
      <c r="CX204" s="98"/>
      <c r="CY204" s="104"/>
      <c r="CZ204" s="97"/>
      <c r="DA204" s="97"/>
      <c r="DB204" s="97"/>
      <c r="DC204" s="97"/>
      <c r="DD204" s="97"/>
      <c r="DE204" s="97"/>
      <c r="DF204" s="97"/>
      <c r="DG204" s="97"/>
      <c r="DH204" s="97"/>
      <c r="DI204" s="97"/>
      <c r="DJ204" s="97"/>
      <c r="DK204" s="97"/>
      <c r="DL204" s="97"/>
      <c r="DM204" s="97"/>
      <c r="DN204" s="97"/>
      <c r="DO204" s="98"/>
      <c r="DP204" s="104"/>
      <c r="DQ204" s="97"/>
      <c r="DR204" s="97"/>
      <c r="DS204" s="97"/>
      <c r="DT204" s="97"/>
      <c r="DU204" s="97"/>
      <c r="DV204" s="97"/>
      <c r="DW204" s="97"/>
      <c r="DX204" s="97"/>
      <c r="DY204" s="97"/>
      <c r="DZ204" s="97"/>
      <c r="EA204" s="97"/>
      <c r="EB204" s="97"/>
      <c r="EC204" s="97"/>
      <c r="ED204" s="97"/>
      <c r="EE204" s="97"/>
      <c r="EF204" s="98"/>
      <c r="EG204" s="104"/>
      <c r="EH204" s="97"/>
      <c r="EI204" s="97"/>
      <c r="EJ204" s="97"/>
      <c r="EK204" s="97"/>
      <c r="EL204" s="97"/>
      <c r="EM204" s="97"/>
      <c r="EN204" s="97"/>
      <c r="EO204" s="97"/>
      <c r="EP204" s="97"/>
      <c r="EQ204" s="97"/>
      <c r="ER204" s="97"/>
      <c r="ES204" s="97"/>
      <c r="ET204" s="97"/>
      <c r="EU204" s="97"/>
      <c r="EV204" s="97"/>
      <c r="EW204" s="98"/>
      <c r="EX204" s="104"/>
      <c r="EY204" s="97"/>
      <c r="EZ204" s="97"/>
      <c r="FA204" s="97"/>
      <c r="FB204" s="97"/>
      <c r="FC204" s="97"/>
      <c r="FD204" s="97"/>
      <c r="FE204" s="97"/>
      <c r="FF204" s="97"/>
      <c r="FG204" s="97"/>
      <c r="FH204" s="97"/>
      <c r="FI204" s="97"/>
      <c r="FJ204" s="97"/>
      <c r="FK204" s="97"/>
      <c r="FL204" s="97"/>
      <c r="FM204" s="97"/>
      <c r="FN204" s="98"/>
      <c r="FO204" s="104"/>
      <c r="FP204" s="97"/>
      <c r="FQ204" s="97"/>
      <c r="FR204" s="97"/>
      <c r="FS204" s="97"/>
      <c r="FT204" s="97"/>
      <c r="FU204" s="97"/>
      <c r="FV204" s="97"/>
      <c r="FW204" s="97"/>
      <c r="FX204" s="97"/>
      <c r="FY204" s="97"/>
      <c r="FZ204" s="97"/>
      <c r="GA204" s="97"/>
      <c r="GB204" s="97"/>
      <c r="GC204" s="97"/>
      <c r="GD204" s="97"/>
      <c r="GE204" s="98"/>
      <c r="GF204" s="104"/>
      <c r="GG204" s="97"/>
      <c r="GH204" s="97"/>
      <c r="GI204" s="97"/>
      <c r="GJ204" s="97"/>
      <c r="GK204" s="97"/>
      <c r="GL204" s="97"/>
      <c r="GM204" s="97"/>
      <c r="GN204" s="97"/>
      <c r="GO204" s="97"/>
      <c r="GP204" s="97"/>
      <c r="GQ204" s="97"/>
      <c r="GR204" s="97"/>
      <c r="GS204" s="97"/>
      <c r="GT204" s="97"/>
      <c r="GU204" s="97"/>
      <c r="GV204" s="98"/>
      <c r="GW204" s="104"/>
      <c r="GX204" s="97"/>
      <c r="GY204" s="97"/>
      <c r="GZ204" s="97"/>
      <c r="HA204" s="97"/>
      <c r="HB204" s="97"/>
      <c r="HC204" s="97"/>
      <c r="HD204" s="97"/>
      <c r="HE204" s="97"/>
      <c r="HF204" s="97"/>
      <c r="HG204" s="97"/>
      <c r="HH204" s="97"/>
      <c r="HI204" s="97"/>
      <c r="HJ204" s="97"/>
      <c r="HK204" s="97"/>
      <c r="HL204" s="97"/>
      <c r="HM204" s="98"/>
      <c r="HN204" s="104"/>
      <c r="HO204" s="97"/>
      <c r="HP204" s="97"/>
      <c r="HQ204" s="97"/>
      <c r="HR204" s="97"/>
      <c r="HS204" s="97"/>
      <c r="HT204" s="97"/>
      <c r="HU204" s="97"/>
      <c r="HV204" s="97"/>
      <c r="HW204" s="97"/>
      <c r="HX204" s="97"/>
      <c r="HY204" s="97"/>
      <c r="HZ204" s="97"/>
      <c r="IA204" s="97"/>
      <c r="IB204" s="97"/>
      <c r="IC204" s="97"/>
      <c r="ID204" s="98"/>
      <c r="IE204" s="104"/>
      <c r="IF204" s="97"/>
      <c r="IG204" s="97"/>
      <c r="IH204" s="97"/>
      <c r="II204" s="97"/>
      <c r="IJ204" s="97"/>
      <c r="IK204" s="97"/>
      <c r="IL204" s="97"/>
      <c r="IM204" s="97"/>
      <c r="IN204" s="97"/>
      <c r="IO204" s="97"/>
      <c r="IP204" s="97"/>
      <c r="IQ204" s="97"/>
      <c r="IR204" s="97"/>
      <c r="IS204" s="97"/>
      <c r="IT204" s="97"/>
      <c r="IU204" s="98"/>
      <c r="IV204" s="104"/>
      <c r="IW204" s="97"/>
      <c r="IX204" s="97"/>
      <c r="IY204" s="97"/>
      <c r="IZ204" s="97"/>
      <c r="JA204" s="97"/>
      <c r="JB204" s="97"/>
      <c r="JC204" s="97"/>
      <c r="JD204" s="97"/>
      <c r="JE204" s="97"/>
      <c r="JF204" s="97"/>
      <c r="JG204" s="97"/>
      <c r="JH204" s="97"/>
      <c r="JI204" s="97"/>
      <c r="JJ204" s="97"/>
      <c r="JK204" s="97"/>
      <c r="JL204" s="98"/>
      <c r="JM204" s="104"/>
      <c r="JN204" s="97"/>
      <c r="JO204" s="97"/>
      <c r="JP204" s="97"/>
      <c r="JQ204" s="97"/>
      <c r="JR204" s="97"/>
      <c r="JS204" s="97"/>
      <c r="JT204" s="97"/>
      <c r="JU204" s="97"/>
      <c r="JV204" s="97"/>
      <c r="JW204" s="97"/>
      <c r="JX204" s="97"/>
      <c r="JY204" s="97"/>
      <c r="JZ204" s="97"/>
      <c r="KA204" s="97"/>
      <c r="KB204" s="97"/>
      <c r="KC204" s="98"/>
      <c r="KD204" s="104"/>
      <c r="KE204" s="97"/>
      <c r="KF204" s="97"/>
      <c r="KG204" s="97"/>
      <c r="KH204" s="97"/>
      <c r="KI204" s="97"/>
      <c r="KJ204" s="97"/>
      <c r="KK204" s="97"/>
      <c r="KL204" s="97"/>
      <c r="KM204" s="97"/>
      <c r="KN204" s="97"/>
      <c r="KO204" s="97"/>
      <c r="KP204" s="97"/>
      <c r="KQ204" s="97"/>
      <c r="KR204" s="97"/>
      <c r="KS204" s="97"/>
    </row>
    <row r="205" ht="15.0" customHeight="1">
      <c r="A205" s="104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8"/>
      <c r="R205" s="104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8"/>
      <c r="AI205" s="104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V205" s="97"/>
      <c r="AW205" s="97"/>
      <c r="AX205" s="97"/>
      <c r="AY205" s="98"/>
      <c r="AZ205" s="104"/>
      <c r="BA205" s="97"/>
      <c r="BB205" s="97"/>
      <c r="BC205" s="97"/>
      <c r="BD205" s="97"/>
      <c r="BE205" s="97"/>
      <c r="BF205" s="97"/>
      <c r="BG205" s="97"/>
      <c r="BH205" s="97"/>
      <c r="BI205" s="97"/>
      <c r="BJ205" s="97"/>
      <c r="BK205" s="97"/>
      <c r="BL205" s="97"/>
      <c r="BM205" s="97"/>
      <c r="BN205" s="97"/>
      <c r="BO205" s="97"/>
      <c r="BP205" s="98"/>
      <c r="BQ205" s="104"/>
      <c r="BR205" s="97"/>
      <c r="BS205" s="97"/>
      <c r="BT205" s="97"/>
      <c r="BU205" s="97"/>
      <c r="BV205" s="97"/>
      <c r="BW205" s="97"/>
      <c r="BX205" s="97"/>
      <c r="BY205" s="97"/>
      <c r="BZ205" s="97"/>
      <c r="CA205" s="97"/>
      <c r="CB205" s="97"/>
      <c r="CC205" s="97"/>
      <c r="CD205" s="97"/>
      <c r="CE205" s="97"/>
      <c r="CF205" s="97"/>
      <c r="CG205" s="98"/>
      <c r="CH205" s="104"/>
      <c r="CI205" s="97"/>
      <c r="CJ205" s="97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8"/>
      <c r="CY205" s="104"/>
      <c r="CZ205" s="97"/>
      <c r="DA205" s="97"/>
      <c r="DB205" s="97"/>
      <c r="DC205" s="97"/>
      <c r="DD205" s="97"/>
      <c r="DE205" s="97"/>
      <c r="DF205" s="97"/>
      <c r="DG205" s="97"/>
      <c r="DH205" s="97"/>
      <c r="DI205" s="97"/>
      <c r="DJ205" s="97"/>
      <c r="DK205" s="97"/>
      <c r="DL205" s="97"/>
      <c r="DM205" s="97"/>
      <c r="DN205" s="97"/>
      <c r="DO205" s="98"/>
      <c r="DP205" s="104"/>
      <c r="DQ205" s="97"/>
      <c r="DR205" s="97"/>
      <c r="DS205" s="97"/>
      <c r="DT205" s="97"/>
      <c r="DU205" s="97"/>
      <c r="DV205" s="97"/>
      <c r="DW205" s="97"/>
      <c r="DX205" s="97"/>
      <c r="DY205" s="97"/>
      <c r="DZ205" s="97"/>
      <c r="EA205" s="97"/>
      <c r="EB205" s="97"/>
      <c r="EC205" s="97"/>
      <c r="ED205" s="97"/>
      <c r="EE205" s="97"/>
      <c r="EF205" s="98"/>
      <c r="EG205" s="104"/>
      <c r="EH205" s="97"/>
      <c r="EI205" s="97"/>
      <c r="EJ205" s="97"/>
      <c r="EK205" s="97"/>
      <c r="EL205" s="97"/>
      <c r="EM205" s="97"/>
      <c r="EN205" s="97"/>
      <c r="EO205" s="97"/>
      <c r="EP205" s="97"/>
      <c r="EQ205" s="97"/>
      <c r="ER205" s="97"/>
      <c r="ES205" s="97"/>
      <c r="ET205" s="97"/>
      <c r="EU205" s="97"/>
      <c r="EV205" s="97"/>
      <c r="EW205" s="98"/>
      <c r="EX205" s="104"/>
      <c r="EY205" s="97"/>
      <c r="EZ205" s="97"/>
      <c r="FA205" s="97"/>
      <c r="FB205" s="97"/>
      <c r="FC205" s="97"/>
      <c r="FD205" s="97"/>
      <c r="FE205" s="97"/>
      <c r="FF205" s="97"/>
      <c r="FG205" s="97"/>
      <c r="FH205" s="97"/>
      <c r="FI205" s="97"/>
      <c r="FJ205" s="97"/>
      <c r="FK205" s="97"/>
      <c r="FL205" s="97"/>
      <c r="FM205" s="97"/>
      <c r="FN205" s="98"/>
      <c r="FO205" s="104"/>
      <c r="FP205" s="97"/>
      <c r="FQ205" s="97"/>
      <c r="FR205" s="97"/>
      <c r="FS205" s="97"/>
      <c r="FT205" s="97"/>
      <c r="FU205" s="97"/>
      <c r="FV205" s="97"/>
      <c r="FW205" s="97"/>
      <c r="FX205" s="97"/>
      <c r="FY205" s="97"/>
      <c r="FZ205" s="97"/>
      <c r="GA205" s="97"/>
      <c r="GB205" s="97"/>
      <c r="GC205" s="97"/>
      <c r="GD205" s="97"/>
      <c r="GE205" s="98"/>
      <c r="GF205" s="104"/>
      <c r="GG205" s="97"/>
      <c r="GH205" s="97"/>
      <c r="GI205" s="97"/>
      <c r="GJ205" s="97"/>
      <c r="GK205" s="97"/>
      <c r="GL205" s="97"/>
      <c r="GM205" s="97"/>
      <c r="GN205" s="97"/>
      <c r="GO205" s="97"/>
      <c r="GP205" s="97"/>
      <c r="GQ205" s="97"/>
      <c r="GR205" s="97"/>
      <c r="GS205" s="97"/>
      <c r="GT205" s="97"/>
      <c r="GU205" s="97"/>
      <c r="GV205" s="98"/>
      <c r="GW205" s="104"/>
      <c r="GX205" s="97"/>
      <c r="GY205" s="97"/>
      <c r="GZ205" s="97"/>
      <c r="HA205" s="97"/>
      <c r="HB205" s="97"/>
      <c r="HC205" s="97"/>
      <c r="HD205" s="97"/>
      <c r="HE205" s="97"/>
      <c r="HF205" s="97"/>
      <c r="HG205" s="97"/>
      <c r="HH205" s="97"/>
      <c r="HI205" s="97"/>
      <c r="HJ205" s="97"/>
      <c r="HK205" s="97"/>
      <c r="HL205" s="97"/>
      <c r="HM205" s="98"/>
      <c r="HN205" s="104"/>
      <c r="HO205" s="97"/>
      <c r="HP205" s="97"/>
      <c r="HQ205" s="97"/>
      <c r="HR205" s="97"/>
      <c r="HS205" s="97"/>
      <c r="HT205" s="97"/>
      <c r="HU205" s="97"/>
      <c r="HV205" s="97"/>
      <c r="HW205" s="97"/>
      <c r="HX205" s="97"/>
      <c r="HY205" s="97"/>
      <c r="HZ205" s="97"/>
      <c r="IA205" s="97"/>
      <c r="IB205" s="97"/>
      <c r="IC205" s="97"/>
      <c r="ID205" s="98"/>
      <c r="IE205" s="104"/>
      <c r="IF205" s="97"/>
      <c r="IG205" s="97"/>
      <c r="IH205" s="97"/>
      <c r="II205" s="97"/>
      <c r="IJ205" s="97"/>
      <c r="IK205" s="97"/>
      <c r="IL205" s="97"/>
      <c r="IM205" s="97"/>
      <c r="IN205" s="97"/>
      <c r="IO205" s="97"/>
      <c r="IP205" s="97"/>
      <c r="IQ205" s="97"/>
      <c r="IR205" s="97"/>
      <c r="IS205" s="97"/>
      <c r="IT205" s="97"/>
      <c r="IU205" s="98"/>
      <c r="IV205" s="104"/>
      <c r="IW205" s="97"/>
      <c r="IX205" s="97"/>
      <c r="IY205" s="97"/>
      <c r="IZ205" s="97"/>
      <c r="JA205" s="97"/>
      <c r="JB205" s="97"/>
      <c r="JC205" s="97"/>
      <c r="JD205" s="97"/>
      <c r="JE205" s="97"/>
      <c r="JF205" s="97"/>
      <c r="JG205" s="97"/>
      <c r="JH205" s="97"/>
      <c r="JI205" s="97"/>
      <c r="JJ205" s="97"/>
      <c r="JK205" s="97"/>
      <c r="JL205" s="98"/>
      <c r="JM205" s="104"/>
      <c r="JN205" s="97"/>
      <c r="JO205" s="97"/>
      <c r="JP205" s="97"/>
      <c r="JQ205" s="97"/>
      <c r="JR205" s="97"/>
      <c r="JS205" s="97"/>
      <c r="JT205" s="97"/>
      <c r="JU205" s="97"/>
      <c r="JV205" s="97"/>
      <c r="JW205" s="97"/>
      <c r="JX205" s="97"/>
      <c r="JY205" s="97"/>
      <c r="JZ205" s="97"/>
      <c r="KA205" s="97"/>
      <c r="KB205" s="97"/>
      <c r="KC205" s="98"/>
      <c r="KD205" s="104"/>
      <c r="KE205" s="97"/>
      <c r="KF205" s="97"/>
      <c r="KG205" s="97"/>
      <c r="KH205" s="97"/>
      <c r="KI205" s="97"/>
      <c r="KJ205" s="97"/>
      <c r="KK205" s="97"/>
      <c r="KL205" s="97"/>
      <c r="KM205" s="97"/>
      <c r="KN205" s="97"/>
      <c r="KO205" s="97"/>
      <c r="KP205" s="97"/>
      <c r="KQ205" s="97"/>
      <c r="KR205" s="97"/>
      <c r="KS205" s="97"/>
    </row>
    <row r="206" ht="15.0" customHeight="1">
      <c r="A206" s="104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8"/>
      <c r="R206" s="104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8"/>
      <c r="AI206" s="104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8"/>
      <c r="AZ206" s="104"/>
      <c r="BA206" s="97"/>
      <c r="BB206" s="97"/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  <c r="BM206" s="97"/>
      <c r="BN206" s="97"/>
      <c r="BO206" s="97"/>
      <c r="BP206" s="98"/>
      <c r="BQ206" s="104"/>
      <c r="BR206" s="97"/>
      <c r="BS206" s="97"/>
      <c r="BT206" s="97"/>
      <c r="BU206" s="97"/>
      <c r="BV206" s="97"/>
      <c r="BW206" s="97"/>
      <c r="BX206" s="97"/>
      <c r="BY206" s="97"/>
      <c r="BZ206" s="97"/>
      <c r="CA206" s="97"/>
      <c r="CB206" s="97"/>
      <c r="CC206" s="97"/>
      <c r="CD206" s="97"/>
      <c r="CE206" s="97"/>
      <c r="CF206" s="97"/>
      <c r="CG206" s="98"/>
      <c r="CH206" s="104"/>
      <c r="CI206" s="97"/>
      <c r="CJ206" s="97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8"/>
      <c r="CY206" s="104"/>
      <c r="CZ206" s="97"/>
      <c r="DA206" s="97"/>
      <c r="DB206" s="97"/>
      <c r="DC206" s="97"/>
      <c r="DD206" s="97"/>
      <c r="DE206" s="97"/>
      <c r="DF206" s="97"/>
      <c r="DG206" s="97"/>
      <c r="DH206" s="97"/>
      <c r="DI206" s="97"/>
      <c r="DJ206" s="97"/>
      <c r="DK206" s="97"/>
      <c r="DL206" s="97"/>
      <c r="DM206" s="97"/>
      <c r="DN206" s="97"/>
      <c r="DO206" s="98"/>
      <c r="DP206" s="104"/>
      <c r="DQ206" s="97"/>
      <c r="DR206" s="97"/>
      <c r="DS206" s="97"/>
      <c r="DT206" s="97"/>
      <c r="DU206" s="97"/>
      <c r="DV206" s="97"/>
      <c r="DW206" s="97"/>
      <c r="DX206" s="97"/>
      <c r="DY206" s="97"/>
      <c r="DZ206" s="97"/>
      <c r="EA206" s="97"/>
      <c r="EB206" s="97"/>
      <c r="EC206" s="97"/>
      <c r="ED206" s="97"/>
      <c r="EE206" s="97"/>
      <c r="EF206" s="98"/>
      <c r="EG206" s="104"/>
      <c r="EH206" s="97"/>
      <c r="EI206" s="97"/>
      <c r="EJ206" s="97"/>
      <c r="EK206" s="97"/>
      <c r="EL206" s="97"/>
      <c r="EM206" s="97"/>
      <c r="EN206" s="97"/>
      <c r="EO206" s="97"/>
      <c r="EP206" s="97"/>
      <c r="EQ206" s="97"/>
      <c r="ER206" s="97"/>
      <c r="ES206" s="97"/>
      <c r="ET206" s="97"/>
      <c r="EU206" s="97"/>
      <c r="EV206" s="97"/>
      <c r="EW206" s="98"/>
      <c r="EX206" s="104"/>
      <c r="EY206" s="97"/>
      <c r="EZ206" s="97"/>
      <c r="FA206" s="97"/>
      <c r="FB206" s="97"/>
      <c r="FC206" s="97"/>
      <c r="FD206" s="97"/>
      <c r="FE206" s="97"/>
      <c r="FF206" s="97"/>
      <c r="FG206" s="97"/>
      <c r="FH206" s="97"/>
      <c r="FI206" s="97"/>
      <c r="FJ206" s="97"/>
      <c r="FK206" s="97"/>
      <c r="FL206" s="97"/>
      <c r="FM206" s="97"/>
      <c r="FN206" s="98"/>
      <c r="FO206" s="104"/>
      <c r="FP206" s="97"/>
      <c r="FQ206" s="97"/>
      <c r="FR206" s="97"/>
      <c r="FS206" s="97"/>
      <c r="FT206" s="97"/>
      <c r="FU206" s="97"/>
      <c r="FV206" s="97"/>
      <c r="FW206" s="97"/>
      <c r="FX206" s="97"/>
      <c r="FY206" s="97"/>
      <c r="FZ206" s="97"/>
      <c r="GA206" s="97"/>
      <c r="GB206" s="97"/>
      <c r="GC206" s="97"/>
      <c r="GD206" s="97"/>
      <c r="GE206" s="98"/>
      <c r="GF206" s="104"/>
      <c r="GG206" s="97"/>
      <c r="GH206" s="97"/>
      <c r="GI206" s="97"/>
      <c r="GJ206" s="97"/>
      <c r="GK206" s="97"/>
      <c r="GL206" s="97"/>
      <c r="GM206" s="97"/>
      <c r="GN206" s="97"/>
      <c r="GO206" s="97"/>
      <c r="GP206" s="97"/>
      <c r="GQ206" s="97"/>
      <c r="GR206" s="97"/>
      <c r="GS206" s="97"/>
      <c r="GT206" s="97"/>
      <c r="GU206" s="97"/>
      <c r="GV206" s="98"/>
      <c r="GW206" s="104"/>
      <c r="GX206" s="97"/>
      <c r="GY206" s="97"/>
      <c r="GZ206" s="97"/>
      <c r="HA206" s="97"/>
      <c r="HB206" s="97"/>
      <c r="HC206" s="97"/>
      <c r="HD206" s="97"/>
      <c r="HE206" s="97"/>
      <c r="HF206" s="97"/>
      <c r="HG206" s="97"/>
      <c r="HH206" s="97"/>
      <c r="HI206" s="97"/>
      <c r="HJ206" s="97"/>
      <c r="HK206" s="97"/>
      <c r="HL206" s="97"/>
      <c r="HM206" s="98"/>
      <c r="HN206" s="104"/>
      <c r="HO206" s="97"/>
      <c r="HP206" s="97"/>
      <c r="HQ206" s="97"/>
      <c r="HR206" s="97"/>
      <c r="HS206" s="97"/>
      <c r="HT206" s="97"/>
      <c r="HU206" s="97"/>
      <c r="HV206" s="97"/>
      <c r="HW206" s="97"/>
      <c r="HX206" s="97"/>
      <c r="HY206" s="97"/>
      <c r="HZ206" s="97"/>
      <c r="IA206" s="97"/>
      <c r="IB206" s="97"/>
      <c r="IC206" s="97"/>
      <c r="ID206" s="98"/>
      <c r="IE206" s="104"/>
      <c r="IF206" s="97"/>
      <c r="IG206" s="97"/>
      <c r="IH206" s="97"/>
      <c r="II206" s="97"/>
      <c r="IJ206" s="97"/>
      <c r="IK206" s="97"/>
      <c r="IL206" s="97"/>
      <c r="IM206" s="97"/>
      <c r="IN206" s="97"/>
      <c r="IO206" s="97"/>
      <c r="IP206" s="97"/>
      <c r="IQ206" s="97"/>
      <c r="IR206" s="97"/>
      <c r="IS206" s="97"/>
      <c r="IT206" s="97"/>
      <c r="IU206" s="98"/>
      <c r="IV206" s="104"/>
      <c r="IW206" s="97"/>
      <c r="IX206" s="97"/>
      <c r="IY206" s="97"/>
      <c r="IZ206" s="97"/>
      <c r="JA206" s="97"/>
      <c r="JB206" s="97"/>
      <c r="JC206" s="97"/>
      <c r="JD206" s="97"/>
      <c r="JE206" s="97"/>
      <c r="JF206" s="97"/>
      <c r="JG206" s="97"/>
      <c r="JH206" s="97"/>
      <c r="JI206" s="97"/>
      <c r="JJ206" s="97"/>
      <c r="JK206" s="97"/>
      <c r="JL206" s="98"/>
      <c r="JM206" s="104"/>
      <c r="JN206" s="97"/>
      <c r="JO206" s="97"/>
      <c r="JP206" s="97"/>
      <c r="JQ206" s="97"/>
      <c r="JR206" s="97"/>
      <c r="JS206" s="97"/>
      <c r="JT206" s="97"/>
      <c r="JU206" s="97"/>
      <c r="JV206" s="97"/>
      <c r="JW206" s="97"/>
      <c r="JX206" s="97"/>
      <c r="JY206" s="97"/>
      <c r="JZ206" s="97"/>
      <c r="KA206" s="97"/>
      <c r="KB206" s="97"/>
      <c r="KC206" s="98"/>
      <c r="KD206" s="104"/>
      <c r="KE206" s="97"/>
      <c r="KF206" s="97"/>
      <c r="KG206" s="97"/>
      <c r="KH206" s="97"/>
      <c r="KI206" s="97"/>
      <c r="KJ206" s="97"/>
      <c r="KK206" s="97"/>
      <c r="KL206" s="97"/>
      <c r="KM206" s="97"/>
      <c r="KN206" s="97"/>
      <c r="KO206" s="97"/>
      <c r="KP206" s="97"/>
      <c r="KQ206" s="97"/>
      <c r="KR206" s="97"/>
      <c r="KS206" s="97"/>
    </row>
    <row r="207" ht="15.0" customHeight="1">
      <c r="A207" s="104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8"/>
      <c r="R207" s="104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8"/>
      <c r="AI207" s="104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V207" s="97"/>
      <c r="AW207" s="97"/>
      <c r="AX207" s="97"/>
      <c r="AY207" s="98"/>
      <c r="AZ207" s="104"/>
      <c r="BA207" s="97"/>
      <c r="BB207" s="97"/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7"/>
      <c r="BN207" s="97"/>
      <c r="BO207" s="97"/>
      <c r="BP207" s="98"/>
      <c r="BQ207" s="104"/>
      <c r="BR207" s="97"/>
      <c r="BS207" s="97"/>
      <c r="BT207" s="97"/>
      <c r="BU207" s="97"/>
      <c r="BV207" s="97"/>
      <c r="BW207" s="97"/>
      <c r="BX207" s="97"/>
      <c r="BY207" s="97"/>
      <c r="BZ207" s="97"/>
      <c r="CA207" s="97"/>
      <c r="CB207" s="97"/>
      <c r="CC207" s="97"/>
      <c r="CD207" s="97"/>
      <c r="CE207" s="97"/>
      <c r="CF207" s="97"/>
      <c r="CG207" s="98"/>
      <c r="CH207" s="104"/>
      <c r="CI207" s="97"/>
      <c r="CJ207" s="97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8"/>
      <c r="CY207" s="104"/>
      <c r="CZ207" s="97"/>
      <c r="DA207" s="97"/>
      <c r="DB207" s="97"/>
      <c r="DC207" s="97"/>
      <c r="DD207" s="97"/>
      <c r="DE207" s="97"/>
      <c r="DF207" s="97"/>
      <c r="DG207" s="97"/>
      <c r="DH207" s="97"/>
      <c r="DI207" s="97"/>
      <c r="DJ207" s="97"/>
      <c r="DK207" s="97"/>
      <c r="DL207" s="97"/>
      <c r="DM207" s="97"/>
      <c r="DN207" s="97"/>
      <c r="DO207" s="98"/>
      <c r="DP207" s="104"/>
      <c r="DQ207" s="97"/>
      <c r="DR207" s="97"/>
      <c r="DS207" s="97"/>
      <c r="DT207" s="97"/>
      <c r="DU207" s="97"/>
      <c r="DV207" s="97"/>
      <c r="DW207" s="97"/>
      <c r="DX207" s="97"/>
      <c r="DY207" s="97"/>
      <c r="DZ207" s="97"/>
      <c r="EA207" s="97"/>
      <c r="EB207" s="97"/>
      <c r="EC207" s="97"/>
      <c r="ED207" s="97"/>
      <c r="EE207" s="97"/>
      <c r="EF207" s="98"/>
      <c r="EG207" s="104"/>
      <c r="EH207" s="97"/>
      <c r="EI207" s="97"/>
      <c r="EJ207" s="97"/>
      <c r="EK207" s="97"/>
      <c r="EL207" s="97"/>
      <c r="EM207" s="97"/>
      <c r="EN207" s="97"/>
      <c r="EO207" s="97"/>
      <c r="EP207" s="97"/>
      <c r="EQ207" s="97"/>
      <c r="ER207" s="97"/>
      <c r="ES207" s="97"/>
      <c r="ET207" s="97"/>
      <c r="EU207" s="97"/>
      <c r="EV207" s="97"/>
      <c r="EW207" s="98"/>
      <c r="EX207" s="104"/>
      <c r="EY207" s="97"/>
      <c r="EZ207" s="97"/>
      <c r="FA207" s="97"/>
      <c r="FB207" s="97"/>
      <c r="FC207" s="97"/>
      <c r="FD207" s="97"/>
      <c r="FE207" s="97"/>
      <c r="FF207" s="97"/>
      <c r="FG207" s="97"/>
      <c r="FH207" s="97"/>
      <c r="FI207" s="97"/>
      <c r="FJ207" s="97"/>
      <c r="FK207" s="97"/>
      <c r="FL207" s="97"/>
      <c r="FM207" s="97"/>
      <c r="FN207" s="98"/>
      <c r="FO207" s="104"/>
      <c r="FP207" s="97"/>
      <c r="FQ207" s="97"/>
      <c r="FR207" s="97"/>
      <c r="FS207" s="97"/>
      <c r="FT207" s="97"/>
      <c r="FU207" s="97"/>
      <c r="FV207" s="97"/>
      <c r="FW207" s="97"/>
      <c r="FX207" s="97"/>
      <c r="FY207" s="97"/>
      <c r="FZ207" s="97"/>
      <c r="GA207" s="97"/>
      <c r="GB207" s="97"/>
      <c r="GC207" s="97"/>
      <c r="GD207" s="97"/>
      <c r="GE207" s="98"/>
      <c r="GF207" s="104"/>
      <c r="GG207" s="97"/>
      <c r="GH207" s="97"/>
      <c r="GI207" s="97"/>
      <c r="GJ207" s="97"/>
      <c r="GK207" s="97"/>
      <c r="GL207" s="97"/>
      <c r="GM207" s="97"/>
      <c r="GN207" s="97"/>
      <c r="GO207" s="97"/>
      <c r="GP207" s="97"/>
      <c r="GQ207" s="97"/>
      <c r="GR207" s="97"/>
      <c r="GS207" s="97"/>
      <c r="GT207" s="97"/>
      <c r="GU207" s="97"/>
      <c r="GV207" s="98"/>
      <c r="GW207" s="104"/>
      <c r="GX207" s="97"/>
      <c r="GY207" s="97"/>
      <c r="GZ207" s="97"/>
      <c r="HA207" s="97"/>
      <c r="HB207" s="97"/>
      <c r="HC207" s="97"/>
      <c r="HD207" s="97"/>
      <c r="HE207" s="97"/>
      <c r="HF207" s="97"/>
      <c r="HG207" s="97"/>
      <c r="HH207" s="97"/>
      <c r="HI207" s="97"/>
      <c r="HJ207" s="97"/>
      <c r="HK207" s="97"/>
      <c r="HL207" s="97"/>
      <c r="HM207" s="98"/>
      <c r="HN207" s="104"/>
      <c r="HO207" s="97"/>
      <c r="HP207" s="97"/>
      <c r="HQ207" s="97"/>
      <c r="HR207" s="97"/>
      <c r="HS207" s="97"/>
      <c r="HT207" s="97"/>
      <c r="HU207" s="97"/>
      <c r="HV207" s="97"/>
      <c r="HW207" s="97"/>
      <c r="HX207" s="97"/>
      <c r="HY207" s="97"/>
      <c r="HZ207" s="97"/>
      <c r="IA207" s="97"/>
      <c r="IB207" s="97"/>
      <c r="IC207" s="97"/>
      <c r="ID207" s="98"/>
      <c r="IE207" s="104"/>
      <c r="IF207" s="97"/>
      <c r="IG207" s="97"/>
      <c r="IH207" s="97"/>
      <c r="II207" s="97"/>
      <c r="IJ207" s="97"/>
      <c r="IK207" s="97"/>
      <c r="IL207" s="97"/>
      <c r="IM207" s="97"/>
      <c r="IN207" s="97"/>
      <c r="IO207" s="97"/>
      <c r="IP207" s="97"/>
      <c r="IQ207" s="97"/>
      <c r="IR207" s="97"/>
      <c r="IS207" s="97"/>
      <c r="IT207" s="97"/>
      <c r="IU207" s="98"/>
      <c r="IV207" s="104"/>
      <c r="IW207" s="97"/>
      <c r="IX207" s="97"/>
      <c r="IY207" s="97"/>
      <c r="IZ207" s="97"/>
      <c r="JA207" s="97"/>
      <c r="JB207" s="97"/>
      <c r="JC207" s="97"/>
      <c r="JD207" s="97"/>
      <c r="JE207" s="97"/>
      <c r="JF207" s="97"/>
      <c r="JG207" s="97"/>
      <c r="JH207" s="97"/>
      <c r="JI207" s="97"/>
      <c r="JJ207" s="97"/>
      <c r="JK207" s="97"/>
      <c r="JL207" s="98"/>
      <c r="JM207" s="104"/>
      <c r="JN207" s="97"/>
      <c r="JO207" s="97"/>
      <c r="JP207" s="97"/>
      <c r="JQ207" s="97"/>
      <c r="JR207" s="97"/>
      <c r="JS207" s="97"/>
      <c r="JT207" s="97"/>
      <c r="JU207" s="97"/>
      <c r="JV207" s="97"/>
      <c r="JW207" s="97"/>
      <c r="JX207" s="97"/>
      <c r="JY207" s="97"/>
      <c r="JZ207" s="97"/>
      <c r="KA207" s="97"/>
      <c r="KB207" s="97"/>
      <c r="KC207" s="98"/>
      <c r="KD207" s="104"/>
      <c r="KE207" s="97"/>
      <c r="KF207" s="97"/>
      <c r="KG207" s="97"/>
      <c r="KH207" s="97"/>
      <c r="KI207" s="97"/>
      <c r="KJ207" s="97"/>
      <c r="KK207" s="97"/>
      <c r="KL207" s="97"/>
      <c r="KM207" s="97"/>
      <c r="KN207" s="97"/>
      <c r="KO207" s="97"/>
      <c r="KP207" s="97"/>
      <c r="KQ207" s="97"/>
      <c r="KR207" s="97"/>
      <c r="KS207" s="97"/>
    </row>
    <row r="208" ht="15.0" customHeight="1">
      <c r="A208" s="104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8"/>
      <c r="R208" s="104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8"/>
      <c r="AI208" s="104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  <c r="AX208" s="97"/>
      <c r="AY208" s="98"/>
      <c r="AZ208" s="104"/>
      <c r="BA208" s="97"/>
      <c r="BB208" s="97"/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  <c r="BM208" s="97"/>
      <c r="BN208" s="97"/>
      <c r="BO208" s="97"/>
      <c r="BP208" s="98"/>
      <c r="BQ208" s="104"/>
      <c r="BR208" s="97"/>
      <c r="BS208" s="97"/>
      <c r="BT208" s="97"/>
      <c r="BU208" s="97"/>
      <c r="BV208" s="97"/>
      <c r="BW208" s="97"/>
      <c r="BX208" s="97"/>
      <c r="BY208" s="97"/>
      <c r="BZ208" s="97"/>
      <c r="CA208" s="97"/>
      <c r="CB208" s="97"/>
      <c r="CC208" s="97"/>
      <c r="CD208" s="97"/>
      <c r="CE208" s="97"/>
      <c r="CF208" s="97"/>
      <c r="CG208" s="98"/>
      <c r="CH208" s="104"/>
      <c r="CI208" s="97"/>
      <c r="CJ208" s="97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8"/>
      <c r="CY208" s="104"/>
      <c r="CZ208" s="97"/>
      <c r="DA208" s="97"/>
      <c r="DB208" s="97"/>
      <c r="DC208" s="97"/>
      <c r="DD208" s="97"/>
      <c r="DE208" s="97"/>
      <c r="DF208" s="97"/>
      <c r="DG208" s="97"/>
      <c r="DH208" s="97"/>
      <c r="DI208" s="97"/>
      <c r="DJ208" s="97"/>
      <c r="DK208" s="97"/>
      <c r="DL208" s="97"/>
      <c r="DM208" s="97"/>
      <c r="DN208" s="97"/>
      <c r="DO208" s="98"/>
      <c r="DP208" s="104"/>
      <c r="DQ208" s="97"/>
      <c r="DR208" s="97"/>
      <c r="DS208" s="97"/>
      <c r="DT208" s="97"/>
      <c r="DU208" s="97"/>
      <c r="DV208" s="97"/>
      <c r="DW208" s="97"/>
      <c r="DX208" s="97"/>
      <c r="DY208" s="97"/>
      <c r="DZ208" s="97"/>
      <c r="EA208" s="97"/>
      <c r="EB208" s="97"/>
      <c r="EC208" s="97"/>
      <c r="ED208" s="97"/>
      <c r="EE208" s="97"/>
      <c r="EF208" s="98"/>
      <c r="EG208" s="104"/>
      <c r="EH208" s="97"/>
      <c r="EI208" s="97"/>
      <c r="EJ208" s="97"/>
      <c r="EK208" s="97"/>
      <c r="EL208" s="97"/>
      <c r="EM208" s="97"/>
      <c r="EN208" s="97"/>
      <c r="EO208" s="97"/>
      <c r="EP208" s="97"/>
      <c r="EQ208" s="97"/>
      <c r="ER208" s="97"/>
      <c r="ES208" s="97"/>
      <c r="ET208" s="97"/>
      <c r="EU208" s="97"/>
      <c r="EV208" s="97"/>
      <c r="EW208" s="98"/>
      <c r="EX208" s="104"/>
      <c r="EY208" s="97"/>
      <c r="EZ208" s="97"/>
      <c r="FA208" s="97"/>
      <c r="FB208" s="97"/>
      <c r="FC208" s="97"/>
      <c r="FD208" s="97"/>
      <c r="FE208" s="97"/>
      <c r="FF208" s="97"/>
      <c r="FG208" s="97"/>
      <c r="FH208" s="97"/>
      <c r="FI208" s="97"/>
      <c r="FJ208" s="97"/>
      <c r="FK208" s="97"/>
      <c r="FL208" s="97"/>
      <c r="FM208" s="97"/>
      <c r="FN208" s="98"/>
      <c r="FO208" s="104"/>
      <c r="FP208" s="97"/>
      <c r="FQ208" s="97"/>
      <c r="FR208" s="97"/>
      <c r="FS208" s="97"/>
      <c r="FT208" s="97"/>
      <c r="FU208" s="97"/>
      <c r="FV208" s="97"/>
      <c r="FW208" s="97"/>
      <c r="FX208" s="97"/>
      <c r="FY208" s="97"/>
      <c r="FZ208" s="97"/>
      <c r="GA208" s="97"/>
      <c r="GB208" s="97"/>
      <c r="GC208" s="97"/>
      <c r="GD208" s="97"/>
      <c r="GE208" s="98"/>
      <c r="GF208" s="104"/>
      <c r="GG208" s="97"/>
      <c r="GH208" s="97"/>
      <c r="GI208" s="97"/>
      <c r="GJ208" s="97"/>
      <c r="GK208" s="97"/>
      <c r="GL208" s="97"/>
      <c r="GM208" s="97"/>
      <c r="GN208" s="97"/>
      <c r="GO208" s="97"/>
      <c r="GP208" s="97"/>
      <c r="GQ208" s="97"/>
      <c r="GR208" s="97"/>
      <c r="GS208" s="97"/>
      <c r="GT208" s="97"/>
      <c r="GU208" s="97"/>
      <c r="GV208" s="98"/>
      <c r="GW208" s="104"/>
      <c r="GX208" s="97"/>
      <c r="GY208" s="97"/>
      <c r="GZ208" s="97"/>
      <c r="HA208" s="97"/>
      <c r="HB208" s="97"/>
      <c r="HC208" s="97"/>
      <c r="HD208" s="97"/>
      <c r="HE208" s="97"/>
      <c r="HF208" s="97"/>
      <c r="HG208" s="97"/>
      <c r="HH208" s="97"/>
      <c r="HI208" s="97"/>
      <c r="HJ208" s="97"/>
      <c r="HK208" s="97"/>
      <c r="HL208" s="97"/>
      <c r="HM208" s="98"/>
      <c r="HN208" s="104"/>
      <c r="HO208" s="97"/>
      <c r="HP208" s="97"/>
      <c r="HQ208" s="97"/>
      <c r="HR208" s="97"/>
      <c r="HS208" s="97"/>
      <c r="HT208" s="97"/>
      <c r="HU208" s="97"/>
      <c r="HV208" s="97"/>
      <c r="HW208" s="97"/>
      <c r="HX208" s="97"/>
      <c r="HY208" s="97"/>
      <c r="HZ208" s="97"/>
      <c r="IA208" s="97"/>
      <c r="IB208" s="97"/>
      <c r="IC208" s="97"/>
      <c r="ID208" s="98"/>
      <c r="IE208" s="104"/>
      <c r="IF208" s="97"/>
      <c r="IG208" s="97"/>
      <c r="IH208" s="97"/>
      <c r="II208" s="97"/>
      <c r="IJ208" s="97"/>
      <c r="IK208" s="97"/>
      <c r="IL208" s="97"/>
      <c r="IM208" s="97"/>
      <c r="IN208" s="97"/>
      <c r="IO208" s="97"/>
      <c r="IP208" s="97"/>
      <c r="IQ208" s="97"/>
      <c r="IR208" s="97"/>
      <c r="IS208" s="97"/>
      <c r="IT208" s="97"/>
      <c r="IU208" s="98"/>
      <c r="IV208" s="104"/>
      <c r="IW208" s="97"/>
      <c r="IX208" s="97"/>
      <c r="IY208" s="97"/>
      <c r="IZ208" s="97"/>
      <c r="JA208" s="97"/>
      <c r="JB208" s="97"/>
      <c r="JC208" s="97"/>
      <c r="JD208" s="97"/>
      <c r="JE208" s="97"/>
      <c r="JF208" s="97"/>
      <c r="JG208" s="97"/>
      <c r="JH208" s="97"/>
      <c r="JI208" s="97"/>
      <c r="JJ208" s="97"/>
      <c r="JK208" s="97"/>
      <c r="JL208" s="98"/>
      <c r="JM208" s="104"/>
      <c r="JN208" s="97"/>
      <c r="JO208" s="97"/>
      <c r="JP208" s="97"/>
      <c r="JQ208" s="97"/>
      <c r="JR208" s="97"/>
      <c r="JS208" s="97"/>
      <c r="JT208" s="97"/>
      <c r="JU208" s="97"/>
      <c r="JV208" s="97"/>
      <c r="JW208" s="97"/>
      <c r="JX208" s="97"/>
      <c r="JY208" s="97"/>
      <c r="JZ208" s="97"/>
      <c r="KA208" s="97"/>
      <c r="KB208" s="97"/>
      <c r="KC208" s="98"/>
      <c r="KD208" s="104"/>
      <c r="KE208" s="97"/>
      <c r="KF208" s="97"/>
      <c r="KG208" s="97"/>
      <c r="KH208" s="97"/>
      <c r="KI208" s="97"/>
      <c r="KJ208" s="97"/>
      <c r="KK208" s="97"/>
      <c r="KL208" s="97"/>
      <c r="KM208" s="97"/>
      <c r="KN208" s="97"/>
      <c r="KO208" s="97"/>
      <c r="KP208" s="97"/>
      <c r="KQ208" s="97"/>
      <c r="KR208" s="97"/>
      <c r="KS208" s="97"/>
    </row>
    <row r="209" ht="15.0" customHeight="1">
      <c r="A209" s="104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8"/>
      <c r="R209" s="104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8"/>
      <c r="AI209" s="104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8"/>
      <c r="AZ209" s="104"/>
      <c r="BA209" s="97"/>
      <c r="BB209" s="97"/>
      <c r="BC209" s="97"/>
      <c r="BD209" s="97"/>
      <c r="BE209" s="97"/>
      <c r="BF209" s="97"/>
      <c r="BG209" s="97"/>
      <c r="BH209" s="97"/>
      <c r="BI209" s="97"/>
      <c r="BJ209" s="97"/>
      <c r="BK209" s="97"/>
      <c r="BL209" s="97"/>
      <c r="BM209" s="97"/>
      <c r="BN209" s="97"/>
      <c r="BO209" s="97"/>
      <c r="BP209" s="98"/>
      <c r="BQ209" s="104"/>
      <c r="BR209" s="97"/>
      <c r="BS209" s="97"/>
      <c r="BT209" s="97"/>
      <c r="BU209" s="97"/>
      <c r="BV209" s="97"/>
      <c r="BW209" s="97"/>
      <c r="BX209" s="97"/>
      <c r="BY209" s="97"/>
      <c r="BZ209" s="97"/>
      <c r="CA209" s="97"/>
      <c r="CB209" s="97"/>
      <c r="CC209" s="97"/>
      <c r="CD209" s="97"/>
      <c r="CE209" s="97"/>
      <c r="CF209" s="97"/>
      <c r="CG209" s="98"/>
      <c r="CH209" s="104"/>
      <c r="CI209" s="97"/>
      <c r="CJ209" s="97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8"/>
      <c r="CY209" s="104"/>
      <c r="CZ209" s="97"/>
      <c r="DA209" s="97"/>
      <c r="DB209" s="97"/>
      <c r="DC209" s="97"/>
      <c r="DD209" s="97"/>
      <c r="DE209" s="97"/>
      <c r="DF209" s="97"/>
      <c r="DG209" s="97"/>
      <c r="DH209" s="97"/>
      <c r="DI209" s="97"/>
      <c r="DJ209" s="97"/>
      <c r="DK209" s="97"/>
      <c r="DL209" s="97"/>
      <c r="DM209" s="97"/>
      <c r="DN209" s="97"/>
      <c r="DO209" s="98"/>
      <c r="DP209" s="104"/>
      <c r="DQ209" s="97"/>
      <c r="DR209" s="97"/>
      <c r="DS209" s="97"/>
      <c r="DT209" s="97"/>
      <c r="DU209" s="97"/>
      <c r="DV209" s="97"/>
      <c r="DW209" s="97"/>
      <c r="DX209" s="97"/>
      <c r="DY209" s="97"/>
      <c r="DZ209" s="97"/>
      <c r="EA209" s="97"/>
      <c r="EB209" s="97"/>
      <c r="EC209" s="97"/>
      <c r="ED209" s="97"/>
      <c r="EE209" s="97"/>
      <c r="EF209" s="98"/>
      <c r="EG209" s="104"/>
      <c r="EH209" s="97"/>
      <c r="EI209" s="97"/>
      <c r="EJ209" s="97"/>
      <c r="EK209" s="97"/>
      <c r="EL209" s="97"/>
      <c r="EM209" s="97"/>
      <c r="EN209" s="97"/>
      <c r="EO209" s="97"/>
      <c r="EP209" s="97"/>
      <c r="EQ209" s="97"/>
      <c r="ER209" s="97"/>
      <c r="ES209" s="97"/>
      <c r="ET209" s="97"/>
      <c r="EU209" s="97"/>
      <c r="EV209" s="97"/>
      <c r="EW209" s="98"/>
      <c r="EX209" s="104"/>
      <c r="EY209" s="97"/>
      <c r="EZ209" s="97"/>
      <c r="FA209" s="97"/>
      <c r="FB209" s="97"/>
      <c r="FC209" s="97"/>
      <c r="FD209" s="97"/>
      <c r="FE209" s="97"/>
      <c r="FF209" s="97"/>
      <c r="FG209" s="97"/>
      <c r="FH209" s="97"/>
      <c r="FI209" s="97"/>
      <c r="FJ209" s="97"/>
      <c r="FK209" s="97"/>
      <c r="FL209" s="97"/>
      <c r="FM209" s="97"/>
      <c r="FN209" s="98"/>
      <c r="FO209" s="104"/>
      <c r="FP209" s="97"/>
      <c r="FQ209" s="97"/>
      <c r="FR209" s="97"/>
      <c r="FS209" s="97"/>
      <c r="FT209" s="97"/>
      <c r="FU209" s="97"/>
      <c r="FV209" s="97"/>
      <c r="FW209" s="97"/>
      <c r="FX209" s="97"/>
      <c r="FY209" s="97"/>
      <c r="FZ209" s="97"/>
      <c r="GA209" s="97"/>
      <c r="GB209" s="97"/>
      <c r="GC209" s="97"/>
      <c r="GD209" s="97"/>
      <c r="GE209" s="98"/>
      <c r="GF209" s="104"/>
      <c r="GG209" s="97"/>
      <c r="GH209" s="97"/>
      <c r="GI209" s="97"/>
      <c r="GJ209" s="97"/>
      <c r="GK209" s="97"/>
      <c r="GL209" s="97"/>
      <c r="GM209" s="97"/>
      <c r="GN209" s="97"/>
      <c r="GO209" s="97"/>
      <c r="GP209" s="97"/>
      <c r="GQ209" s="97"/>
      <c r="GR209" s="97"/>
      <c r="GS209" s="97"/>
      <c r="GT209" s="97"/>
      <c r="GU209" s="97"/>
      <c r="GV209" s="98"/>
      <c r="GW209" s="104"/>
      <c r="GX209" s="97"/>
      <c r="GY209" s="97"/>
      <c r="GZ209" s="97"/>
      <c r="HA209" s="97"/>
      <c r="HB209" s="97"/>
      <c r="HC209" s="97"/>
      <c r="HD209" s="97"/>
      <c r="HE209" s="97"/>
      <c r="HF209" s="97"/>
      <c r="HG209" s="97"/>
      <c r="HH209" s="97"/>
      <c r="HI209" s="97"/>
      <c r="HJ209" s="97"/>
      <c r="HK209" s="97"/>
      <c r="HL209" s="97"/>
      <c r="HM209" s="98"/>
      <c r="HN209" s="104"/>
      <c r="HO209" s="97"/>
      <c r="HP209" s="97"/>
      <c r="HQ209" s="97"/>
      <c r="HR209" s="97"/>
      <c r="HS209" s="97"/>
      <c r="HT209" s="97"/>
      <c r="HU209" s="97"/>
      <c r="HV209" s="97"/>
      <c r="HW209" s="97"/>
      <c r="HX209" s="97"/>
      <c r="HY209" s="97"/>
      <c r="HZ209" s="97"/>
      <c r="IA209" s="97"/>
      <c r="IB209" s="97"/>
      <c r="IC209" s="97"/>
      <c r="ID209" s="98"/>
      <c r="IE209" s="104"/>
      <c r="IF209" s="97"/>
      <c r="IG209" s="97"/>
      <c r="IH209" s="97"/>
      <c r="II209" s="97"/>
      <c r="IJ209" s="97"/>
      <c r="IK209" s="97"/>
      <c r="IL209" s="97"/>
      <c r="IM209" s="97"/>
      <c r="IN209" s="97"/>
      <c r="IO209" s="97"/>
      <c r="IP209" s="97"/>
      <c r="IQ209" s="97"/>
      <c r="IR209" s="97"/>
      <c r="IS209" s="97"/>
      <c r="IT209" s="97"/>
      <c r="IU209" s="98"/>
      <c r="IV209" s="104"/>
      <c r="IW209" s="97"/>
      <c r="IX209" s="97"/>
      <c r="IY209" s="97"/>
      <c r="IZ209" s="97"/>
      <c r="JA209" s="97"/>
      <c r="JB209" s="97"/>
      <c r="JC209" s="97"/>
      <c r="JD209" s="97"/>
      <c r="JE209" s="97"/>
      <c r="JF209" s="97"/>
      <c r="JG209" s="97"/>
      <c r="JH209" s="97"/>
      <c r="JI209" s="97"/>
      <c r="JJ209" s="97"/>
      <c r="JK209" s="97"/>
      <c r="JL209" s="98"/>
      <c r="JM209" s="104"/>
      <c r="JN209" s="97"/>
      <c r="JO209" s="97"/>
      <c r="JP209" s="97"/>
      <c r="JQ209" s="97"/>
      <c r="JR209" s="97"/>
      <c r="JS209" s="97"/>
      <c r="JT209" s="97"/>
      <c r="JU209" s="97"/>
      <c r="JV209" s="97"/>
      <c r="JW209" s="97"/>
      <c r="JX209" s="97"/>
      <c r="JY209" s="97"/>
      <c r="JZ209" s="97"/>
      <c r="KA209" s="97"/>
      <c r="KB209" s="97"/>
      <c r="KC209" s="98"/>
      <c r="KD209" s="104"/>
      <c r="KE209" s="97"/>
      <c r="KF209" s="97"/>
      <c r="KG209" s="97"/>
      <c r="KH209" s="97"/>
      <c r="KI209" s="97"/>
      <c r="KJ209" s="97"/>
      <c r="KK209" s="97"/>
      <c r="KL209" s="97"/>
      <c r="KM209" s="97"/>
      <c r="KN209" s="97"/>
      <c r="KO209" s="97"/>
      <c r="KP209" s="97"/>
      <c r="KQ209" s="97"/>
      <c r="KR209" s="97"/>
      <c r="KS209" s="97"/>
    </row>
    <row r="210" ht="15.0" customHeight="1">
      <c r="A210" s="104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8"/>
      <c r="R210" s="104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8"/>
      <c r="AI210" s="104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8"/>
      <c r="AZ210" s="104"/>
      <c r="BA210" s="97"/>
      <c r="BB210" s="97"/>
      <c r="BC210" s="97"/>
      <c r="BD210" s="97"/>
      <c r="BE210" s="97"/>
      <c r="BF210" s="97"/>
      <c r="BG210" s="97"/>
      <c r="BH210" s="97"/>
      <c r="BI210" s="97"/>
      <c r="BJ210" s="97"/>
      <c r="BK210" s="97"/>
      <c r="BL210" s="97"/>
      <c r="BM210" s="97"/>
      <c r="BN210" s="97"/>
      <c r="BO210" s="97"/>
      <c r="BP210" s="98"/>
      <c r="BQ210" s="104"/>
      <c r="BR210" s="97"/>
      <c r="BS210" s="97"/>
      <c r="BT210" s="97"/>
      <c r="BU210" s="97"/>
      <c r="BV210" s="97"/>
      <c r="BW210" s="97"/>
      <c r="BX210" s="97"/>
      <c r="BY210" s="97"/>
      <c r="BZ210" s="97"/>
      <c r="CA210" s="97"/>
      <c r="CB210" s="97"/>
      <c r="CC210" s="97"/>
      <c r="CD210" s="97"/>
      <c r="CE210" s="97"/>
      <c r="CF210" s="97"/>
      <c r="CG210" s="98"/>
      <c r="CH210" s="104"/>
      <c r="CI210" s="97"/>
      <c r="CJ210" s="97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8"/>
      <c r="CY210" s="104"/>
      <c r="CZ210" s="97"/>
      <c r="DA210" s="97"/>
      <c r="DB210" s="97"/>
      <c r="DC210" s="97"/>
      <c r="DD210" s="97"/>
      <c r="DE210" s="97"/>
      <c r="DF210" s="97"/>
      <c r="DG210" s="97"/>
      <c r="DH210" s="97"/>
      <c r="DI210" s="97"/>
      <c r="DJ210" s="97"/>
      <c r="DK210" s="97"/>
      <c r="DL210" s="97"/>
      <c r="DM210" s="97"/>
      <c r="DN210" s="97"/>
      <c r="DO210" s="98"/>
      <c r="DP210" s="104"/>
      <c r="DQ210" s="97"/>
      <c r="DR210" s="97"/>
      <c r="DS210" s="97"/>
      <c r="DT210" s="97"/>
      <c r="DU210" s="97"/>
      <c r="DV210" s="97"/>
      <c r="DW210" s="97"/>
      <c r="DX210" s="97"/>
      <c r="DY210" s="97"/>
      <c r="DZ210" s="97"/>
      <c r="EA210" s="97"/>
      <c r="EB210" s="97"/>
      <c r="EC210" s="97"/>
      <c r="ED210" s="97"/>
      <c r="EE210" s="97"/>
      <c r="EF210" s="98"/>
      <c r="EG210" s="104"/>
      <c r="EH210" s="97"/>
      <c r="EI210" s="97"/>
      <c r="EJ210" s="97"/>
      <c r="EK210" s="97"/>
      <c r="EL210" s="97"/>
      <c r="EM210" s="97"/>
      <c r="EN210" s="97"/>
      <c r="EO210" s="97"/>
      <c r="EP210" s="97"/>
      <c r="EQ210" s="97"/>
      <c r="ER210" s="97"/>
      <c r="ES210" s="97"/>
      <c r="ET210" s="97"/>
      <c r="EU210" s="97"/>
      <c r="EV210" s="97"/>
      <c r="EW210" s="98"/>
      <c r="EX210" s="104"/>
      <c r="EY210" s="97"/>
      <c r="EZ210" s="97"/>
      <c r="FA210" s="97"/>
      <c r="FB210" s="97"/>
      <c r="FC210" s="97"/>
      <c r="FD210" s="97"/>
      <c r="FE210" s="97"/>
      <c r="FF210" s="97"/>
      <c r="FG210" s="97"/>
      <c r="FH210" s="97"/>
      <c r="FI210" s="97"/>
      <c r="FJ210" s="97"/>
      <c r="FK210" s="97"/>
      <c r="FL210" s="97"/>
      <c r="FM210" s="97"/>
      <c r="FN210" s="98"/>
      <c r="FO210" s="104"/>
      <c r="FP210" s="97"/>
      <c r="FQ210" s="97"/>
      <c r="FR210" s="97"/>
      <c r="FS210" s="97"/>
      <c r="FT210" s="97"/>
      <c r="FU210" s="97"/>
      <c r="FV210" s="97"/>
      <c r="FW210" s="97"/>
      <c r="FX210" s="97"/>
      <c r="FY210" s="97"/>
      <c r="FZ210" s="97"/>
      <c r="GA210" s="97"/>
      <c r="GB210" s="97"/>
      <c r="GC210" s="97"/>
      <c r="GD210" s="97"/>
      <c r="GE210" s="98"/>
      <c r="GF210" s="104"/>
      <c r="GG210" s="97"/>
      <c r="GH210" s="97"/>
      <c r="GI210" s="97"/>
      <c r="GJ210" s="97"/>
      <c r="GK210" s="97"/>
      <c r="GL210" s="97"/>
      <c r="GM210" s="97"/>
      <c r="GN210" s="97"/>
      <c r="GO210" s="97"/>
      <c r="GP210" s="97"/>
      <c r="GQ210" s="97"/>
      <c r="GR210" s="97"/>
      <c r="GS210" s="97"/>
      <c r="GT210" s="97"/>
      <c r="GU210" s="97"/>
      <c r="GV210" s="98"/>
      <c r="GW210" s="104"/>
      <c r="GX210" s="97"/>
      <c r="GY210" s="97"/>
      <c r="GZ210" s="97"/>
      <c r="HA210" s="97"/>
      <c r="HB210" s="97"/>
      <c r="HC210" s="97"/>
      <c r="HD210" s="97"/>
      <c r="HE210" s="97"/>
      <c r="HF210" s="97"/>
      <c r="HG210" s="97"/>
      <c r="HH210" s="97"/>
      <c r="HI210" s="97"/>
      <c r="HJ210" s="97"/>
      <c r="HK210" s="97"/>
      <c r="HL210" s="97"/>
      <c r="HM210" s="98"/>
      <c r="HN210" s="104"/>
      <c r="HO210" s="97"/>
      <c r="HP210" s="97"/>
      <c r="HQ210" s="97"/>
      <c r="HR210" s="97"/>
      <c r="HS210" s="97"/>
      <c r="HT210" s="97"/>
      <c r="HU210" s="97"/>
      <c r="HV210" s="97"/>
      <c r="HW210" s="97"/>
      <c r="HX210" s="97"/>
      <c r="HY210" s="97"/>
      <c r="HZ210" s="97"/>
      <c r="IA210" s="97"/>
      <c r="IB210" s="97"/>
      <c r="IC210" s="97"/>
      <c r="ID210" s="98"/>
      <c r="IE210" s="104"/>
      <c r="IF210" s="97"/>
      <c r="IG210" s="97"/>
      <c r="IH210" s="97"/>
      <c r="II210" s="97"/>
      <c r="IJ210" s="97"/>
      <c r="IK210" s="97"/>
      <c r="IL210" s="97"/>
      <c r="IM210" s="97"/>
      <c r="IN210" s="97"/>
      <c r="IO210" s="97"/>
      <c r="IP210" s="97"/>
      <c r="IQ210" s="97"/>
      <c r="IR210" s="97"/>
      <c r="IS210" s="97"/>
      <c r="IT210" s="97"/>
      <c r="IU210" s="98"/>
      <c r="IV210" s="104"/>
      <c r="IW210" s="97"/>
      <c r="IX210" s="97"/>
      <c r="IY210" s="97"/>
      <c r="IZ210" s="97"/>
      <c r="JA210" s="97"/>
      <c r="JB210" s="97"/>
      <c r="JC210" s="97"/>
      <c r="JD210" s="97"/>
      <c r="JE210" s="97"/>
      <c r="JF210" s="97"/>
      <c r="JG210" s="97"/>
      <c r="JH210" s="97"/>
      <c r="JI210" s="97"/>
      <c r="JJ210" s="97"/>
      <c r="JK210" s="97"/>
      <c r="JL210" s="98"/>
      <c r="JM210" s="104"/>
      <c r="JN210" s="97"/>
      <c r="JO210" s="97"/>
      <c r="JP210" s="97"/>
      <c r="JQ210" s="97"/>
      <c r="JR210" s="97"/>
      <c r="JS210" s="97"/>
      <c r="JT210" s="97"/>
      <c r="JU210" s="97"/>
      <c r="JV210" s="97"/>
      <c r="JW210" s="97"/>
      <c r="JX210" s="97"/>
      <c r="JY210" s="97"/>
      <c r="JZ210" s="97"/>
      <c r="KA210" s="97"/>
      <c r="KB210" s="97"/>
      <c r="KC210" s="98"/>
      <c r="KD210" s="104"/>
      <c r="KE210" s="97"/>
      <c r="KF210" s="97"/>
      <c r="KG210" s="97"/>
      <c r="KH210" s="97"/>
      <c r="KI210" s="97"/>
      <c r="KJ210" s="97"/>
      <c r="KK210" s="97"/>
      <c r="KL210" s="97"/>
      <c r="KM210" s="97"/>
      <c r="KN210" s="97"/>
      <c r="KO210" s="97"/>
      <c r="KP210" s="97"/>
      <c r="KQ210" s="97"/>
      <c r="KR210" s="97"/>
      <c r="KS210" s="97"/>
    </row>
    <row r="211" ht="15.0" customHeight="1">
      <c r="A211" s="104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8"/>
      <c r="R211" s="104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8"/>
      <c r="AI211" s="104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8"/>
      <c r="AZ211" s="104"/>
      <c r="BA211" s="97"/>
      <c r="BB211" s="97"/>
      <c r="BC211" s="97"/>
      <c r="BD211" s="97"/>
      <c r="BE211" s="97"/>
      <c r="BF211" s="97"/>
      <c r="BG211" s="97"/>
      <c r="BH211" s="97"/>
      <c r="BI211" s="97"/>
      <c r="BJ211" s="97"/>
      <c r="BK211" s="97"/>
      <c r="BL211" s="97"/>
      <c r="BM211" s="97"/>
      <c r="BN211" s="97"/>
      <c r="BO211" s="97"/>
      <c r="BP211" s="98"/>
      <c r="BQ211" s="104"/>
      <c r="BR211" s="97"/>
      <c r="BS211" s="97"/>
      <c r="BT211" s="97"/>
      <c r="BU211" s="97"/>
      <c r="BV211" s="97"/>
      <c r="BW211" s="97"/>
      <c r="BX211" s="97"/>
      <c r="BY211" s="97"/>
      <c r="BZ211" s="97"/>
      <c r="CA211" s="97"/>
      <c r="CB211" s="97"/>
      <c r="CC211" s="97"/>
      <c r="CD211" s="97"/>
      <c r="CE211" s="97"/>
      <c r="CF211" s="97"/>
      <c r="CG211" s="98"/>
      <c r="CH211" s="104"/>
      <c r="CI211" s="97"/>
      <c r="CJ211" s="97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8"/>
      <c r="CY211" s="104"/>
      <c r="CZ211" s="97"/>
      <c r="DA211" s="97"/>
      <c r="DB211" s="97"/>
      <c r="DC211" s="97"/>
      <c r="DD211" s="97"/>
      <c r="DE211" s="97"/>
      <c r="DF211" s="97"/>
      <c r="DG211" s="97"/>
      <c r="DH211" s="97"/>
      <c r="DI211" s="97"/>
      <c r="DJ211" s="97"/>
      <c r="DK211" s="97"/>
      <c r="DL211" s="97"/>
      <c r="DM211" s="97"/>
      <c r="DN211" s="97"/>
      <c r="DO211" s="98"/>
      <c r="DP211" s="104"/>
      <c r="DQ211" s="97"/>
      <c r="DR211" s="97"/>
      <c r="DS211" s="97"/>
      <c r="DT211" s="97"/>
      <c r="DU211" s="97"/>
      <c r="DV211" s="97"/>
      <c r="DW211" s="97"/>
      <c r="DX211" s="97"/>
      <c r="DY211" s="97"/>
      <c r="DZ211" s="97"/>
      <c r="EA211" s="97"/>
      <c r="EB211" s="97"/>
      <c r="EC211" s="97"/>
      <c r="ED211" s="97"/>
      <c r="EE211" s="97"/>
      <c r="EF211" s="98"/>
      <c r="EG211" s="104"/>
      <c r="EH211" s="97"/>
      <c r="EI211" s="97"/>
      <c r="EJ211" s="97"/>
      <c r="EK211" s="97"/>
      <c r="EL211" s="97"/>
      <c r="EM211" s="97"/>
      <c r="EN211" s="97"/>
      <c r="EO211" s="97"/>
      <c r="EP211" s="97"/>
      <c r="EQ211" s="97"/>
      <c r="ER211" s="97"/>
      <c r="ES211" s="97"/>
      <c r="ET211" s="97"/>
      <c r="EU211" s="97"/>
      <c r="EV211" s="97"/>
      <c r="EW211" s="98"/>
      <c r="EX211" s="104"/>
      <c r="EY211" s="97"/>
      <c r="EZ211" s="97"/>
      <c r="FA211" s="97"/>
      <c r="FB211" s="97"/>
      <c r="FC211" s="97"/>
      <c r="FD211" s="97"/>
      <c r="FE211" s="97"/>
      <c r="FF211" s="97"/>
      <c r="FG211" s="97"/>
      <c r="FH211" s="97"/>
      <c r="FI211" s="97"/>
      <c r="FJ211" s="97"/>
      <c r="FK211" s="97"/>
      <c r="FL211" s="97"/>
      <c r="FM211" s="97"/>
      <c r="FN211" s="98"/>
      <c r="FO211" s="104"/>
      <c r="FP211" s="97"/>
      <c r="FQ211" s="97"/>
      <c r="FR211" s="97"/>
      <c r="FS211" s="97"/>
      <c r="FT211" s="97"/>
      <c r="FU211" s="97"/>
      <c r="FV211" s="97"/>
      <c r="FW211" s="97"/>
      <c r="FX211" s="97"/>
      <c r="FY211" s="97"/>
      <c r="FZ211" s="97"/>
      <c r="GA211" s="97"/>
      <c r="GB211" s="97"/>
      <c r="GC211" s="97"/>
      <c r="GD211" s="97"/>
      <c r="GE211" s="98"/>
      <c r="GF211" s="104"/>
      <c r="GG211" s="97"/>
      <c r="GH211" s="97"/>
      <c r="GI211" s="97"/>
      <c r="GJ211" s="97"/>
      <c r="GK211" s="97"/>
      <c r="GL211" s="97"/>
      <c r="GM211" s="97"/>
      <c r="GN211" s="97"/>
      <c r="GO211" s="97"/>
      <c r="GP211" s="97"/>
      <c r="GQ211" s="97"/>
      <c r="GR211" s="97"/>
      <c r="GS211" s="97"/>
      <c r="GT211" s="97"/>
      <c r="GU211" s="97"/>
      <c r="GV211" s="98"/>
      <c r="GW211" s="104"/>
      <c r="GX211" s="97"/>
      <c r="GY211" s="97"/>
      <c r="GZ211" s="97"/>
      <c r="HA211" s="97"/>
      <c r="HB211" s="97"/>
      <c r="HC211" s="97"/>
      <c r="HD211" s="97"/>
      <c r="HE211" s="97"/>
      <c r="HF211" s="97"/>
      <c r="HG211" s="97"/>
      <c r="HH211" s="97"/>
      <c r="HI211" s="97"/>
      <c r="HJ211" s="97"/>
      <c r="HK211" s="97"/>
      <c r="HL211" s="97"/>
      <c r="HM211" s="98"/>
      <c r="HN211" s="104"/>
      <c r="HO211" s="97"/>
      <c r="HP211" s="97"/>
      <c r="HQ211" s="97"/>
      <c r="HR211" s="97"/>
      <c r="HS211" s="97"/>
      <c r="HT211" s="97"/>
      <c r="HU211" s="97"/>
      <c r="HV211" s="97"/>
      <c r="HW211" s="97"/>
      <c r="HX211" s="97"/>
      <c r="HY211" s="97"/>
      <c r="HZ211" s="97"/>
      <c r="IA211" s="97"/>
      <c r="IB211" s="97"/>
      <c r="IC211" s="97"/>
      <c r="ID211" s="98"/>
      <c r="IE211" s="104"/>
      <c r="IF211" s="97"/>
      <c r="IG211" s="97"/>
      <c r="IH211" s="97"/>
      <c r="II211" s="97"/>
      <c r="IJ211" s="97"/>
      <c r="IK211" s="97"/>
      <c r="IL211" s="97"/>
      <c r="IM211" s="97"/>
      <c r="IN211" s="97"/>
      <c r="IO211" s="97"/>
      <c r="IP211" s="97"/>
      <c r="IQ211" s="97"/>
      <c r="IR211" s="97"/>
      <c r="IS211" s="97"/>
      <c r="IT211" s="97"/>
      <c r="IU211" s="98"/>
      <c r="IV211" s="104"/>
      <c r="IW211" s="97"/>
      <c r="IX211" s="97"/>
      <c r="IY211" s="97"/>
      <c r="IZ211" s="97"/>
      <c r="JA211" s="97"/>
      <c r="JB211" s="97"/>
      <c r="JC211" s="97"/>
      <c r="JD211" s="97"/>
      <c r="JE211" s="97"/>
      <c r="JF211" s="97"/>
      <c r="JG211" s="97"/>
      <c r="JH211" s="97"/>
      <c r="JI211" s="97"/>
      <c r="JJ211" s="97"/>
      <c r="JK211" s="97"/>
      <c r="JL211" s="98"/>
      <c r="JM211" s="104"/>
      <c r="JN211" s="97"/>
      <c r="JO211" s="97"/>
      <c r="JP211" s="97"/>
      <c r="JQ211" s="97"/>
      <c r="JR211" s="97"/>
      <c r="JS211" s="97"/>
      <c r="JT211" s="97"/>
      <c r="JU211" s="97"/>
      <c r="JV211" s="97"/>
      <c r="JW211" s="97"/>
      <c r="JX211" s="97"/>
      <c r="JY211" s="97"/>
      <c r="JZ211" s="97"/>
      <c r="KA211" s="97"/>
      <c r="KB211" s="97"/>
      <c r="KC211" s="98"/>
      <c r="KD211" s="104"/>
      <c r="KE211" s="97"/>
      <c r="KF211" s="97"/>
      <c r="KG211" s="97"/>
      <c r="KH211" s="97"/>
      <c r="KI211" s="97"/>
      <c r="KJ211" s="97"/>
      <c r="KK211" s="97"/>
      <c r="KL211" s="97"/>
      <c r="KM211" s="97"/>
      <c r="KN211" s="97"/>
      <c r="KO211" s="97"/>
      <c r="KP211" s="97"/>
      <c r="KQ211" s="97"/>
      <c r="KR211" s="97"/>
      <c r="KS211" s="97"/>
    </row>
    <row r="212" ht="15.0" customHeight="1">
      <c r="A212" s="104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8"/>
      <c r="R212" s="104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8"/>
      <c r="AI212" s="104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8"/>
      <c r="AZ212" s="104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7"/>
      <c r="BN212" s="97"/>
      <c r="BO212" s="97"/>
      <c r="BP212" s="98"/>
      <c r="BQ212" s="104"/>
      <c r="BR212" s="97"/>
      <c r="BS212" s="97"/>
      <c r="BT212" s="97"/>
      <c r="BU212" s="97"/>
      <c r="BV212" s="97"/>
      <c r="BW212" s="97"/>
      <c r="BX212" s="97"/>
      <c r="BY212" s="97"/>
      <c r="BZ212" s="97"/>
      <c r="CA212" s="97"/>
      <c r="CB212" s="97"/>
      <c r="CC212" s="97"/>
      <c r="CD212" s="97"/>
      <c r="CE212" s="97"/>
      <c r="CF212" s="97"/>
      <c r="CG212" s="98"/>
      <c r="CH212" s="104"/>
      <c r="CI212" s="97"/>
      <c r="CJ212" s="97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8"/>
      <c r="CY212" s="104"/>
      <c r="CZ212" s="97"/>
      <c r="DA212" s="97"/>
      <c r="DB212" s="97"/>
      <c r="DC212" s="97"/>
      <c r="DD212" s="97"/>
      <c r="DE212" s="97"/>
      <c r="DF212" s="97"/>
      <c r="DG212" s="97"/>
      <c r="DH212" s="97"/>
      <c r="DI212" s="97"/>
      <c r="DJ212" s="97"/>
      <c r="DK212" s="97"/>
      <c r="DL212" s="97"/>
      <c r="DM212" s="97"/>
      <c r="DN212" s="97"/>
      <c r="DO212" s="98"/>
      <c r="DP212" s="104"/>
      <c r="DQ212" s="97"/>
      <c r="DR212" s="97"/>
      <c r="DS212" s="97"/>
      <c r="DT212" s="97"/>
      <c r="DU212" s="97"/>
      <c r="DV212" s="97"/>
      <c r="DW212" s="97"/>
      <c r="DX212" s="97"/>
      <c r="DY212" s="97"/>
      <c r="DZ212" s="97"/>
      <c r="EA212" s="97"/>
      <c r="EB212" s="97"/>
      <c r="EC212" s="97"/>
      <c r="ED212" s="97"/>
      <c r="EE212" s="97"/>
      <c r="EF212" s="98"/>
      <c r="EG212" s="104"/>
      <c r="EH212" s="97"/>
      <c r="EI212" s="97"/>
      <c r="EJ212" s="97"/>
      <c r="EK212" s="97"/>
      <c r="EL212" s="97"/>
      <c r="EM212" s="97"/>
      <c r="EN212" s="97"/>
      <c r="EO212" s="97"/>
      <c r="EP212" s="97"/>
      <c r="EQ212" s="97"/>
      <c r="ER212" s="97"/>
      <c r="ES212" s="97"/>
      <c r="ET212" s="97"/>
      <c r="EU212" s="97"/>
      <c r="EV212" s="97"/>
      <c r="EW212" s="98"/>
      <c r="EX212" s="104"/>
      <c r="EY212" s="97"/>
      <c r="EZ212" s="97"/>
      <c r="FA212" s="97"/>
      <c r="FB212" s="97"/>
      <c r="FC212" s="97"/>
      <c r="FD212" s="97"/>
      <c r="FE212" s="97"/>
      <c r="FF212" s="97"/>
      <c r="FG212" s="97"/>
      <c r="FH212" s="97"/>
      <c r="FI212" s="97"/>
      <c r="FJ212" s="97"/>
      <c r="FK212" s="97"/>
      <c r="FL212" s="97"/>
      <c r="FM212" s="97"/>
      <c r="FN212" s="98"/>
      <c r="FO212" s="104"/>
      <c r="FP212" s="97"/>
      <c r="FQ212" s="97"/>
      <c r="FR212" s="97"/>
      <c r="FS212" s="97"/>
      <c r="FT212" s="97"/>
      <c r="FU212" s="97"/>
      <c r="FV212" s="97"/>
      <c r="FW212" s="97"/>
      <c r="FX212" s="97"/>
      <c r="FY212" s="97"/>
      <c r="FZ212" s="97"/>
      <c r="GA212" s="97"/>
      <c r="GB212" s="97"/>
      <c r="GC212" s="97"/>
      <c r="GD212" s="97"/>
      <c r="GE212" s="98"/>
      <c r="GF212" s="104"/>
      <c r="GG212" s="97"/>
      <c r="GH212" s="97"/>
      <c r="GI212" s="97"/>
      <c r="GJ212" s="97"/>
      <c r="GK212" s="97"/>
      <c r="GL212" s="97"/>
      <c r="GM212" s="97"/>
      <c r="GN212" s="97"/>
      <c r="GO212" s="97"/>
      <c r="GP212" s="97"/>
      <c r="GQ212" s="97"/>
      <c r="GR212" s="97"/>
      <c r="GS212" s="97"/>
      <c r="GT212" s="97"/>
      <c r="GU212" s="97"/>
      <c r="GV212" s="98"/>
      <c r="GW212" s="104"/>
      <c r="GX212" s="97"/>
      <c r="GY212" s="97"/>
      <c r="GZ212" s="97"/>
      <c r="HA212" s="97"/>
      <c r="HB212" s="97"/>
      <c r="HC212" s="97"/>
      <c r="HD212" s="97"/>
      <c r="HE212" s="97"/>
      <c r="HF212" s="97"/>
      <c r="HG212" s="97"/>
      <c r="HH212" s="97"/>
      <c r="HI212" s="97"/>
      <c r="HJ212" s="97"/>
      <c r="HK212" s="97"/>
      <c r="HL212" s="97"/>
      <c r="HM212" s="98"/>
      <c r="HN212" s="104"/>
      <c r="HO212" s="97"/>
      <c r="HP212" s="97"/>
      <c r="HQ212" s="97"/>
      <c r="HR212" s="97"/>
      <c r="HS212" s="97"/>
      <c r="HT212" s="97"/>
      <c r="HU212" s="97"/>
      <c r="HV212" s="97"/>
      <c r="HW212" s="97"/>
      <c r="HX212" s="97"/>
      <c r="HY212" s="97"/>
      <c r="HZ212" s="97"/>
      <c r="IA212" s="97"/>
      <c r="IB212" s="97"/>
      <c r="IC212" s="97"/>
      <c r="ID212" s="98"/>
      <c r="IE212" s="104"/>
      <c r="IF212" s="97"/>
      <c r="IG212" s="97"/>
      <c r="IH212" s="97"/>
      <c r="II212" s="97"/>
      <c r="IJ212" s="97"/>
      <c r="IK212" s="97"/>
      <c r="IL212" s="97"/>
      <c r="IM212" s="97"/>
      <c r="IN212" s="97"/>
      <c r="IO212" s="97"/>
      <c r="IP212" s="97"/>
      <c r="IQ212" s="97"/>
      <c r="IR212" s="97"/>
      <c r="IS212" s="97"/>
      <c r="IT212" s="97"/>
      <c r="IU212" s="98"/>
      <c r="IV212" s="104"/>
      <c r="IW212" s="97"/>
      <c r="IX212" s="97"/>
      <c r="IY212" s="97"/>
      <c r="IZ212" s="97"/>
      <c r="JA212" s="97"/>
      <c r="JB212" s="97"/>
      <c r="JC212" s="97"/>
      <c r="JD212" s="97"/>
      <c r="JE212" s="97"/>
      <c r="JF212" s="97"/>
      <c r="JG212" s="97"/>
      <c r="JH212" s="97"/>
      <c r="JI212" s="97"/>
      <c r="JJ212" s="97"/>
      <c r="JK212" s="97"/>
      <c r="JL212" s="98"/>
      <c r="JM212" s="104"/>
      <c r="JN212" s="97"/>
      <c r="JO212" s="97"/>
      <c r="JP212" s="97"/>
      <c r="JQ212" s="97"/>
      <c r="JR212" s="97"/>
      <c r="JS212" s="97"/>
      <c r="JT212" s="97"/>
      <c r="JU212" s="97"/>
      <c r="JV212" s="97"/>
      <c r="JW212" s="97"/>
      <c r="JX212" s="97"/>
      <c r="JY212" s="97"/>
      <c r="JZ212" s="97"/>
      <c r="KA212" s="97"/>
      <c r="KB212" s="97"/>
      <c r="KC212" s="98"/>
      <c r="KD212" s="104"/>
      <c r="KE212" s="97"/>
      <c r="KF212" s="97"/>
      <c r="KG212" s="97"/>
      <c r="KH212" s="97"/>
      <c r="KI212" s="97"/>
      <c r="KJ212" s="97"/>
      <c r="KK212" s="97"/>
      <c r="KL212" s="97"/>
      <c r="KM212" s="97"/>
      <c r="KN212" s="97"/>
      <c r="KO212" s="97"/>
      <c r="KP212" s="97"/>
      <c r="KQ212" s="97"/>
      <c r="KR212" s="97"/>
      <c r="KS212" s="97"/>
    </row>
    <row r="213" ht="15.0" customHeight="1">
      <c r="A213" s="104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8"/>
      <c r="R213" s="104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8"/>
      <c r="AI213" s="104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8"/>
      <c r="AZ213" s="104"/>
      <c r="BA213" s="97"/>
      <c r="BB213" s="97"/>
      <c r="BC213" s="97"/>
      <c r="BD213" s="97"/>
      <c r="BE213" s="97"/>
      <c r="BF213" s="97"/>
      <c r="BG213" s="97"/>
      <c r="BH213" s="97"/>
      <c r="BI213" s="97"/>
      <c r="BJ213" s="97"/>
      <c r="BK213" s="97"/>
      <c r="BL213" s="97"/>
      <c r="BM213" s="97"/>
      <c r="BN213" s="97"/>
      <c r="BO213" s="97"/>
      <c r="BP213" s="98"/>
      <c r="BQ213" s="104"/>
      <c r="BR213" s="97"/>
      <c r="BS213" s="97"/>
      <c r="BT213" s="97"/>
      <c r="BU213" s="97"/>
      <c r="BV213" s="97"/>
      <c r="BW213" s="97"/>
      <c r="BX213" s="97"/>
      <c r="BY213" s="97"/>
      <c r="BZ213" s="97"/>
      <c r="CA213" s="97"/>
      <c r="CB213" s="97"/>
      <c r="CC213" s="97"/>
      <c r="CD213" s="97"/>
      <c r="CE213" s="97"/>
      <c r="CF213" s="97"/>
      <c r="CG213" s="98"/>
      <c r="CH213" s="104"/>
      <c r="CI213" s="97"/>
      <c r="CJ213" s="97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8"/>
      <c r="CY213" s="104"/>
      <c r="CZ213" s="97"/>
      <c r="DA213" s="97"/>
      <c r="DB213" s="97"/>
      <c r="DC213" s="97"/>
      <c r="DD213" s="97"/>
      <c r="DE213" s="97"/>
      <c r="DF213" s="97"/>
      <c r="DG213" s="97"/>
      <c r="DH213" s="97"/>
      <c r="DI213" s="97"/>
      <c r="DJ213" s="97"/>
      <c r="DK213" s="97"/>
      <c r="DL213" s="97"/>
      <c r="DM213" s="97"/>
      <c r="DN213" s="97"/>
      <c r="DO213" s="98"/>
      <c r="DP213" s="104"/>
      <c r="DQ213" s="97"/>
      <c r="DR213" s="97"/>
      <c r="DS213" s="97"/>
      <c r="DT213" s="97"/>
      <c r="DU213" s="97"/>
      <c r="DV213" s="97"/>
      <c r="DW213" s="97"/>
      <c r="DX213" s="97"/>
      <c r="DY213" s="97"/>
      <c r="DZ213" s="97"/>
      <c r="EA213" s="97"/>
      <c r="EB213" s="97"/>
      <c r="EC213" s="97"/>
      <c r="ED213" s="97"/>
      <c r="EE213" s="97"/>
      <c r="EF213" s="98"/>
      <c r="EG213" s="104"/>
      <c r="EH213" s="97"/>
      <c r="EI213" s="97"/>
      <c r="EJ213" s="97"/>
      <c r="EK213" s="97"/>
      <c r="EL213" s="97"/>
      <c r="EM213" s="97"/>
      <c r="EN213" s="97"/>
      <c r="EO213" s="97"/>
      <c r="EP213" s="97"/>
      <c r="EQ213" s="97"/>
      <c r="ER213" s="97"/>
      <c r="ES213" s="97"/>
      <c r="ET213" s="97"/>
      <c r="EU213" s="97"/>
      <c r="EV213" s="97"/>
      <c r="EW213" s="98"/>
      <c r="EX213" s="104"/>
      <c r="EY213" s="97"/>
      <c r="EZ213" s="97"/>
      <c r="FA213" s="97"/>
      <c r="FB213" s="97"/>
      <c r="FC213" s="97"/>
      <c r="FD213" s="97"/>
      <c r="FE213" s="97"/>
      <c r="FF213" s="97"/>
      <c r="FG213" s="97"/>
      <c r="FH213" s="97"/>
      <c r="FI213" s="97"/>
      <c r="FJ213" s="97"/>
      <c r="FK213" s="97"/>
      <c r="FL213" s="97"/>
      <c r="FM213" s="97"/>
      <c r="FN213" s="98"/>
      <c r="FO213" s="104"/>
      <c r="FP213" s="97"/>
      <c r="FQ213" s="97"/>
      <c r="FR213" s="97"/>
      <c r="FS213" s="97"/>
      <c r="FT213" s="97"/>
      <c r="FU213" s="97"/>
      <c r="FV213" s="97"/>
      <c r="FW213" s="97"/>
      <c r="FX213" s="97"/>
      <c r="FY213" s="97"/>
      <c r="FZ213" s="97"/>
      <c r="GA213" s="97"/>
      <c r="GB213" s="97"/>
      <c r="GC213" s="97"/>
      <c r="GD213" s="97"/>
      <c r="GE213" s="98"/>
      <c r="GF213" s="104"/>
      <c r="GG213" s="97"/>
      <c r="GH213" s="97"/>
      <c r="GI213" s="97"/>
      <c r="GJ213" s="97"/>
      <c r="GK213" s="97"/>
      <c r="GL213" s="97"/>
      <c r="GM213" s="97"/>
      <c r="GN213" s="97"/>
      <c r="GO213" s="97"/>
      <c r="GP213" s="97"/>
      <c r="GQ213" s="97"/>
      <c r="GR213" s="97"/>
      <c r="GS213" s="97"/>
      <c r="GT213" s="97"/>
      <c r="GU213" s="97"/>
      <c r="GV213" s="98"/>
      <c r="GW213" s="104"/>
      <c r="GX213" s="97"/>
      <c r="GY213" s="97"/>
      <c r="GZ213" s="97"/>
      <c r="HA213" s="97"/>
      <c r="HB213" s="97"/>
      <c r="HC213" s="97"/>
      <c r="HD213" s="97"/>
      <c r="HE213" s="97"/>
      <c r="HF213" s="97"/>
      <c r="HG213" s="97"/>
      <c r="HH213" s="97"/>
      <c r="HI213" s="97"/>
      <c r="HJ213" s="97"/>
      <c r="HK213" s="97"/>
      <c r="HL213" s="97"/>
      <c r="HM213" s="98"/>
      <c r="HN213" s="104"/>
      <c r="HO213" s="97"/>
      <c r="HP213" s="97"/>
      <c r="HQ213" s="97"/>
      <c r="HR213" s="97"/>
      <c r="HS213" s="97"/>
      <c r="HT213" s="97"/>
      <c r="HU213" s="97"/>
      <c r="HV213" s="97"/>
      <c r="HW213" s="97"/>
      <c r="HX213" s="97"/>
      <c r="HY213" s="97"/>
      <c r="HZ213" s="97"/>
      <c r="IA213" s="97"/>
      <c r="IB213" s="97"/>
      <c r="IC213" s="97"/>
      <c r="ID213" s="98"/>
      <c r="IE213" s="104"/>
      <c r="IF213" s="97"/>
      <c r="IG213" s="97"/>
      <c r="IH213" s="97"/>
      <c r="II213" s="97"/>
      <c r="IJ213" s="97"/>
      <c r="IK213" s="97"/>
      <c r="IL213" s="97"/>
      <c r="IM213" s="97"/>
      <c r="IN213" s="97"/>
      <c r="IO213" s="97"/>
      <c r="IP213" s="97"/>
      <c r="IQ213" s="97"/>
      <c r="IR213" s="97"/>
      <c r="IS213" s="97"/>
      <c r="IT213" s="97"/>
      <c r="IU213" s="98"/>
      <c r="IV213" s="104"/>
      <c r="IW213" s="97"/>
      <c r="IX213" s="97"/>
      <c r="IY213" s="97"/>
      <c r="IZ213" s="97"/>
      <c r="JA213" s="97"/>
      <c r="JB213" s="97"/>
      <c r="JC213" s="97"/>
      <c r="JD213" s="97"/>
      <c r="JE213" s="97"/>
      <c r="JF213" s="97"/>
      <c r="JG213" s="97"/>
      <c r="JH213" s="97"/>
      <c r="JI213" s="97"/>
      <c r="JJ213" s="97"/>
      <c r="JK213" s="97"/>
      <c r="JL213" s="98"/>
      <c r="JM213" s="104"/>
      <c r="JN213" s="97"/>
      <c r="JO213" s="97"/>
      <c r="JP213" s="97"/>
      <c r="JQ213" s="97"/>
      <c r="JR213" s="97"/>
      <c r="JS213" s="97"/>
      <c r="JT213" s="97"/>
      <c r="JU213" s="97"/>
      <c r="JV213" s="97"/>
      <c r="JW213" s="97"/>
      <c r="JX213" s="97"/>
      <c r="JY213" s="97"/>
      <c r="JZ213" s="97"/>
      <c r="KA213" s="97"/>
      <c r="KB213" s="97"/>
      <c r="KC213" s="98"/>
      <c r="KD213" s="104"/>
      <c r="KE213" s="97"/>
      <c r="KF213" s="97"/>
      <c r="KG213" s="97"/>
      <c r="KH213" s="97"/>
      <c r="KI213" s="97"/>
      <c r="KJ213" s="97"/>
      <c r="KK213" s="97"/>
      <c r="KL213" s="97"/>
      <c r="KM213" s="97"/>
      <c r="KN213" s="97"/>
      <c r="KO213" s="97"/>
      <c r="KP213" s="97"/>
      <c r="KQ213" s="97"/>
      <c r="KR213" s="97"/>
      <c r="KS213" s="97"/>
    </row>
    <row r="214" ht="15.0" customHeight="1">
      <c r="A214" s="104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8"/>
      <c r="R214" s="104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8"/>
      <c r="AI214" s="104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8"/>
      <c r="AZ214" s="104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7"/>
      <c r="BN214" s="97"/>
      <c r="BO214" s="97"/>
      <c r="BP214" s="98"/>
      <c r="BQ214" s="104"/>
      <c r="BR214" s="97"/>
      <c r="BS214" s="97"/>
      <c r="BT214" s="97"/>
      <c r="BU214" s="97"/>
      <c r="BV214" s="97"/>
      <c r="BW214" s="97"/>
      <c r="BX214" s="97"/>
      <c r="BY214" s="97"/>
      <c r="BZ214" s="97"/>
      <c r="CA214" s="97"/>
      <c r="CB214" s="97"/>
      <c r="CC214" s="97"/>
      <c r="CD214" s="97"/>
      <c r="CE214" s="97"/>
      <c r="CF214" s="97"/>
      <c r="CG214" s="98"/>
      <c r="CH214" s="104"/>
      <c r="CI214" s="97"/>
      <c r="CJ214" s="97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8"/>
      <c r="CY214" s="104"/>
      <c r="CZ214" s="97"/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  <c r="DL214" s="97"/>
      <c r="DM214" s="97"/>
      <c r="DN214" s="97"/>
      <c r="DO214" s="98"/>
      <c r="DP214" s="104"/>
      <c r="DQ214" s="97"/>
      <c r="DR214" s="97"/>
      <c r="DS214" s="97"/>
      <c r="DT214" s="97"/>
      <c r="DU214" s="97"/>
      <c r="DV214" s="97"/>
      <c r="DW214" s="97"/>
      <c r="DX214" s="97"/>
      <c r="DY214" s="97"/>
      <c r="DZ214" s="97"/>
      <c r="EA214" s="97"/>
      <c r="EB214" s="97"/>
      <c r="EC214" s="97"/>
      <c r="ED214" s="97"/>
      <c r="EE214" s="97"/>
      <c r="EF214" s="98"/>
      <c r="EG214" s="104"/>
      <c r="EH214" s="97"/>
      <c r="EI214" s="97"/>
      <c r="EJ214" s="97"/>
      <c r="EK214" s="97"/>
      <c r="EL214" s="97"/>
      <c r="EM214" s="97"/>
      <c r="EN214" s="97"/>
      <c r="EO214" s="97"/>
      <c r="EP214" s="97"/>
      <c r="EQ214" s="97"/>
      <c r="ER214" s="97"/>
      <c r="ES214" s="97"/>
      <c r="ET214" s="97"/>
      <c r="EU214" s="97"/>
      <c r="EV214" s="97"/>
      <c r="EW214" s="98"/>
      <c r="EX214" s="104"/>
      <c r="EY214" s="97"/>
      <c r="EZ214" s="97"/>
      <c r="FA214" s="97"/>
      <c r="FB214" s="97"/>
      <c r="FC214" s="97"/>
      <c r="FD214" s="97"/>
      <c r="FE214" s="97"/>
      <c r="FF214" s="97"/>
      <c r="FG214" s="97"/>
      <c r="FH214" s="97"/>
      <c r="FI214" s="97"/>
      <c r="FJ214" s="97"/>
      <c r="FK214" s="97"/>
      <c r="FL214" s="97"/>
      <c r="FM214" s="97"/>
      <c r="FN214" s="98"/>
      <c r="FO214" s="104"/>
      <c r="FP214" s="97"/>
      <c r="FQ214" s="97"/>
      <c r="FR214" s="97"/>
      <c r="FS214" s="97"/>
      <c r="FT214" s="97"/>
      <c r="FU214" s="97"/>
      <c r="FV214" s="97"/>
      <c r="FW214" s="97"/>
      <c r="FX214" s="97"/>
      <c r="FY214" s="97"/>
      <c r="FZ214" s="97"/>
      <c r="GA214" s="97"/>
      <c r="GB214" s="97"/>
      <c r="GC214" s="97"/>
      <c r="GD214" s="97"/>
      <c r="GE214" s="98"/>
      <c r="GF214" s="104"/>
      <c r="GG214" s="97"/>
      <c r="GH214" s="97"/>
      <c r="GI214" s="97"/>
      <c r="GJ214" s="97"/>
      <c r="GK214" s="97"/>
      <c r="GL214" s="97"/>
      <c r="GM214" s="97"/>
      <c r="GN214" s="97"/>
      <c r="GO214" s="97"/>
      <c r="GP214" s="97"/>
      <c r="GQ214" s="97"/>
      <c r="GR214" s="97"/>
      <c r="GS214" s="97"/>
      <c r="GT214" s="97"/>
      <c r="GU214" s="97"/>
      <c r="GV214" s="98"/>
      <c r="GW214" s="104"/>
      <c r="GX214" s="97"/>
      <c r="GY214" s="97"/>
      <c r="GZ214" s="97"/>
      <c r="HA214" s="97"/>
      <c r="HB214" s="97"/>
      <c r="HC214" s="97"/>
      <c r="HD214" s="97"/>
      <c r="HE214" s="97"/>
      <c r="HF214" s="97"/>
      <c r="HG214" s="97"/>
      <c r="HH214" s="97"/>
      <c r="HI214" s="97"/>
      <c r="HJ214" s="97"/>
      <c r="HK214" s="97"/>
      <c r="HL214" s="97"/>
      <c r="HM214" s="98"/>
      <c r="HN214" s="104"/>
      <c r="HO214" s="97"/>
      <c r="HP214" s="97"/>
      <c r="HQ214" s="97"/>
      <c r="HR214" s="97"/>
      <c r="HS214" s="97"/>
      <c r="HT214" s="97"/>
      <c r="HU214" s="97"/>
      <c r="HV214" s="97"/>
      <c r="HW214" s="97"/>
      <c r="HX214" s="97"/>
      <c r="HY214" s="97"/>
      <c r="HZ214" s="97"/>
      <c r="IA214" s="97"/>
      <c r="IB214" s="97"/>
      <c r="IC214" s="97"/>
      <c r="ID214" s="98"/>
      <c r="IE214" s="104"/>
      <c r="IF214" s="97"/>
      <c r="IG214" s="97"/>
      <c r="IH214" s="97"/>
      <c r="II214" s="97"/>
      <c r="IJ214" s="97"/>
      <c r="IK214" s="97"/>
      <c r="IL214" s="97"/>
      <c r="IM214" s="97"/>
      <c r="IN214" s="97"/>
      <c r="IO214" s="97"/>
      <c r="IP214" s="97"/>
      <c r="IQ214" s="97"/>
      <c r="IR214" s="97"/>
      <c r="IS214" s="97"/>
      <c r="IT214" s="97"/>
      <c r="IU214" s="98"/>
      <c r="IV214" s="104"/>
      <c r="IW214" s="97"/>
      <c r="IX214" s="97"/>
      <c r="IY214" s="97"/>
      <c r="IZ214" s="97"/>
      <c r="JA214" s="97"/>
      <c r="JB214" s="97"/>
      <c r="JC214" s="97"/>
      <c r="JD214" s="97"/>
      <c r="JE214" s="97"/>
      <c r="JF214" s="97"/>
      <c r="JG214" s="97"/>
      <c r="JH214" s="97"/>
      <c r="JI214" s="97"/>
      <c r="JJ214" s="97"/>
      <c r="JK214" s="97"/>
      <c r="JL214" s="98"/>
      <c r="JM214" s="104"/>
      <c r="JN214" s="97"/>
      <c r="JO214" s="97"/>
      <c r="JP214" s="97"/>
      <c r="JQ214" s="97"/>
      <c r="JR214" s="97"/>
      <c r="JS214" s="97"/>
      <c r="JT214" s="97"/>
      <c r="JU214" s="97"/>
      <c r="JV214" s="97"/>
      <c r="JW214" s="97"/>
      <c r="JX214" s="97"/>
      <c r="JY214" s="97"/>
      <c r="JZ214" s="97"/>
      <c r="KA214" s="97"/>
      <c r="KB214" s="97"/>
      <c r="KC214" s="98"/>
      <c r="KD214" s="104"/>
      <c r="KE214" s="97"/>
      <c r="KF214" s="97"/>
      <c r="KG214" s="97"/>
      <c r="KH214" s="97"/>
      <c r="KI214" s="97"/>
      <c r="KJ214" s="97"/>
      <c r="KK214" s="97"/>
      <c r="KL214" s="97"/>
      <c r="KM214" s="97"/>
      <c r="KN214" s="97"/>
      <c r="KO214" s="97"/>
      <c r="KP214" s="97"/>
      <c r="KQ214" s="97"/>
      <c r="KR214" s="97"/>
      <c r="KS214" s="97"/>
    </row>
    <row r="215" ht="15.0" customHeight="1">
      <c r="A215" s="104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8"/>
      <c r="R215" s="104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8"/>
      <c r="AI215" s="104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8"/>
      <c r="AZ215" s="104"/>
      <c r="BA215" s="97"/>
      <c r="BB215" s="97"/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7"/>
      <c r="BN215" s="97"/>
      <c r="BO215" s="97"/>
      <c r="BP215" s="98"/>
      <c r="BQ215" s="104"/>
      <c r="BR215" s="97"/>
      <c r="BS215" s="97"/>
      <c r="BT215" s="97"/>
      <c r="BU215" s="97"/>
      <c r="BV215" s="97"/>
      <c r="BW215" s="97"/>
      <c r="BX215" s="97"/>
      <c r="BY215" s="97"/>
      <c r="BZ215" s="97"/>
      <c r="CA215" s="97"/>
      <c r="CB215" s="97"/>
      <c r="CC215" s="97"/>
      <c r="CD215" s="97"/>
      <c r="CE215" s="97"/>
      <c r="CF215" s="97"/>
      <c r="CG215" s="98"/>
      <c r="CH215" s="104"/>
      <c r="CI215" s="97"/>
      <c r="CJ215" s="97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8"/>
      <c r="CY215" s="104"/>
      <c r="CZ215" s="97"/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  <c r="DL215" s="97"/>
      <c r="DM215" s="97"/>
      <c r="DN215" s="97"/>
      <c r="DO215" s="98"/>
      <c r="DP215" s="104"/>
      <c r="DQ215" s="97"/>
      <c r="DR215" s="97"/>
      <c r="DS215" s="97"/>
      <c r="DT215" s="97"/>
      <c r="DU215" s="97"/>
      <c r="DV215" s="97"/>
      <c r="DW215" s="97"/>
      <c r="DX215" s="97"/>
      <c r="DY215" s="97"/>
      <c r="DZ215" s="97"/>
      <c r="EA215" s="97"/>
      <c r="EB215" s="97"/>
      <c r="EC215" s="97"/>
      <c r="ED215" s="97"/>
      <c r="EE215" s="97"/>
      <c r="EF215" s="98"/>
      <c r="EG215" s="104"/>
      <c r="EH215" s="97"/>
      <c r="EI215" s="97"/>
      <c r="EJ215" s="97"/>
      <c r="EK215" s="97"/>
      <c r="EL215" s="97"/>
      <c r="EM215" s="97"/>
      <c r="EN215" s="97"/>
      <c r="EO215" s="97"/>
      <c r="EP215" s="97"/>
      <c r="EQ215" s="97"/>
      <c r="ER215" s="97"/>
      <c r="ES215" s="97"/>
      <c r="ET215" s="97"/>
      <c r="EU215" s="97"/>
      <c r="EV215" s="97"/>
      <c r="EW215" s="98"/>
      <c r="EX215" s="104"/>
      <c r="EY215" s="97"/>
      <c r="EZ215" s="97"/>
      <c r="FA215" s="97"/>
      <c r="FB215" s="97"/>
      <c r="FC215" s="97"/>
      <c r="FD215" s="97"/>
      <c r="FE215" s="97"/>
      <c r="FF215" s="97"/>
      <c r="FG215" s="97"/>
      <c r="FH215" s="97"/>
      <c r="FI215" s="97"/>
      <c r="FJ215" s="97"/>
      <c r="FK215" s="97"/>
      <c r="FL215" s="97"/>
      <c r="FM215" s="97"/>
      <c r="FN215" s="98"/>
      <c r="FO215" s="104"/>
      <c r="FP215" s="97"/>
      <c r="FQ215" s="97"/>
      <c r="FR215" s="97"/>
      <c r="FS215" s="97"/>
      <c r="FT215" s="97"/>
      <c r="FU215" s="97"/>
      <c r="FV215" s="97"/>
      <c r="FW215" s="97"/>
      <c r="FX215" s="97"/>
      <c r="FY215" s="97"/>
      <c r="FZ215" s="97"/>
      <c r="GA215" s="97"/>
      <c r="GB215" s="97"/>
      <c r="GC215" s="97"/>
      <c r="GD215" s="97"/>
      <c r="GE215" s="98"/>
      <c r="GF215" s="104"/>
      <c r="GG215" s="97"/>
      <c r="GH215" s="97"/>
      <c r="GI215" s="97"/>
      <c r="GJ215" s="97"/>
      <c r="GK215" s="97"/>
      <c r="GL215" s="97"/>
      <c r="GM215" s="97"/>
      <c r="GN215" s="97"/>
      <c r="GO215" s="97"/>
      <c r="GP215" s="97"/>
      <c r="GQ215" s="97"/>
      <c r="GR215" s="97"/>
      <c r="GS215" s="97"/>
      <c r="GT215" s="97"/>
      <c r="GU215" s="97"/>
      <c r="GV215" s="98"/>
      <c r="GW215" s="104"/>
      <c r="GX215" s="97"/>
      <c r="GY215" s="97"/>
      <c r="GZ215" s="97"/>
      <c r="HA215" s="97"/>
      <c r="HB215" s="97"/>
      <c r="HC215" s="97"/>
      <c r="HD215" s="97"/>
      <c r="HE215" s="97"/>
      <c r="HF215" s="97"/>
      <c r="HG215" s="97"/>
      <c r="HH215" s="97"/>
      <c r="HI215" s="97"/>
      <c r="HJ215" s="97"/>
      <c r="HK215" s="97"/>
      <c r="HL215" s="97"/>
      <c r="HM215" s="98"/>
      <c r="HN215" s="104"/>
      <c r="HO215" s="97"/>
      <c r="HP215" s="97"/>
      <c r="HQ215" s="97"/>
      <c r="HR215" s="97"/>
      <c r="HS215" s="97"/>
      <c r="HT215" s="97"/>
      <c r="HU215" s="97"/>
      <c r="HV215" s="97"/>
      <c r="HW215" s="97"/>
      <c r="HX215" s="97"/>
      <c r="HY215" s="97"/>
      <c r="HZ215" s="97"/>
      <c r="IA215" s="97"/>
      <c r="IB215" s="97"/>
      <c r="IC215" s="97"/>
      <c r="ID215" s="98"/>
      <c r="IE215" s="104"/>
      <c r="IF215" s="97"/>
      <c r="IG215" s="97"/>
      <c r="IH215" s="97"/>
      <c r="II215" s="97"/>
      <c r="IJ215" s="97"/>
      <c r="IK215" s="97"/>
      <c r="IL215" s="97"/>
      <c r="IM215" s="97"/>
      <c r="IN215" s="97"/>
      <c r="IO215" s="97"/>
      <c r="IP215" s="97"/>
      <c r="IQ215" s="97"/>
      <c r="IR215" s="97"/>
      <c r="IS215" s="97"/>
      <c r="IT215" s="97"/>
      <c r="IU215" s="98"/>
      <c r="IV215" s="104"/>
      <c r="IW215" s="97"/>
      <c r="IX215" s="97"/>
      <c r="IY215" s="97"/>
      <c r="IZ215" s="97"/>
      <c r="JA215" s="97"/>
      <c r="JB215" s="97"/>
      <c r="JC215" s="97"/>
      <c r="JD215" s="97"/>
      <c r="JE215" s="97"/>
      <c r="JF215" s="97"/>
      <c r="JG215" s="97"/>
      <c r="JH215" s="97"/>
      <c r="JI215" s="97"/>
      <c r="JJ215" s="97"/>
      <c r="JK215" s="97"/>
      <c r="JL215" s="98"/>
      <c r="JM215" s="104"/>
      <c r="JN215" s="97"/>
      <c r="JO215" s="97"/>
      <c r="JP215" s="97"/>
      <c r="JQ215" s="97"/>
      <c r="JR215" s="97"/>
      <c r="JS215" s="97"/>
      <c r="JT215" s="97"/>
      <c r="JU215" s="97"/>
      <c r="JV215" s="97"/>
      <c r="JW215" s="97"/>
      <c r="JX215" s="97"/>
      <c r="JY215" s="97"/>
      <c r="JZ215" s="97"/>
      <c r="KA215" s="97"/>
      <c r="KB215" s="97"/>
      <c r="KC215" s="98"/>
      <c r="KD215" s="104"/>
      <c r="KE215" s="97"/>
      <c r="KF215" s="97"/>
      <c r="KG215" s="97"/>
      <c r="KH215" s="97"/>
      <c r="KI215" s="97"/>
      <c r="KJ215" s="97"/>
      <c r="KK215" s="97"/>
      <c r="KL215" s="97"/>
      <c r="KM215" s="97"/>
      <c r="KN215" s="97"/>
      <c r="KO215" s="97"/>
      <c r="KP215" s="97"/>
      <c r="KQ215" s="97"/>
      <c r="KR215" s="97"/>
      <c r="KS215" s="97"/>
    </row>
    <row r="216" ht="15.0" customHeight="1">
      <c r="A216" s="104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8"/>
      <c r="R216" s="104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8"/>
      <c r="AI216" s="104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/>
      <c r="AX216" s="97"/>
      <c r="AY216" s="98"/>
      <c r="AZ216" s="104"/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7"/>
      <c r="BN216" s="97"/>
      <c r="BO216" s="97"/>
      <c r="BP216" s="98"/>
      <c r="BQ216" s="104"/>
      <c r="BR216" s="97"/>
      <c r="BS216" s="97"/>
      <c r="BT216" s="97"/>
      <c r="BU216" s="97"/>
      <c r="BV216" s="97"/>
      <c r="BW216" s="97"/>
      <c r="BX216" s="97"/>
      <c r="BY216" s="97"/>
      <c r="BZ216" s="97"/>
      <c r="CA216" s="97"/>
      <c r="CB216" s="97"/>
      <c r="CC216" s="97"/>
      <c r="CD216" s="97"/>
      <c r="CE216" s="97"/>
      <c r="CF216" s="97"/>
      <c r="CG216" s="98"/>
      <c r="CH216" s="104"/>
      <c r="CI216" s="97"/>
      <c r="CJ216" s="97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8"/>
      <c r="CY216" s="104"/>
      <c r="CZ216" s="97"/>
      <c r="DA216" s="97"/>
      <c r="DB216" s="97"/>
      <c r="DC216" s="97"/>
      <c r="DD216" s="97"/>
      <c r="DE216" s="97"/>
      <c r="DF216" s="97"/>
      <c r="DG216" s="97"/>
      <c r="DH216" s="97"/>
      <c r="DI216" s="97"/>
      <c r="DJ216" s="97"/>
      <c r="DK216" s="97"/>
      <c r="DL216" s="97"/>
      <c r="DM216" s="97"/>
      <c r="DN216" s="97"/>
      <c r="DO216" s="98"/>
      <c r="DP216" s="104"/>
      <c r="DQ216" s="97"/>
      <c r="DR216" s="97"/>
      <c r="DS216" s="97"/>
      <c r="DT216" s="97"/>
      <c r="DU216" s="97"/>
      <c r="DV216" s="97"/>
      <c r="DW216" s="97"/>
      <c r="DX216" s="97"/>
      <c r="DY216" s="97"/>
      <c r="DZ216" s="97"/>
      <c r="EA216" s="97"/>
      <c r="EB216" s="97"/>
      <c r="EC216" s="97"/>
      <c r="ED216" s="97"/>
      <c r="EE216" s="97"/>
      <c r="EF216" s="98"/>
      <c r="EG216" s="104"/>
      <c r="EH216" s="97"/>
      <c r="EI216" s="97"/>
      <c r="EJ216" s="97"/>
      <c r="EK216" s="97"/>
      <c r="EL216" s="97"/>
      <c r="EM216" s="97"/>
      <c r="EN216" s="97"/>
      <c r="EO216" s="97"/>
      <c r="EP216" s="97"/>
      <c r="EQ216" s="97"/>
      <c r="ER216" s="97"/>
      <c r="ES216" s="97"/>
      <c r="ET216" s="97"/>
      <c r="EU216" s="97"/>
      <c r="EV216" s="97"/>
      <c r="EW216" s="98"/>
      <c r="EX216" s="104"/>
      <c r="EY216" s="97"/>
      <c r="EZ216" s="97"/>
      <c r="FA216" s="97"/>
      <c r="FB216" s="97"/>
      <c r="FC216" s="97"/>
      <c r="FD216" s="97"/>
      <c r="FE216" s="97"/>
      <c r="FF216" s="97"/>
      <c r="FG216" s="97"/>
      <c r="FH216" s="97"/>
      <c r="FI216" s="97"/>
      <c r="FJ216" s="97"/>
      <c r="FK216" s="97"/>
      <c r="FL216" s="97"/>
      <c r="FM216" s="97"/>
      <c r="FN216" s="98"/>
      <c r="FO216" s="104"/>
      <c r="FP216" s="97"/>
      <c r="FQ216" s="97"/>
      <c r="FR216" s="97"/>
      <c r="FS216" s="97"/>
      <c r="FT216" s="97"/>
      <c r="FU216" s="97"/>
      <c r="FV216" s="97"/>
      <c r="FW216" s="97"/>
      <c r="FX216" s="97"/>
      <c r="FY216" s="97"/>
      <c r="FZ216" s="97"/>
      <c r="GA216" s="97"/>
      <c r="GB216" s="97"/>
      <c r="GC216" s="97"/>
      <c r="GD216" s="97"/>
      <c r="GE216" s="98"/>
      <c r="GF216" s="104"/>
      <c r="GG216" s="97"/>
      <c r="GH216" s="97"/>
      <c r="GI216" s="97"/>
      <c r="GJ216" s="97"/>
      <c r="GK216" s="97"/>
      <c r="GL216" s="97"/>
      <c r="GM216" s="97"/>
      <c r="GN216" s="97"/>
      <c r="GO216" s="97"/>
      <c r="GP216" s="97"/>
      <c r="GQ216" s="97"/>
      <c r="GR216" s="97"/>
      <c r="GS216" s="97"/>
      <c r="GT216" s="97"/>
      <c r="GU216" s="97"/>
      <c r="GV216" s="98"/>
      <c r="GW216" s="104"/>
      <c r="GX216" s="97"/>
      <c r="GY216" s="97"/>
      <c r="GZ216" s="97"/>
      <c r="HA216" s="97"/>
      <c r="HB216" s="97"/>
      <c r="HC216" s="97"/>
      <c r="HD216" s="97"/>
      <c r="HE216" s="97"/>
      <c r="HF216" s="97"/>
      <c r="HG216" s="97"/>
      <c r="HH216" s="97"/>
      <c r="HI216" s="97"/>
      <c r="HJ216" s="97"/>
      <c r="HK216" s="97"/>
      <c r="HL216" s="97"/>
      <c r="HM216" s="98"/>
      <c r="HN216" s="104"/>
      <c r="HO216" s="97"/>
      <c r="HP216" s="97"/>
      <c r="HQ216" s="97"/>
      <c r="HR216" s="97"/>
      <c r="HS216" s="97"/>
      <c r="HT216" s="97"/>
      <c r="HU216" s="97"/>
      <c r="HV216" s="97"/>
      <c r="HW216" s="97"/>
      <c r="HX216" s="97"/>
      <c r="HY216" s="97"/>
      <c r="HZ216" s="97"/>
      <c r="IA216" s="97"/>
      <c r="IB216" s="97"/>
      <c r="IC216" s="97"/>
      <c r="ID216" s="98"/>
      <c r="IE216" s="104"/>
      <c r="IF216" s="97"/>
      <c r="IG216" s="97"/>
      <c r="IH216" s="97"/>
      <c r="II216" s="97"/>
      <c r="IJ216" s="97"/>
      <c r="IK216" s="97"/>
      <c r="IL216" s="97"/>
      <c r="IM216" s="97"/>
      <c r="IN216" s="97"/>
      <c r="IO216" s="97"/>
      <c r="IP216" s="97"/>
      <c r="IQ216" s="97"/>
      <c r="IR216" s="97"/>
      <c r="IS216" s="97"/>
      <c r="IT216" s="97"/>
      <c r="IU216" s="98"/>
      <c r="IV216" s="104"/>
      <c r="IW216" s="97"/>
      <c r="IX216" s="97"/>
      <c r="IY216" s="97"/>
      <c r="IZ216" s="97"/>
      <c r="JA216" s="97"/>
      <c r="JB216" s="97"/>
      <c r="JC216" s="97"/>
      <c r="JD216" s="97"/>
      <c r="JE216" s="97"/>
      <c r="JF216" s="97"/>
      <c r="JG216" s="97"/>
      <c r="JH216" s="97"/>
      <c r="JI216" s="97"/>
      <c r="JJ216" s="97"/>
      <c r="JK216" s="97"/>
      <c r="JL216" s="98"/>
      <c r="JM216" s="104"/>
      <c r="JN216" s="97"/>
      <c r="JO216" s="97"/>
      <c r="JP216" s="97"/>
      <c r="JQ216" s="97"/>
      <c r="JR216" s="97"/>
      <c r="JS216" s="97"/>
      <c r="JT216" s="97"/>
      <c r="JU216" s="97"/>
      <c r="JV216" s="97"/>
      <c r="JW216" s="97"/>
      <c r="JX216" s="97"/>
      <c r="JY216" s="97"/>
      <c r="JZ216" s="97"/>
      <c r="KA216" s="97"/>
      <c r="KB216" s="97"/>
      <c r="KC216" s="98"/>
      <c r="KD216" s="104"/>
      <c r="KE216" s="97"/>
      <c r="KF216" s="97"/>
      <c r="KG216" s="97"/>
      <c r="KH216" s="97"/>
      <c r="KI216" s="97"/>
      <c r="KJ216" s="97"/>
      <c r="KK216" s="97"/>
      <c r="KL216" s="97"/>
      <c r="KM216" s="97"/>
      <c r="KN216" s="97"/>
      <c r="KO216" s="97"/>
      <c r="KP216" s="97"/>
      <c r="KQ216" s="97"/>
      <c r="KR216" s="97"/>
      <c r="KS216" s="97"/>
    </row>
    <row r="217" ht="15.0" customHeight="1">
      <c r="A217" s="104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8"/>
      <c r="R217" s="104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8"/>
      <c r="AI217" s="104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V217" s="97"/>
      <c r="AW217" s="97"/>
      <c r="AX217" s="97"/>
      <c r="AY217" s="98"/>
      <c r="AZ217" s="104"/>
      <c r="BA217" s="97"/>
      <c r="BB217" s="97"/>
      <c r="BC217" s="97"/>
      <c r="BD217" s="97"/>
      <c r="BE217" s="97"/>
      <c r="BF217" s="97"/>
      <c r="BG217" s="97"/>
      <c r="BH217" s="97"/>
      <c r="BI217" s="97"/>
      <c r="BJ217" s="97"/>
      <c r="BK217" s="97"/>
      <c r="BL217" s="97"/>
      <c r="BM217" s="97"/>
      <c r="BN217" s="97"/>
      <c r="BO217" s="97"/>
      <c r="BP217" s="98"/>
      <c r="BQ217" s="104"/>
      <c r="BR217" s="97"/>
      <c r="BS217" s="97"/>
      <c r="BT217" s="97"/>
      <c r="BU217" s="97"/>
      <c r="BV217" s="97"/>
      <c r="BW217" s="97"/>
      <c r="BX217" s="97"/>
      <c r="BY217" s="97"/>
      <c r="BZ217" s="97"/>
      <c r="CA217" s="97"/>
      <c r="CB217" s="97"/>
      <c r="CC217" s="97"/>
      <c r="CD217" s="97"/>
      <c r="CE217" s="97"/>
      <c r="CF217" s="97"/>
      <c r="CG217" s="98"/>
      <c r="CH217" s="104"/>
      <c r="CI217" s="97"/>
      <c r="CJ217" s="97"/>
      <c r="CK217" s="97"/>
      <c r="CL217" s="97"/>
      <c r="CM217" s="97"/>
      <c r="CN217" s="97"/>
      <c r="CO217" s="97"/>
      <c r="CP217" s="97"/>
      <c r="CQ217" s="97"/>
      <c r="CR217" s="97"/>
      <c r="CS217" s="97"/>
      <c r="CT217" s="97"/>
      <c r="CU217" s="97"/>
      <c r="CV217" s="97"/>
      <c r="CW217" s="97"/>
      <c r="CX217" s="98"/>
      <c r="CY217" s="104"/>
      <c r="CZ217" s="97"/>
      <c r="DA217" s="97"/>
      <c r="DB217" s="97"/>
      <c r="DC217" s="97"/>
      <c r="DD217" s="97"/>
      <c r="DE217" s="97"/>
      <c r="DF217" s="97"/>
      <c r="DG217" s="97"/>
      <c r="DH217" s="97"/>
      <c r="DI217" s="97"/>
      <c r="DJ217" s="97"/>
      <c r="DK217" s="97"/>
      <c r="DL217" s="97"/>
      <c r="DM217" s="97"/>
      <c r="DN217" s="97"/>
      <c r="DO217" s="98"/>
      <c r="DP217" s="104"/>
      <c r="DQ217" s="97"/>
      <c r="DR217" s="97"/>
      <c r="DS217" s="97"/>
      <c r="DT217" s="97"/>
      <c r="DU217" s="97"/>
      <c r="DV217" s="97"/>
      <c r="DW217" s="97"/>
      <c r="DX217" s="97"/>
      <c r="DY217" s="97"/>
      <c r="DZ217" s="97"/>
      <c r="EA217" s="97"/>
      <c r="EB217" s="97"/>
      <c r="EC217" s="97"/>
      <c r="ED217" s="97"/>
      <c r="EE217" s="97"/>
      <c r="EF217" s="98"/>
      <c r="EG217" s="104"/>
      <c r="EH217" s="97"/>
      <c r="EI217" s="97"/>
      <c r="EJ217" s="97"/>
      <c r="EK217" s="97"/>
      <c r="EL217" s="97"/>
      <c r="EM217" s="97"/>
      <c r="EN217" s="97"/>
      <c r="EO217" s="97"/>
      <c r="EP217" s="97"/>
      <c r="EQ217" s="97"/>
      <c r="ER217" s="97"/>
      <c r="ES217" s="97"/>
      <c r="ET217" s="97"/>
      <c r="EU217" s="97"/>
      <c r="EV217" s="97"/>
      <c r="EW217" s="98"/>
      <c r="EX217" s="104"/>
      <c r="EY217" s="97"/>
      <c r="EZ217" s="97"/>
      <c r="FA217" s="97"/>
      <c r="FB217" s="97"/>
      <c r="FC217" s="97"/>
      <c r="FD217" s="97"/>
      <c r="FE217" s="97"/>
      <c r="FF217" s="97"/>
      <c r="FG217" s="97"/>
      <c r="FH217" s="97"/>
      <c r="FI217" s="97"/>
      <c r="FJ217" s="97"/>
      <c r="FK217" s="97"/>
      <c r="FL217" s="97"/>
      <c r="FM217" s="97"/>
      <c r="FN217" s="98"/>
      <c r="FO217" s="104"/>
      <c r="FP217" s="97"/>
      <c r="FQ217" s="97"/>
      <c r="FR217" s="97"/>
      <c r="FS217" s="97"/>
      <c r="FT217" s="97"/>
      <c r="FU217" s="97"/>
      <c r="FV217" s="97"/>
      <c r="FW217" s="97"/>
      <c r="FX217" s="97"/>
      <c r="FY217" s="97"/>
      <c r="FZ217" s="97"/>
      <c r="GA217" s="97"/>
      <c r="GB217" s="97"/>
      <c r="GC217" s="97"/>
      <c r="GD217" s="97"/>
      <c r="GE217" s="98"/>
      <c r="GF217" s="104"/>
      <c r="GG217" s="97"/>
      <c r="GH217" s="97"/>
      <c r="GI217" s="97"/>
      <c r="GJ217" s="97"/>
      <c r="GK217" s="97"/>
      <c r="GL217" s="97"/>
      <c r="GM217" s="97"/>
      <c r="GN217" s="97"/>
      <c r="GO217" s="97"/>
      <c r="GP217" s="97"/>
      <c r="GQ217" s="97"/>
      <c r="GR217" s="97"/>
      <c r="GS217" s="97"/>
      <c r="GT217" s="97"/>
      <c r="GU217" s="97"/>
      <c r="GV217" s="98"/>
      <c r="GW217" s="104"/>
      <c r="GX217" s="97"/>
      <c r="GY217" s="97"/>
      <c r="GZ217" s="97"/>
      <c r="HA217" s="97"/>
      <c r="HB217" s="97"/>
      <c r="HC217" s="97"/>
      <c r="HD217" s="97"/>
      <c r="HE217" s="97"/>
      <c r="HF217" s="97"/>
      <c r="HG217" s="97"/>
      <c r="HH217" s="97"/>
      <c r="HI217" s="97"/>
      <c r="HJ217" s="97"/>
      <c r="HK217" s="97"/>
      <c r="HL217" s="97"/>
      <c r="HM217" s="98"/>
      <c r="HN217" s="104"/>
      <c r="HO217" s="97"/>
      <c r="HP217" s="97"/>
      <c r="HQ217" s="97"/>
      <c r="HR217" s="97"/>
      <c r="HS217" s="97"/>
      <c r="HT217" s="97"/>
      <c r="HU217" s="97"/>
      <c r="HV217" s="97"/>
      <c r="HW217" s="97"/>
      <c r="HX217" s="97"/>
      <c r="HY217" s="97"/>
      <c r="HZ217" s="97"/>
      <c r="IA217" s="97"/>
      <c r="IB217" s="97"/>
      <c r="IC217" s="97"/>
      <c r="ID217" s="98"/>
      <c r="IE217" s="104"/>
      <c r="IF217" s="97"/>
      <c r="IG217" s="97"/>
      <c r="IH217" s="97"/>
      <c r="II217" s="97"/>
      <c r="IJ217" s="97"/>
      <c r="IK217" s="97"/>
      <c r="IL217" s="97"/>
      <c r="IM217" s="97"/>
      <c r="IN217" s="97"/>
      <c r="IO217" s="97"/>
      <c r="IP217" s="97"/>
      <c r="IQ217" s="97"/>
      <c r="IR217" s="97"/>
      <c r="IS217" s="97"/>
      <c r="IT217" s="97"/>
      <c r="IU217" s="98"/>
      <c r="IV217" s="104"/>
      <c r="IW217" s="97"/>
      <c r="IX217" s="97"/>
      <c r="IY217" s="97"/>
      <c r="IZ217" s="97"/>
      <c r="JA217" s="97"/>
      <c r="JB217" s="97"/>
      <c r="JC217" s="97"/>
      <c r="JD217" s="97"/>
      <c r="JE217" s="97"/>
      <c r="JF217" s="97"/>
      <c r="JG217" s="97"/>
      <c r="JH217" s="97"/>
      <c r="JI217" s="97"/>
      <c r="JJ217" s="97"/>
      <c r="JK217" s="97"/>
      <c r="JL217" s="98"/>
      <c r="JM217" s="104"/>
      <c r="JN217" s="97"/>
      <c r="JO217" s="97"/>
      <c r="JP217" s="97"/>
      <c r="JQ217" s="97"/>
      <c r="JR217" s="97"/>
      <c r="JS217" s="97"/>
      <c r="JT217" s="97"/>
      <c r="JU217" s="97"/>
      <c r="JV217" s="97"/>
      <c r="JW217" s="97"/>
      <c r="JX217" s="97"/>
      <c r="JY217" s="97"/>
      <c r="JZ217" s="97"/>
      <c r="KA217" s="97"/>
      <c r="KB217" s="97"/>
      <c r="KC217" s="98"/>
      <c r="KD217" s="104"/>
      <c r="KE217" s="97"/>
      <c r="KF217" s="97"/>
      <c r="KG217" s="97"/>
      <c r="KH217" s="97"/>
      <c r="KI217" s="97"/>
      <c r="KJ217" s="97"/>
      <c r="KK217" s="97"/>
      <c r="KL217" s="97"/>
      <c r="KM217" s="97"/>
      <c r="KN217" s="97"/>
      <c r="KO217" s="97"/>
      <c r="KP217" s="97"/>
      <c r="KQ217" s="97"/>
      <c r="KR217" s="97"/>
      <c r="KS217" s="97"/>
    </row>
    <row r="218" ht="15.0" customHeight="1">
      <c r="A218" s="104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8"/>
      <c r="R218" s="104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8"/>
      <c r="AI218" s="104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/>
      <c r="AX218" s="97"/>
      <c r="AY218" s="98"/>
      <c r="AZ218" s="104"/>
      <c r="BA218" s="97"/>
      <c r="BB218" s="97"/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  <c r="BM218" s="97"/>
      <c r="BN218" s="97"/>
      <c r="BO218" s="97"/>
      <c r="BP218" s="98"/>
      <c r="BQ218" s="104"/>
      <c r="BR218" s="97"/>
      <c r="BS218" s="97"/>
      <c r="BT218" s="97"/>
      <c r="BU218" s="97"/>
      <c r="BV218" s="97"/>
      <c r="BW218" s="97"/>
      <c r="BX218" s="97"/>
      <c r="BY218" s="97"/>
      <c r="BZ218" s="97"/>
      <c r="CA218" s="97"/>
      <c r="CB218" s="97"/>
      <c r="CC218" s="97"/>
      <c r="CD218" s="97"/>
      <c r="CE218" s="97"/>
      <c r="CF218" s="97"/>
      <c r="CG218" s="98"/>
      <c r="CH218" s="104"/>
      <c r="CI218" s="97"/>
      <c r="CJ218" s="97"/>
      <c r="CK218" s="97"/>
      <c r="CL218" s="97"/>
      <c r="CM218" s="97"/>
      <c r="CN218" s="97"/>
      <c r="CO218" s="97"/>
      <c r="CP218" s="97"/>
      <c r="CQ218" s="97"/>
      <c r="CR218" s="97"/>
      <c r="CS218" s="97"/>
      <c r="CT218" s="97"/>
      <c r="CU218" s="97"/>
      <c r="CV218" s="97"/>
      <c r="CW218" s="97"/>
      <c r="CX218" s="98"/>
      <c r="CY218" s="104"/>
      <c r="CZ218" s="97"/>
      <c r="DA218" s="97"/>
      <c r="DB218" s="97"/>
      <c r="DC218" s="97"/>
      <c r="DD218" s="97"/>
      <c r="DE218" s="97"/>
      <c r="DF218" s="97"/>
      <c r="DG218" s="97"/>
      <c r="DH218" s="97"/>
      <c r="DI218" s="97"/>
      <c r="DJ218" s="97"/>
      <c r="DK218" s="97"/>
      <c r="DL218" s="97"/>
      <c r="DM218" s="97"/>
      <c r="DN218" s="97"/>
      <c r="DO218" s="98"/>
      <c r="DP218" s="104"/>
      <c r="DQ218" s="97"/>
      <c r="DR218" s="97"/>
      <c r="DS218" s="97"/>
      <c r="DT218" s="97"/>
      <c r="DU218" s="97"/>
      <c r="DV218" s="97"/>
      <c r="DW218" s="97"/>
      <c r="DX218" s="97"/>
      <c r="DY218" s="97"/>
      <c r="DZ218" s="97"/>
      <c r="EA218" s="97"/>
      <c r="EB218" s="97"/>
      <c r="EC218" s="97"/>
      <c r="ED218" s="97"/>
      <c r="EE218" s="97"/>
      <c r="EF218" s="98"/>
      <c r="EG218" s="104"/>
      <c r="EH218" s="97"/>
      <c r="EI218" s="97"/>
      <c r="EJ218" s="97"/>
      <c r="EK218" s="97"/>
      <c r="EL218" s="97"/>
      <c r="EM218" s="97"/>
      <c r="EN218" s="97"/>
      <c r="EO218" s="97"/>
      <c r="EP218" s="97"/>
      <c r="EQ218" s="97"/>
      <c r="ER218" s="97"/>
      <c r="ES218" s="97"/>
      <c r="ET218" s="97"/>
      <c r="EU218" s="97"/>
      <c r="EV218" s="97"/>
      <c r="EW218" s="98"/>
      <c r="EX218" s="104"/>
      <c r="EY218" s="97"/>
      <c r="EZ218" s="97"/>
      <c r="FA218" s="97"/>
      <c r="FB218" s="97"/>
      <c r="FC218" s="97"/>
      <c r="FD218" s="97"/>
      <c r="FE218" s="97"/>
      <c r="FF218" s="97"/>
      <c r="FG218" s="97"/>
      <c r="FH218" s="97"/>
      <c r="FI218" s="97"/>
      <c r="FJ218" s="97"/>
      <c r="FK218" s="97"/>
      <c r="FL218" s="97"/>
      <c r="FM218" s="97"/>
      <c r="FN218" s="98"/>
      <c r="FO218" s="104"/>
      <c r="FP218" s="97"/>
      <c r="FQ218" s="97"/>
      <c r="FR218" s="97"/>
      <c r="FS218" s="97"/>
      <c r="FT218" s="97"/>
      <c r="FU218" s="97"/>
      <c r="FV218" s="97"/>
      <c r="FW218" s="97"/>
      <c r="FX218" s="97"/>
      <c r="FY218" s="97"/>
      <c r="FZ218" s="97"/>
      <c r="GA218" s="97"/>
      <c r="GB218" s="97"/>
      <c r="GC218" s="97"/>
      <c r="GD218" s="97"/>
      <c r="GE218" s="98"/>
      <c r="GF218" s="104"/>
      <c r="GG218" s="97"/>
      <c r="GH218" s="97"/>
      <c r="GI218" s="97"/>
      <c r="GJ218" s="97"/>
      <c r="GK218" s="97"/>
      <c r="GL218" s="97"/>
      <c r="GM218" s="97"/>
      <c r="GN218" s="97"/>
      <c r="GO218" s="97"/>
      <c r="GP218" s="97"/>
      <c r="GQ218" s="97"/>
      <c r="GR218" s="97"/>
      <c r="GS218" s="97"/>
      <c r="GT218" s="97"/>
      <c r="GU218" s="97"/>
      <c r="GV218" s="98"/>
      <c r="GW218" s="104"/>
      <c r="GX218" s="97"/>
      <c r="GY218" s="97"/>
      <c r="GZ218" s="97"/>
      <c r="HA218" s="97"/>
      <c r="HB218" s="97"/>
      <c r="HC218" s="97"/>
      <c r="HD218" s="97"/>
      <c r="HE218" s="97"/>
      <c r="HF218" s="97"/>
      <c r="HG218" s="97"/>
      <c r="HH218" s="97"/>
      <c r="HI218" s="97"/>
      <c r="HJ218" s="97"/>
      <c r="HK218" s="97"/>
      <c r="HL218" s="97"/>
      <c r="HM218" s="98"/>
      <c r="HN218" s="104"/>
      <c r="HO218" s="97"/>
      <c r="HP218" s="97"/>
      <c r="HQ218" s="97"/>
      <c r="HR218" s="97"/>
      <c r="HS218" s="97"/>
      <c r="HT218" s="97"/>
      <c r="HU218" s="97"/>
      <c r="HV218" s="97"/>
      <c r="HW218" s="97"/>
      <c r="HX218" s="97"/>
      <c r="HY218" s="97"/>
      <c r="HZ218" s="97"/>
      <c r="IA218" s="97"/>
      <c r="IB218" s="97"/>
      <c r="IC218" s="97"/>
      <c r="ID218" s="98"/>
      <c r="IE218" s="104"/>
      <c r="IF218" s="97"/>
      <c r="IG218" s="97"/>
      <c r="IH218" s="97"/>
      <c r="II218" s="97"/>
      <c r="IJ218" s="97"/>
      <c r="IK218" s="97"/>
      <c r="IL218" s="97"/>
      <c r="IM218" s="97"/>
      <c r="IN218" s="97"/>
      <c r="IO218" s="97"/>
      <c r="IP218" s="97"/>
      <c r="IQ218" s="97"/>
      <c r="IR218" s="97"/>
      <c r="IS218" s="97"/>
      <c r="IT218" s="97"/>
      <c r="IU218" s="98"/>
      <c r="IV218" s="104"/>
      <c r="IW218" s="97"/>
      <c r="IX218" s="97"/>
      <c r="IY218" s="97"/>
      <c r="IZ218" s="97"/>
      <c r="JA218" s="97"/>
      <c r="JB218" s="97"/>
      <c r="JC218" s="97"/>
      <c r="JD218" s="97"/>
      <c r="JE218" s="97"/>
      <c r="JF218" s="97"/>
      <c r="JG218" s="97"/>
      <c r="JH218" s="97"/>
      <c r="JI218" s="97"/>
      <c r="JJ218" s="97"/>
      <c r="JK218" s="97"/>
      <c r="JL218" s="98"/>
      <c r="JM218" s="104"/>
      <c r="JN218" s="97"/>
      <c r="JO218" s="97"/>
      <c r="JP218" s="97"/>
      <c r="JQ218" s="97"/>
      <c r="JR218" s="97"/>
      <c r="JS218" s="97"/>
      <c r="JT218" s="97"/>
      <c r="JU218" s="97"/>
      <c r="JV218" s="97"/>
      <c r="JW218" s="97"/>
      <c r="JX218" s="97"/>
      <c r="JY218" s="97"/>
      <c r="JZ218" s="97"/>
      <c r="KA218" s="97"/>
      <c r="KB218" s="97"/>
      <c r="KC218" s="98"/>
      <c r="KD218" s="104"/>
      <c r="KE218" s="97"/>
      <c r="KF218" s="97"/>
      <c r="KG218" s="97"/>
      <c r="KH218" s="97"/>
      <c r="KI218" s="97"/>
      <c r="KJ218" s="97"/>
      <c r="KK218" s="97"/>
      <c r="KL218" s="97"/>
      <c r="KM218" s="97"/>
      <c r="KN218" s="97"/>
      <c r="KO218" s="97"/>
      <c r="KP218" s="97"/>
      <c r="KQ218" s="97"/>
      <c r="KR218" s="97"/>
      <c r="KS218" s="97"/>
    </row>
    <row r="219" ht="15.0" customHeight="1">
      <c r="A219" s="104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8"/>
      <c r="R219" s="104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8"/>
      <c r="AI219" s="104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  <c r="AX219" s="97"/>
      <c r="AY219" s="98"/>
      <c r="AZ219" s="104"/>
      <c r="BA219" s="97"/>
      <c r="BB219" s="97"/>
      <c r="BC219" s="97"/>
      <c r="BD219" s="97"/>
      <c r="BE219" s="97"/>
      <c r="BF219" s="97"/>
      <c r="BG219" s="97"/>
      <c r="BH219" s="97"/>
      <c r="BI219" s="97"/>
      <c r="BJ219" s="97"/>
      <c r="BK219" s="97"/>
      <c r="BL219" s="97"/>
      <c r="BM219" s="97"/>
      <c r="BN219" s="97"/>
      <c r="BO219" s="97"/>
      <c r="BP219" s="98"/>
      <c r="BQ219" s="104"/>
      <c r="BR219" s="97"/>
      <c r="BS219" s="97"/>
      <c r="BT219" s="97"/>
      <c r="BU219" s="97"/>
      <c r="BV219" s="97"/>
      <c r="BW219" s="97"/>
      <c r="BX219" s="97"/>
      <c r="BY219" s="97"/>
      <c r="BZ219" s="97"/>
      <c r="CA219" s="97"/>
      <c r="CB219" s="97"/>
      <c r="CC219" s="97"/>
      <c r="CD219" s="97"/>
      <c r="CE219" s="97"/>
      <c r="CF219" s="97"/>
      <c r="CG219" s="98"/>
      <c r="CH219" s="104"/>
      <c r="CI219" s="97"/>
      <c r="CJ219" s="97"/>
      <c r="CK219" s="97"/>
      <c r="CL219" s="97"/>
      <c r="CM219" s="97"/>
      <c r="CN219" s="97"/>
      <c r="CO219" s="97"/>
      <c r="CP219" s="97"/>
      <c r="CQ219" s="97"/>
      <c r="CR219" s="97"/>
      <c r="CS219" s="97"/>
      <c r="CT219" s="97"/>
      <c r="CU219" s="97"/>
      <c r="CV219" s="97"/>
      <c r="CW219" s="97"/>
      <c r="CX219" s="98"/>
      <c r="CY219" s="104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  <c r="DL219" s="97"/>
      <c r="DM219" s="97"/>
      <c r="DN219" s="97"/>
      <c r="DO219" s="98"/>
      <c r="DP219" s="104"/>
      <c r="DQ219" s="97"/>
      <c r="DR219" s="97"/>
      <c r="DS219" s="97"/>
      <c r="DT219" s="97"/>
      <c r="DU219" s="97"/>
      <c r="DV219" s="97"/>
      <c r="DW219" s="97"/>
      <c r="DX219" s="97"/>
      <c r="DY219" s="97"/>
      <c r="DZ219" s="97"/>
      <c r="EA219" s="97"/>
      <c r="EB219" s="97"/>
      <c r="EC219" s="97"/>
      <c r="ED219" s="97"/>
      <c r="EE219" s="97"/>
      <c r="EF219" s="98"/>
      <c r="EG219" s="104"/>
      <c r="EH219" s="97"/>
      <c r="EI219" s="97"/>
      <c r="EJ219" s="97"/>
      <c r="EK219" s="97"/>
      <c r="EL219" s="97"/>
      <c r="EM219" s="97"/>
      <c r="EN219" s="97"/>
      <c r="EO219" s="97"/>
      <c r="EP219" s="97"/>
      <c r="EQ219" s="97"/>
      <c r="ER219" s="97"/>
      <c r="ES219" s="97"/>
      <c r="ET219" s="97"/>
      <c r="EU219" s="97"/>
      <c r="EV219" s="97"/>
      <c r="EW219" s="98"/>
      <c r="EX219" s="104"/>
      <c r="EY219" s="97"/>
      <c r="EZ219" s="97"/>
      <c r="FA219" s="97"/>
      <c r="FB219" s="97"/>
      <c r="FC219" s="97"/>
      <c r="FD219" s="97"/>
      <c r="FE219" s="97"/>
      <c r="FF219" s="97"/>
      <c r="FG219" s="97"/>
      <c r="FH219" s="97"/>
      <c r="FI219" s="97"/>
      <c r="FJ219" s="97"/>
      <c r="FK219" s="97"/>
      <c r="FL219" s="97"/>
      <c r="FM219" s="97"/>
      <c r="FN219" s="98"/>
      <c r="FO219" s="104"/>
      <c r="FP219" s="97"/>
      <c r="FQ219" s="97"/>
      <c r="FR219" s="97"/>
      <c r="FS219" s="97"/>
      <c r="FT219" s="97"/>
      <c r="FU219" s="97"/>
      <c r="FV219" s="97"/>
      <c r="FW219" s="97"/>
      <c r="FX219" s="97"/>
      <c r="FY219" s="97"/>
      <c r="FZ219" s="97"/>
      <c r="GA219" s="97"/>
      <c r="GB219" s="97"/>
      <c r="GC219" s="97"/>
      <c r="GD219" s="97"/>
      <c r="GE219" s="98"/>
      <c r="GF219" s="104"/>
      <c r="GG219" s="97"/>
      <c r="GH219" s="97"/>
      <c r="GI219" s="97"/>
      <c r="GJ219" s="97"/>
      <c r="GK219" s="97"/>
      <c r="GL219" s="97"/>
      <c r="GM219" s="97"/>
      <c r="GN219" s="97"/>
      <c r="GO219" s="97"/>
      <c r="GP219" s="97"/>
      <c r="GQ219" s="97"/>
      <c r="GR219" s="97"/>
      <c r="GS219" s="97"/>
      <c r="GT219" s="97"/>
      <c r="GU219" s="97"/>
      <c r="GV219" s="98"/>
      <c r="GW219" s="104"/>
      <c r="GX219" s="97"/>
      <c r="GY219" s="97"/>
      <c r="GZ219" s="97"/>
      <c r="HA219" s="97"/>
      <c r="HB219" s="97"/>
      <c r="HC219" s="97"/>
      <c r="HD219" s="97"/>
      <c r="HE219" s="97"/>
      <c r="HF219" s="97"/>
      <c r="HG219" s="97"/>
      <c r="HH219" s="97"/>
      <c r="HI219" s="97"/>
      <c r="HJ219" s="97"/>
      <c r="HK219" s="97"/>
      <c r="HL219" s="97"/>
      <c r="HM219" s="98"/>
      <c r="HN219" s="104"/>
      <c r="HO219" s="97"/>
      <c r="HP219" s="97"/>
      <c r="HQ219" s="97"/>
      <c r="HR219" s="97"/>
      <c r="HS219" s="97"/>
      <c r="HT219" s="97"/>
      <c r="HU219" s="97"/>
      <c r="HV219" s="97"/>
      <c r="HW219" s="97"/>
      <c r="HX219" s="97"/>
      <c r="HY219" s="97"/>
      <c r="HZ219" s="97"/>
      <c r="IA219" s="97"/>
      <c r="IB219" s="97"/>
      <c r="IC219" s="97"/>
      <c r="ID219" s="98"/>
      <c r="IE219" s="104"/>
      <c r="IF219" s="97"/>
      <c r="IG219" s="97"/>
      <c r="IH219" s="97"/>
      <c r="II219" s="97"/>
      <c r="IJ219" s="97"/>
      <c r="IK219" s="97"/>
      <c r="IL219" s="97"/>
      <c r="IM219" s="97"/>
      <c r="IN219" s="97"/>
      <c r="IO219" s="97"/>
      <c r="IP219" s="97"/>
      <c r="IQ219" s="97"/>
      <c r="IR219" s="97"/>
      <c r="IS219" s="97"/>
      <c r="IT219" s="97"/>
      <c r="IU219" s="98"/>
      <c r="IV219" s="104"/>
      <c r="IW219" s="97"/>
      <c r="IX219" s="97"/>
      <c r="IY219" s="97"/>
      <c r="IZ219" s="97"/>
      <c r="JA219" s="97"/>
      <c r="JB219" s="97"/>
      <c r="JC219" s="97"/>
      <c r="JD219" s="97"/>
      <c r="JE219" s="97"/>
      <c r="JF219" s="97"/>
      <c r="JG219" s="97"/>
      <c r="JH219" s="97"/>
      <c r="JI219" s="97"/>
      <c r="JJ219" s="97"/>
      <c r="JK219" s="97"/>
      <c r="JL219" s="98"/>
      <c r="JM219" s="104"/>
      <c r="JN219" s="97"/>
      <c r="JO219" s="97"/>
      <c r="JP219" s="97"/>
      <c r="JQ219" s="97"/>
      <c r="JR219" s="97"/>
      <c r="JS219" s="97"/>
      <c r="JT219" s="97"/>
      <c r="JU219" s="97"/>
      <c r="JV219" s="97"/>
      <c r="JW219" s="97"/>
      <c r="JX219" s="97"/>
      <c r="JY219" s="97"/>
      <c r="JZ219" s="97"/>
      <c r="KA219" s="97"/>
      <c r="KB219" s="97"/>
      <c r="KC219" s="98"/>
      <c r="KD219" s="104"/>
      <c r="KE219" s="97"/>
      <c r="KF219" s="97"/>
      <c r="KG219" s="97"/>
      <c r="KH219" s="97"/>
      <c r="KI219" s="97"/>
      <c r="KJ219" s="97"/>
      <c r="KK219" s="97"/>
      <c r="KL219" s="97"/>
      <c r="KM219" s="97"/>
      <c r="KN219" s="97"/>
      <c r="KO219" s="97"/>
      <c r="KP219" s="97"/>
      <c r="KQ219" s="97"/>
      <c r="KR219" s="97"/>
      <c r="KS219" s="97"/>
    </row>
    <row r="220" ht="15.0" customHeight="1">
      <c r="A220" s="104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8"/>
      <c r="R220" s="104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8"/>
      <c r="AI220" s="104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V220" s="97"/>
      <c r="AW220" s="97"/>
      <c r="AX220" s="97"/>
      <c r="AY220" s="98"/>
      <c r="AZ220" s="104"/>
      <c r="BA220" s="97"/>
      <c r="BB220" s="97"/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7"/>
      <c r="BN220" s="97"/>
      <c r="BO220" s="97"/>
      <c r="BP220" s="98"/>
      <c r="BQ220" s="104"/>
      <c r="BR220" s="97"/>
      <c r="BS220" s="97"/>
      <c r="BT220" s="97"/>
      <c r="BU220" s="97"/>
      <c r="BV220" s="97"/>
      <c r="BW220" s="97"/>
      <c r="BX220" s="97"/>
      <c r="BY220" s="97"/>
      <c r="BZ220" s="97"/>
      <c r="CA220" s="97"/>
      <c r="CB220" s="97"/>
      <c r="CC220" s="97"/>
      <c r="CD220" s="97"/>
      <c r="CE220" s="97"/>
      <c r="CF220" s="97"/>
      <c r="CG220" s="98"/>
      <c r="CH220" s="104"/>
      <c r="CI220" s="97"/>
      <c r="CJ220" s="97"/>
      <c r="CK220" s="97"/>
      <c r="CL220" s="97"/>
      <c r="CM220" s="97"/>
      <c r="CN220" s="97"/>
      <c r="CO220" s="97"/>
      <c r="CP220" s="97"/>
      <c r="CQ220" s="97"/>
      <c r="CR220" s="97"/>
      <c r="CS220" s="97"/>
      <c r="CT220" s="97"/>
      <c r="CU220" s="97"/>
      <c r="CV220" s="97"/>
      <c r="CW220" s="97"/>
      <c r="CX220" s="98"/>
      <c r="CY220" s="104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  <c r="DL220" s="97"/>
      <c r="DM220" s="97"/>
      <c r="DN220" s="97"/>
      <c r="DO220" s="98"/>
      <c r="DP220" s="104"/>
      <c r="DQ220" s="97"/>
      <c r="DR220" s="97"/>
      <c r="DS220" s="97"/>
      <c r="DT220" s="97"/>
      <c r="DU220" s="97"/>
      <c r="DV220" s="97"/>
      <c r="DW220" s="97"/>
      <c r="DX220" s="97"/>
      <c r="DY220" s="97"/>
      <c r="DZ220" s="97"/>
      <c r="EA220" s="97"/>
      <c r="EB220" s="97"/>
      <c r="EC220" s="97"/>
      <c r="ED220" s="97"/>
      <c r="EE220" s="97"/>
      <c r="EF220" s="98"/>
      <c r="EG220" s="104"/>
      <c r="EH220" s="97"/>
      <c r="EI220" s="97"/>
      <c r="EJ220" s="97"/>
      <c r="EK220" s="97"/>
      <c r="EL220" s="97"/>
      <c r="EM220" s="97"/>
      <c r="EN220" s="97"/>
      <c r="EO220" s="97"/>
      <c r="EP220" s="97"/>
      <c r="EQ220" s="97"/>
      <c r="ER220" s="97"/>
      <c r="ES220" s="97"/>
      <c r="ET220" s="97"/>
      <c r="EU220" s="97"/>
      <c r="EV220" s="97"/>
      <c r="EW220" s="98"/>
      <c r="EX220" s="104"/>
      <c r="EY220" s="97"/>
      <c r="EZ220" s="97"/>
      <c r="FA220" s="97"/>
      <c r="FB220" s="97"/>
      <c r="FC220" s="97"/>
      <c r="FD220" s="97"/>
      <c r="FE220" s="97"/>
      <c r="FF220" s="97"/>
      <c r="FG220" s="97"/>
      <c r="FH220" s="97"/>
      <c r="FI220" s="97"/>
      <c r="FJ220" s="97"/>
      <c r="FK220" s="97"/>
      <c r="FL220" s="97"/>
      <c r="FM220" s="97"/>
      <c r="FN220" s="98"/>
      <c r="FO220" s="104"/>
      <c r="FP220" s="97"/>
      <c r="FQ220" s="97"/>
      <c r="FR220" s="97"/>
      <c r="FS220" s="97"/>
      <c r="FT220" s="97"/>
      <c r="FU220" s="97"/>
      <c r="FV220" s="97"/>
      <c r="FW220" s="97"/>
      <c r="FX220" s="97"/>
      <c r="FY220" s="97"/>
      <c r="FZ220" s="97"/>
      <c r="GA220" s="97"/>
      <c r="GB220" s="97"/>
      <c r="GC220" s="97"/>
      <c r="GD220" s="97"/>
      <c r="GE220" s="98"/>
      <c r="GF220" s="104"/>
      <c r="GG220" s="97"/>
      <c r="GH220" s="97"/>
      <c r="GI220" s="97"/>
      <c r="GJ220" s="97"/>
      <c r="GK220" s="97"/>
      <c r="GL220" s="97"/>
      <c r="GM220" s="97"/>
      <c r="GN220" s="97"/>
      <c r="GO220" s="97"/>
      <c r="GP220" s="97"/>
      <c r="GQ220" s="97"/>
      <c r="GR220" s="97"/>
      <c r="GS220" s="97"/>
      <c r="GT220" s="97"/>
      <c r="GU220" s="97"/>
      <c r="GV220" s="98"/>
      <c r="GW220" s="104"/>
      <c r="GX220" s="97"/>
      <c r="GY220" s="97"/>
      <c r="GZ220" s="97"/>
      <c r="HA220" s="97"/>
      <c r="HB220" s="97"/>
      <c r="HC220" s="97"/>
      <c r="HD220" s="97"/>
      <c r="HE220" s="97"/>
      <c r="HF220" s="97"/>
      <c r="HG220" s="97"/>
      <c r="HH220" s="97"/>
      <c r="HI220" s="97"/>
      <c r="HJ220" s="97"/>
      <c r="HK220" s="97"/>
      <c r="HL220" s="97"/>
      <c r="HM220" s="98"/>
      <c r="HN220" s="104"/>
      <c r="HO220" s="97"/>
      <c r="HP220" s="97"/>
      <c r="HQ220" s="97"/>
      <c r="HR220" s="97"/>
      <c r="HS220" s="97"/>
      <c r="HT220" s="97"/>
      <c r="HU220" s="97"/>
      <c r="HV220" s="97"/>
      <c r="HW220" s="97"/>
      <c r="HX220" s="97"/>
      <c r="HY220" s="97"/>
      <c r="HZ220" s="97"/>
      <c r="IA220" s="97"/>
      <c r="IB220" s="97"/>
      <c r="IC220" s="97"/>
      <c r="ID220" s="98"/>
      <c r="IE220" s="104"/>
      <c r="IF220" s="97"/>
      <c r="IG220" s="97"/>
      <c r="IH220" s="97"/>
      <c r="II220" s="97"/>
      <c r="IJ220" s="97"/>
      <c r="IK220" s="97"/>
      <c r="IL220" s="97"/>
      <c r="IM220" s="97"/>
      <c r="IN220" s="97"/>
      <c r="IO220" s="97"/>
      <c r="IP220" s="97"/>
      <c r="IQ220" s="97"/>
      <c r="IR220" s="97"/>
      <c r="IS220" s="97"/>
      <c r="IT220" s="97"/>
      <c r="IU220" s="98"/>
      <c r="IV220" s="104"/>
      <c r="IW220" s="97"/>
      <c r="IX220" s="97"/>
      <c r="IY220" s="97"/>
      <c r="IZ220" s="97"/>
      <c r="JA220" s="97"/>
      <c r="JB220" s="97"/>
      <c r="JC220" s="97"/>
      <c r="JD220" s="97"/>
      <c r="JE220" s="97"/>
      <c r="JF220" s="97"/>
      <c r="JG220" s="97"/>
      <c r="JH220" s="97"/>
      <c r="JI220" s="97"/>
      <c r="JJ220" s="97"/>
      <c r="JK220" s="97"/>
      <c r="JL220" s="98"/>
      <c r="JM220" s="104"/>
      <c r="JN220" s="97"/>
      <c r="JO220" s="97"/>
      <c r="JP220" s="97"/>
      <c r="JQ220" s="97"/>
      <c r="JR220" s="97"/>
      <c r="JS220" s="97"/>
      <c r="JT220" s="97"/>
      <c r="JU220" s="97"/>
      <c r="JV220" s="97"/>
      <c r="JW220" s="97"/>
      <c r="JX220" s="97"/>
      <c r="JY220" s="97"/>
      <c r="JZ220" s="97"/>
      <c r="KA220" s="97"/>
      <c r="KB220" s="97"/>
      <c r="KC220" s="98"/>
      <c r="KD220" s="104"/>
      <c r="KE220" s="97"/>
      <c r="KF220" s="97"/>
      <c r="KG220" s="97"/>
      <c r="KH220" s="97"/>
      <c r="KI220" s="97"/>
      <c r="KJ220" s="97"/>
      <c r="KK220" s="97"/>
      <c r="KL220" s="97"/>
      <c r="KM220" s="97"/>
      <c r="KN220" s="97"/>
      <c r="KO220" s="97"/>
      <c r="KP220" s="97"/>
      <c r="KQ220" s="97"/>
      <c r="KR220" s="97"/>
      <c r="KS220" s="97"/>
    </row>
    <row r="221" ht="15.0" customHeight="1">
      <c r="A221" s="104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8"/>
      <c r="R221" s="104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8"/>
      <c r="AI221" s="104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8"/>
      <c r="AZ221" s="104"/>
      <c r="BA221" s="97"/>
      <c r="BB221" s="97"/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7"/>
      <c r="BN221" s="97"/>
      <c r="BO221" s="97"/>
      <c r="BP221" s="98"/>
      <c r="BQ221" s="104"/>
      <c r="BR221" s="97"/>
      <c r="BS221" s="97"/>
      <c r="BT221" s="97"/>
      <c r="BU221" s="97"/>
      <c r="BV221" s="97"/>
      <c r="BW221" s="97"/>
      <c r="BX221" s="97"/>
      <c r="BY221" s="97"/>
      <c r="BZ221" s="97"/>
      <c r="CA221" s="97"/>
      <c r="CB221" s="97"/>
      <c r="CC221" s="97"/>
      <c r="CD221" s="97"/>
      <c r="CE221" s="97"/>
      <c r="CF221" s="97"/>
      <c r="CG221" s="98"/>
      <c r="CH221" s="104"/>
      <c r="CI221" s="97"/>
      <c r="CJ221" s="97"/>
      <c r="CK221" s="97"/>
      <c r="CL221" s="97"/>
      <c r="CM221" s="97"/>
      <c r="CN221" s="97"/>
      <c r="CO221" s="97"/>
      <c r="CP221" s="97"/>
      <c r="CQ221" s="97"/>
      <c r="CR221" s="97"/>
      <c r="CS221" s="97"/>
      <c r="CT221" s="97"/>
      <c r="CU221" s="97"/>
      <c r="CV221" s="97"/>
      <c r="CW221" s="97"/>
      <c r="CX221" s="98"/>
      <c r="CY221" s="104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  <c r="DL221" s="97"/>
      <c r="DM221" s="97"/>
      <c r="DN221" s="97"/>
      <c r="DO221" s="98"/>
      <c r="DP221" s="104"/>
      <c r="DQ221" s="97"/>
      <c r="DR221" s="97"/>
      <c r="DS221" s="97"/>
      <c r="DT221" s="97"/>
      <c r="DU221" s="97"/>
      <c r="DV221" s="97"/>
      <c r="DW221" s="97"/>
      <c r="DX221" s="97"/>
      <c r="DY221" s="97"/>
      <c r="DZ221" s="97"/>
      <c r="EA221" s="97"/>
      <c r="EB221" s="97"/>
      <c r="EC221" s="97"/>
      <c r="ED221" s="97"/>
      <c r="EE221" s="97"/>
      <c r="EF221" s="98"/>
      <c r="EG221" s="104"/>
      <c r="EH221" s="97"/>
      <c r="EI221" s="97"/>
      <c r="EJ221" s="97"/>
      <c r="EK221" s="97"/>
      <c r="EL221" s="97"/>
      <c r="EM221" s="97"/>
      <c r="EN221" s="97"/>
      <c r="EO221" s="97"/>
      <c r="EP221" s="97"/>
      <c r="EQ221" s="97"/>
      <c r="ER221" s="97"/>
      <c r="ES221" s="97"/>
      <c r="ET221" s="97"/>
      <c r="EU221" s="97"/>
      <c r="EV221" s="97"/>
      <c r="EW221" s="98"/>
      <c r="EX221" s="104"/>
      <c r="EY221" s="97"/>
      <c r="EZ221" s="97"/>
      <c r="FA221" s="97"/>
      <c r="FB221" s="97"/>
      <c r="FC221" s="97"/>
      <c r="FD221" s="97"/>
      <c r="FE221" s="97"/>
      <c r="FF221" s="97"/>
      <c r="FG221" s="97"/>
      <c r="FH221" s="97"/>
      <c r="FI221" s="97"/>
      <c r="FJ221" s="97"/>
      <c r="FK221" s="97"/>
      <c r="FL221" s="97"/>
      <c r="FM221" s="97"/>
      <c r="FN221" s="98"/>
      <c r="FO221" s="104"/>
      <c r="FP221" s="97"/>
      <c r="FQ221" s="97"/>
      <c r="FR221" s="97"/>
      <c r="FS221" s="97"/>
      <c r="FT221" s="97"/>
      <c r="FU221" s="97"/>
      <c r="FV221" s="97"/>
      <c r="FW221" s="97"/>
      <c r="FX221" s="97"/>
      <c r="FY221" s="97"/>
      <c r="FZ221" s="97"/>
      <c r="GA221" s="97"/>
      <c r="GB221" s="97"/>
      <c r="GC221" s="97"/>
      <c r="GD221" s="97"/>
      <c r="GE221" s="98"/>
      <c r="GF221" s="104"/>
      <c r="GG221" s="97"/>
      <c r="GH221" s="97"/>
      <c r="GI221" s="97"/>
      <c r="GJ221" s="97"/>
      <c r="GK221" s="97"/>
      <c r="GL221" s="97"/>
      <c r="GM221" s="97"/>
      <c r="GN221" s="97"/>
      <c r="GO221" s="97"/>
      <c r="GP221" s="97"/>
      <c r="GQ221" s="97"/>
      <c r="GR221" s="97"/>
      <c r="GS221" s="97"/>
      <c r="GT221" s="97"/>
      <c r="GU221" s="97"/>
      <c r="GV221" s="98"/>
      <c r="GW221" s="104"/>
      <c r="GX221" s="97"/>
      <c r="GY221" s="97"/>
      <c r="GZ221" s="97"/>
      <c r="HA221" s="97"/>
      <c r="HB221" s="97"/>
      <c r="HC221" s="97"/>
      <c r="HD221" s="97"/>
      <c r="HE221" s="97"/>
      <c r="HF221" s="97"/>
      <c r="HG221" s="97"/>
      <c r="HH221" s="97"/>
      <c r="HI221" s="97"/>
      <c r="HJ221" s="97"/>
      <c r="HK221" s="97"/>
      <c r="HL221" s="97"/>
      <c r="HM221" s="98"/>
      <c r="HN221" s="104"/>
      <c r="HO221" s="97"/>
      <c r="HP221" s="97"/>
      <c r="HQ221" s="97"/>
      <c r="HR221" s="97"/>
      <c r="HS221" s="97"/>
      <c r="HT221" s="97"/>
      <c r="HU221" s="97"/>
      <c r="HV221" s="97"/>
      <c r="HW221" s="97"/>
      <c r="HX221" s="97"/>
      <c r="HY221" s="97"/>
      <c r="HZ221" s="97"/>
      <c r="IA221" s="97"/>
      <c r="IB221" s="97"/>
      <c r="IC221" s="97"/>
      <c r="ID221" s="98"/>
      <c r="IE221" s="104"/>
      <c r="IF221" s="97"/>
      <c r="IG221" s="97"/>
      <c r="IH221" s="97"/>
      <c r="II221" s="97"/>
      <c r="IJ221" s="97"/>
      <c r="IK221" s="97"/>
      <c r="IL221" s="97"/>
      <c r="IM221" s="97"/>
      <c r="IN221" s="97"/>
      <c r="IO221" s="97"/>
      <c r="IP221" s="97"/>
      <c r="IQ221" s="97"/>
      <c r="IR221" s="97"/>
      <c r="IS221" s="97"/>
      <c r="IT221" s="97"/>
      <c r="IU221" s="98"/>
      <c r="IV221" s="104"/>
      <c r="IW221" s="97"/>
      <c r="IX221" s="97"/>
      <c r="IY221" s="97"/>
      <c r="IZ221" s="97"/>
      <c r="JA221" s="97"/>
      <c r="JB221" s="97"/>
      <c r="JC221" s="97"/>
      <c r="JD221" s="97"/>
      <c r="JE221" s="97"/>
      <c r="JF221" s="97"/>
      <c r="JG221" s="97"/>
      <c r="JH221" s="97"/>
      <c r="JI221" s="97"/>
      <c r="JJ221" s="97"/>
      <c r="JK221" s="97"/>
      <c r="JL221" s="98"/>
      <c r="JM221" s="104"/>
      <c r="JN221" s="97"/>
      <c r="JO221" s="97"/>
      <c r="JP221" s="97"/>
      <c r="JQ221" s="97"/>
      <c r="JR221" s="97"/>
      <c r="JS221" s="97"/>
      <c r="JT221" s="97"/>
      <c r="JU221" s="97"/>
      <c r="JV221" s="97"/>
      <c r="JW221" s="97"/>
      <c r="JX221" s="97"/>
      <c r="JY221" s="97"/>
      <c r="JZ221" s="97"/>
      <c r="KA221" s="97"/>
      <c r="KB221" s="97"/>
      <c r="KC221" s="98"/>
      <c r="KD221" s="104"/>
      <c r="KE221" s="97"/>
      <c r="KF221" s="97"/>
      <c r="KG221" s="97"/>
      <c r="KH221" s="97"/>
      <c r="KI221" s="97"/>
      <c r="KJ221" s="97"/>
      <c r="KK221" s="97"/>
      <c r="KL221" s="97"/>
      <c r="KM221" s="97"/>
      <c r="KN221" s="97"/>
      <c r="KO221" s="97"/>
      <c r="KP221" s="97"/>
      <c r="KQ221" s="97"/>
      <c r="KR221" s="97"/>
      <c r="KS221" s="97"/>
    </row>
    <row r="222" ht="15.0" customHeight="1">
      <c r="A222" s="104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8"/>
      <c r="R222" s="104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8"/>
      <c r="AI222" s="104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8"/>
      <c r="AZ222" s="104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  <c r="BM222" s="97"/>
      <c r="BN222" s="97"/>
      <c r="BO222" s="97"/>
      <c r="BP222" s="98"/>
      <c r="BQ222" s="104"/>
      <c r="BR222" s="97"/>
      <c r="BS222" s="97"/>
      <c r="BT222" s="97"/>
      <c r="BU222" s="97"/>
      <c r="BV222" s="97"/>
      <c r="BW222" s="97"/>
      <c r="BX222" s="97"/>
      <c r="BY222" s="97"/>
      <c r="BZ222" s="97"/>
      <c r="CA222" s="97"/>
      <c r="CB222" s="97"/>
      <c r="CC222" s="97"/>
      <c r="CD222" s="97"/>
      <c r="CE222" s="97"/>
      <c r="CF222" s="97"/>
      <c r="CG222" s="98"/>
      <c r="CH222" s="104"/>
      <c r="CI222" s="97"/>
      <c r="CJ222" s="97"/>
      <c r="CK222" s="97"/>
      <c r="CL222" s="97"/>
      <c r="CM222" s="97"/>
      <c r="CN222" s="97"/>
      <c r="CO222" s="97"/>
      <c r="CP222" s="97"/>
      <c r="CQ222" s="97"/>
      <c r="CR222" s="97"/>
      <c r="CS222" s="97"/>
      <c r="CT222" s="97"/>
      <c r="CU222" s="97"/>
      <c r="CV222" s="97"/>
      <c r="CW222" s="97"/>
      <c r="CX222" s="98"/>
      <c r="CY222" s="104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  <c r="DL222" s="97"/>
      <c r="DM222" s="97"/>
      <c r="DN222" s="97"/>
      <c r="DO222" s="98"/>
      <c r="DP222" s="104"/>
      <c r="DQ222" s="97"/>
      <c r="DR222" s="97"/>
      <c r="DS222" s="97"/>
      <c r="DT222" s="97"/>
      <c r="DU222" s="97"/>
      <c r="DV222" s="97"/>
      <c r="DW222" s="97"/>
      <c r="DX222" s="97"/>
      <c r="DY222" s="97"/>
      <c r="DZ222" s="97"/>
      <c r="EA222" s="97"/>
      <c r="EB222" s="97"/>
      <c r="EC222" s="97"/>
      <c r="ED222" s="97"/>
      <c r="EE222" s="97"/>
      <c r="EF222" s="98"/>
      <c r="EG222" s="104"/>
      <c r="EH222" s="97"/>
      <c r="EI222" s="97"/>
      <c r="EJ222" s="97"/>
      <c r="EK222" s="97"/>
      <c r="EL222" s="97"/>
      <c r="EM222" s="97"/>
      <c r="EN222" s="97"/>
      <c r="EO222" s="97"/>
      <c r="EP222" s="97"/>
      <c r="EQ222" s="97"/>
      <c r="ER222" s="97"/>
      <c r="ES222" s="97"/>
      <c r="ET222" s="97"/>
      <c r="EU222" s="97"/>
      <c r="EV222" s="97"/>
      <c r="EW222" s="98"/>
      <c r="EX222" s="104"/>
      <c r="EY222" s="97"/>
      <c r="EZ222" s="97"/>
      <c r="FA222" s="97"/>
      <c r="FB222" s="97"/>
      <c r="FC222" s="97"/>
      <c r="FD222" s="97"/>
      <c r="FE222" s="97"/>
      <c r="FF222" s="97"/>
      <c r="FG222" s="97"/>
      <c r="FH222" s="97"/>
      <c r="FI222" s="97"/>
      <c r="FJ222" s="97"/>
      <c r="FK222" s="97"/>
      <c r="FL222" s="97"/>
      <c r="FM222" s="97"/>
      <c r="FN222" s="98"/>
      <c r="FO222" s="104"/>
      <c r="FP222" s="97"/>
      <c r="FQ222" s="97"/>
      <c r="FR222" s="97"/>
      <c r="FS222" s="97"/>
      <c r="FT222" s="97"/>
      <c r="FU222" s="97"/>
      <c r="FV222" s="97"/>
      <c r="FW222" s="97"/>
      <c r="FX222" s="97"/>
      <c r="FY222" s="97"/>
      <c r="FZ222" s="97"/>
      <c r="GA222" s="97"/>
      <c r="GB222" s="97"/>
      <c r="GC222" s="97"/>
      <c r="GD222" s="97"/>
      <c r="GE222" s="98"/>
      <c r="GF222" s="104"/>
      <c r="GG222" s="97"/>
      <c r="GH222" s="97"/>
      <c r="GI222" s="97"/>
      <c r="GJ222" s="97"/>
      <c r="GK222" s="97"/>
      <c r="GL222" s="97"/>
      <c r="GM222" s="97"/>
      <c r="GN222" s="97"/>
      <c r="GO222" s="97"/>
      <c r="GP222" s="97"/>
      <c r="GQ222" s="97"/>
      <c r="GR222" s="97"/>
      <c r="GS222" s="97"/>
      <c r="GT222" s="97"/>
      <c r="GU222" s="97"/>
      <c r="GV222" s="98"/>
      <c r="GW222" s="104"/>
      <c r="GX222" s="97"/>
      <c r="GY222" s="97"/>
      <c r="GZ222" s="97"/>
      <c r="HA222" s="97"/>
      <c r="HB222" s="97"/>
      <c r="HC222" s="97"/>
      <c r="HD222" s="97"/>
      <c r="HE222" s="97"/>
      <c r="HF222" s="97"/>
      <c r="HG222" s="97"/>
      <c r="HH222" s="97"/>
      <c r="HI222" s="97"/>
      <c r="HJ222" s="97"/>
      <c r="HK222" s="97"/>
      <c r="HL222" s="97"/>
      <c r="HM222" s="98"/>
      <c r="HN222" s="104"/>
      <c r="HO222" s="97"/>
      <c r="HP222" s="97"/>
      <c r="HQ222" s="97"/>
      <c r="HR222" s="97"/>
      <c r="HS222" s="97"/>
      <c r="HT222" s="97"/>
      <c r="HU222" s="97"/>
      <c r="HV222" s="97"/>
      <c r="HW222" s="97"/>
      <c r="HX222" s="97"/>
      <c r="HY222" s="97"/>
      <c r="HZ222" s="97"/>
      <c r="IA222" s="97"/>
      <c r="IB222" s="97"/>
      <c r="IC222" s="97"/>
      <c r="ID222" s="98"/>
      <c r="IE222" s="104"/>
      <c r="IF222" s="97"/>
      <c r="IG222" s="97"/>
      <c r="IH222" s="97"/>
      <c r="II222" s="97"/>
      <c r="IJ222" s="97"/>
      <c r="IK222" s="97"/>
      <c r="IL222" s="97"/>
      <c r="IM222" s="97"/>
      <c r="IN222" s="97"/>
      <c r="IO222" s="97"/>
      <c r="IP222" s="97"/>
      <c r="IQ222" s="97"/>
      <c r="IR222" s="97"/>
      <c r="IS222" s="97"/>
      <c r="IT222" s="97"/>
      <c r="IU222" s="98"/>
      <c r="IV222" s="104"/>
      <c r="IW222" s="97"/>
      <c r="IX222" s="97"/>
      <c r="IY222" s="97"/>
      <c r="IZ222" s="97"/>
      <c r="JA222" s="97"/>
      <c r="JB222" s="97"/>
      <c r="JC222" s="97"/>
      <c r="JD222" s="97"/>
      <c r="JE222" s="97"/>
      <c r="JF222" s="97"/>
      <c r="JG222" s="97"/>
      <c r="JH222" s="97"/>
      <c r="JI222" s="97"/>
      <c r="JJ222" s="97"/>
      <c r="JK222" s="97"/>
      <c r="JL222" s="98"/>
      <c r="JM222" s="104"/>
      <c r="JN222" s="97"/>
      <c r="JO222" s="97"/>
      <c r="JP222" s="97"/>
      <c r="JQ222" s="97"/>
      <c r="JR222" s="97"/>
      <c r="JS222" s="97"/>
      <c r="JT222" s="97"/>
      <c r="JU222" s="97"/>
      <c r="JV222" s="97"/>
      <c r="JW222" s="97"/>
      <c r="JX222" s="97"/>
      <c r="JY222" s="97"/>
      <c r="JZ222" s="97"/>
      <c r="KA222" s="97"/>
      <c r="KB222" s="97"/>
      <c r="KC222" s="98"/>
      <c r="KD222" s="104"/>
      <c r="KE222" s="97"/>
      <c r="KF222" s="97"/>
      <c r="KG222" s="97"/>
      <c r="KH222" s="97"/>
      <c r="KI222" s="97"/>
      <c r="KJ222" s="97"/>
      <c r="KK222" s="97"/>
      <c r="KL222" s="97"/>
      <c r="KM222" s="97"/>
      <c r="KN222" s="97"/>
      <c r="KO222" s="97"/>
      <c r="KP222" s="97"/>
      <c r="KQ222" s="97"/>
      <c r="KR222" s="97"/>
      <c r="KS222" s="97"/>
    </row>
    <row r="223" ht="15.0" customHeight="1">
      <c r="A223" s="104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8"/>
      <c r="R223" s="104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8"/>
      <c r="AI223" s="104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8"/>
      <c r="AZ223" s="104"/>
      <c r="BA223" s="97"/>
      <c r="BB223" s="97"/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7"/>
      <c r="BN223" s="97"/>
      <c r="BO223" s="97"/>
      <c r="BP223" s="98"/>
      <c r="BQ223" s="104"/>
      <c r="BR223" s="97"/>
      <c r="BS223" s="97"/>
      <c r="BT223" s="97"/>
      <c r="BU223" s="97"/>
      <c r="BV223" s="97"/>
      <c r="BW223" s="97"/>
      <c r="BX223" s="97"/>
      <c r="BY223" s="97"/>
      <c r="BZ223" s="97"/>
      <c r="CA223" s="97"/>
      <c r="CB223" s="97"/>
      <c r="CC223" s="97"/>
      <c r="CD223" s="97"/>
      <c r="CE223" s="97"/>
      <c r="CF223" s="97"/>
      <c r="CG223" s="98"/>
      <c r="CH223" s="104"/>
      <c r="CI223" s="97"/>
      <c r="CJ223" s="97"/>
      <c r="CK223" s="97"/>
      <c r="CL223" s="97"/>
      <c r="CM223" s="97"/>
      <c r="CN223" s="97"/>
      <c r="CO223" s="97"/>
      <c r="CP223" s="97"/>
      <c r="CQ223" s="97"/>
      <c r="CR223" s="97"/>
      <c r="CS223" s="97"/>
      <c r="CT223" s="97"/>
      <c r="CU223" s="97"/>
      <c r="CV223" s="97"/>
      <c r="CW223" s="97"/>
      <c r="CX223" s="98"/>
      <c r="CY223" s="104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  <c r="DL223" s="97"/>
      <c r="DM223" s="97"/>
      <c r="DN223" s="97"/>
      <c r="DO223" s="98"/>
      <c r="DP223" s="104"/>
      <c r="DQ223" s="97"/>
      <c r="DR223" s="97"/>
      <c r="DS223" s="97"/>
      <c r="DT223" s="97"/>
      <c r="DU223" s="97"/>
      <c r="DV223" s="97"/>
      <c r="DW223" s="97"/>
      <c r="DX223" s="97"/>
      <c r="DY223" s="97"/>
      <c r="DZ223" s="97"/>
      <c r="EA223" s="97"/>
      <c r="EB223" s="97"/>
      <c r="EC223" s="97"/>
      <c r="ED223" s="97"/>
      <c r="EE223" s="97"/>
      <c r="EF223" s="98"/>
      <c r="EG223" s="104"/>
      <c r="EH223" s="97"/>
      <c r="EI223" s="97"/>
      <c r="EJ223" s="97"/>
      <c r="EK223" s="97"/>
      <c r="EL223" s="97"/>
      <c r="EM223" s="97"/>
      <c r="EN223" s="97"/>
      <c r="EO223" s="97"/>
      <c r="EP223" s="97"/>
      <c r="EQ223" s="97"/>
      <c r="ER223" s="97"/>
      <c r="ES223" s="97"/>
      <c r="ET223" s="97"/>
      <c r="EU223" s="97"/>
      <c r="EV223" s="97"/>
      <c r="EW223" s="98"/>
      <c r="EX223" s="104"/>
      <c r="EY223" s="97"/>
      <c r="EZ223" s="97"/>
      <c r="FA223" s="97"/>
      <c r="FB223" s="97"/>
      <c r="FC223" s="97"/>
      <c r="FD223" s="97"/>
      <c r="FE223" s="97"/>
      <c r="FF223" s="97"/>
      <c r="FG223" s="97"/>
      <c r="FH223" s="97"/>
      <c r="FI223" s="97"/>
      <c r="FJ223" s="97"/>
      <c r="FK223" s="97"/>
      <c r="FL223" s="97"/>
      <c r="FM223" s="97"/>
      <c r="FN223" s="98"/>
      <c r="FO223" s="104"/>
      <c r="FP223" s="97"/>
      <c r="FQ223" s="97"/>
      <c r="FR223" s="97"/>
      <c r="FS223" s="97"/>
      <c r="FT223" s="97"/>
      <c r="FU223" s="97"/>
      <c r="FV223" s="97"/>
      <c r="FW223" s="97"/>
      <c r="FX223" s="97"/>
      <c r="FY223" s="97"/>
      <c r="FZ223" s="97"/>
      <c r="GA223" s="97"/>
      <c r="GB223" s="97"/>
      <c r="GC223" s="97"/>
      <c r="GD223" s="97"/>
      <c r="GE223" s="98"/>
      <c r="GF223" s="104"/>
      <c r="GG223" s="97"/>
      <c r="GH223" s="97"/>
      <c r="GI223" s="97"/>
      <c r="GJ223" s="97"/>
      <c r="GK223" s="97"/>
      <c r="GL223" s="97"/>
      <c r="GM223" s="97"/>
      <c r="GN223" s="97"/>
      <c r="GO223" s="97"/>
      <c r="GP223" s="97"/>
      <c r="GQ223" s="97"/>
      <c r="GR223" s="97"/>
      <c r="GS223" s="97"/>
      <c r="GT223" s="97"/>
      <c r="GU223" s="97"/>
      <c r="GV223" s="98"/>
      <c r="GW223" s="104"/>
      <c r="GX223" s="97"/>
      <c r="GY223" s="97"/>
      <c r="GZ223" s="97"/>
      <c r="HA223" s="97"/>
      <c r="HB223" s="97"/>
      <c r="HC223" s="97"/>
      <c r="HD223" s="97"/>
      <c r="HE223" s="97"/>
      <c r="HF223" s="97"/>
      <c r="HG223" s="97"/>
      <c r="HH223" s="97"/>
      <c r="HI223" s="97"/>
      <c r="HJ223" s="97"/>
      <c r="HK223" s="97"/>
      <c r="HL223" s="97"/>
      <c r="HM223" s="98"/>
      <c r="HN223" s="104"/>
      <c r="HO223" s="97"/>
      <c r="HP223" s="97"/>
      <c r="HQ223" s="97"/>
      <c r="HR223" s="97"/>
      <c r="HS223" s="97"/>
      <c r="HT223" s="97"/>
      <c r="HU223" s="97"/>
      <c r="HV223" s="97"/>
      <c r="HW223" s="97"/>
      <c r="HX223" s="97"/>
      <c r="HY223" s="97"/>
      <c r="HZ223" s="97"/>
      <c r="IA223" s="97"/>
      <c r="IB223" s="97"/>
      <c r="IC223" s="97"/>
      <c r="ID223" s="98"/>
      <c r="IE223" s="104"/>
      <c r="IF223" s="97"/>
      <c r="IG223" s="97"/>
      <c r="IH223" s="97"/>
      <c r="II223" s="97"/>
      <c r="IJ223" s="97"/>
      <c r="IK223" s="97"/>
      <c r="IL223" s="97"/>
      <c r="IM223" s="97"/>
      <c r="IN223" s="97"/>
      <c r="IO223" s="97"/>
      <c r="IP223" s="97"/>
      <c r="IQ223" s="97"/>
      <c r="IR223" s="97"/>
      <c r="IS223" s="97"/>
      <c r="IT223" s="97"/>
      <c r="IU223" s="98"/>
      <c r="IV223" s="104"/>
      <c r="IW223" s="97"/>
      <c r="IX223" s="97"/>
      <c r="IY223" s="97"/>
      <c r="IZ223" s="97"/>
      <c r="JA223" s="97"/>
      <c r="JB223" s="97"/>
      <c r="JC223" s="97"/>
      <c r="JD223" s="97"/>
      <c r="JE223" s="97"/>
      <c r="JF223" s="97"/>
      <c r="JG223" s="97"/>
      <c r="JH223" s="97"/>
      <c r="JI223" s="97"/>
      <c r="JJ223" s="97"/>
      <c r="JK223" s="97"/>
      <c r="JL223" s="98"/>
      <c r="JM223" s="104"/>
      <c r="JN223" s="97"/>
      <c r="JO223" s="97"/>
      <c r="JP223" s="97"/>
      <c r="JQ223" s="97"/>
      <c r="JR223" s="97"/>
      <c r="JS223" s="97"/>
      <c r="JT223" s="97"/>
      <c r="JU223" s="97"/>
      <c r="JV223" s="97"/>
      <c r="JW223" s="97"/>
      <c r="JX223" s="97"/>
      <c r="JY223" s="97"/>
      <c r="JZ223" s="97"/>
      <c r="KA223" s="97"/>
      <c r="KB223" s="97"/>
      <c r="KC223" s="98"/>
      <c r="KD223" s="104"/>
      <c r="KE223" s="97"/>
      <c r="KF223" s="97"/>
      <c r="KG223" s="97"/>
      <c r="KH223" s="97"/>
      <c r="KI223" s="97"/>
      <c r="KJ223" s="97"/>
      <c r="KK223" s="97"/>
      <c r="KL223" s="97"/>
      <c r="KM223" s="97"/>
      <c r="KN223" s="97"/>
      <c r="KO223" s="97"/>
      <c r="KP223" s="97"/>
      <c r="KQ223" s="97"/>
      <c r="KR223" s="97"/>
      <c r="KS223" s="97"/>
    </row>
    <row r="224" ht="15.0" customHeight="1">
      <c r="A224" s="104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8"/>
      <c r="R224" s="104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8"/>
      <c r="AI224" s="104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8"/>
      <c r="AZ224" s="104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8"/>
      <c r="BQ224" s="104"/>
      <c r="BR224" s="97"/>
      <c r="BS224" s="97"/>
      <c r="BT224" s="97"/>
      <c r="BU224" s="97"/>
      <c r="BV224" s="97"/>
      <c r="BW224" s="97"/>
      <c r="BX224" s="97"/>
      <c r="BY224" s="97"/>
      <c r="BZ224" s="97"/>
      <c r="CA224" s="97"/>
      <c r="CB224" s="97"/>
      <c r="CC224" s="97"/>
      <c r="CD224" s="97"/>
      <c r="CE224" s="97"/>
      <c r="CF224" s="97"/>
      <c r="CG224" s="98"/>
      <c r="CH224" s="104"/>
      <c r="CI224" s="97"/>
      <c r="CJ224" s="97"/>
      <c r="CK224" s="97"/>
      <c r="CL224" s="97"/>
      <c r="CM224" s="97"/>
      <c r="CN224" s="97"/>
      <c r="CO224" s="97"/>
      <c r="CP224" s="97"/>
      <c r="CQ224" s="97"/>
      <c r="CR224" s="97"/>
      <c r="CS224" s="97"/>
      <c r="CT224" s="97"/>
      <c r="CU224" s="97"/>
      <c r="CV224" s="97"/>
      <c r="CW224" s="97"/>
      <c r="CX224" s="98"/>
      <c r="CY224" s="104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  <c r="DL224" s="97"/>
      <c r="DM224" s="97"/>
      <c r="DN224" s="97"/>
      <c r="DO224" s="98"/>
      <c r="DP224" s="104"/>
      <c r="DQ224" s="97"/>
      <c r="DR224" s="97"/>
      <c r="DS224" s="97"/>
      <c r="DT224" s="97"/>
      <c r="DU224" s="97"/>
      <c r="DV224" s="97"/>
      <c r="DW224" s="97"/>
      <c r="DX224" s="97"/>
      <c r="DY224" s="97"/>
      <c r="DZ224" s="97"/>
      <c r="EA224" s="97"/>
      <c r="EB224" s="97"/>
      <c r="EC224" s="97"/>
      <c r="ED224" s="97"/>
      <c r="EE224" s="97"/>
      <c r="EF224" s="98"/>
      <c r="EG224" s="104"/>
      <c r="EH224" s="97"/>
      <c r="EI224" s="97"/>
      <c r="EJ224" s="97"/>
      <c r="EK224" s="97"/>
      <c r="EL224" s="97"/>
      <c r="EM224" s="97"/>
      <c r="EN224" s="97"/>
      <c r="EO224" s="97"/>
      <c r="EP224" s="97"/>
      <c r="EQ224" s="97"/>
      <c r="ER224" s="97"/>
      <c r="ES224" s="97"/>
      <c r="ET224" s="97"/>
      <c r="EU224" s="97"/>
      <c r="EV224" s="97"/>
      <c r="EW224" s="98"/>
      <c r="EX224" s="104"/>
      <c r="EY224" s="97"/>
      <c r="EZ224" s="97"/>
      <c r="FA224" s="97"/>
      <c r="FB224" s="97"/>
      <c r="FC224" s="97"/>
      <c r="FD224" s="97"/>
      <c r="FE224" s="97"/>
      <c r="FF224" s="97"/>
      <c r="FG224" s="97"/>
      <c r="FH224" s="97"/>
      <c r="FI224" s="97"/>
      <c r="FJ224" s="97"/>
      <c r="FK224" s="97"/>
      <c r="FL224" s="97"/>
      <c r="FM224" s="97"/>
      <c r="FN224" s="98"/>
      <c r="FO224" s="104"/>
      <c r="FP224" s="97"/>
      <c r="FQ224" s="97"/>
      <c r="FR224" s="97"/>
      <c r="FS224" s="97"/>
      <c r="FT224" s="97"/>
      <c r="FU224" s="97"/>
      <c r="FV224" s="97"/>
      <c r="FW224" s="97"/>
      <c r="FX224" s="97"/>
      <c r="FY224" s="97"/>
      <c r="FZ224" s="97"/>
      <c r="GA224" s="97"/>
      <c r="GB224" s="97"/>
      <c r="GC224" s="97"/>
      <c r="GD224" s="97"/>
      <c r="GE224" s="98"/>
      <c r="GF224" s="104"/>
      <c r="GG224" s="97"/>
      <c r="GH224" s="97"/>
      <c r="GI224" s="97"/>
      <c r="GJ224" s="97"/>
      <c r="GK224" s="97"/>
      <c r="GL224" s="97"/>
      <c r="GM224" s="97"/>
      <c r="GN224" s="97"/>
      <c r="GO224" s="97"/>
      <c r="GP224" s="97"/>
      <c r="GQ224" s="97"/>
      <c r="GR224" s="97"/>
      <c r="GS224" s="97"/>
      <c r="GT224" s="97"/>
      <c r="GU224" s="97"/>
      <c r="GV224" s="98"/>
      <c r="GW224" s="104"/>
      <c r="GX224" s="97"/>
      <c r="GY224" s="97"/>
      <c r="GZ224" s="97"/>
      <c r="HA224" s="97"/>
      <c r="HB224" s="97"/>
      <c r="HC224" s="97"/>
      <c r="HD224" s="97"/>
      <c r="HE224" s="97"/>
      <c r="HF224" s="97"/>
      <c r="HG224" s="97"/>
      <c r="HH224" s="97"/>
      <c r="HI224" s="97"/>
      <c r="HJ224" s="97"/>
      <c r="HK224" s="97"/>
      <c r="HL224" s="97"/>
      <c r="HM224" s="98"/>
      <c r="HN224" s="104"/>
      <c r="HO224" s="97"/>
      <c r="HP224" s="97"/>
      <c r="HQ224" s="97"/>
      <c r="HR224" s="97"/>
      <c r="HS224" s="97"/>
      <c r="HT224" s="97"/>
      <c r="HU224" s="97"/>
      <c r="HV224" s="97"/>
      <c r="HW224" s="97"/>
      <c r="HX224" s="97"/>
      <c r="HY224" s="97"/>
      <c r="HZ224" s="97"/>
      <c r="IA224" s="97"/>
      <c r="IB224" s="97"/>
      <c r="IC224" s="97"/>
      <c r="ID224" s="98"/>
      <c r="IE224" s="104"/>
      <c r="IF224" s="97"/>
      <c r="IG224" s="97"/>
      <c r="IH224" s="97"/>
      <c r="II224" s="97"/>
      <c r="IJ224" s="97"/>
      <c r="IK224" s="97"/>
      <c r="IL224" s="97"/>
      <c r="IM224" s="97"/>
      <c r="IN224" s="97"/>
      <c r="IO224" s="97"/>
      <c r="IP224" s="97"/>
      <c r="IQ224" s="97"/>
      <c r="IR224" s="97"/>
      <c r="IS224" s="97"/>
      <c r="IT224" s="97"/>
      <c r="IU224" s="98"/>
      <c r="IV224" s="104"/>
      <c r="IW224" s="97"/>
      <c r="IX224" s="97"/>
      <c r="IY224" s="97"/>
      <c r="IZ224" s="97"/>
      <c r="JA224" s="97"/>
      <c r="JB224" s="97"/>
      <c r="JC224" s="97"/>
      <c r="JD224" s="97"/>
      <c r="JE224" s="97"/>
      <c r="JF224" s="97"/>
      <c r="JG224" s="97"/>
      <c r="JH224" s="97"/>
      <c r="JI224" s="97"/>
      <c r="JJ224" s="97"/>
      <c r="JK224" s="97"/>
      <c r="JL224" s="98"/>
      <c r="JM224" s="104"/>
      <c r="JN224" s="97"/>
      <c r="JO224" s="97"/>
      <c r="JP224" s="97"/>
      <c r="JQ224" s="97"/>
      <c r="JR224" s="97"/>
      <c r="JS224" s="97"/>
      <c r="JT224" s="97"/>
      <c r="JU224" s="97"/>
      <c r="JV224" s="97"/>
      <c r="JW224" s="97"/>
      <c r="JX224" s="97"/>
      <c r="JY224" s="97"/>
      <c r="JZ224" s="97"/>
      <c r="KA224" s="97"/>
      <c r="KB224" s="97"/>
      <c r="KC224" s="98"/>
      <c r="KD224" s="104"/>
      <c r="KE224" s="97"/>
      <c r="KF224" s="97"/>
      <c r="KG224" s="97"/>
      <c r="KH224" s="97"/>
      <c r="KI224" s="97"/>
      <c r="KJ224" s="97"/>
      <c r="KK224" s="97"/>
      <c r="KL224" s="97"/>
      <c r="KM224" s="97"/>
      <c r="KN224" s="97"/>
      <c r="KO224" s="97"/>
      <c r="KP224" s="97"/>
      <c r="KQ224" s="97"/>
      <c r="KR224" s="97"/>
      <c r="KS224" s="97"/>
    </row>
    <row r="225" ht="15.0" customHeight="1">
      <c r="A225" s="104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8"/>
      <c r="R225" s="104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8"/>
      <c r="AI225" s="104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8"/>
      <c r="AZ225" s="104"/>
      <c r="BA225" s="97"/>
      <c r="BB225" s="97"/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7"/>
      <c r="BN225" s="97"/>
      <c r="BO225" s="97"/>
      <c r="BP225" s="98"/>
      <c r="BQ225" s="104"/>
      <c r="BR225" s="97"/>
      <c r="BS225" s="97"/>
      <c r="BT225" s="97"/>
      <c r="BU225" s="97"/>
      <c r="BV225" s="97"/>
      <c r="BW225" s="97"/>
      <c r="BX225" s="97"/>
      <c r="BY225" s="97"/>
      <c r="BZ225" s="97"/>
      <c r="CA225" s="97"/>
      <c r="CB225" s="97"/>
      <c r="CC225" s="97"/>
      <c r="CD225" s="97"/>
      <c r="CE225" s="97"/>
      <c r="CF225" s="97"/>
      <c r="CG225" s="98"/>
      <c r="CH225" s="104"/>
      <c r="CI225" s="97"/>
      <c r="CJ225" s="97"/>
      <c r="CK225" s="97"/>
      <c r="CL225" s="97"/>
      <c r="CM225" s="97"/>
      <c r="CN225" s="97"/>
      <c r="CO225" s="97"/>
      <c r="CP225" s="97"/>
      <c r="CQ225" s="97"/>
      <c r="CR225" s="97"/>
      <c r="CS225" s="97"/>
      <c r="CT225" s="97"/>
      <c r="CU225" s="97"/>
      <c r="CV225" s="97"/>
      <c r="CW225" s="97"/>
      <c r="CX225" s="98"/>
      <c r="CY225" s="104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  <c r="DL225" s="97"/>
      <c r="DM225" s="97"/>
      <c r="DN225" s="97"/>
      <c r="DO225" s="98"/>
      <c r="DP225" s="104"/>
      <c r="DQ225" s="97"/>
      <c r="DR225" s="97"/>
      <c r="DS225" s="97"/>
      <c r="DT225" s="97"/>
      <c r="DU225" s="97"/>
      <c r="DV225" s="97"/>
      <c r="DW225" s="97"/>
      <c r="DX225" s="97"/>
      <c r="DY225" s="97"/>
      <c r="DZ225" s="97"/>
      <c r="EA225" s="97"/>
      <c r="EB225" s="97"/>
      <c r="EC225" s="97"/>
      <c r="ED225" s="97"/>
      <c r="EE225" s="97"/>
      <c r="EF225" s="98"/>
      <c r="EG225" s="104"/>
      <c r="EH225" s="97"/>
      <c r="EI225" s="97"/>
      <c r="EJ225" s="97"/>
      <c r="EK225" s="97"/>
      <c r="EL225" s="97"/>
      <c r="EM225" s="97"/>
      <c r="EN225" s="97"/>
      <c r="EO225" s="97"/>
      <c r="EP225" s="97"/>
      <c r="EQ225" s="97"/>
      <c r="ER225" s="97"/>
      <c r="ES225" s="97"/>
      <c r="ET225" s="97"/>
      <c r="EU225" s="97"/>
      <c r="EV225" s="97"/>
      <c r="EW225" s="98"/>
      <c r="EX225" s="104"/>
      <c r="EY225" s="97"/>
      <c r="EZ225" s="97"/>
      <c r="FA225" s="97"/>
      <c r="FB225" s="97"/>
      <c r="FC225" s="97"/>
      <c r="FD225" s="97"/>
      <c r="FE225" s="97"/>
      <c r="FF225" s="97"/>
      <c r="FG225" s="97"/>
      <c r="FH225" s="97"/>
      <c r="FI225" s="97"/>
      <c r="FJ225" s="97"/>
      <c r="FK225" s="97"/>
      <c r="FL225" s="97"/>
      <c r="FM225" s="97"/>
      <c r="FN225" s="98"/>
      <c r="FO225" s="104"/>
      <c r="FP225" s="97"/>
      <c r="FQ225" s="97"/>
      <c r="FR225" s="97"/>
      <c r="FS225" s="97"/>
      <c r="FT225" s="97"/>
      <c r="FU225" s="97"/>
      <c r="FV225" s="97"/>
      <c r="FW225" s="97"/>
      <c r="FX225" s="97"/>
      <c r="FY225" s="97"/>
      <c r="FZ225" s="97"/>
      <c r="GA225" s="97"/>
      <c r="GB225" s="97"/>
      <c r="GC225" s="97"/>
      <c r="GD225" s="97"/>
      <c r="GE225" s="98"/>
      <c r="GF225" s="104"/>
      <c r="GG225" s="97"/>
      <c r="GH225" s="97"/>
      <c r="GI225" s="97"/>
      <c r="GJ225" s="97"/>
      <c r="GK225" s="97"/>
      <c r="GL225" s="97"/>
      <c r="GM225" s="97"/>
      <c r="GN225" s="97"/>
      <c r="GO225" s="97"/>
      <c r="GP225" s="97"/>
      <c r="GQ225" s="97"/>
      <c r="GR225" s="97"/>
      <c r="GS225" s="97"/>
      <c r="GT225" s="97"/>
      <c r="GU225" s="97"/>
      <c r="GV225" s="98"/>
      <c r="GW225" s="104"/>
      <c r="GX225" s="97"/>
      <c r="GY225" s="97"/>
      <c r="GZ225" s="97"/>
      <c r="HA225" s="97"/>
      <c r="HB225" s="97"/>
      <c r="HC225" s="97"/>
      <c r="HD225" s="97"/>
      <c r="HE225" s="97"/>
      <c r="HF225" s="97"/>
      <c r="HG225" s="97"/>
      <c r="HH225" s="97"/>
      <c r="HI225" s="97"/>
      <c r="HJ225" s="97"/>
      <c r="HK225" s="97"/>
      <c r="HL225" s="97"/>
      <c r="HM225" s="98"/>
      <c r="HN225" s="104"/>
      <c r="HO225" s="97"/>
      <c r="HP225" s="97"/>
      <c r="HQ225" s="97"/>
      <c r="HR225" s="97"/>
      <c r="HS225" s="97"/>
      <c r="HT225" s="97"/>
      <c r="HU225" s="97"/>
      <c r="HV225" s="97"/>
      <c r="HW225" s="97"/>
      <c r="HX225" s="97"/>
      <c r="HY225" s="97"/>
      <c r="HZ225" s="97"/>
      <c r="IA225" s="97"/>
      <c r="IB225" s="97"/>
      <c r="IC225" s="97"/>
      <c r="ID225" s="98"/>
      <c r="IE225" s="104"/>
      <c r="IF225" s="97"/>
      <c r="IG225" s="97"/>
      <c r="IH225" s="97"/>
      <c r="II225" s="97"/>
      <c r="IJ225" s="97"/>
      <c r="IK225" s="97"/>
      <c r="IL225" s="97"/>
      <c r="IM225" s="97"/>
      <c r="IN225" s="97"/>
      <c r="IO225" s="97"/>
      <c r="IP225" s="97"/>
      <c r="IQ225" s="97"/>
      <c r="IR225" s="97"/>
      <c r="IS225" s="97"/>
      <c r="IT225" s="97"/>
      <c r="IU225" s="98"/>
      <c r="IV225" s="104"/>
      <c r="IW225" s="97"/>
      <c r="IX225" s="97"/>
      <c r="IY225" s="97"/>
      <c r="IZ225" s="97"/>
      <c r="JA225" s="97"/>
      <c r="JB225" s="97"/>
      <c r="JC225" s="97"/>
      <c r="JD225" s="97"/>
      <c r="JE225" s="97"/>
      <c r="JF225" s="97"/>
      <c r="JG225" s="97"/>
      <c r="JH225" s="97"/>
      <c r="JI225" s="97"/>
      <c r="JJ225" s="97"/>
      <c r="JK225" s="97"/>
      <c r="JL225" s="98"/>
      <c r="JM225" s="104"/>
      <c r="JN225" s="97"/>
      <c r="JO225" s="97"/>
      <c r="JP225" s="97"/>
      <c r="JQ225" s="97"/>
      <c r="JR225" s="97"/>
      <c r="JS225" s="97"/>
      <c r="JT225" s="97"/>
      <c r="JU225" s="97"/>
      <c r="JV225" s="97"/>
      <c r="JW225" s="97"/>
      <c r="JX225" s="97"/>
      <c r="JY225" s="97"/>
      <c r="JZ225" s="97"/>
      <c r="KA225" s="97"/>
      <c r="KB225" s="97"/>
      <c r="KC225" s="98"/>
      <c r="KD225" s="104"/>
      <c r="KE225" s="97"/>
      <c r="KF225" s="97"/>
      <c r="KG225" s="97"/>
      <c r="KH225" s="97"/>
      <c r="KI225" s="97"/>
      <c r="KJ225" s="97"/>
      <c r="KK225" s="97"/>
      <c r="KL225" s="97"/>
      <c r="KM225" s="97"/>
      <c r="KN225" s="97"/>
      <c r="KO225" s="97"/>
      <c r="KP225" s="97"/>
      <c r="KQ225" s="97"/>
      <c r="KR225" s="97"/>
      <c r="KS225" s="97"/>
    </row>
    <row r="226" ht="15.0" customHeight="1">
      <c r="A226" s="104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8"/>
      <c r="R226" s="104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8"/>
      <c r="AI226" s="104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8"/>
      <c r="AZ226" s="104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8"/>
      <c r="BQ226" s="104"/>
      <c r="BR226" s="97"/>
      <c r="BS226" s="97"/>
      <c r="BT226" s="97"/>
      <c r="BU226" s="97"/>
      <c r="BV226" s="97"/>
      <c r="BW226" s="97"/>
      <c r="BX226" s="97"/>
      <c r="BY226" s="97"/>
      <c r="BZ226" s="97"/>
      <c r="CA226" s="97"/>
      <c r="CB226" s="97"/>
      <c r="CC226" s="97"/>
      <c r="CD226" s="97"/>
      <c r="CE226" s="97"/>
      <c r="CF226" s="97"/>
      <c r="CG226" s="98"/>
      <c r="CH226" s="104"/>
      <c r="CI226" s="97"/>
      <c r="CJ226" s="97"/>
      <c r="CK226" s="97"/>
      <c r="CL226" s="97"/>
      <c r="CM226" s="97"/>
      <c r="CN226" s="97"/>
      <c r="CO226" s="97"/>
      <c r="CP226" s="97"/>
      <c r="CQ226" s="97"/>
      <c r="CR226" s="97"/>
      <c r="CS226" s="97"/>
      <c r="CT226" s="97"/>
      <c r="CU226" s="97"/>
      <c r="CV226" s="97"/>
      <c r="CW226" s="97"/>
      <c r="CX226" s="98"/>
      <c r="CY226" s="104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  <c r="DL226" s="97"/>
      <c r="DM226" s="97"/>
      <c r="DN226" s="97"/>
      <c r="DO226" s="98"/>
      <c r="DP226" s="104"/>
      <c r="DQ226" s="97"/>
      <c r="DR226" s="97"/>
      <c r="DS226" s="97"/>
      <c r="DT226" s="97"/>
      <c r="DU226" s="97"/>
      <c r="DV226" s="97"/>
      <c r="DW226" s="97"/>
      <c r="DX226" s="97"/>
      <c r="DY226" s="97"/>
      <c r="DZ226" s="97"/>
      <c r="EA226" s="97"/>
      <c r="EB226" s="97"/>
      <c r="EC226" s="97"/>
      <c r="ED226" s="97"/>
      <c r="EE226" s="97"/>
      <c r="EF226" s="98"/>
      <c r="EG226" s="104"/>
      <c r="EH226" s="97"/>
      <c r="EI226" s="97"/>
      <c r="EJ226" s="97"/>
      <c r="EK226" s="97"/>
      <c r="EL226" s="97"/>
      <c r="EM226" s="97"/>
      <c r="EN226" s="97"/>
      <c r="EO226" s="97"/>
      <c r="EP226" s="97"/>
      <c r="EQ226" s="97"/>
      <c r="ER226" s="97"/>
      <c r="ES226" s="97"/>
      <c r="ET226" s="97"/>
      <c r="EU226" s="97"/>
      <c r="EV226" s="97"/>
      <c r="EW226" s="98"/>
      <c r="EX226" s="104"/>
      <c r="EY226" s="97"/>
      <c r="EZ226" s="97"/>
      <c r="FA226" s="97"/>
      <c r="FB226" s="97"/>
      <c r="FC226" s="97"/>
      <c r="FD226" s="97"/>
      <c r="FE226" s="97"/>
      <c r="FF226" s="97"/>
      <c r="FG226" s="97"/>
      <c r="FH226" s="97"/>
      <c r="FI226" s="97"/>
      <c r="FJ226" s="97"/>
      <c r="FK226" s="97"/>
      <c r="FL226" s="97"/>
      <c r="FM226" s="97"/>
      <c r="FN226" s="98"/>
      <c r="FO226" s="104"/>
      <c r="FP226" s="97"/>
      <c r="FQ226" s="97"/>
      <c r="FR226" s="97"/>
      <c r="FS226" s="97"/>
      <c r="FT226" s="97"/>
      <c r="FU226" s="97"/>
      <c r="FV226" s="97"/>
      <c r="FW226" s="97"/>
      <c r="FX226" s="97"/>
      <c r="FY226" s="97"/>
      <c r="FZ226" s="97"/>
      <c r="GA226" s="97"/>
      <c r="GB226" s="97"/>
      <c r="GC226" s="97"/>
      <c r="GD226" s="97"/>
      <c r="GE226" s="98"/>
      <c r="GF226" s="104"/>
      <c r="GG226" s="97"/>
      <c r="GH226" s="97"/>
      <c r="GI226" s="97"/>
      <c r="GJ226" s="97"/>
      <c r="GK226" s="97"/>
      <c r="GL226" s="97"/>
      <c r="GM226" s="97"/>
      <c r="GN226" s="97"/>
      <c r="GO226" s="97"/>
      <c r="GP226" s="97"/>
      <c r="GQ226" s="97"/>
      <c r="GR226" s="97"/>
      <c r="GS226" s="97"/>
      <c r="GT226" s="97"/>
      <c r="GU226" s="97"/>
      <c r="GV226" s="98"/>
      <c r="GW226" s="104"/>
      <c r="GX226" s="97"/>
      <c r="GY226" s="97"/>
      <c r="GZ226" s="97"/>
      <c r="HA226" s="97"/>
      <c r="HB226" s="97"/>
      <c r="HC226" s="97"/>
      <c r="HD226" s="97"/>
      <c r="HE226" s="97"/>
      <c r="HF226" s="97"/>
      <c r="HG226" s="97"/>
      <c r="HH226" s="97"/>
      <c r="HI226" s="97"/>
      <c r="HJ226" s="97"/>
      <c r="HK226" s="97"/>
      <c r="HL226" s="97"/>
      <c r="HM226" s="98"/>
      <c r="HN226" s="104"/>
      <c r="HO226" s="97"/>
      <c r="HP226" s="97"/>
      <c r="HQ226" s="97"/>
      <c r="HR226" s="97"/>
      <c r="HS226" s="97"/>
      <c r="HT226" s="97"/>
      <c r="HU226" s="97"/>
      <c r="HV226" s="97"/>
      <c r="HW226" s="97"/>
      <c r="HX226" s="97"/>
      <c r="HY226" s="97"/>
      <c r="HZ226" s="97"/>
      <c r="IA226" s="97"/>
      <c r="IB226" s="97"/>
      <c r="IC226" s="97"/>
      <c r="ID226" s="98"/>
      <c r="IE226" s="104"/>
      <c r="IF226" s="97"/>
      <c r="IG226" s="97"/>
      <c r="IH226" s="97"/>
      <c r="II226" s="97"/>
      <c r="IJ226" s="97"/>
      <c r="IK226" s="97"/>
      <c r="IL226" s="97"/>
      <c r="IM226" s="97"/>
      <c r="IN226" s="97"/>
      <c r="IO226" s="97"/>
      <c r="IP226" s="97"/>
      <c r="IQ226" s="97"/>
      <c r="IR226" s="97"/>
      <c r="IS226" s="97"/>
      <c r="IT226" s="97"/>
      <c r="IU226" s="98"/>
      <c r="IV226" s="104"/>
      <c r="IW226" s="97"/>
      <c r="IX226" s="97"/>
      <c r="IY226" s="97"/>
      <c r="IZ226" s="97"/>
      <c r="JA226" s="97"/>
      <c r="JB226" s="97"/>
      <c r="JC226" s="97"/>
      <c r="JD226" s="97"/>
      <c r="JE226" s="97"/>
      <c r="JF226" s="97"/>
      <c r="JG226" s="97"/>
      <c r="JH226" s="97"/>
      <c r="JI226" s="97"/>
      <c r="JJ226" s="97"/>
      <c r="JK226" s="97"/>
      <c r="JL226" s="98"/>
      <c r="JM226" s="104"/>
      <c r="JN226" s="97"/>
      <c r="JO226" s="97"/>
      <c r="JP226" s="97"/>
      <c r="JQ226" s="97"/>
      <c r="JR226" s="97"/>
      <c r="JS226" s="97"/>
      <c r="JT226" s="97"/>
      <c r="JU226" s="97"/>
      <c r="JV226" s="97"/>
      <c r="JW226" s="97"/>
      <c r="JX226" s="97"/>
      <c r="JY226" s="97"/>
      <c r="JZ226" s="97"/>
      <c r="KA226" s="97"/>
      <c r="KB226" s="97"/>
      <c r="KC226" s="98"/>
      <c r="KD226" s="104"/>
      <c r="KE226" s="97"/>
      <c r="KF226" s="97"/>
      <c r="KG226" s="97"/>
      <c r="KH226" s="97"/>
      <c r="KI226" s="97"/>
      <c r="KJ226" s="97"/>
      <c r="KK226" s="97"/>
      <c r="KL226" s="97"/>
      <c r="KM226" s="97"/>
      <c r="KN226" s="97"/>
      <c r="KO226" s="97"/>
      <c r="KP226" s="97"/>
      <c r="KQ226" s="97"/>
      <c r="KR226" s="97"/>
      <c r="KS226" s="97"/>
    </row>
    <row r="227" ht="15.0" customHeight="1">
      <c r="A227" s="104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8"/>
      <c r="R227" s="104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8"/>
      <c r="AI227" s="104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8"/>
      <c r="AZ227" s="104"/>
      <c r="BA227" s="97"/>
      <c r="BB227" s="97"/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7"/>
      <c r="BN227" s="97"/>
      <c r="BO227" s="97"/>
      <c r="BP227" s="98"/>
      <c r="BQ227" s="104"/>
      <c r="BR227" s="97"/>
      <c r="BS227" s="97"/>
      <c r="BT227" s="97"/>
      <c r="BU227" s="97"/>
      <c r="BV227" s="97"/>
      <c r="BW227" s="97"/>
      <c r="BX227" s="97"/>
      <c r="BY227" s="97"/>
      <c r="BZ227" s="97"/>
      <c r="CA227" s="97"/>
      <c r="CB227" s="97"/>
      <c r="CC227" s="97"/>
      <c r="CD227" s="97"/>
      <c r="CE227" s="97"/>
      <c r="CF227" s="97"/>
      <c r="CG227" s="98"/>
      <c r="CH227" s="104"/>
      <c r="CI227" s="97"/>
      <c r="CJ227" s="97"/>
      <c r="CK227" s="97"/>
      <c r="CL227" s="97"/>
      <c r="CM227" s="97"/>
      <c r="CN227" s="97"/>
      <c r="CO227" s="97"/>
      <c r="CP227" s="97"/>
      <c r="CQ227" s="97"/>
      <c r="CR227" s="97"/>
      <c r="CS227" s="97"/>
      <c r="CT227" s="97"/>
      <c r="CU227" s="97"/>
      <c r="CV227" s="97"/>
      <c r="CW227" s="97"/>
      <c r="CX227" s="98"/>
      <c r="CY227" s="104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  <c r="DL227" s="97"/>
      <c r="DM227" s="97"/>
      <c r="DN227" s="97"/>
      <c r="DO227" s="98"/>
      <c r="DP227" s="104"/>
      <c r="DQ227" s="97"/>
      <c r="DR227" s="97"/>
      <c r="DS227" s="97"/>
      <c r="DT227" s="97"/>
      <c r="DU227" s="97"/>
      <c r="DV227" s="97"/>
      <c r="DW227" s="97"/>
      <c r="DX227" s="97"/>
      <c r="DY227" s="97"/>
      <c r="DZ227" s="97"/>
      <c r="EA227" s="97"/>
      <c r="EB227" s="97"/>
      <c r="EC227" s="97"/>
      <c r="ED227" s="97"/>
      <c r="EE227" s="97"/>
      <c r="EF227" s="98"/>
      <c r="EG227" s="104"/>
      <c r="EH227" s="97"/>
      <c r="EI227" s="97"/>
      <c r="EJ227" s="97"/>
      <c r="EK227" s="97"/>
      <c r="EL227" s="97"/>
      <c r="EM227" s="97"/>
      <c r="EN227" s="97"/>
      <c r="EO227" s="97"/>
      <c r="EP227" s="97"/>
      <c r="EQ227" s="97"/>
      <c r="ER227" s="97"/>
      <c r="ES227" s="97"/>
      <c r="ET227" s="97"/>
      <c r="EU227" s="97"/>
      <c r="EV227" s="97"/>
      <c r="EW227" s="98"/>
      <c r="EX227" s="104"/>
      <c r="EY227" s="97"/>
      <c r="EZ227" s="97"/>
      <c r="FA227" s="97"/>
      <c r="FB227" s="97"/>
      <c r="FC227" s="97"/>
      <c r="FD227" s="97"/>
      <c r="FE227" s="97"/>
      <c r="FF227" s="97"/>
      <c r="FG227" s="97"/>
      <c r="FH227" s="97"/>
      <c r="FI227" s="97"/>
      <c r="FJ227" s="97"/>
      <c r="FK227" s="97"/>
      <c r="FL227" s="97"/>
      <c r="FM227" s="97"/>
      <c r="FN227" s="98"/>
      <c r="FO227" s="104"/>
      <c r="FP227" s="97"/>
      <c r="FQ227" s="97"/>
      <c r="FR227" s="97"/>
      <c r="FS227" s="97"/>
      <c r="FT227" s="97"/>
      <c r="FU227" s="97"/>
      <c r="FV227" s="97"/>
      <c r="FW227" s="97"/>
      <c r="FX227" s="97"/>
      <c r="FY227" s="97"/>
      <c r="FZ227" s="97"/>
      <c r="GA227" s="97"/>
      <c r="GB227" s="97"/>
      <c r="GC227" s="97"/>
      <c r="GD227" s="97"/>
      <c r="GE227" s="98"/>
      <c r="GF227" s="104"/>
      <c r="GG227" s="97"/>
      <c r="GH227" s="97"/>
      <c r="GI227" s="97"/>
      <c r="GJ227" s="97"/>
      <c r="GK227" s="97"/>
      <c r="GL227" s="97"/>
      <c r="GM227" s="97"/>
      <c r="GN227" s="97"/>
      <c r="GO227" s="97"/>
      <c r="GP227" s="97"/>
      <c r="GQ227" s="97"/>
      <c r="GR227" s="97"/>
      <c r="GS227" s="97"/>
      <c r="GT227" s="97"/>
      <c r="GU227" s="97"/>
      <c r="GV227" s="98"/>
      <c r="GW227" s="104"/>
      <c r="GX227" s="97"/>
      <c r="GY227" s="97"/>
      <c r="GZ227" s="97"/>
      <c r="HA227" s="97"/>
      <c r="HB227" s="97"/>
      <c r="HC227" s="97"/>
      <c r="HD227" s="97"/>
      <c r="HE227" s="97"/>
      <c r="HF227" s="97"/>
      <c r="HG227" s="97"/>
      <c r="HH227" s="97"/>
      <c r="HI227" s="97"/>
      <c r="HJ227" s="97"/>
      <c r="HK227" s="97"/>
      <c r="HL227" s="97"/>
      <c r="HM227" s="98"/>
      <c r="HN227" s="104"/>
      <c r="HO227" s="97"/>
      <c r="HP227" s="97"/>
      <c r="HQ227" s="97"/>
      <c r="HR227" s="97"/>
      <c r="HS227" s="97"/>
      <c r="HT227" s="97"/>
      <c r="HU227" s="97"/>
      <c r="HV227" s="97"/>
      <c r="HW227" s="97"/>
      <c r="HX227" s="97"/>
      <c r="HY227" s="97"/>
      <c r="HZ227" s="97"/>
      <c r="IA227" s="97"/>
      <c r="IB227" s="97"/>
      <c r="IC227" s="97"/>
      <c r="ID227" s="98"/>
      <c r="IE227" s="104"/>
      <c r="IF227" s="97"/>
      <c r="IG227" s="97"/>
      <c r="IH227" s="97"/>
      <c r="II227" s="97"/>
      <c r="IJ227" s="97"/>
      <c r="IK227" s="97"/>
      <c r="IL227" s="97"/>
      <c r="IM227" s="97"/>
      <c r="IN227" s="97"/>
      <c r="IO227" s="97"/>
      <c r="IP227" s="97"/>
      <c r="IQ227" s="97"/>
      <c r="IR227" s="97"/>
      <c r="IS227" s="97"/>
      <c r="IT227" s="97"/>
      <c r="IU227" s="98"/>
      <c r="IV227" s="104"/>
      <c r="IW227" s="97"/>
      <c r="IX227" s="97"/>
      <c r="IY227" s="97"/>
      <c r="IZ227" s="97"/>
      <c r="JA227" s="97"/>
      <c r="JB227" s="97"/>
      <c r="JC227" s="97"/>
      <c r="JD227" s="97"/>
      <c r="JE227" s="97"/>
      <c r="JF227" s="97"/>
      <c r="JG227" s="97"/>
      <c r="JH227" s="97"/>
      <c r="JI227" s="97"/>
      <c r="JJ227" s="97"/>
      <c r="JK227" s="97"/>
      <c r="JL227" s="98"/>
      <c r="JM227" s="104"/>
      <c r="JN227" s="97"/>
      <c r="JO227" s="97"/>
      <c r="JP227" s="97"/>
      <c r="JQ227" s="97"/>
      <c r="JR227" s="97"/>
      <c r="JS227" s="97"/>
      <c r="JT227" s="97"/>
      <c r="JU227" s="97"/>
      <c r="JV227" s="97"/>
      <c r="JW227" s="97"/>
      <c r="JX227" s="97"/>
      <c r="JY227" s="97"/>
      <c r="JZ227" s="97"/>
      <c r="KA227" s="97"/>
      <c r="KB227" s="97"/>
      <c r="KC227" s="98"/>
      <c r="KD227" s="104"/>
      <c r="KE227" s="97"/>
      <c r="KF227" s="97"/>
      <c r="KG227" s="97"/>
      <c r="KH227" s="97"/>
      <c r="KI227" s="97"/>
      <c r="KJ227" s="97"/>
      <c r="KK227" s="97"/>
      <c r="KL227" s="97"/>
      <c r="KM227" s="97"/>
      <c r="KN227" s="97"/>
      <c r="KO227" s="97"/>
      <c r="KP227" s="97"/>
      <c r="KQ227" s="97"/>
      <c r="KR227" s="97"/>
      <c r="KS227" s="97"/>
    </row>
    <row r="228" ht="15.0" customHeight="1">
      <c r="A228" s="104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8"/>
      <c r="R228" s="104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8"/>
      <c r="AI228" s="104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97"/>
      <c r="AV228" s="97"/>
      <c r="AW228" s="97"/>
      <c r="AX228" s="97"/>
      <c r="AY228" s="98"/>
      <c r="AZ228" s="104"/>
      <c r="BA228" s="97"/>
      <c r="BB228" s="97"/>
      <c r="BC228" s="97"/>
      <c r="BD228" s="97"/>
      <c r="BE228" s="97"/>
      <c r="BF228" s="97"/>
      <c r="BG228" s="97"/>
      <c r="BH228" s="97"/>
      <c r="BI228" s="97"/>
      <c r="BJ228" s="97"/>
      <c r="BK228" s="97"/>
      <c r="BL228" s="97"/>
      <c r="BM228" s="97"/>
      <c r="BN228" s="97"/>
      <c r="BO228" s="97"/>
      <c r="BP228" s="98"/>
      <c r="BQ228" s="104"/>
      <c r="BR228" s="97"/>
      <c r="BS228" s="97"/>
      <c r="BT228" s="97"/>
      <c r="BU228" s="97"/>
      <c r="BV228" s="97"/>
      <c r="BW228" s="97"/>
      <c r="BX228" s="97"/>
      <c r="BY228" s="97"/>
      <c r="BZ228" s="97"/>
      <c r="CA228" s="97"/>
      <c r="CB228" s="97"/>
      <c r="CC228" s="97"/>
      <c r="CD228" s="97"/>
      <c r="CE228" s="97"/>
      <c r="CF228" s="97"/>
      <c r="CG228" s="98"/>
      <c r="CH228" s="104"/>
      <c r="CI228" s="97"/>
      <c r="CJ228" s="97"/>
      <c r="CK228" s="97"/>
      <c r="CL228" s="97"/>
      <c r="CM228" s="97"/>
      <c r="CN228" s="97"/>
      <c r="CO228" s="97"/>
      <c r="CP228" s="97"/>
      <c r="CQ228" s="97"/>
      <c r="CR228" s="97"/>
      <c r="CS228" s="97"/>
      <c r="CT228" s="97"/>
      <c r="CU228" s="97"/>
      <c r="CV228" s="97"/>
      <c r="CW228" s="97"/>
      <c r="CX228" s="98"/>
      <c r="CY228" s="104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  <c r="DL228" s="97"/>
      <c r="DM228" s="97"/>
      <c r="DN228" s="97"/>
      <c r="DO228" s="98"/>
      <c r="DP228" s="104"/>
      <c r="DQ228" s="97"/>
      <c r="DR228" s="97"/>
      <c r="DS228" s="97"/>
      <c r="DT228" s="97"/>
      <c r="DU228" s="97"/>
      <c r="DV228" s="97"/>
      <c r="DW228" s="97"/>
      <c r="DX228" s="97"/>
      <c r="DY228" s="97"/>
      <c r="DZ228" s="97"/>
      <c r="EA228" s="97"/>
      <c r="EB228" s="97"/>
      <c r="EC228" s="97"/>
      <c r="ED228" s="97"/>
      <c r="EE228" s="97"/>
      <c r="EF228" s="98"/>
      <c r="EG228" s="104"/>
      <c r="EH228" s="97"/>
      <c r="EI228" s="97"/>
      <c r="EJ228" s="97"/>
      <c r="EK228" s="97"/>
      <c r="EL228" s="97"/>
      <c r="EM228" s="97"/>
      <c r="EN228" s="97"/>
      <c r="EO228" s="97"/>
      <c r="EP228" s="97"/>
      <c r="EQ228" s="97"/>
      <c r="ER228" s="97"/>
      <c r="ES228" s="97"/>
      <c r="ET228" s="97"/>
      <c r="EU228" s="97"/>
      <c r="EV228" s="97"/>
      <c r="EW228" s="98"/>
      <c r="EX228" s="104"/>
      <c r="EY228" s="97"/>
      <c r="EZ228" s="97"/>
      <c r="FA228" s="97"/>
      <c r="FB228" s="97"/>
      <c r="FC228" s="97"/>
      <c r="FD228" s="97"/>
      <c r="FE228" s="97"/>
      <c r="FF228" s="97"/>
      <c r="FG228" s="97"/>
      <c r="FH228" s="97"/>
      <c r="FI228" s="97"/>
      <c r="FJ228" s="97"/>
      <c r="FK228" s="97"/>
      <c r="FL228" s="97"/>
      <c r="FM228" s="97"/>
      <c r="FN228" s="98"/>
      <c r="FO228" s="104"/>
      <c r="FP228" s="97"/>
      <c r="FQ228" s="97"/>
      <c r="FR228" s="97"/>
      <c r="FS228" s="97"/>
      <c r="FT228" s="97"/>
      <c r="FU228" s="97"/>
      <c r="FV228" s="97"/>
      <c r="FW228" s="97"/>
      <c r="FX228" s="97"/>
      <c r="FY228" s="97"/>
      <c r="FZ228" s="97"/>
      <c r="GA228" s="97"/>
      <c r="GB228" s="97"/>
      <c r="GC228" s="97"/>
      <c r="GD228" s="97"/>
      <c r="GE228" s="98"/>
      <c r="GF228" s="104"/>
      <c r="GG228" s="97"/>
      <c r="GH228" s="97"/>
      <c r="GI228" s="97"/>
      <c r="GJ228" s="97"/>
      <c r="GK228" s="97"/>
      <c r="GL228" s="97"/>
      <c r="GM228" s="97"/>
      <c r="GN228" s="97"/>
      <c r="GO228" s="97"/>
      <c r="GP228" s="97"/>
      <c r="GQ228" s="97"/>
      <c r="GR228" s="97"/>
      <c r="GS228" s="97"/>
      <c r="GT228" s="97"/>
      <c r="GU228" s="97"/>
      <c r="GV228" s="98"/>
      <c r="GW228" s="104"/>
      <c r="GX228" s="97"/>
      <c r="GY228" s="97"/>
      <c r="GZ228" s="97"/>
      <c r="HA228" s="97"/>
      <c r="HB228" s="97"/>
      <c r="HC228" s="97"/>
      <c r="HD228" s="97"/>
      <c r="HE228" s="97"/>
      <c r="HF228" s="97"/>
      <c r="HG228" s="97"/>
      <c r="HH228" s="97"/>
      <c r="HI228" s="97"/>
      <c r="HJ228" s="97"/>
      <c r="HK228" s="97"/>
      <c r="HL228" s="97"/>
      <c r="HM228" s="98"/>
      <c r="HN228" s="104"/>
      <c r="HO228" s="97"/>
      <c r="HP228" s="97"/>
      <c r="HQ228" s="97"/>
      <c r="HR228" s="97"/>
      <c r="HS228" s="97"/>
      <c r="HT228" s="97"/>
      <c r="HU228" s="97"/>
      <c r="HV228" s="97"/>
      <c r="HW228" s="97"/>
      <c r="HX228" s="97"/>
      <c r="HY228" s="97"/>
      <c r="HZ228" s="97"/>
      <c r="IA228" s="97"/>
      <c r="IB228" s="97"/>
      <c r="IC228" s="97"/>
      <c r="ID228" s="98"/>
      <c r="IE228" s="104"/>
      <c r="IF228" s="97"/>
      <c r="IG228" s="97"/>
      <c r="IH228" s="97"/>
      <c r="II228" s="97"/>
      <c r="IJ228" s="97"/>
      <c r="IK228" s="97"/>
      <c r="IL228" s="97"/>
      <c r="IM228" s="97"/>
      <c r="IN228" s="97"/>
      <c r="IO228" s="97"/>
      <c r="IP228" s="97"/>
      <c r="IQ228" s="97"/>
      <c r="IR228" s="97"/>
      <c r="IS228" s="97"/>
      <c r="IT228" s="97"/>
      <c r="IU228" s="98"/>
      <c r="IV228" s="104"/>
      <c r="IW228" s="97"/>
      <c r="IX228" s="97"/>
      <c r="IY228" s="97"/>
      <c r="IZ228" s="97"/>
      <c r="JA228" s="97"/>
      <c r="JB228" s="97"/>
      <c r="JC228" s="97"/>
      <c r="JD228" s="97"/>
      <c r="JE228" s="97"/>
      <c r="JF228" s="97"/>
      <c r="JG228" s="97"/>
      <c r="JH228" s="97"/>
      <c r="JI228" s="97"/>
      <c r="JJ228" s="97"/>
      <c r="JK228" s="97"/>
      <c r="JL228" s="98"/>
      <c r="JM228" s="104"/>
      <c r="JN228" s="97"/>
      <c r="JO228" s="97"/>
      <c r="JP228" s="97"/>
      <c r="JQ228" s="97"/>
      <c r="JR228" s="97"/>
      <c r="JS228" s="97"/>
      <c r="JT228" s="97"/>
      <c r="JU228" s="97"/>
      <c r="JV228" s="97"/>
      <c r="JW228" s="97"/>
      <c r="JX228" s="97"/>
      <c r="JY228" s="97"/>
      <c r="JZ228" s="97"/>
      <c r="KA228" s="97"/>
      <c r="KB228" s="97"/>
      <c r="KC228" s="98"/>
      <c r="KD228" s="104"/>
      <c r="KE228" s="97"/>
      <c r="KF228" s="97"/>
      <c r="KG228" s="97"/>
      <c r="KH228" s="97"/>
      <c r="KI228" s="97"/>
      <c r="KJ228" s="97"/>
      <c r="KK228" s="97"/>
      <c r="KL228" s="97"/>
      <c r="KM228" s="97"/>
      <c r="KN228" s="97"/>
      <c r="KO228" s="97"/>
      <c r="KP228" s="97"/>
      <c r="KQ228" s="97"/>
      <c r="KR228" s="97"/>
      <c r="KS228" s="97"/>
    </row>
    <row r="229" ht="15.0" customHeight="1">
      <c r="A229" s="104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8"/>
      <c r="R229" s="104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8"/>
      <c r="AI229" s="104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V229" s="97"/>
      <c r="AW229" s="97"/>
      <c r="AX229" s="97"/>
      <c r="AY229" s="98"/>
      <c r="AZ229" s="104"/>
      <c r="BA229" s="97"/>
      <c r="BB229" s="97"/>
      <c r="BC229" s="97"/>
      <c r="BD229" s="97"/>
      <c r="BE229" s="97"/>
      <c r="BF229" s="97"/>
      <c r="BG229" s="97"/>
      <c r="BH229" s="97"/>
      <c r="BI229" s="97"/>
      <c r="BJ229" s="97"/>
      <c r="BK229" s="97"/>
      <c r="BL229" s="97"/>
      <c r="BM229" s="97"/>
      <c r="BN229" s="97"/>
      <c r="BO229" s="97"/>
      <c r="BP229" s="98"/>
      <c r="BQ229" s="104"/>
      <c r="BR229" s="97"/>
      <c r="BS229" s="97"/>
      <c r="BT229" s="97"/>
      <c r="BU229" s="97"/>
      <c r="BV229" s="97"/>
      <c r="BW229" s="97"/>
      <c r="BX229" s="97"/>
      <c r="BY229" s="97"/>
      <c r="BZ229" s="97"/>
      <c r="CA229" s="97"/>
      <c r="CB229" s="97"/>
      <c r="CC229" s="97"/>
      <c r="CD229" s="97"/>
      <c r="CE229" s="97"/>
      <c r="CF229" s="97"/>
      <c r="CG229" s="98"/>
      <c r="CH229" s="104"/>
      <c r="CI229" s="97"/>
      <c r="CJ229" s="97"/>
      <c r="CK229" s="97"/>
      <c r="CL229" s="97"/>
      <c r="CM229" s="97"/>
      <c r="CN229" s="97"/>
      <c r="CO229" s="97"/>
      <c r="CP229" s="97"/>
      <c r="CQ229" s="97"/>
      <c r="CR229" s="97"/>
      <c r="CS229" s="97"/>
      <c r="CT229" s="97"/>
      <c r="CU229" s="97"/>
      <c r="CV229" s="97"/>
      <c r="CW229" s="97"/>
      <c r="CX229" s="98"/>
      <c r="CY229" s="104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  <c r="DL229" s="97"/>
      <c r="DM229" s="97"/>
      <c r="DN229" s="97"/>
      <c r="DO229" s="98"/>
      <c r="DP229" s="104"/>
      <c r="DQ229" s="97"/>
      <c r="DR229" s="97"/>
      <c r="DS229" s="97"/>
      <c r="DT229" s="97"/>
      <c r="DU229" s="97"/>
      <c r="DV229" s="97"/>
      <c r="DW229" s="97"/>
      <c r="DX229" s="97"/>
      <c r="DY229" s="97"/>
      <c r="DZ229" s="97"/>
      <c r="EA229" s="97"/>
      <c r="EB229" s="97"/>
      <c r="EC229" s="97"/>
      <c r="ED229" s="97"/>
      <c r="EE229" s="97"/>
      <c r="EF229" s="98"/>
      <c r="EG229" s="104"/>
      <c r="EH229" s="97"/>
      <c r="EI229" s="97"/>
      <c r="EJ229" s="97"/>
      <c r="EK229" s="97"/>
      <c r="EL229" s="97"/>
      <c r="EM229" s="97"/>
      <c r="EN229" s="97"/>
      <c r="EO229" s="97"/>
      <c r="EP229" s="97"/>
      <c r="EQ229" s="97"/>
      <c r="ER229" s="97"/>
      <c r="ES229" s="97"/>
      <c r="ET229" s="97"/>
      <c r="EU229" s="97"/>
      <c r="EV229" s="97"/>
      <c r="EW229" s="98"/>
      <c r="EX229" s="104"/>
      <c r="EY229" s="97"/>
      <c r="EZ229" s="97"/>
      <c r="FA229" s="97"/>
      <c r="FB229" s="97"/>
      <c r="FC229" s="97"/>
      <c r="FD229" s="97"/>
      <c r="FE229" s="97"/>
      <c r="FF229" s="97"/>
      <c r="FG229" s="97"/>
      <c r="FH229" s="97"/>
      <c r="FI229" s="97"/>
      <c r="FJ229" s="97"/>
      <c r="FK229" s="97"/>
      <c r="FL229" s="97"/>
      <c r="FM229" s="97"/>
      <c r="FN229" s="98"/>
      <c r="FO229" s="104"/>
      <c r="FP229" s="97"/>
      <c r="FQ229" s="97"/>
      <c r="FR229" s="97"/>
      <c r="FS229" s="97"/>
      <c r="FT229" s="97"/>
      <c r="FU229" s="97"/>
      <c r="FV229" s="97"/>
      <c r="FW229" s="97"/>
      <c r="FX229" s="97"/>
      <c r="FY229" s="97"/>
      <c r="FZ229" s="97"/>
      <c r="GA229" s="97"/>
      <c r="GB229" s="97"/>
      <c r="GC229" s="97"/>
      <c r="GD229" s="97"/>
      <c r="GE229" s="98"/>
      <c r="GF229" s="104"/>
      <c r="GG229" s="97"/>
      <c r="GH229" s="97"/>
      <c r="GI229" s="97"/>
      <c r="GJ229" s="97"/>
      <c r="GK229" s="97"/>
      <c r="GL229" s="97"/>
      <c r="GM229" s="97"/>
      <c r="GN229" s="97"/>
      <c r="GO229" s="97"/>
      <c r="GP229" s="97"/>
      <c r="GQ229" s="97"/>
      <c r="GR229" s="97"/>
      <c r="GS229" s="97"/>
      <c r="GT229" s="97"/>
      <c r="GU229" s="97"/>
      <c r="GV229" s="98"/>
      <c r="GW229" s="104"/>
      <c r="GX229" s="97"/>
      <c r="GY229" s="97"/>
      <c r="GZ229" s="97"/>
      <c r="HA229" s="97"/>
      <c r="HB229" s="97"/>
      <c r="HC229" s="97"/>
      <c r="HD229" s="97"/>
      <c r="HE229" s="97"/>
      <c r="HF229" s="97"/>
      <c r="HG229" s="97"/>
      <c r="HH229" s="97"/>
      <c r="HI229" s="97"/>
      <c r="HJ229" s="97"/>
      <c r="HK229" s="97"/>
      <c r="HL229" s="97"/>
      <c r="HM229" s="98"/>
      <c r="HN229" s="104"/>
      <c r="HO229" s="97"/>
      <c r="HP229" s="97"/>
      <c r="HQ229" s="97"/>
      <c r="HR229" s="97"/>
      <c r="HS229" s="97"/>
      <c r="HT229" s="97"/>
      <c r="HU229" s="97"/>
      <c r="HV229" s="97"/>
      <c r="HW229" s="97"/>
      <c r="HX229" s="97"/>
      <c r="HY229" s="97"/>
      <c r="HZ229" s="97"/>
      <c r="IA229" s="97"/>
      <c r="IB229" s="97"/>
      <c r="IC229" s="97"/>
      <c r="ID229" s="98"/>
      <c r="IE229" s="104"/>
      <c r="IF229" s="97"/>
      <c r="IG229" s="97"/>
      <c r="IH229" s="97"/>
      <c r="II229" s="97"/>
      <c r="IJ229" s="97"/>
      <c r="IK229" s="97"/>
      <c r="IL229" s="97"/>
      <c r="IM229" s="97"/>
      <c r="IN229" s="97"/>
      <c r="IO229" s="97"/>
      <c r="IP229" s="97"/>
      <c r="IQ229" s="97"/>
      <c r="IR229" s="97"/>
      <c r="IS229" s="97"/>
      <c r="IT229" s="97"/>
      <c r="IU229" s="98"/>
      <c r="IV229" s="104"/>
      <c r="IW229" s="97"/>
      <c r="IX229" s="97"/>
      <c r="IY229" s="97"/>
      <c r="IZ229" s="97"/>
      <c r="JA229" s="97"/>
      <c r="JB229" s="97"/>
      <c r="JC229" s="97"/>
      <c r="JD229" s="97"/>
      <c r="JE229" s="97"/>
      <c r="JF229" s="97"/>
      <c r="JG229" s="97"/>
      <c r="JH229" s="97"/>
      <c r="JI229" s="97"/>
      <c r="JJ229" s="97"/>
      <c r="JK229" s="97"/>
      <c r="JL229" s="98"/>
      <c r="JM229" s="104"/>
      <c r="JN229" s="97"/>
      <c r="JO229" s="97"/>
      <c r="JP229" s="97"/>
      <c r="JQ229" s="97"/>
      <c r="JR229" s="97"/>
      <c r="JS229" s="97"/>
      <c r="JT229" s="97"/>
      <c r="JU229" s="97"/>
      <c r="JV229" s="97"/>
      <c r="JW229" s="97"/>
      <c r="JX229" s="97"/>
      <c r="JY229" s="97"/>
      <c r="JZ229" s="97"/>
      <c r="KA229" s="97"/>
      <c r="KB229" s="97"/>
      <c r="KC229" s="98"/>
      <c r="KD229" s="104"/>
      <c r="KE229" s="97"/>
      <c r="KF229" s="97"/>
      <c r="KG229" s="97"/>
      <c r="KH229" s="97"/>
      <c r="KI229" s="97"/>
      <c r="KJ229" s="97"/>
      <c r="KK229" s="97"/>
      <c r="KL229" s="97"/>
      <c r="KM229" s="97"/>
      <c r="KN229" s="97"/>
      <c r="KO229" s="97"/>
      <c r="KP229" s="97"/>
      <c r="KQ229" s="97"/>
      <c r="KR229" s="97"/>
      <c r="KS229" s="97"/>
    </row>
    <row r="230" ht="15.0" customHeight="1">
      <c r="A230" s="104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8"/>
      <c r="R230" s="104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8"/>
      <c r="AI230" s="104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8"/>
      <c r="AZ230" s="104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  <c r="BN230" s="97"/>
      <c r="BO230" s="97"/>
      <c r="BP230" s="98"/>
      <c r="BQ230" s="104"/>
      <c r="BR230" s="97"/>
      <c r="BS230" s="97"/>
      <c r="BT230" s="97"/>
      <c r="BU230" s="97"/>
      <c r="BV230" s="97"/>
      <c r="BW230" s="97"/>
      <c r="BX230" s="97"/>
      <c r="BY230" s="97"/>
      <c r="BZ230" s="97"/>
      <c r="CA230" s="97"/>
      <c r="CB230" s="97"/>
      <c r="CC230" s="97"/>
      <c r="CD230" s="97"/>
      <c r="CE230" s="97"/>
      <c r="CF230" s="97"/>
      <c r="CG230" s="98"/>
      <c r="CH230" s="104"/>
      <c r="CI230" s="97"/>
      <c r="CJ230" s="97"/>
      <c r="CK230" s="97"/>
      <c r="CL230" s="97"/>
      <c r="CM230" s="97"/>
      <c r="CN230" s="97"/>
      <c r="CO230" s="97"/>
      <c r="CP230" s="97"/>
      <c r="CQ230" s="97"/>
      <c r="CR230" s="97"/>
      <c r="CS230" s="97"/>
      <c r="CT230" s="97"/>
      <c r="CU230" s="97"/>
      <c r="CV230" s="97"/>
      <c r="CW230" s="97"/>
      <c r="CX230" s="98"/>
      <c r="CY230" s="104"/>
      <c r="CZ230" s="97"/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  <c r="DL230" s="97"/>
      <c r="DM230" s="97"/>
      <c r="DN230" s="97"/>
      <c r="DO230" s="98"/>
      <c r="DP230" s="104"/>
      <c r="DQ230" s="97"/>
      <c r="DR230" s="97"/>
      <c r="DS230" s="97"/>
      <c r="DT230" s="97"/>
      <c r="DU230" s="97"/>
      <c r="DV230" s="97"/>
      <c r="DW230" s="97"/>
      <c r="DX230" s="97"/>
      <c r="DY230" s="97"/>
      <c r="DZ230" s="97"/>
      <c r="EA230" s="97"/>
      <c r="EB230" s="97"/>
      <c r="EC230" s="97"/>
      <c r="ED230" s="97"/>
      <c r="EE230" s="97"/>
      <c r="EF230" s="98"/>
      <c r="EG230" s="104"/>
      <c r="EH230" s="97"/>
      <c r="EI230" s="97"/>
      <c r="EJ230" s="97"/>
      <c r="EK230" s="97"/>
      <c r="EL230" s="97"/>
      <c r="EM230" s="97"/>
      <c r="EN230" s="97"/>
      <c r="EO230" s="97"/>
      <c r="EP230" s="97"/>
      <c r="EQ230" s="97"/>
      <c r="ER230" s="97"/>
      <c r="ES230" s="97"/>
      <c r="ET230" s="97"/>
      <c r="EU230" s="97"/>
      <c r="EV230" s="97"/>
      <c r="EW230" s="98"/>
      <c r="EX230" s="104"/>
      <c r="EY230" s="97"/>
      <c r="EZ230" s="97"/>
      <c r="FA230" s="97"/>
      <c r="FB230" s="97"/>
      <c r="FC230" s="97"/>
      <c r="FD230" s="97"/>
      <c r="FE230" s="97"/>
      <c r="FF230" s="97"/>
      <c r="FG230" s="97"/>
      <c r="FH230" s="97"/>
      <c r="FI230" s="97"/>
      <c r="FJ230" s="97"/>
      <c r="FK230" s="97"/>
      <c r="FL230" s="97"/>
      <c r="FM230" s="97"/>
      <c r="FN230" s="98"/>
      <c r="FO230" s="104"/>
      <c r="FP230" s="97"/>
      <c r="FQ230" s="97"/>
      <c r="FR230" s="97"/>
      <c r="FS230" s="97"/>
      <c r="FT230" s="97"/>
      <c r="FU230" s="97"/>
      <c r="FV230" s="97"/>
      <c r="FW230" s="97"/>
      <c r="FX230" s="97"/>
      <c r="FY230" s="97"/>
      <c r="FZ230" s="97"/>
      <c r="GA230" s="97"/>
      <c r="GB230" s="97"/>
      <c r="GC230" s="97"/>
      <c r="GD230" s="97"/>
      <c r="GE230" s="98"/>
      <c r="GF230" s="104"/>
      <c r="GG230" s="97"/>
      <c r="GH230" s="97"/>
      <c r="GI230" s="97"/>
      <c r="GJ230" s="97"/>
      <c r="GK230" s="97"/>
      <c r="GL230" s="97"/>
      <c r="GM230" s="97"/>
      <c r="GN230" s="97"/>
      <c r="GO230" s="97"/>
      <c r="GP230" s="97"/>
      <c r="GQ230" s="97"/>
      <c r="GR230" s="97"/>
      <c r="GS230" s="97"/>
      <c r="GT230" s="97"/>
      <c r="GU230" s="97"/>
      <c r="GV230" s="98"/>
      <c r="GW230" s="104"/>
      <c r="GX230" s="97"/>
      <c r="GY230" s="97"/>
      <c r="GZ230" s="97"/>
      <c r="HA230" s="97"/>
      <c r="HB230" s="97"/>
      <c r="HC230" s="97"/>
      <c r="HD230" s="97"/>
      <c r="HE230" s="97"/>
      <c r="HF230" s="97"/>
      <c r="HG230" s="97"/>
      <c r="HH230" s="97"/>
      <c r="HI230" s="97"/>
      <c r="HJ230" s="97"/>
      <c r="HK230" s="97"/>
      <c r="HL230" s="97"/>
      <c r="HM230" s="98"/>
      <c r="HN230" s="104"/>
      <c r="HO230" s="97"/>
      <c r="HP230" s="97"/>
      <c r="HQ230" s="97"/>
      <c r="HR230" s="97"/>
      <c r="HS230" s="97"/>
      <c r="HT230" s="97"/>
      <c r="HU230" s="97"/>
      <c r="HV230" s="97"/>
      <c r="HW230" s="97"/>
      <c r="HX230" s="97"/>
      <c r="HY230" s="97"/>
      <c r="HZ230" s="97"/>
      <c r="IA230" s="97"/>
      <c r="IB230" s="97"/>
      <c r="IC230" s="97"/>
      <c r="ID230" s="98"/>
      <c r="IE230" s="104"/>
      <c r="IF230" s="97"/>
      <c r="IG230" s="97"/>
      <c r="IH230" s="97"/>
      <c r="II230" s="97"/>
      <c r="IJ230" s="97"/>
      <c r="IK230" s="97"/>
      <c r="IL230" s="97"/>
      <c r="IM230" s="97"/>
      <c r="IN230" s="97"/>
      <c r="IO230" s="97"/>
      <c r="IP230" s="97"/>
      <c r="IQ230" s="97"/>
      <c r="IR230" s="97"/>
      <c r="IS230" s="97"/>
      <c r="IT230" s="97"/>
      <c r="IU230" s="98"/>
      <c r="IV230" s="104"/>
      <c r="IW230" s="97"/>
      <c r="IX230" s="97"/>
      <c r="IY230" s="97"/>
      <c r="IZ230" s="97"/>
      <c r="JA230" s="97"/>
      <c r="JB230" s="97"/>
      <c r="JC230" s="97"/>
      <c r="JD230" s="97"/>
      <c r="JE230" s="97"/>
      <c r="JF230" s="97"/>
      <c r="JG230" s="97"/>
      <c r="JH230" s="97"/>
      <c r="JI230" s="97"/>
      <c r="JJ230" s="97"/>
      <c r="JK230" s="97"/>
      <c r="JL230" s="98"/>
      <c r="JM230" s="104"/>
      <c r="JN230" s="97"/>
      <c r="JO230" s="97"/>
      <c r="JP230" s="97"/>
      <c r="JQ230" s="97"/>
      <c r="JR230" s="97"/>
      <c r="JS230" s="97"/>
      <c r="JT230" s="97"/>
      <c r="JU230" s="97"/>
      <c r="JV230" s="97"/>
      <c r="JW230" s="97"/>
      <c r="JX230" s="97"/>
      <c r="JY230" s="97"/>
      <c r="JZ230" s="97"/>
      <c r="KA230" s="97"/>
      <c r="KB230" s="97"/>
      <c r="KC230" s="98"/>
      <c r="KD230" s="104"/>
      <c r="KE230" s="97"/>
      <c r="KF230" s="97"/>
      <c r="KG230" s="97"/>
      <c r="KH230" s="97"/>
      <c r="KI230" s="97"/>
      <c r="KJ230" s="97"/>
      <c r="KK230" s="97"/>
      <c r="KL230" s="97"/>
      <c r="KM230" s="97"/>
      <c r="KN230" s="97"/>
      <c r="KO230" s="97"/>
      <c r="KP230" s="97"/>
      <c r="KQ230" s="97"/>
      <c r="KR230" s="97"/>
      <c r="KS230" s="97"/>
    </row>
    <row r="231" ht="15.0" customHeight="1">
      <c r="A231" s="104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8"/>
      <c r="R231" s="104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8"/>
      <c r="AI231" s="104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  <c r="AU231" s="97"/>
      <c r="AV231" s="97"/>
      <c r="AW231" s="97"/>
      <c r="AX231" s="97"/>
      <c r="AY231" s="98"/>
      <c r="AZ231" s="104"/>
      <c r="BA231" s="97"/>
      <c r="BB231" s="97"/>
      <c r="BC231" s="97"/>
      <c r="BD231" s="97"/>
      <c r="BE231" s="97"/>
      <c r="BF231" s="97"/>
      <c r="BG231" s="97"/>
      <c r="BH231" s="97"/>
      <c r="BI231" s="97"/>
      <c r="BJ231" s="97"/>
      <c r="BK231" s="97"/>
      <c r="BL231" s="97"/>
      <c r="BM231" s="97"/>
      <c r="BN231" s="97"/>
      <c r="BO231" s="97"/>
      <c r="BP231" s="98"/>
      <c r="BQ231" s="104"/>
      <c r="BR231" s="97"/>
      <c r="BS231" s="97"/>
      <c r="BT231" s="97"/>
      <c r="BU231" s="97"/>
      <c r="BV231" s="97"/>
      <c r="BW231" s="97"/>
      <c r="BX231" s="97"/>
      <c r="BY231" s="97"/>
      <c r="BZ231" s="97"/>
      <c r="CA231" s="97"/>
      <c r="CB231" s="97"/>
      <c r="CC231" s="97"/>
      <c r="CD231" s="97"/>
      <c r="CE231" s="97"/>
      <c r="CF231" s="97"/>
      <c r="CG231" s="98"/>
      <c r="CH231" s="104"/>
      <c r="CI231" s="97"/>
      <c r="CJ231" s="97"/>
      <c r="CK231" s="97"/>
      <c r="CL231" s="97"/>
      <c r="CM231" s="97"/>
      <c r="CN231" s="97"/>
      <c r="CO231" s="97"/>
      <c r="CP231" s="97"/>
      <c r="CQ231" s="97"/>
      <c r="CR231" s="97"/>
      <c r="CS231" s="97"/>
      <c r="CT231" s="97"/>
      <c r="CU231" s="97"/>
      <c r="CV231" s="97"/>
      <c r="CW231" s="97"/>
      <c r="CX231" s="98"/>
      <c r="CY231" s="104"/>
      <c r="CZ231" s="97"/>
      <c r="DA231" s="97"/>
      <c r="DB231" s="97"/>
      <c r="DC231" s="97"/>
      <c r="DD231" s="97"/>
      <c r="DE231" s="97"/>
      <c r="DF231" s="97"/>
      <c r="DG231" s="97"/>
      <c r="DH231" s="97"/>
      <c r="DI231" s="97"/>
      <c r="DJ231" s="97"/>
      <c r="DK231" s="97"/>
      <c r="DL231" s="97"/>
      <c r="DM231" s="97"/>
      <c r="DN231" s="97"/>
      <c r="DO231" s="98"/>
      <c r="DP231" s="104"/>
      <c r="DQ231" s="97"/>
      <c r="DR231" s="97"/>
      <c r="DS231" s="97"/>
      <c r="DT231" s="97"/>
      <c r="DU231" s="97"/>
      <c r="DV231" s="97"/>
      <c r="DW231" s="97"/>
      <c r="DX231" s="97"/>
      <c r="DY231" s="97"/>
      <c r="DZ231" s="97"/>
      <c r="EA231" s="97"/>
      <c r="EB231" s="97"/>
      <c r="EC231" s="97"/>
      <c r="ED231" s="97"/>
      <c r="EE231" s="97"/>
      <c r="EF231" s="98"/>
      <c r="EG231" s="104"/>
      <c r="EH231" s="97"/>
      <c r="EI231" s="97"/>
      <c r="EJ231" s="97"/>
      <c r="EK231" s="97"/>
      <c r="EL231" s="97"/>
      <c r="EM231" s="97"/>
      <c r="EN231" s="97"/>
      <c r="EO231" s="97"/>
      <c r="EP231" s="97"/>
      <c r="EQ231" s="97"/>
      <c r="ER231" s="97"/>
      <c r="ES231" s="97"/>
      <c r="ET231" s="97"/>
      <c r="EU231" s="97"/>
      <c r="EV231" s="97"/>
      <c r="EW231" s="98"/>
      <c r="EX231" s="104"/>
      <c r="EY231" s="97"/>
      <c r="EZ231" s="97"/>
      <c r="FA231" s="97"/>
      <c r="FB231" s="97"/>
      <c r="FC231" s="97"/>
      <c r="FD231" s="97"/>
      <c r="FE231" s="97"/>
      <c r="FF231" s="97"/>
      <c r="FG231" s="97"/>
      <c r="FH231" s="97"/>
      <c r="FI231" s="97"/>
      <c r="FJ231" s="97"/>
      <c r="FK231" s="97"/>
      <c r="FL231" s="97"/>
      <c r="FM231" s="97"/>
      <c r="FN231" s="98"/>
      <c r="FO231" s="104"/>
      <c r="FP231" s="97"/>
      <c r="FQ231" s="97"/>
      <c r="FR231" s="97"/>
      <c r="FS231" s="97"/>
      <c r="FT231" s="97"/>
      <c r="FU231" s="97"/>
      <c r="FV231" s="97"/>
      <c r="FW231" s="97"/>
      <c r="FX231" s="97"/>
      <c r="FY231" s="97"/>
      <c r="FZ231" s="97"/>
      <c r="GA231" s="97"/>
      <c r="GB231" s="97"/>
      <c r="GC231" s="97"/>
      <c r="GD231" s="97"/>
      <c r="GE231" s="98"/>
      <c r="GF231" s="104"/>
      <c r="GG231" s="97"/>
      <c r="GH231" s="97"/>
      <c r="GI231" s="97"/>
      <c r="GJ231" s="97"/>
      <c r="GK231" s="97"/>
      <c r="GL231" s="97"/>
      <c r="GM231" s="97"/>
      <c r="GN231" s="97"/>
      <c r="GO231" s="97"/>
      <c r="GP231" s="97"/>
      <c r="GQ231" s="97"/>
      <c r="GR231" s="97"/>
      <c r="GS231" s="97"/>
      <c r="GT231" s="97"/>
      <c r="GU231" s="97"/>
      <c r="GV231" s="98"/>
      <c r="GW231" s="104"/>
      <c r="GX231" s="97"/>
      <c r="GY231" s="97"/>
      <c r="GZ231" s="97"/>
      <c r="HA231" s="97"/>
      <c r="HB231" s="97"/>
      <c r="HC231" s="97"/>
      <c r="HD231" s="97"/>
      <c r="HE231" s="97"/>
      <c r="HF231" s="97"/>
      <c r="HG231" s="97"/>
      <c r="HH231" s="97"/>
      <c r="HI231" s="97"/>
      <c r="HJ231" s="97"/>
      <c r="HK231" s="97"/>
      <c r="HL231" s="97"/>
      <c r="HM231" s="98"/>
      <c r="HN231" s="104"/>
      <c r="HO231" s="97"/>
      <c r="HP231" s="97"/>
      <c r="HQ231" s="97"/>
      <c r="HR231" s="97"/>
      <c r="HS231" s="97"/>
      <c r="HT231" s="97"/>
      <c r="HU231" s="97"/>
      <c r="HV231" s="97"/>
      <c r="HW231" s="97"/>
      <c r="HX231" s="97"/>
      <c r="HY231" s="97"/>
      <c r="HZ231" s="97"/>
      <c r="IA231" s="97"/>
      <c r="IB231" s="97"/>
      <c r="IC231" s="97"/>
      <c r="ID231" s="98"/>
      <c r="IE231" s="104"/>
      <c r="IF231" s="97"/>
      <c r="IG231" s="97"/>
      <c r="IH231" s="97"/>
      <c r="II231" s="97"/>
      <c r="IJ231" s="97"/>
      <c r="IK231" s="97"/>
      <c r="IL231" s="97"/>
      <c r="IM231" s="97"/>
      <c r="IN231" s="97"/>
      <c r="IO231" s="97"/>
      <c r="IP231" s="97"/>
      <c r="IQ231" s="97"/>
      <c r="IR231" s="97"/>
      <c r="IS231" s="97"/>
      <c r="IT231" s="97"/>
      <c r="IU231" s="98"/>
      <c r="IV231" s="104"/>
      <c r="IW231" s="97"/>
      <c r="IX231" s="97"/>
      <c r="IY231" s="97"/>
      <c r="IZ231" s="97"/>
      <c r="JA231" s="97"/>
      <c r="JB231" s="97"/>
      <c r="JC231" s="97"/>
      <c r="JD231" s="97"/>
      <c r="JE231" s="97"/>
      <c r="JF231" s="97"/>
      <c r="JG231" s="97"/>
      <c r="JH231" s="97"/>
      <c r="JI231" s="97"/>
      <c r="JJ231" s="97"/>
      <c r="JK231" s="97"/>
      <c r="JL231" s="98"/>
      <c r="JM231" s="104"/>
      <c r="JN231" s="97"/>
      <c r="JO231" s="97"/>
      <c r="JP231" s="97"/>
      <c r="JQ231" s="97"/>
      <c r="JR231" s="97"/>
      <c r="JS231" s="97"/>
      <c r="JT231" s="97"/>
      <c r="JU231" s="97"/>
      <c r="JV231" s="97"/>
      <c r="JW231" s="97"/>
      <c r="JX231" s="97"/>
      <c r="JY231" s="97"/>
      <c r="JZ231" s="97"/>
      <c r="KA231" s="97"/>
      <c r="KB231" s="97"/>
      <c r="KC231" s="98"/>
      <c r="KD231" s="104"/>
      <c r="KE231" s="97"/>
      <c r="KF231" s="97"/>
      <c r="KG231" s="97"/>
      <c r="KH231" s="97"/>
      <c r="KI231" s="97"/>
      <c r="KJ231" s="97"/>
      <c r="KK231" s="97"/>
      <c r="KL231" s="97"/>
      <c r="KM231" s="97"/>
      <c r="KN231" s="97"/>
      <c r="KO231" s="97"/>
      <c r="KP231" s="97"/>
      <c r="KQ231" s="97"/>
      <c r="KR231" s="97"/>
      <c r="KS231" s="97"/>
    </row>
    <row r="232" ht="15.0" customHeight="1">
      <c r="A232" s="104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8"/>
      <c r="R232" s="104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8"/>
      <c r="AI232" s="104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V232" s="97"/>
      <c r="AW232" s="97"/>
      <c r="AX232" s="97"/>
      <c r="AY232" s="98"/>
      <c r="AZ232" s="104"/>
      <c r="BA232" s="97"/>
      <c r="BB232" s="97"/>
      <c r="BC232" s="97"/>
      <c r="BD232" s="97"/>
      <c r="BE232" s="97"/>
      <c r="BF232" s="97"/>
      <c r="BG232" s="97"/>
      <c r="BH232" s="97"/>
      <c r="BI232" s="97"/>
      <c r="BJ232" s="97"/>
      <c r="BK232" s="97"/>
      <c r="BL232" s="97"/>
      <c r="BM232" s="97"/>
      <c r="BN232" s="97"/>
      <c r="BO232" s="97"/>
      <c r="BP232" s="98"/>
      <c r="BQ232" s="104"/>
      <c r="BR232" s="97"/>
      <c r="BS232" s="97"/>
      <c r="BT232" s="97"/>
      <c r="BU232" s="97"/>
      <c r="BV232" s="97"/>
      <c r="BW232" s="97"/>
      <c r="BX232" s="97"/>
      <c r="BY232" s="97"/>
      <c r="BZ232" s="97"/>
      <c r="CA232" s="97"/>
      <c r="CB232" s="97"/>
      <c r="CC232" s="97"/>
      <c r="CD232" s="97"/>
      <c r="CE232" s="97"/>
      <c r="CF232" s="97"/>
      <c r="CG232" s="98"/>
      <c r="CH232" s="104"/>
      <c r="CI232" s="97"/>
      <c r="CJ232" s="97"/>
      <c r="CK232" s="97"/>
      <c r="CL232" s="97"/>
      <c r="CM232" s="97"/>
      <c r="CN232" s="97"/>
      <c r="CO232" s="97"/>
      <c r="CP232" s="97"/>
      <c r="CQ232" s="97"/>
      <c r="CR232" s="97"/>
      <c r="CS232" s="97"/>
      <c r="CT232" s="97"/>
      <c r="CU232" s="97"/>
      <c r="CV232" s="97"/>
      <c r="CW232" s="97"/>
      <c r="CX232" s="98"/>
      <c r="CY232" s="104"/>
      <c r="CZ232" s="97"/>
      <c r="DA232" s="97"/>
      <c r="DB232" s="97"/>
      <c r="DC232" s="97"/>
      <c r="DD232" s="97"/>
      <c r="DE232" s="97"/>
      <c r="DF232" s="97"/>
      <c r="DG232" s="97"/>
      <c r="DH232" s="97"/>
      <c r="DI232" s="97"/>
      <c r="DJ232" s="97"/>
      <c r="DK232" s="97"/>
      <c r="DL232" s="97"/>
      <c r="DM232" s="97"/>
      <c r="DN232" s="97"/>
      <c r="DO232" s="98"/>
      <c r="DP232" s="104"/>
      <c r="DQ232" s="97"/>
      <c r="DR232" s="97"/>
      <c r="DS232" s="97"/>
      <c r="DT232" s="97"/>
      <c r="DU232" s="97"/>
      <c r="DV232" s="97"/>
      <c r="DW232" s="97"/>
      <c r="DX232" s="97"/>
      <c r="DY232" s="97"/>
      <c r="DZ232" s="97"/>
      <c r="EA232" s="97"/>
      <c r="EB232" s="97"/>
      <c r="EC232" s="97"/>
      <c r="ED232" s="97"/>
      <c r="EE232" s="97"/>
      <c r="EF232" s="98"/>
      <c r="EG232" s="104"/>
      <c r="EH232" s="97"/>
      <c r="EI232" s="97"/>
      <c r="EJ232" s="97"/>
      <c r="EK232" s="97"/>
      <c r="EL232" s="97"/>
      <c r="EM232" s="97"/>
      <c r="EN232" s="97"/>
      <c r="EO232" s="97"/>
      <c r="EP232" s="97"/>
      <c r="EQ232" s="97"/>
      <c r="ER232" s="97"/>
      <c r="ES232" s="97"/>
      <c r="ET232" s="97"/>
      <c r="EU232" s="97"/>
      <c r="EV232" s="97"/>
      <c r="EW232" s="98"/>
      <c r="EX232" s="104"/>
      <c r="EY232" s="97"/>
      <c r="EZ232" s="97"/>
      <c r="FA232" s="97"/>
      <c r="FB232" s="97"/>
      <c r="FC232" s="97"/>
      <c r="FD232" s="97"/>
      <c r="FE232" s="97"/>
      <c r="FF232" s="97"/>
      <c r="FG232" s="97"/>
      <c r="FH232" s="97"/>
      <c r="FI232" s="97"/>
      <c r="FJ232" s="97"/>
      <c r="FK232" s="97"/>
      <c r="FL232" s="97"/>
      <c r="FM232" s="97"/>
      <c r="FN232" s="98"/>
      <c r="FO232" s="104"/>
      <c r="FP232" s="97"/>
      <c r="FQ232" s="97"/>
      <c r="FR232" s="97"/>
      <c r="FS232" s="97"/>
      <c r="FT232" s="97"/>
      <c r="FU232" s="97"/>
      <c r="FV232" s="97"/>
      <c r="FW232" s="97"/>
      <c r="FX232" s="97"/>
      <c r="FY232" s="97"/>
      <c r="FZ232" s="97"/>
      <c r="GA232" s="97"/>
      <c r="GB232" s="97"/>
      <c r="GC232" s="97"/>
      <c r="GD232" s="97"/>
      <c r="GE232" s="98"/>
      <c r="GF232" s="104"/>
      <c r="GG232" s="97"/>
      <c r="GH232" s="97"/>
      <c r="GI232" s="97"/>
      <c r="GJ232" s="97"/>
      <c r="GK232" s="97"/>
      <c r="GL232" s="97"/>
      <c r="GM232" s="97"/>
      <c r="GN232" s="97"/>
      <c r="GO232" s="97"/>
      <c r="GP232" s="97"/>
      <c r="GQ232" s="97"/>
      <c r="GR232" s="97"/>
      <c r="GS232" s="97"/>
      <c r="GT232" s="97"/>
      <c r="GU232" s="97"/>
      <c r="GV232" s="98"/>
      <c r="GW232" s="104"/>
      <c r="GX232" s="97"/>
      <c r="GY232" s="97"/>
      <c r="GZ232" s="97"/>
      <c r="HA232" s="97"/>
      <c r="HB232" s="97"/>
      <c r="HC232" s="97"/>
      <c r="HD232" s="97"/>
      <c r="HE232" s="97"/>
      <c r="HF232" s="97"/>
      <c r="HG232" s="97"/>
      <c r="HH232" s="97"/>
      <c r="HI232" s="97"/>
      <c r="HJ232" s="97"/>
      <c r="HK232" s="97"/>
      <c r="HL232" s="97"/>
      <c r="HM232" s="98"/>
      <c r="HN232" s="104"/>
      <c r="HO232" s="97"/>
      <c r="HP232" s="97"/>
      <c r="HQ232" s="97"/>
      <c r="HR232" s="97"/>
      <c r="HS232" s="97"/>
      <c r="HT232" s="97"/>
      <c r="HU232" s="97"/>
      <c r="HV232" s="97"/>
      <c r="HW232" s="97"/>
      <c r="HX232" s="97"/>
      <c r="HY232" s="97"/>
      <c r="HZ232" s="97"/>
      <c r="IA232" s="97"/>
      <c r="IB232" s="97"/>
      <c r="IC232" s="97"/>
      <c r="ID232" s="98"/>
      <c r="IE232" s="104"/>
      <c r="IF232" s="97"/>
      <c r="IG232" s="97"/>
      <c r="IH232" s="97"/>
      <c r="II232" s="97"/>
      <c r="IJ232" s="97"/>
      <c r="IK232" s="97"/>
      <c r="IL232" s="97"/>
      <c r="IM232" s="97"/>
      <c r="IN232" s="97"/>
      <c r="IO232" s="97"/>
      <c r="IP232" s="97"/>
      <c r="IQ232" s="97"/>
      <c r="IR232" s="97"/>
      <c r="IS232" s="97"/>
      <c r="IT232" s="97"/>
      <c r="IU232" s="98"/>
      <c r="IV232" s="104"/>
      <c r="IW232" s="97"/>
      <c r="IX232" s="97"/>
      <c r="IY232" s="97"/>
      <c r="IZ232" s="97"/>
      <c r="JA232" s="97"/>
      <c r="JB232" s="97"/>
      <c r="JC232" s="97"/>
      <c r="JD232" s="97"/>
      <c r="JE232" s="97"/>
      <c r="JF232" s="97"/>
      <c r="JG232" s="97"/>
      <c r="JH232" s="97"/>
      <c r="JI232" s="97"/>
      <c r="JJ232" s="97"/>
      <c r="JK232" s="97"/>
      <c r="JL232" s="98"/>
      <c r="JM232" s="104"/>
      <c r="JN232" s="97"/>
      <c r="JO232" s="97"/>
      <c r="JP232" s="97"/>
      <c r="JQ232" s="97"/>
      <c r="JR232" s="97"/>
      <c r="JS232" s="97"/>
      <c r="JT232" s="97"/>
      <c r="JU232" s="97"/>
      <c r="JV232" s="97"/>
      <c r="JW232" s="97"/>
      <c r="JX232" s="97"/>
      <c r="JY232" s="97"/>
      <c r="JZ232" s="97"/>
      <c r="KA232" s="97"/>
      <c r="KB232" s="97"/>
      <c r="KC232" s="98"/>
      <c r="KD232" s="104"/>
      <c r="KE232" s="97"/>
      <c r="KF232" s="97"/>
      <c r="KG232" s="97"/>
      <c r="KH232" s="97"/>
      <c r="KI232" s="97"/>
      <c r="KJ232" s="97"/>
      <c r="KK232" s="97"/>
      <c r="KL232" s="97"/>
      <c r="KM232" s="97"/>
      <c r="KN232" s="97"/>
      <c r="KO232" s="97"/>
      <c r="KP232" s="97"/>
      <c r="KQ232" s="97"/>
      <c r="KR232" s="97"/>
      <c r="KS232" s="97"/>
    </row>
    <row r="233" ht="15.0" customHeight="1">
      <c r="A233" s="104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8"/>
      <c r="R233" s="104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8"/>
      <c r="AI233" s="104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V233" s="97"/>
      <c r="AW233" s="97"/>
      <c r="AX233" s="97"/>
      <c r="AY233" s="98"/>
      <c r="AZ233" s="104"/>
      <c r="BA233" s="97"/>
      <c r="BB233" s="97"/>
      <c r="BC233" s="97"/>
      <c r="BD233" s="97"/>
      <c r="BE233" s="97"/>
      <c r="BF233" s="97"/>
      <c r="BG233" s="97"/>
      <c r="BH233" s="97"/>
      <c r="BI233" s="97"/>
      <c r="BJ233" s="97"/>
      <c r="BK233" s="97"/>
      <c r="BL233" s="97"/>
      <c r="BM233" s="97"/>
      <c r="BN233" s="97"/>
      <c r="BO233" s="97"/>
      <c r="BP233" s="98"/>
      <c r="BQ233" s="104"/>
      <c r="BR233" s="97"/>
      <c r="BS233" s="97"/>
      <c r="BT233" s="97"/>
      <c r="BU233" s="97"/>
      <c r="BV233" s="97"/>
      <c r="BW233" s="97"/>
      <c r="BX233" s="97"/>
      <c r="BY233" s="97"/>
      <c r="BZ233" s="97"/>
      <c r="CA233" s="97"/>
      <c r="CB233" s="97"/>
      <c r="CC233" s="97"/>
      <c r="CD233" s="97"/>
      <c r="CE233" s="97"/>
      <c r="CF233" s="97"/>
      <c r="CG233" s="98"/>
      <c r="CH233" s="104"/>
      <c r="CI233" s="97"/>
      <c r="CJ233" s="97"/>
      <c r="CK233" s="97"/>
      <c r="CL233" s="97"/>
      <c r="CM233" s="97"/>
      <c r="CN233" s="97"/>
      <c r="CO233" s="97"/>
      <c r="CP233" s="97"/>
      <c r="CQ233" s="97"/>
      <c r="CR233" s="97"/>
      <c r="CS233" s="97"/>
      <c r="CT233" s="97"/>
      <c r="CU233" s="97"/>
      <c r="CV233" s="97"/>
      <c r="CW233" s="97"/>
      <c r="CX233" s="98"/>
      <c r="CY233" s="104"/>
      <c r="CZ233" s="97"/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  <c r="DL233" s="97"/>
      <c r="DM233" s="97"/>
      <c r="DN233" s="97"/>
      <c r="DO233" s="98"/>
      <c r="DP233" s="104"/>
      <c r="DQ233" s="97"/>
      <c r="DR233" s="97"/>
      <c r="DS233" s="97"/>
      <c r="DT233" s="97"/>
      <c r="DU233" s="97"/>
      <c r="DV233" s="97"/>
      <c r="DW233" s="97"/>
      <c r="DX233" s="97"/>
      <c r="DY233" s="97"/>
      <c r="DZ233" s="97"/>
      <c r="EA233" s="97"/>
      <c r="EB233" s="97"/>
      <c r="EC233" s="97"/>
      <c r="ED233" s="97"/>
      <c r="EE233" s="97"/>
      <c r="EF233" s="98"/>
      <c r="EG233" s="104"/>
      <c r="EH233" s="97"/>
      <c r="EI233" s="97"/>
      <c r="EJ233" s="97"/>
      <c r="EK233" s="97"/>
      <c r="EL233" s="97"/>
      <c r="EM233" s="97"/>
      <c r="EN233" s="97"/>
      <c r="EO233" s="97"/>
      <c r="EP233" s="97"/>
      <c r="EQ233" s="97"/>
      <c r="ER233" s="97"/>
      <c r="ES233" s="97"/>
      <c r="ET233" s="97"/>
      <c r="EU233" s="97"/>
      <c r="EV233" s="97"/>
      <c r="EW233" s="98"/>
      <c r="EX233" s="104"/>
      <c r="EY233" s="97"/>
      <c r="EZ233" s="97"/>
      <c r="FA233" s="97"/>
      <c r="FB233" s="97"/>
      <c r="FC233" s="97"/>
      <c r="FD233" s="97"/>
      <c r="FE233" s="97"/>
      <c r="FF233" s="97"/>
      <c r="FG233" s="97"/>
      <c r="FH233" s="97"/>
      <c r="FI233" s="97"/>
      <c r="FJ233" s="97"/>
      <c r="FK233" s="97"/>
      <c r="FL233" s="97"/>
      <c r="FM233" s="97"/>
      <c r="FN233" s="98"/>
      <c r="FO233" s="104"/>
      <c r="FP233" s="97"/>
      <c r="FQ233" s="97"/>
      <c r="FR233" s="97"/>
      <c r="FS233" s="97"/>
      <c r="FT233" s="97"/>
      <c r="FU233" s="97"/>
      <c r="FV233" s="97"/>
      <c r="FW233" s="97"/>
      <c r="FX233" s="97"/>
      <c r="FY233" s="97"/>
      <c r="FZ233" s="97"/>
      <c r="GA233" s="97"/>
      <c r="GB233" s="97"/>
      <c r="GC233" s="97"/>
      <c r="GD233" s="97"/>
      <c r="GE233" s="98"/>
      <c r="GF233" s="104"/>
      <c r="GG233" s="97"/>
      <c r="GH233" s="97"/>
      <c r="GI233" s="97"/>
      <c r="GJ233" s="97"/>
      <c r="GK233" s="97"/>
      <c r="GL233" s="97"/>
      <c r="GM233" s="97"/>
      <c r="GN233" s="97"/>
      <c r="GO233" s="97"/>
      <c r="GP233" s="97"/>
      <c r="GQ233" s="97"/>
      <c r="GR233" s="97"/>
      <c r="GS233" s="97"/>
      <c r="GT233" s="97"/>
      <c r="GU233" s="97"/>
      <c r="GV233" s="98"/>
      <c r="GW233" s="104"/>
      <c r="GX233" s="97"/>
      <c r="GY233" s="97"/>
      <c r="GZ233" s="97"/>
      <c r="HA233" s="97"/>
      <c r="HB233" s="97"/>
      <c r="HC233" s="97"/>
      <c r="HD233" s="97"/>
      <c r="HE233" s="97"/>
      <c r="HF233" s="97"/>
      <c r="HG233" s="97"/>
      <c r="HH233" s="97"/>
      <c r="HI233" s="97"/>
      <c r="HJ233" s="97"/>
      <c r="HK233" s="97"/>
      <c r="HL233" s="97"/>
      <c r="HM233" s="98"/>
      <c r="HN233" s="104"/>
      <c r="HO233" s="97"/>
      <c r="HP233" s="97"/>
      <c r="HQ233" s="97"/>
      <c r="HR233" s="97"/>
      <c r="HS233" s="97"/>
      <c r="HT233" s="97"/>
      <c r="HU233" s="97"/>
      <c r="HV233" s="97"/>
      <c r="HW233" s="97"/>
      <c r="HX233" s="97"/>
      <c r="HY233" s="97"/>
      <c r="HZ233" s="97"/>
      <c r="IA233" s="97"/>
      <c r="IB233" s="97"/>
      <c r="IC233" s="97"/>
      <c r="ID233" s="98"/>
      <c r="IE233" s="104"/>
      <c r="IF233" s="97"/>
      <c r="IG233" s="97"/>
      <c r="IH233" s="97"/>
      <c r="II233" s="97"/>
      <c r="IJ233" s="97"/>
      <c r="IK233" s="97"/>
      <c r="IL233" s="97"/>
      <c r="IM233" s="97"/>
      <c r="IN233" s="97"/>
      <c r="IO233" s="97"/>
      <c r="IP233" s="97"/>
      <c r="IQ233" s="97"/>
      <c r="IR233" s="97"/>
      <c r="IS233" s="97"/>
      <c r="IT233" s="97"/>
      <c r="IU233" s="98"/>
      <c r="IV233" s="104"/>
      <c r="IW233" s="97"/>
      <c r="IX233" s="97"/>
      <c r="IY233" s="97"/>
      <c r="IZ233" s="97"/>
      <c r="JA233" s="97"/>
      <c r="JB233" s="97"/>
      <c r="JC233" s="97"/>
      <c r="JD233" s="97"/>
      <c r="JE233" s="97"/>
      <c r="JF233" s="97"/>
      <c r="JG233" s="97"/>
      <c r="JH233" s="97"/>
      <c r="JI233" s="97"/>
      <c r="JJ233" s="97"/>
      <c r="JK233" s="97"/>
      <c r="JL233" s="98"/>
      <c r="JM233" s="104"/>
      <c r="JN233" s="97"/>
      <c r="JO233" s="97"/>
      <c r="JP233" s="97"/>
      <c r="JQ233" s="97"/>
      <c r="JR233" s="97"/>
      <c r="JS233" s="97"/>
      <c r="JT233" s="97"/>
      <c r="JU233" s="97"/>
      <c r="JV233" s="97"/>
      <c r="JW233" s="97"/>
      <c r="JX233" s="97"/>
      <c r="JY233" s="97"/>
      <c r="JZ233" s="97"/>
      <c r="KA233" s="97"/>
      <c r="KB233" s="97"/>
      <c r="KC233" s="98"/>
      <c r="KD233" s="104"/>
      <c r="KE233" s="97"/>
      <c r="KF233" s="97"/>
      <c r="KG233" s="97"/>
      <c r="KH233" s="97"/>
      <c r="KI233" s="97"/>
      <c r="KJ233" s="97"/>
      <c r="KK233" s="97"/>
      <c r="KL233" s="97"/>
      <c r="KM233" s="97"/>
      <c r="KN233" s="97"/>
      <c r="KO233" s="97"/>
      <c r="KP233" s="97"/>
      <c r="KQ233" s="97"/>
      <c r="KR233" s="97"/>
      <c r="KS233" s="97"/>
    </row>
    <row r="234" ht="15.0" customHeight="1">
      <c r="A234" s="104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8"/>
      <c r="R234" s="104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8"/>
      <c r="AI234" s="104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/>
      <c r="AX234" s="97"/>
      <c r="AY234" s="98"/>
      <c r="AZ234" s="104"/>
      <c r="BA234" s="97"/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7"/>
      <c r="BN234" s="97"/>
      <c r="BO234" s="97"/>
      <c r="BP234" s="98"/>
      <c r="BQ234" s="104"/>
      <c r="BR234" s="97"/>
      <c r="BS234" s="97"/>
      <c r="BT234" s="97"/>
      <c r="BU234" s="97"/>
      <c r="BV234" s="97"/>
      <c r="BW234" s="97"/>
      <c r="BX234" s="97"/>
      <c r="BY234" s="97"/>
      <c r="BZ234" s="97"/>
      <c r="CA234" s="97"/>
      <c r="CB234" s="97"/>
      <c r="CC234" s="97"/>
      <c r="CD234" s="97"/>
      <c r="CE234" s="97"/>
      <c r="CF234" s="97"/>
      <c r="CG234" s="98"/>
      <c r="CH234" s="104"/>
      <c r="CI234" s="97"/>
      <c r="CJ234" s="97"/>
      <c r="CK234" s="97"/>
      <c r="CL234" s="97"/>
      <c r="CM234" s="97"/>
      <c r="CN234" s="97"/>
      <c r="CO234" s="97"/>
      <c r="CP234" s="97"/>
      <c r="CQ234" s="97"/>
      <c r="CR234" s="97"/>
      <c r="CS234" s="97"/>
      <c r="CT234" s="97"/>
      <c r="CU234" s="97"/>
      <c r="CV234" s="97"/>
      <c r="CW234" s="97"/>
      <c r="CX234" s="98"/>
      <c r="CY234" s="104"/>
      <c r="CZ234" s="97"/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  <c r="DL234" s="97"/>
      <c r="DM234" s="97"/>
      <c r="DN234" s="97"/>
      <c r="DO234" s="98"/>
      <c r="DP234" s="104"/>
      <c r="DQ234" s="97"/>
      <c r="DR234" s="97"/>
      <c r="DS234" s="97"/>
      <c r="DT234" s="97"/>
      <c r="DU234" s="97"/>
      <c r="DV234" s="97"/>
      <c r="DW234" s="97"/>
      <c r="DX234" s="97"/>
      <c r="DY234" s="97"/>
      <c r="DZ234" s="97"/>
      <c r="EA234" s="97"/>
      <c r="EB234" s="97"/>
      <c r="EC234" s="97"/>
      <c r="ED234" s="97"/>
      <c r="EE234" s="97"/>
      <c r="EF234" s="98"/>
      <c r="EG234" s="104"/>
      <c r="EH234" s="97"/>
      <c r="EI234" s="97"/>
      <c r="EJ234" s="97"/>
      <c r="EK234" s="97"/>
      <c r="EL234" s="97"/>
      <c r="EM234" s="97"/>
      <c r="EN234" s="97"/>
      <c r="EO234" s="97"/>
      <c r="EP234" s="97"/>
      <c r="EQ234" s="97"/>
      <c r="ER234" s="97"/>
      <c r="ES234" s="97"/>
      <c r="ET234" s="97"/>
      <c r="EU234" s="97"/>
      <c r="EV234" s="97"/>
      <c r="EW234" s="98"/>
      <c r="EX234" s="104"/>
      <c r="EY234" s="97"/>
      <c r="EZ234" s="97"/>
      <c r="FA234" s="97"/>
      <c r="FB234" s="97"/>
      <c r="FC234" s="97"/>
      <c r="FD234" s="97"/>
      <c r="FE234" s="97"/>
      <c r="FF234" s="97"/>
      <c r="FG234" s="97"/>
      <c r="FH234" s="97"/>
      <c r="FI234" s="97"/>
      <c r="FJ234" s="97"/>
      <c r="FK234" s="97"/>
      <c r="FL234" s="97"/>
      <c r="FM234" s="97"/>
      <c r="FN234" s="98"/>
      <c r="FO234" s="104"/>
      <c r="FP234" s="97"/>
      <c r="FQ234" s="97"/>
      <c r="FR234" s="97"/>
      <c r="FS234" s="97"/>
      <c r="FT234" s="97"/>
      <c r="FU234" s="97"/>
      <c r="FV234" s="97"/>
      <c r="FW234" s="97"/>
      <c r="FX234" s="97"/>
      <c r="FY234" s="97"/>
      <c r="FZ234" s="97"/>
      <c r="GA234" s="97"/>
      <c r="GB234" s="97"/>
      <c r="GC234" s="97"/>
      <c r="GD234" s="97"/>
      <c r="GE234" s="98"/>
      <c r="GF234" s="104"/>
      <c r="GG234" s="97"/>
      <c r="GH234" s="97"/>
      <c r="GI234" s="97"/>
      <c r="GJ234" s="97"/>
      <c r="GK234" s="97"/>
      <c r="GL234" s="97"/>
      <c r="GM234" s="97"/>
      <c r="GN234" s="97"/>
      <c r="GO234" s="97"/>
      <c r="GP234" s="97"/>
      <c r="GQ234" s="97"/>
      <c r="GR234" s="97"/>
      <c r="GS234" s="97"/>
      <c r="GT234" s="97"/>
      <c r="GU234" s="97"/>
      <c r="GV234" s="98"/>
      <c r="GW234" s="104"/>
      <c r="GX234" s="97"/>
      <c r="GY234" s="97"/>
      <c r="GZ234" s="97"/>
      <c r="HA234" s="97"/>
      <c r="HB234" s="97"/>
      <c r="HC234" s="97"/>
      <c r="HD234" s="97"/>
      <c r="HE234" s="97"/>
      <c r="HF234" s="97"/>
      <c r="HG234" s="97"/>
      <c r="HH234" s="97"/>
      <c r="HI234" s="97"/>
      <c r="HJ234" s="97"/>
      <c r="HK234" s="97"/>
      <c r="HL234" s="97"/>
      <c r="HM234" s="98"/>
      <c r="HN234" s="104"/>
      <c r="HO234" s="97"/>
      <c r="HP234" s="97"/>
      <c r="HQ234" s="97"/>
      <c r="HR234" s="97"/>
      <c r="HS234" s="97"/>
      <c r="HT234" s="97"/>
      <c r="HU234" s="97"/>
      <c r="HV234" s="97"/>
      <c r="HW234" s="97"/>
      <c r="HX234" s="97"/>
      <c r="HY234" s="97"/>
      <c r="HZ234" s="97"/>
      <c r="IA234" s="97"/>
      <c r="IB234" s="97"/>
      <c r="IC234" s="97"/>
      <c r="ID234" s="98"/>
      <c r="IE234" s="104"/>
      <c r="IF234" s="97"/>
      <c r="IG234" s="97"/>
      <c r="IH234" s="97"/>
      <c r="II234" s="97"/>
      <c r="IJ234" s="97"/>
      <c r="IK234" s="97"/>
      <c r="IL234" s="97"/>
      <c r="IM234" s="97"/>
      <c r="IN234" s="97"/>
      <c r="IO234" s="97"/>
      <c r="IP234" s="97"/>
      <c r="IQ234" s="97"/>
      <c r="IR234" s="97"/>
      <c r="IS234" s="97"/>
      <c r="IT234" s="97"/>
      <c r="IU234" s="98"/>
      <c r="IV234" s="104"/>
      <c r="IW234" s="97"/>
      <c r="IX234" s="97"/>
      <c r="IY234" s="97"/>
      <c r="IZ234" s="97"/>
      <c r="JA234" s="97"/>
      <c r="JB234" s="97"/>
      <c r="JC234" s="97"/>
      <c r="JD234" s="97"/>
      <c r="JE234" s="97"/>
      <c r="JF234" s="97"/>
      <c r="JG234" s="97"/>
      <c r="JH234" s="97"/>
      <c r="JI234" s="97"/>
      <c r="JJ234" s="97"/>
      <c r="JK234" s="97"/>
      <c r="JL234" s="98"/>
      <c r="JM234" s="104"/>
      <c r="JN234" s="97"/>
      <c r="JO234" s="97"/>
      <c r="JP234" s="97"/>
      <c r="JQ234" s="97"/>
      <c r="JR234" s="97"/>
      <c r="JS234" s="97"/>
      <c r="JT234" s="97"/>
      <c r="JU234" s="97"/>
      <c r="JV234" s="97"/>
      <c r="JW234" s="97"/>
      <c r="JX234" s="97"/>
      <c r="JY234" s="97"/>
      <c r="JZ234" s="97"/>
      <c r="KA234" s="97"/>
      <c r="KB234" s="97"/>
      <c r="KC234" s="98"/>
      <c r="KD234" s="104"/>
      <c r="KE234" s="97"/>
      <c r="KF234" s="97"/>
      <c r="KG234" s="97"/>
      <c r="KH234" s="97"/>
      <c r="KI234" s="97"/>
      <c r="KJ234" s="97"/>
      <c r="KK234" s="97"/>
      <c r="KL234" s="97"/>
      <c r="KM234" s="97"/>
      <c r="KN234" s="97"/>
      <c r="KO234" s="97"/>
      <c r="KP234" s="97"/>
      <c r="KQ234" s="97"/>
      <c r="KR234" s="97"/>
      <c r="KS234" s="97"/>
    </row>
    <row r="235" ht="15.0" customHeight="1">
      <c r="A235" s="104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8"/>
      <c r="R235" s="104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8"/>
      <c r="AI235" s="104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  <c r="AX235" s="97"/>
      <c r="AY235" s="98"/>
      <c r="AZ235" s="104"/>
      <c r="BA235" s="97"/>
      <c r="BB235" s="97"/>
      <c r="BC235" s="97"/>
      <c r="BD235" s="97"/>
      <c r="BE235" s="97"/>
      <c r="BF235" s="97"/>
      <c r="BG235" s="97"/>
      <c r="BH235" s="97"/>
      <c r="BI235" s="97"/>
      <c r="BJ235" s="97"/>
      <c r="BK235" s="97"/>
      <c r="BL235" s="97"/>
      <c r="BM235" s="97"/>
      <c r="BN235" s="97"/>
      <c r="BO235" s="97"/>
      <c r="BP235" s="98"/>
      <c r="BQ235" s="104"/>
      <c r="BR235" s="97"/>
      <c r="BS235" s="97"/>
      <c r="BT235" s="97"/>
      <c r="BU235" s="97"/>
      <c r="BV235" s="97"/>
      <c r="BW235" s="97"/>
      <c r="BX235" s="97"/>
      <c r="BY235" s="97"/>
      <c r="BZ235" s="97"/>
      <c r="CA235" s="97"/>
      <c r="CB235" s="97"/>
      <c r="CC235" s="97"/>
      <c r="CD235" s="97"/>
      <c r="CE235" s="97"/>
      <c r="CF235" s="97"/>
      <c r="CG235" s="98"/>
      <c r="CH235" s="104"/>
      <c r="CI235" s="97"/>
      <c r="CJ235" s="97"/>
      <c r="CK235" s="97"/>
      <c r="CL235" s="97"/>
      <c r="CM235" s="97"/>
      <c r="CN235" s="97"/>
      <c r="CO235" s="97"/>
      <c r="CP235" s="97"/>
      <c r="CQ235" s="97"/>
      <c r="CR235" s="97"/>
      <c r="CS235" s="97"/>
      <c r="CT235" s="97"/>
      <c r="CU235" s="97"/>
      <c r="CV235" s="97"/>
      <c r="CW235" s="97"/>
      <c r="CX235" s="98"/>
      <c r="CY235" s="104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  <c r="DL235" s="97"/>
      <c r="DM235" s="97"/>
      <c r="DN235" s="97"/>
      <c r="DO235" s="98"/>
      <c r="DP235" s="104"/>
      <c r="DQ235" s="97"/>
      <c r="DR235" s="97"/>
      <c r="DS235" s="97"/>
      <c r="DT235" s="97"/>
      <c r="DU235" s="97"/>
      <c r="DV235" s="97"/>
      <c r="DW235" s="97"/>
      <c r="DX235" s="97"/>
      <c r="DY235" s="97"/>
      <c r="DZ235" s="97"/>
      <c r="EA235" s="97"/>
      <c r="EB235" s="97"/>
      <c r="EC235" s="97"/>
      <c r="ED235" s="97"/>
      <c r="EE235" s="97"/>
      <c r="EF235" s="98"/>
      <c r="EG235" s="104"/>
      <c r="EH235" s="97"/>
      <c r="EI235" s="97"/>
      <c r="EJ235" s="97"/>
      <c r="EK235" s="97"/>
      <c r="EL235" s="97"/>
      <c r="EM235" s="97"/>
      <c r="EN235" s="97"/>
      <c r="EO235" s="97"/>
      <c r="EP235" s="97"/>
      <c r="EQ235" s="97"/>
      <c r="ER235" s="97"/>
      <c r="ES235" s="97"/>
      <c r="ET235" s="97"/>
      <c r="EU235" s="97"/>
      <c r="EV235" s="97"/>
      <c r="EW235" s="98"/>
      <c r="EX235" s="104"/>
      <c r="EY235" s="97"/>
      <c r="EZ235" s="97"/>
      <c r="FA235" s="97"/>
      <c r="FB235" s="97"/>
      <c r="FC235" s="97"/>
      <c r="FD235" s="97"/>
      <c r="FE235" s="97"/>
      <c r="FF235" s="97"/>
      <c r="FG235" s="97"/>
      <c r="FH235" s="97"/>
      <c r="FI235" s="97"/>
      <c r="FJ235" s="97"/>
      <c r="FK235" s="97"/>
      <c r="FL235" s="97"/>
      <c r="FM235" s="97"/>
      <c r="FN235" s="98"/>
      <c r="FO235" s="104"/>
      <c r="FP235" s="97"/>
      <c r="FQ235" s="97"/>
      <c r="FR235" s="97"/>
      <c r="FS235" s="97"/>
      <c r="FT235" s="97"/>
      <c r="FU235" s="97"/>
      <c r="FV235" s="97"/>
      <c r="FW235" s="97"/>
      <c r="FX235" s="97"/>
      <c r="FY235" s="97"/>
      <c r="FZ235" s="97"/>
      <c r="GA235" s="97"/>
      <c r="GB235" s="97"/>
      <c r="GC235" s="97"/>
      <c r="GD235" s="97"/>
      <c r="GE235" s="98"/>
      <c r="GF235" s="104"/>
      <c r="GG235" s="97"/>
      <c r="GH235" s="97"/>
      <c r="GI235" s="97"/>
      <c r="GJ235" s="97"/>
      <c r="GK235" s="97"/>
      <c r="GL235" s="97"/>
      <c r="GM235" s="97"/>
      <c r="GN235" s="97"/>
      <c r="GO235" s="97"/>
      <c r="GP235" s="97"/>
      <c r="GQ235" s="97"/>
      <c r="GR235" s="97"/>
      <c r="GS235" s="97"/>
      <c r="GT235" s="97"/>
      <c r="GU235" s="97"/>
      <c r="GV235" s="98"/>
      <c r="GW235" s="104"/>
      <c r="GX235" s="97"/>
      <c r="GY235" s="97"/>
      <c r="GZ235" s="97"/>
      <c r="HA235" s="97"/>
      <c r="HB235" s="97"/>
      <c r="HC235" s="97"/>
      <c r="HD235" s="97"/>
      <c r="HE235" s="97"/>
      <c r="HF235" s="97"/>
      <c r="HG235" s="97"/>
      <c r="HH235" s="97"/>
      <c r="HI235" s="97"/>
      <c r="HJ235" s="97"/>
      <c r="HK235" s="97"/>
      <c r="HL235" s="97"/>
      <c r="HM235" s="98"/>
      <c r="HN235" s="104"/>
      <c r="HO235" s="97"/>
      <c r="HP235" s="97"/>
      <c r="HQ235" s="97"/>
      <c r="HR235" s="97"/>
      <c r="HS235" s="97"/>
      <c r="HT235" s="97"/>
      <c r="HU235" s="97"/>
      <c r="HV235" s="97"/>
      <c r="HW235" s="97"/>
      <c r="HX235" s="97"/>
      <c r="HY235" s="97"/>
      <c r="HZ235" s="97"/>
      <c r="IA235" s="97"/>
      <c r="IB235" s="97"/>
      <c r="IC235" s="97"/>
      <c r="ID235" s="98"/>
      <c r="IE235" s="104"/>
      <c r="IF235" s="97"/>
      <c r="IG235" s="97"/>
      <c r="IH235" s="97"/>
      <c r="II235" s="97"/>
      <c r="IJ235" s="97"/>
      <c r="IK235" s="97"/>
      <c r="IL235" s="97"/>
      <c r="IM235" s="97"/>
      <c r="IN235" s="97"/>
      <c r="IO235" s="97"/>
      <c r="IP235" s="97"/>
      <c r="IQ235" s="97"/>
      <c r="IR235" s="97"/>
      <c r="IS235" s="97"/>
      <c r="IT235" s="97"/>
      <c r="IU235" s="98"/>
      <c r="IV235" s="104"/>
      <c r="IW235" s="97"/>
      <c r="IX235" s="97"/>
      <c r="IY235" s="97"/>
      <c r="IZ235" s="97"/>
      <c r="JA235" s="97"/>
      <c r="JB235" s="97"/>
      <c r="JC235" s="97"/>
      <c r="JD235" s="97"/>
      <c r="JE235" s="97"/>
      <c r="JF235" s="97"/>
      <c r="JG235" s="97"/>
      <c r="JH235" s="97"/>
      <c r="JI235" s="97"/>
      <c r="JJ235" s="97"/>
      <c r="JK235" s="97"/>
      <c r="JL235" s="98"/>
      <c r="JM235" s="104"/>
      <c r="JN235" s="97"/>
      <c r="JO235" s="97"/>
      <c r="JP235" s="97"/>
      <c r="JQ235" s="97"/>
      <c r="JR235" s="97"/>
      <c r="JS235" s="97"/>
      <c r="JT235" s="97"/>
      <c r="JU235" s="97"/>
      <c r="JV235" s="97"/>
      <c r="JW235" s="97"/>
      <c r="JX235" s="97"/>
      <c r="JY235" s="97"/>
      <c r="JZ235" s="97"/>
      <c r="KA235" s="97"/>
      <c r="KB235" s="97"/>
      <c r="KC235" s="98"/>
      <c r="KD235" s="104"/>
      <c r="KE235" s="97"/>
      <c r="KF235" s="97"/>
      <c r="KG235" s="97"/>
      <c r="KH235" s="97"/>
      <c r="KI235" s="97"/>
      <c r="KJ235" s="97"/>
      <c r="KK235" s="97"/>
      <c r="KL235" s="97"/>
      <c r="KM235" s="97"/>
      <c r="KN235" s="97"/>
      <c r="KO235" s="97"/>
      <c r="KP235" s="97"/>
      <c r="KQ235" s="97"/>
      <c r="KR235" s="97"/>
      <c r="KS235" s="97"/>
    </row>
    <row r="236" ht="15.0" customHeight="1">
      <c r="A236" s="104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8"/>
      <c r="R236" s="104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8"/>
      <c r="AI236" s="104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/>
      <c r="AX236" s="97"/>
      <c r="AY236" s="98"/>
      <c r="AZ236" s="104"/>
      <c r="BA236" s="97"/>
      <c r="BB236" s="97"/>
      <c r="BC236" s="97"/>
      <c r="BD236" s="97"/>
      <c r="BE236" s="97"/>
      <c r="BF236" s="97"/>
      <c r="BG236" s="97"/>
      <c r="BH236" s="97"/>
      <c r="BI236" s="97"/>
      <c r="BJ236" s="97"/>
      <c r="BK236" s="97"/>
      <c r="BL236" s="97"/>
      <c r="BM236" s="97"/>
      <c r="BN236" s="97"/>
      <c r="BO236" s="97"/>
      <c r="BP236" s="98"/>
      <c r="BQ236" s="104"/>
      <c r="BR236" s="97"/>
      <c r="BS236" s="97"/>
      <c r="BT236" s="97"/>
      <c r="BU236" s="97"/>
      <c r="BV236" s="97"/>
      <c r="BW236" s="97"/>
      <c r="BX236" s="97"/>
      <c r="BY236" s="97"/>
      <c r="BZ236" s="97"/>
      <c r="CA236" s="97"/>
      <c r="CB236" s="97"/>
      <c r="CC236" s="97"/>
      <c r="CD236" s="97"/>
      <c r="CE236" s="97"/>
      <c r="CF236" s="97"/>
      <c r="CG236" s="98"/>
      <c r="CH236" s="104"/>
      <c r="CI236" s="97"/>
      <c r="CJ236" s="97"/>
      <c r="CK236" s="97"/>
      <c r="CL236" s="97"/>
      <c r="CM236" s="97"/>
      <c r="CN236" s="97"/>
      <c r="CO236" s="97"/>
      <c r="CP236" s="97"/>
      <c r="CQ236" s="97"/>
      <c r="CR236" s="97"/>
      <c r="CS236" s="97"/>
      <c r="CT236" s="97"/>
      <c r="CU236" s="97"/>
      <c r="CV236" s="97"/>
      <c r="CW236" s="97"/>
      <c r="CX236" s="98"/>
      <c r="CY236" s="104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  <c r="DL236" s="97"/>
      <c r="DM236" s="97"/>
      <c r="DN236" s="97"/>
      <c r="DO236" s="98"/>
      <c r="DP236" s="104"/>
      <c r="DQ236" s="97"/>
      <c r="DR236" s="97"/>
      <c r="DS236" s="97"/>
      <c r="DT236" s="97"/>
      <c r="DU236" s="97"/>
      <c r="DV236" s="97"/>
      <c r="DW236" s="97"/>
      <c r="DX236" s="97"/>
      <c r="DY236" s="97"/>
      <c r="DZ236" s="97"/>
      <c r="EA236" s="97"/>
      <c r="EB236" s="97"/>
      <c r="EC236" s="97"/>
      <c r="ED236" s="97"/>
      <c r="EE236" s="97"/>
      <c r="EF236" s="98"/>
      <c r="EG236" s="104"/>
      <c r="EH236" s="97"/>
      <c r="EI236" s="97"/>
      <c r="EJ236" s="97"/>
      <c r="EK236" s="97"/>
      <c r="EL236" s="97"/>
      <c r="EM236" s="97"/>
      <c r="EN236" s="97"/>
      <c r="EO236" s="97"/>
      <c r="EP236" s="97"/>
      <c r="EQ236" s="97"/>
      <c r="ER236" s="97"/>
      <c r="ES236" s="97"/>
      <c r="ET236" s="97"/>
      <c r="EU236" s="97"/>
      <c r="EV236" s="97"/>
      <c r="EW236" s="98"/>
      <c r="EX236" s="104"/>
      <c r="EY236" s="97"/>
      <c r="EZ236" s="97"/>
      <c r="FA236" s="97"/>
      <c r="FB236" s="97"/>
      <c r="FC236" s="97"/>
      <c r="FD236" s="97"/>
      <c r="FE236" s="97"/>
      <c r="FF236" s="97"/>
      <c r="FG236" s="97"/>
      <c r="FH236" s="97"/>
      <c r="FI236" s="97"/>
      <c r="FJ236" s="97"/>
      <c r="FK236" s="97"/>
      <c r="FL236" s="97"/>
      <c r="FM236" s="97"/>
      <c r="FN236" s="98"/>
      <c r="FO236" s="104"/>
      <c r="FP236" s="97"/>
      <c r="FQ236" s="97"/>
      <c r="FR236" s="97"/>
      <c r="FS236" s="97"/>
      <c r="FT236" s="97"/>
      <c r="FU236" s="97"/>
      <c r="FV236" s="97"/>
      <c r="FW236" s="97"/>
      <c r="FX236" s="97"/>
      <c r="FY236" s="97"/>
      <c r="FZ236" s="97"/>
      <c r="GA236" s="97"/>
      <c r="GB236" s="97"/>
      <c r="GC236" s="97"/>
      <c r="GD236" s="97"/>
      <c r="GE236" s="98"/>
      <c r="GF236" s="104"/>
      <c r="GG236" s="97"/>
      <c r="GH236" s="97"/>
      <c r="GI236" s="97"/>
      <c r="GJ236" s="97"/>
      <c r="GK236" s="97"/>
      <c r="GL236" s="97"/>
      <c r="GM236" s="97"/>
      <c r="GN236" s="97"/>
      <c r="GO236" s="97"/>
      <c r="GP236" s="97"/>
      <c r="GQ236" s="97"/>
      <c r="GR236" s="97"/>
      <c r="GS236" s="97"/>
      <c r="GT236" s="97"/>
      <c r="GU236" s="97"/>
      <c r="GV236" s="98"/>
      <c r="GW236" s="104"/>
      <c r="GX236" s="97"/>
      <c r="GY236" s="97"/>
      <c r="GZ236" s="97"/>
      <c r="HA236" s="97"/>
      <c r="HB236" s="97"/>
      <c r="HC236" s="97"/>
      <c r="HD236" s="97"/>
      <c r="HE236" s="97"/>
      <c r="HF236" s="97"/>
      <c r="HG236" s="97"/>
      <c r="HH236" s="97"/>
      <c r="HI236" s="97"/>
      <c r="HJ236" s="97"/>
      <c r="HK236" s="97"/>
      <c r="HL236" s="97"/>
      <c r="HM236" s="98"/>
      <c r="HN236" s="104"/>
      <c r="HO236" s="97"/>
      <c r="HP236" s="97"/>
      <c r="HQ236" s="97"/>
      <c r="HR236" s="97"/>
      <c r="HS236" s="97"/>
      <c r="HT236" s="97"/>
      <c r="HU236" s="97"/>
      <c r="HV236" s="97"/>
      <c r="HW236" s="97"/>
      <c r="HX236" s="97"/>
      <c r="HY236" s="97"/>
      <c r="HZ236" s="97"/>
      <c r="IA236" s="97"/>
      <c r="IB236" s="97"/>
      <c r="IC236" s="97"/>
      <c r="ID236" s="98"/>
      <c r="IE236" s="104"/>
      <c r="IF236" s="97"/>
      <c r="IG236" s="97"/>
      <c r="IH236" s="97"/>
      <c r="II236" s="97"/>
      <c r="IJ236" s="97"/>
      <c r="IK236" s="97"/>
      <c r="IL236" s="97"/>
      <c r="IM236" s="97"/>
      <c r="IN236" s="97"/>
      <c r="IO236" s="97"/>
      <c r="IP236" s="97"/>
      <c r="IQ236" s="97"/>
      <c r="IR236" s="97"/>
      <c r="IS236" s="97"/>
      <c r="IT236" s="97"/>
      <c r="IU236" s="98"/>
      <c r="IV236" s="104"/>
      <c r="IW236" s="97"/>
      <c r="IX236" s="97"/>
      <c r="IY236" s="97"/>
      <c r="IZ236" s="97"/>
      <c r="JA236" s="97"/>
      <c r="JB236" s="97"/>
      <c r="JC236" s="97"/>
      <c r="JD236" s="97"/>
      <c r="JE236" s="97"/>
      <c r="JF236" s="97"/>
      <c r="JG236" s="97"/>
      <c r="JH236" s="97"/>
      <c r="JI236" s="97"/>
      <c r="JJ236" s="97"/>
      <c r="JK236" s="97"/>
      <c r="JL236" s="98"/>
      <c r="JM236" s="104"/>
      <c r="JN236" s="97"/>
      <c r="JO236" s="97"/>
      <c r="JP236" s="97"/>
      <c r="JQ236" s="97"/>
      <c r="JR236" s="97"/>
      <c r="JS236" s="97"/>
      <c r="JT236" s="97"/>
      <c r="JU236" s="97"/>
      <c r="JV236" s="97"/>
      <c r="JW236" s="97"/>
      <c r="JX236" s="97"/>
      <c r="JY236" s="97"/>
      <c r="JZ236" s="97"/>
      <c r="KA236" s="97"/>
      <c r="KB236" s="97"/>
      <c r="KC236" s="98"/>
      <c r="KD236" s="104"/>
      <c r="KE236" s="97"/>
      <c r="KF236" s="97"/>
      <c r="KG236" s="97"/>
      <c r="KH236" s="97"/>
      <c r="KI236" s="97"/>
      <c r="KJ236" s="97"/>
      <c r="KK236" s="97"/>
      <c r="KL236" s="97"/>
      <c r="KM236" s="97"/>
      <c r="KN236" s="97"/>
      <c r="KO236" s="97"/>
      <c r="KP236" s="97"/>
      <c r="KQ236" s="97"/>
      <c r="KR236" s="97"/>
      <c r="KS236" s="97"/>
    </row>
    <row r="237" ht="15.0" customHeight="1">
      <c r="A237" s="104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8"/>
      <c r="R237" s="104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8"/>
      <c r="AI237" s="104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V237" s="97"/>
      <c r="AW237" s="97"/>
      <c r="AX237" s="97"/>
      <c r="AY237" s="98"/>
      <c r="AZ237" s="104"/>
      <c r="BA237" s="97"/>
      <c r="BB237" s="97"/>
      <c r="BC237" s="97"/>
      <c r="BD237" s="97"/>
      <c r="BE237" s="97"/>
      <c r="BF237" s="97"/>
      <c r="BG237" s="97"/>
      <c r="BH237" s="97"/>
      <c r="BI237" s="97"/>
      <c r="BJ237" s="97"/>
      <c r="BK237" s="97"/>
      <c r="BL237" s="97"/>
      <c r="BM237" s="97"/>
      <c r="BN237" s="97"/>
      <c r="BO237" s="97"/>
      <c r="BP237" s="98"/>
      <c r="BQ237" s="104"/>
      <c r="BR237" s="97"/>
      <c r="BS237" s="97"/>
      <c r="BT237" s="97"/>
      <c r="BU237" s="97"/>
      <c r="BV237" s="97"/>
      <c r="BW237" s="97"/>
      <c r="BX237" s="97"/>
      <c r="BY237" s="97"/>
      <c r="BZ237" s="97"/>
      <c r="CA237" s="97"/>
      <c r="CB237" s="97"/>
      <c r="CC237" s="97"/>
      <c r="CD237" s="97"/>
      <c r="CE237" s="97"/>
      <c r="CF237" s="97"/>
      <c r="CG237" s="98"/>
      <c r="CH237" s="104"/>
      <c r="CI237" s="97"/>
      <c r="CJ237" s="97"/>
      <c r="CK237" s="97"/>
      <c r="CL237" s="97"/>
      <c r="CM237" s="97"/>
      <c r="CN237" s="97"/>
      <c r="CO237" s="97"/>
      <c r="CP237" s="97"/>
      <c r="CQ237" s="97"/>
      <c r="CR237" s="97"/>
      <c r="CS237" s="97"/>
      <c r="CT237" s="97"/>
      <c r="CU237" s="97"/>
      <c r="CV237" s="97"/>
      <c r="CW237" s="97"/>
      <c r="CX237" s="98"/>
      <c r="CY237" s="104"/>
      <c r="CZ237" s="97"/>
      <c r="DA237" s="97"/>
      <c r="DB237" s="97"/>
      <c r="DC237" s="97"/>
      <c r="DD237" s="97"/>
      <c r="DE237" s="97"/>
      <c r="DF237" s="97"/>
      <c r="DG237" s="97"/>
      <c r="DH237" s="97"/>
      <c r="DI237" s="97"/>
      <c r="DJ237" s="97"/>
      <c r="DK237" s="97"/>
      <c r="DL237" s="97"/>
      <c r="DM237" s="97"/>
      <c r="DN237" s="97"/>
      <c r="DO237" s="98"/>
      <c r="DP237" s="104"/>
      <c r="DQ237" s="97"/>
      <c r="DR237" s="97"/>
      <c r="DS237" s="97"/>
      <c r="DT237" s="97"/>
      <c r="DU237" s="97"/>
      <c r="DV237" s="97"/>
      <c r="DW237" s="97"/>
      <c r="DX237" s="97"/>
      <c r="DY237" s="97"/>
      <c r="DZ237" s="97"/>
      <c r="EA237" s="97"/>
      <c r="EB237" s="97"/>
      <c r="EC237" s="97"/>
      <c r="ED237" s="97"/>
      <c r="EE237" s="97"/>
      <c r="EF237" s="98"/>
      <c r="EG237" s="104"/>
      <c r="EH237" s="97"/>
      <c r="EI237" s="97"/>
      <c r="EJ237" s="97"/>
      <c r="EK237" s="97"/>
      <c r="EL237" s="97"/>
      <c r="EM237" s="97"/>
      <c r="EN237" s="97"/>
      <c r="EO237" s="97"/>
      <c r="EP237" s="97"/>
      <c r="EQ237" s="97"/>
      <c r="ER237" s="97"/>
      <c r="ES237" s="97"/>
      <c r="ET237" s="97"/>
      <c r="EU237" s="97"/>
      <c r="EV237" s="97"/>
      <c r="EW237" s="98"/>
      <c r="EX237" s="104"/>
      <c r="EY237" s="97"/>
      <c r="EZ237" s="97"/>
      <c r="FA237" s="97"/>
      <c r="FB237" s="97"/>
      <c r="FC237" s="97"/>
      <c r="FD237" s="97"/>
      <c r="FE237" s="97"/>
      <c r="FF237" s="97"/>
      <c r="FG237" s="97"/>
      <c r="FH237" s="97"/>
      <c r="FI237" s="97"/>
      <c r="FJ237" s="97"/>
      <c r="FK237" s="97"/>
      <c r="FL237" s="97"/>
      <c r="FM237" s="97"/>
      <c r="FN237" s="98"/>
      <c r="FO237" s="104"/>
      <c r="FP237" s="97"/>
      <c r="FQ237" s="97"/>
      <c r="FR237" s="97"/>
      <c r="FS237" s="97"/>
      <c r="FT237" s="97"/>
      <c r="FU237" s="97"/>
      <c r="FV237" s="97"/>
      <c r="FW237" s="97"/>
      <c r="FX237" s="97"/>
      <c r="FY237" s="97"/>
      <c r="FZ237" s="97"/>
      <c r="GA237" s="97"/>
      <c r="GB237" s="97"/>
      <c r="GC237" s="97"/>
      <c r="GD237" s="97"/>
      <c r="GE237" s="98"/>
      <c r="GF237" s="104"/>
      <c r="GG237" s="97"/>
      <c r="GH237" s="97"/>
      <c r="GI237" s="97"/>
      <c r="GJ237" s="97"/>
      <c r="GK237" s="97"/>
      <c r="GL237" s="97"/>
      <c r="GM237" s="97"/>
      <c r="GN237" s="97"/>
      <c r="GO237" s="97"/>
      <c r="GP237" s="97"/>
      <c r="GQ237" s="97"/>
      <c r="GR237" s="97"/>
      <c r="GS237" s="97"/>
      <c r="GT237" s="97"/>
      <c r="GU237" s="97"/>
      <c r="GV237" s="98"/>
      <c r="GW237" s="104"/>
      <c r="GX237" s="97"/>
      <c r="GY237" s="97"/>
      <c r="GZ237" s="97"/>
      <c r="HA237" s="97"/>
      <c r="HB237" s="97"/>
      <c r="HC237" s="97"/>
      <c r="HD237" s="97"/>
      <c r="HE237" s="97"/>
      <c r="HF237" s="97"/>
      <c r="HG237" s="97"/>
      <c r="HH237" s="97"/>
      <c r="HI237" s="97"/>
      <c r="HJ237" s="97"/>
      <c r="HK237" s="97"/>
      <c r="HL237" s="97"/>
      <c r="HM237" s="98"/>
      <c r="HN237" s="104"/>
      <c r="HO237" s="97"/>
      <c r="HP237" s="97"/>
      <c r="HQ237" s="97"/>
      <c r="HR237" s="97"/>
      <c r="HS237" s="97"/>
      <c r="HT237" s="97"/>
      <c r="HU237" s="97"/>
      <c r="HV237" s="97"/>
      <c r="HW237" s="97"/>
      <c r="HX237" s="97"/>
      <c r="HY237" s="97"/>
      <c r="HZ237" s="97"/>
      <c r="IA237" s="97"/>
      <c r="IB237" s="97"/>
      <c r="IC237" s="97"/>
      <c r="ID237" s="98"/>
      <c r="IE237" s="104"/>
      <c r="IF237" s="97"/>
      <c r="IG237" s="97"/>
      <c r="IH237" s="97"/>
      <c r="II237" s="97"/>
      <c r="IJ237" s="97"/>
      <c r="IK237" s="97"/>
      <c r="IL237" s="97"/>
      <c r="IM237" s="97"/>
      <c r="IN237" s="97"/>
      <c r="IO237" s="97"/>
      <c r="IP237" s="97"/>
      <c r="IQ237" s="97"/>
      <c r="IR237" s="97"/>
      <c r="IS237" s="97"/>
      <c r="IT237" s="97"/>
      <c r="IU237" s="98"/>
      <c r="IV237" s="104"/>
      <c r="IW237" s="97"/>
      <c r="IX237" s="97"/>
      <c r="IY237" s="97"/>
      <c r="IZ237" s="97"/>
      <c r="JA237" s="97"/>
      <c r="JB237" s="97"/>
      <c r="JC237" s="97"/>
      <c r="JD237" s="97"/>
      <c r="JE237" s="97"/>
      <c r="JF237" s="97"/>
      <c r="JG237" s="97"/>
      <c r="JH237" s="97"/>
      <c r="JI237" s="97"/>
      <c r="JJ237" s="97"/>
      <c r="JK237" s="97"/>
      <c r="JL237" s="98"/>
      <c r="JM237" s="104"/>
      <c r="JN237" s="97"/>
      <c r="JO237" s="97"/>
      <c r="JP237" s="97"/>
      <c r="JQ237" s="97"/>
      <c r="JR237" s="97"/>
      <c r="JS237" s="97"/>
      <c r="JT237" s="97"/>
      <c r="JU237" s="97"/>
      <c r="JV237" s="97"/>
      <c r="JW237" s="97"/>
      <c r="JX237" s="97"/>
      <c r="JY237" s="97"/>
      <c r="JZ237" s="97"/>
      <c r="KA237" s="97"/>
      <c r="KB237" s="97"/>
      <c r="KC237" s="98"/>
      <c r="KD237" s="104"/>
      <c r="KE237" s="97"/>
      <c r="KF237" s="97"/>
      <c r="KG237" s="97"/>
      <c r="KH237" s="97"/>
      <c r="KI237" s="97"/>
      <c r="KJ237" s="97"/>
      <c r="KK237" s="97"/>
      <c r="KL237" s="97"/>
      <c r="KM237" s="97"/>
      <c r="KN237" s="97"/>
      <c r="KO237" s="97"/>
      <c r="KP237" s="97"/>
      <c r="KQ237" s="97"/>
      <c r="KR237" s="97"/>
      <c r="KS237" s="97"/>
    </row>
    <row r="238" ht="15.0" customHeight="1">
      <c r="A238" s="104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8"/>
      <c r="R238" s="104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8"/>
      <c r="AI238" s="104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V238" s="97"/>
      <c r="AW238" s="97"/>
      <c r="AX238" s="97"/>
      <c r="AY238" s="98"/>
      <c r="AZ238" s="104"/>
      <c r="BA238" s="97"/>
      <c r="BB238" s="97"/>
      <c r="BC238" s="97"/>
      <c r="BD238" s="97"/>
      <c r="BE238" s="97"/>
      <c r="BF238" s="97"/>
      <c r="BG238" s="97"/>
      <c r="BH238" s="97"/>
      <c r="BI238" s="97"/>
      <c r="BJ238" s="97"/>
      <c r="BK238" s="97"/>
      <c r="BL238" s="97"/>
      <c r="BM238" s="97"/>
      <c r="BN238" s="97"/>
      <c r="BO238" s="97"/>
      <c r="BP238" s="98"/>
      <c r="BQ238" s="104"/>
      <c r="BR238" s="97"/>
      <c r="BS238" s="97"/>
      <c r="BT238" s="97"/>
      <c r="BU238" s="97"/>
      <c r="BV238" s="97"/>
      <c r="BW238" s="97"/>
      <c r="BX238" s="97"/>
      <c r="BY238" s="97"/>
      <c r="BZ238" s="97"/>
      <c r="CA238" s="97"/>
      <c r="CB238" s="97"/>
      <c r="CC238" s="97"/>
      <c r="CD238" s="97"/>
      <c r="CE238" s="97"/>
      <c r="CF238" s="97"/>
      <c r="CG238" s="98"/>
      <c r="CH238" s="104"/>
      <c r="CI238" s="97"/>
      <c r="CJ238" s="97"/>
      <c r="CK238" s="97"/>
      <c r="CL238" s="97"/>
      <c r="CM238" s="97"/>
      <c r="CN238" s="97"/>
      <c r="CO238" s="97"/>
      <c r="CP238" s="97"/>
      <c r="CQ238" s="97"/>
      <c r="CR238" s="97"/>
      <c r="CS238" s="97"/>
      <c r="CT238" s="97"/>
      <c r="CU238" s="97"/>
      <c r="CV238" s="97"/>
      <c r="CW238" s="97"/>
      <c r="CX238" s="98"/>
      <c r="CY238" s="104"/>
      <c r="CZ238" s="97"/>
      <c r="DA238" s="97"/>
      <c r="DB238" s="97"/>
      <c r="DC238" s="97"/>
      <c r="DD238" s="97"/>
      <c r="DE238" s="97"/>
      <c r="DF238" s="97"/>
      <c r="DG238" s="97"/>
      <c r="DH238" s="97"/>
      <c r="DI238" s="97"/>
      <c r="DJ238" s="97"/>
      <c r="DK238" s="97"/>
      <c r="DL238" s="97"/>
      <c r="DM238" s="97"/>
      <c r="DN238" s="97"/>
      <c r="DO238" s="98"/>
      <c r="DP238" s="104"/>
      <c r="DQ238" s="97"/>
      <c r="DR238" s="97"/>
      <c r="DS238" s="97"/>
      <c r="DT238" s="97"/>
      <c r="DU238" s="97"/>
      <c r="DV238" s="97"/>
      <c r="DW238" s="97"/>
      <c r="DX238" s="97"/>
      <c r="DY238" s="97"/>
      <c r="DZ238" s="97"/>
      <c r="EA238" s="97"/>
      <c r="EB238" s="97"/>
      <c r="EC238" s="97"/>
      <c r="ED238" s="97"/>
      <c r="EE238" s="97"/>
      <c r="EF238" s="98"/>
      <c r="EG238" s="104"/>
      <c r="EH238" s="97"/>
      <c r="EI238" s="97"/>
      <c r="EJ238" s="97"/>
      <c r="EK238" s="97"/>
      <c r="EL238" s="97"/>
      <c r="EM238" s="97"/>
      <c r="EN238" s="97"/>
      <c r="EO238" s="97"/>
      <c r="EP238" s="97"/>
      <c r="EQ238" s="97"/>
      <c r="ER238" s="97"/>
      <c r="ES238" s="97"/>
      <c r="ET238" s="97"/>
      <c r="EU238" s="97"/>
      <c r="EV238" s="97"/>
      <c r="EW238" s="98"/>
      <c r="EX238" s="104"/>
      <c r="EY238" s="97"/>
      <c r="EZ238" s="97"/>
      <c r="FA238" s="97"/>
      <c r="FB238" s="97"/>
      <c r="FC238" s="97"/>
      <c r="FD238" s="97"/>
      <c r="FE238" s="97"/>
      <c r="FF238" s="97"/>
      <c r="FG238" s="97"/>
      <c r="FH238" s="97"/>
      <c r="FI238" s="97"/>
      <c r="FJ238" s="97"/>
      <c r="FK238" s="97"/>
      <c r="FL238" s="97"/>
      <c r="FM238" s="97"/>
      <c r="FN238" s="98"/>
      <c r="FO238" s="104"/>
      <c r="FP238" s="97"/>
      <c r="FQ238" s="97"/>
      <c r="FR238" s="97"/>
      <c r="FS238" s="97"/>
      <c r="FT238" s="97"/>
      <c r="FU238" s="97"/>
      <c r="FV238" s="97"/>
      <c r="FW238" s="97"/>
      <c r="FX238" s="97"/>
      <c r="FY238" s="97"/>
      <c r="FZ238" s="97"/>
      <c r="GA238" s="97"/>
      <c r="GB238" s="97"/>
      <c r="GC238" s="97"/>
      <c r="GD238" s="97"/>
      <c r="GE238" s="98"/>
      <c r="GF238" s="104"/>
      <c r="GG238" s="97"/>
      <c r="GH238" s="97"/>
      <c r="GI238" s="97"/>
      <c r="GJ238" s="97"/>
      <c r="GK238" s="97"/>
      <c r="GL238" s="97"/>
      <c r="GM238" s="97"/>
      <c r="GN238" s="97"/>
      <c r="GO238" s="97"/>
      <c r="GP238" s="97"/>
      <c r="GQ238" s="97"/>
      <c r="GR238" s="97"/>
      <c r="GS238" s="97"/>
      <c r="GT238" s="97"/>
      <c r="GU238" s="97"/>
      <c r="GV238" s="98"/>
      <c r="GW238" s="104"/>
      <c r="GX238" s="97"/>
      <c r="GY238" s="97"/>
      <c r="GZ238" s="97"/>
      <c r="HA238" s="97"/>
      <c r="HB238" s="97"/>
      <c r="HC238" s="97"/>
      <c r="HD238" s="97"/>
      <c r="HE238" s="97"/>
      <c r="HF238" s="97"/>
      <c r="HG238" s="97"/>
      <c r="HH238" s="97"/>
      <c r="HI238" s="97"/>
      <c r="HJ238" s="97"/>
      <c r="HK238" s="97"/>
      <c r="HL238" s="97"/>
      <c r="HM238" s="98"/>
      <c r="HN238" s="104"/>
      <c r="HO238" s="97"/>
      <c r="HP238" s="97"/>
      <c r="HQ238" s="97"/>
      <c r="HR238" s="97"/>
      <c r="HS238" s="97"/>
      <c r="HT238" s="97"/>
      <c r="HU238" s="97"/>
      <c r="HV238" s="97"/>
      <c r="HW238" s="97"/>
      <c r="HX238" s="97"/>
      <c r="HY238" s="97"/>
      <c r="HZ238" s="97"/>
      <c r="IA238" s="97"/>
      <c r="IB238" s="97"/>
      <c r="IC238" s="97"/>
      <c r="ID238" s="98"/>
      <c r="IE238" s="104"/>
      <c r="IF238" s="97"/>
      <c r="IG238" s="97"/>
      <c r="IH238" s="97"/>
      <c r="II238" s="97"/>
      <c r="IJ238" s="97"/>
      <c r="IK238" s="97"/>
      <c r="IL238" s="97"/>
      <c r="IM238" s="97"/>
      <c r="IN238" s="97"/>
      <c r="IO238" s="97"/>
      <c r="IP238" s="97"/>
      <c r="IQ238" s="97"/>
      <c r="IR238" s="97"/>
      <c r="IS238" s="97"/>
      <c r="IT238" s="97"/>
      <c r="IU238" s="98"/>
      <c r="IV238" s="104"/>
      <c r="IW238" s="97"/>
      <c r="IX238" s="97"/>
      <c r="IY238" s="97"/>
      <c r="IZ238" s="97"/>
      <c r="JA238" s="97"/>
      <c r="JB238" s="97"/>
      <c r="JC238" s="97"/>
      <c r="JD238" s="97"/>
      <c r="JE238" s="97"/>
      <c r="JF238" s="97"/>
      <c r="JG238" s="97"/>
      <c r="JH238" s="97"/>
      <c r="JI238" s="97"/>
      <c r="JJ238" s="97"/>
      <c r="JK238" s="97"/>
      <c r="JL238" s="98"/>
      <c r="JM238" s="104"/>
      <c r="JN238" s="97"/>
      <c r="JO238" s="97"/>
      <c r="JP238" s="97"/>
      <c r="JQ238" s="97"/>
      <c r="JR238" s="97"/>
      <c r="JS238" s="97"/>
      <c r="JT238" s="97"/>
      <c r="JU238" s="97"/>
      <c r="JV238" s="97"/>
      <c r="JW238" s="97"/>
      <c r="JX238" s="97"/>
      <c r="JY238" s="97"/>
      <c r="JZ238" s="97"/>
      <c r="KA238" s="97"/>
      <c r="KB238" s="97"/>
      <c r="KC238" s="98"/>
      <c r="KD238" s="104"/>
      <c r="KE238" s="97"/>
      <c r="KF238" s="97"/>
      <c r="KG238" s="97"/>
      <c r="KH238" s="97"/>
      <c r="KI238" s="97"/>
      <c r="KJ238" s="97"/>
      <c r="KK238" s="97"/>
      <c r="KL238" s="97"/>
      <c r="KM238" s="97"/>
      <c r="KN238" s="97"/>
      <c r="KO238" s="97"/>
      <c r="KP238" s="97"/>
      <c r="KQ238" s="97"/>
      <c r="KR238" s="97"/>
      <c r="KS238" s="97"/>
    </row>
    <row r="239" ht="15.0" customHeight="1">
      <c r="A239" s="104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8"/>
      <c r="R239" s="104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8"/>
      <c r="AI239" s="104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  <c r="AU239" s="97"/>
      <c r="AV239" s="97"/>
      <c r="AW239" s="97"/>
      <c r="AX239" s="97"/>
      <c r="AY239" s="98"/>
      <c r="AZ239" s="104"/>
      <c r="BA239" s="97"/>
      <c r="BB239" s="97"/>
      <c r="BC239" s="97"/>
      <c r="BD239" s="97"/>
      <c r="BE239" s="97"/>
      <c r="BF239" s="97"/>
      <c r="BG239" s="97"/>
      <c r="BH239" s="97"/>
      <c r="BI239" s="97"/>
      <c r="BJ239" s="97"/>
      <c r="BK239" s="97"/>
      <c r="BL239" s="97"/>
      <c r="BM239" s="97"/>
      <c r="BN239" s="97"/>
      <c r="BO239" s="97"/>
      <c r="BP239" s="98"/>
      <c r="BQ239" s="104"/>
      <c r="BR239" s="97"/>
      <c r="BS239" s="97"/>
      <c r="BT239" s="97"/>
      <c r="BU239" s="97"/>
      <c r="BV239" s="97"/>
      <c r="BW239" s="97"/>
      <c r="BX239" s="97"/>
      <c r="BY239" s="97"/>
      <c r="BZ239" s="97"/>
      <c r="CA239" s="97"/>
      <c r="CB239" s="97"/>
      <c r="CC239" s="97"/>
      <c r="CD239" s="97"/>
      <c r="CE239" s="97"/>
      <c r="CF239" s="97"/>
      <c r="CG239" s="98"/>
      <c r="CH239" s="104"/>
      <c r="CI239" s="97"/>
      <c r="CJ239" s="97"/>
      <c r="CK239" s="97"/>
      <c r="CL239" s="97"/>
      <c r="CM239" s="97"/>
      <c r="CN239" s="97"/>
      <c r="CO239" s="97"/>
      <c r="CP239" s="97"/>
      <c r="CQ239" s="97"/>
      <c r="CR239" s="97"/>
      <c r="CS239" s="97"/>
      <c r="CT239" s="97"/>
      <c r="CU239" s="97"/>
      <c r="CV239" s="97"/>
      <c r="CW239" s="97"/>
      <c r="CX239" s="98"/>
      <c r="CY239" s="104"/>
      <c r="CZ239" s="97"/>
      <c r="DA239" s="97"/>
      <c r="DB239" s="97"/>
      <c r="DC239" s="97"/>
      <c r="DD239" s="97"/>
      <c r="DE239" s="97"/>
      <c r="DF239" s="97"/>
      <c r="DG239" s="97"/>
      <c r="DH239" s="97"/>
      <c r="DI239" s="97"/>
      <c r="DJ239" s="97"/>
      <c r="DK239" s="97"/>
      <c r="DL239" s="97"/>
      <c r="DM239" s="97"/>
      <c r="DN239" s="97"/>
      <c r="DO239" s="98"/>
      <c r="DP239" s="104"/>
      <c r="DQ239" s="97"/>
      <c r="DR239" s="97"/>
      <c r="DS239" s="97"/>
      <c r="DT239" s="97"/>
      <c r="DU239" s="97"/>
      <c r="DV239" s="97"/>
      <c r="DW239" s="97"/>
      <c r="DX239" s="97"/>
      <c r="DY239" s="97"/>
      <c r="DZ239" s="97"/>
      <c r="EA239" s="97"/>
      <c r="EB239" s="97"/>
      <c r="EC239" s="97"/>
      <c r="ED239" s="97"/>
      <c r="EE239" s="97"/>
      <c r="EF239" s="98"/>
      <c r="EG239" s="104"/>
      <c r="EH239" s="97"/>
      <c r="EI239" s="97"/>
      <c r="EJ239" s="97"/>
      <c r="EK239" s="97"/>
      <c r="EL239" s="97"/>
      <c r="EM239" s="97"/>
      <c r="EN239" s="97"/>
      <c r="EO239" s="97"/>
      <c r="EP239" s="97"/>
      <c r="EQ239" s="97"/>
      <c r="ER239" s="97"/>
      <c r="ES239" s="97"/>
      <c r="ET239" s="97"/>
      <c r="EU239" s="97"/>
      <c r="EV239" s="97"/>
      <c r="EW239" s="98"/>
      <c r="EX239" s="104"/>
      <c r="EY239" s="97"/>
      <c r="EZ239" s="97"/>
      <c r="FA239" s="97"/>
      <c r="FB239" s="97"/>
      <c r="FC239" s="97"/>
      <c r="FD239" s="97"/>
      <c r="FE239" s="97"/>
      <c r="FF239" s="97"/>
      <c r="FG239" s="97"/>
      <c r="FH239" s="97"/>
      <c r="FI239" s="97"/>
      <c r="FJ239" s="97"/>
      <c r="FK239" s="97"/>
      <c r="FL239" s="97"/>
      <c r="FM239" s="97"/>
      <c r="FN239" s="98"/>
      <c r="FO239" s="104"/>
      <c r="FP239" s="97"/>
      <c r="FQ239" s="97"/>
      <c r="FR239" s="97"/>
      <c r="FS239" s="97"/>
      <c r="FT239" s="97"/>
      <c r="FU239" s="97"/>
      <c r="FV239" s="97"/>
      <c r="FW239" s="97"/>
      <c r="FX239" s="97"/>
      <c r="FY239" s="97"/>
      <c r="FZ239" s="97"/>
      <c r="GA239" s="97"/>
      <c r="GB239" s="97"/>
      <c r="GC239" s="97"/>
      <c r="GD239" s="97"/>
      <c r="GE239" s="98"/>
      <c r="GF239" s="104"/>
      <c r="GG239" s="97"/>
      <c r="GH239" s="97"/>
      <c r="GI239" s="97"/>
      <c r="GJ239" s="97"/>
      <c r="GK239" s="97"/>
      <c r="GL239" s="97"/>
      <c r="GM239" s="97"/>
      <c r="GN239" s="97"/>
      <c r="GO239" s="97"/>
      <c r="GP239" s="97"/>
      <c r="GQ239" s="97"/>
      <c r="GR239" s="97"/>
      <c r="GS239" s="97"/>
      <c r="GT239" s="97"/>
      <c r="GU239" s="97"/>
      <c r="GV239" s="98"/>
      <c r="GW239" s="104"/>
      <c r="GX239" s="97"/>
      <c r="GY239" s="97"/>
      <c r="GZ239" s="97"/>
      <c r="HA239" s="97"/>
      <c r="HB239" s="97"/>
      <c r="HC239" s="97"/>
      <c r="HD239" s="97"/>
      <c r="HE239" s="97"/>
      <c r="HF239" s="97"/>
      <c r="HG239" s="97"/>
      <c r="HH239" s="97"/>
      <c r="HI239" s="97"/>
      <c r="HJ239" s="97"/>
      <c r="HK239" s="97"/>
      <c r="HL239" s="97"/>
      <c r="HM239" s="98"/>
      <c r="HN239" s="104"/>
      <c r="HO239" s="97"/>
      <c r="HP239" s="97"/>
      <c r="HQ239" s="97"/>
      <c r="HR239" s="97"/>
      <c r="HS239" s="97"/>
      <c r="HT239" s="97"/>
      <c r="HU239" s="97"/>
      <c r="HV239" s="97"/>
      <c r="HW239" s="97"/>
      <c r="HX239" s="97"/>
      <c r="HY239" s="97"/>
      <c r="HZ239" s="97"/>
      <c r="IA239" s="97"/>
      <c r="IB239" s="97"/>
      <c r="IC239" s="97"/>
      <c r="ID239" s="98"/>
      <c r="IE239" s="104"/>
      <c r="IF239" s="97"/>
      <c r="IG239" s="97"/>
      <c r="IH239" s="97"/>
      <c r="II239" s="97"/>
      <c r="IJ239" s="97"/>
      <c r="IK239" s="97"/>
      <c r="IL239" s="97"/>
      <c r="IM239" s="97"/>
      <c r="IN239" s="97"/>
      <c r="IO239" s="97"/>
      <c r="IP239" s="97"/>
      <c r="IQ239" s="97"/>
      <c r="IR239" s="97"/>
      <c r="IS239" s="97"/>
      <c r="IT239" s="97"/>
      <c r="IU239" s="98"/>
      <c r="IV239" s="104"/>
      <c r="IW239" s="97"/>
      <c r="IX239" s="97"/>
      <c r="IY239" s="97"/>
      <c r="IZ239" s="97"/>
      <c r="JA239" s="97"/>
      <c r="JB239" s="97"/>
      <c r="JC239" s="97"/>
      <c r="JD239" s="97"/>
      <c r="JE239" s="97"/>
      <c r="JF239" s="97"/>
      <c r="JG239" s="97"/>
      <c r="JH239" s="97"/>
      <c r="JI239" s="97"/>
      <c r="JJ239" s="97"/>
      <c r="JK239" s="97"/>
      <c r="JL239" s="98"/>
      <c r="JM239" s="104"/>
      <c r="JN239" s="97"/>
      <c r="JO239" s="97"/>
      <c r="JP239" s="97"/>
      <c r="JQ239" s="97"/>
      <c r="JR239" s="97"/>
      <c r="JS239" s="97"/>
      <c r="JT239" s="97"/>
      <c r="JU239" s="97"/>
      <c r="JV239" s="97"/>
      <c r="JW239" s="97"/>
      <c r="JX239" s="97"/>
      <c r="JY239" s="97"/>
      <c r="JZ239" s="97"/>
      <c r="KA239" s="97"/>
      <c r="KB239" s="97"/>
      <c r="KC239" s="98"/>
      <c r="KD239" s="104"/>
      <c r="KE239" s="97"/>
      <c r="KF239" s="97"/>
      <c r="KG239" s="97"/>
      <c r="KH239" s="97"/>
      <c r="KI239" s="97"/>
      <c r="KJ239" s="97"/>
      <c r="KK239" s="97"/>
      <c r="KL239" s="97"/>
      <c r="KM239" s="97"/>
      <c r="KN239" s="97"/>
      <c r="KO239" s="97"/>
      <c r="KP239" s="97"/>
      <c r="KQ239" s="97"/>
      <c r="KR239" s="97"/>
      <c r="KS239" s="97"/>
    </row>
    <row r="240" ht="15.0" customHeight="1">
      <c r="A240" s="104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8"/>
      <c r="R240" s="104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8"/>
      <c r="AI240" s="104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/>
      <c r="AX240" s="97"/>
      <c r="AY240" s="98"/>
      <c r="AZ240" s="104"/>
      <c r="BA240" s="97"/>
      <c r="BB240" s="97"/>
      <c r="BC240" s="97"/>
      <c r="BD240" s="97"/>
      <c r="BE240" s="97"/>
      <c r="BF240" s="97"/>
      <c r="BG240" s="97"/>
      <c r="BH240" s="97"/>
      <c r="BI240" s="97"/>
      <c r="BJ240" s="97"/>
      <c r="BK240" s="97"/>
      <c r="BL240" s="97"/>
      <c r="BM240" s="97"/>
      <c r="BN240" s="97"/>
      <c r="BO240" s="97"/>
      <c r="BP240" s="98"/>
      <c r="BQ240" s="104"/>
      <c r="BR240" s="97"/>
      <c r="BS240" s="97"/>
      <c r="BT240" s="97"/>
      <c r="BU240" s="97"/>
      <c r="BV240" s="97"/>
      <c r="BW240" s="97"/>
      <c r="BX240" s="97"/>
      <c r="BY240" s="97"/>
      <c r="BZ240" s="97"/>
      <c r="CA240" s="97"/>
      <c r="CB240" s="97"/>
      <c r="CC240" s="97"/>
      <c r="CD240" s="97"/>
      <c r="CE240" s="97"/>
      <c r="CF240" s="97"/>
      <c r="CG240" s="98"/>
      <c r="CH240" s="104"/>
      <c r="CI240" s="97"/>
      <c r="CJ240" s="97"/>
      <c r="CK240" s="97"/>
      <c r="CL240" s="97"/>
      <c r="CM240" s="97"/>
      <c r="CN240" s="97"/>
      <c r="CO240" s="97"/>
      <c r="CP240" s="97"/>
      <c r="CQ240" s="97"/>
      <c r="CR240" s="97"/>
      <c r="CS240" s="97"/>
      <c r="CT240" s="97"/>
      <c r="CU240" s="97"/>
      <c r="CV240" s="97"/>
      <c r="CW240" s="97"/>
      <c r="CX240" s="98"/>
      <c r="CY240" s="104"/>
      <c r="CZ240" s="97"/>
      <c r="DA240" s="97"/>
      <c r="DB240" s="97"/>
      <c r="DC240" s="97"/>
      <c r="DD240" s="97"/>
      <c r="DE240" s="97"/>
      <c r="DF240" s="97"/>
      <c r="DG240" s="97"/>
      <c r="DH240" s="97"/>
      <c r="DI240" s="97"/>
      <c r="DJ240" s="97"/>
      <c r="DK240" s="97"/>
      <c r="DL240" s="97"/>
      <c r="DM240" s="97"/>
      <c r="DN240" s="97"/>
      <c r="DO240" s="98"/>
      <c r="DP240" s="104"/>
      <c r="DQ240" s="97"/>
      <c r="DR240" s="97"/>
      <c r="DS240" s="97"/>
      <c r="DT240" s="97"/>
      <c r="DU240" s="97"/>
      <c r="DV240" s="97"/>
      <c r="DW240" s="97"/>
      <c r="DX240" s="97"/>
      <c r="DY240" s="97"/>
      <c r="DZ240" s="97"/>
      <c r="EA240" s="97"/>
      <c r="EB240" s="97"/>
      <c r="EC240" s="97"/>
      <c r="ED240" s="97"/>
      <c r="EE240" s="97"/>
      <c r="EF240" s="98"/>
      <c r="EG240" s="104"/>
      <c r="EH240" s="97"/>
      <c r="EI240" s="97"/>
      <c r="EJ240" s="97"/>
      <c r="EK240" s="97"/>
      <c r="EL240" s="97"/>
      <c r="EM240" s="97"/>
      <c r="EN240" s="97"/>
      <c r="EO240" s="97"/>
      <c r="EP240" s="97"/>
      <c r="EQ240" s="97"/>
      <c r="ER240" s="97"/>
      <c r="ES240" s="97"/>
      <c r="ET240" s="97"/>
      <c r="EU240" s="97"/>
      <c r="EV240" s="97"/>
      <c r="EW240" s="98"/>
      <c r="EX240" s="104"/>
      <c r="EY240" s="97"/>
      <c r="EZ240" s="97"/>
      <c r="FA240" s="97"/>
      <c r="FB240" s="97"/>
      <c r="FC240" s="97"/>
      <c r="FD240" s="97"/>
      <c r="FE240" s="97"/>
      <c r="FF240" s="97"/>
      <c r="FG240" s="97"/>
      <c r="FH240" s="97"/>
      <c r="FI240" s="97"/>
      <c r="FJ240" s="97"/>
      <c r="FK240" s="97"/>
      <c r="FL240" s="97"/>
      <c r="FM240" s="97"/>
      <c r="FN240" s="98"/>
      <c r="FO240" s="104"/>
      <c r="FP240" s="97"/>
      <c r="FQ240" s="97"/>
      <c r="FR240" s="97"/>
      <c r="FS240" s="97"/>
      <c r="FT240" s="97"/>
      <c r="FU240" s="97"/>
      <c r="FV240" s="97"/>
      <c r="FW240" s="97"/>
      <c r="FX240" s="97"/>
      <c r="FY240" s="97"/>
      <c r="FZ240" s="97"/>
      <c r="GA240" s="97"/>
      <c r="GB240" s="97"/>
      <c r="GC240" s="97"/>
      <c r="GD240" s="97"/>
      <c r="GE240" s="98"/>
      <c r="GF240" s="104"/>
      <c r="GG240" s="97"/>
      <c r="GH240" s="97"/>
      <c r="GI240" s="97"/>
      <c r="GJ240" s="97"/>
      <c r="GK240" s="97"/>
      <c r="GL240" s="97"/>
      <c r="GM240" s="97"/>
      <c r="GN240" s="97"/>
      <c r="GO240" s="97"/>
      <c r="GP240" s="97"/>
      <c r="GQ240" s="97"/>
      <c r="GR240" s="97"/>
      <c r="GS240" s="97"/>
      <c r="GT240" s="97"/>
      <c r="GU240" s="97"/>
      <c r="GV240" s="98"/>
      <c r="GW240" s="104"/>
      <c r="GX240" s="97"/>
      <c r="GY240" s="97"/>
      <c r="GZ240" s="97"/>
      <c r="HA240" s="97"/>
      <c r="HB240" s="97"/>
      <c r="HC240" s="97"/>
      <c r="HD240" s="97"/>
      <c r="HE240" s="97"/>
      <c r="HF240" s="97"/>
      <c r="HG240" s="97"/>
      <c r="HH240" s="97"/>
      <c r="HI240" s="97"/>
      <c r="HJ240" s="97"/>
      <c r="HK240" s="97"/>
      <c r="HL240" s="97"/>
      <c r="HM240" s="98"/>
      <c r="HN240" s="104"/>
      <c r="HO240" s="97"/>
      <c r="HP240" s="97"/>
      <c r="HQ240" s="97"/>
      <c r="HR240" s="97"/>
      <c r="HS240" s="97"/>
      <c r="HT240" s="97"/>
      <c r="HU240" s="97"/>
      <c r="HV240" s="97"/>
      <c r="HW240" s="97"/>
      <c r="HX240" s="97"/>
      <c r="HY240" s="97"/>
      <c r="HZ240" s="97"/>
      <c r="IA240" s="97"/>
      <c r="IB240" s="97"/>
      <c r="IC240" s="97"/>
      <c r="ID240" s="98"/>
      <c r="IE240" s="104"/>
      <c r="IF240" s="97"/>
      <c r="IG240" s="97"/>
      <c r="IH240" s="97"/>
      <c r="II240" s="97"/>
      <c r="IJ240" s="97"/>
      <c r="IK240" s="97"/>
      <c r="IL240" s="97"/>
      <c r="IM240" s="97"/>
      <c r="IN240" s="97"/>
      <c r="IO240" s="97"/>
      <c r="IP240" s="97"/>
      <c r="IQ240" s="97"/>
      <c r="IR240" s="97"/>
      <c r="IS240" s="97"/>
      <c r="IT240" s="97"/>
      <c r="IU240" s="98"/>
      <c r="IV240" s="104"/>
      <c r="IW240" s="97"/>
      <c r="IX240" s="97"/>
      <c r="IY240" s="97"/>
      <c r="IZ240" s="97"/>
      <c r="JA240" s="97"/>
      <c r="JB240" s="97"/>
      <c r="JC240" s="97"/>
      <c r="JD240" s="97"/>
      <c r="JE240" s="97"/>
      <c r="JF240" s="97"/>
      <c r="JG240" s="97"/>
      <c r="JH240" s="97"/>
      <c r="JI240" s="97"/>
      <c r="JJ240" s="97"/>
      <c r="JK240" s="97"/>
      <c r="JL240" s="98"/>
      <c r="JM240" s="104"/>
      <c r="JN240" s="97"/>
      <c r="JO240" s="97"/>
      <c r="JP240" s="97"/>
      <c r="JQ240" s="97"/>
      <c r="JR240" s="97"/>
      <c r="JS240" s="97"/>
      <c r="JT240" s="97"/>
      <c r="JU240" s="97"/>
      <c r="JV240" s="97"/>
      <c r="JW240" s="97"/>
      <c r="JX240" s="97"/>
      <c r="JY240" s="97"/>
      <c r="JZ240" s="97"/>
      <c r="KA240" s="97"/>
      <c r="KB240" s="97"/>
      <c r="KC240" s="98"/>
      <c r="KD240" s="104"/>
      <c r="KE240" s="97"/>
      <c r="KF240" s="97"/>
      <c r="KG240" s="97"/>
      <c r="KH240" s="97"/>
      <c r="KI240" s="97"/>
      <c r="KJ240" s="97"/>
      <c r="KK240" s="97"/>
      <c r="KL240" s="97"/>
      <c r="KM240" s="97"/>
      <c r="KN240" s="97"/>
      <c r="KO240" s="97"/>
      <c r="KP240" s="97"/>
      <c r="KQ240" s="97"/>
      <c r="KR240" s="97"/>
      <c r="KS240" s="97"/>
    </row>
    <row r="241" ht="15.0" customHeight="1">
      <c r="A241" s="104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8"/>
      <c r="R241" s="104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8"/>
      <c r="AI241" s="104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V241" s="97"/>
      <c r="AW241" s="97"/>
      <c r="AX241" s="97"/>
      <c r="AY241" s="98"/>
      <c r="AZ241" s="104"/>
      <c r="BA241" s="97"/>
      <c r="BB241" s="97"/>
      <c r="BC241" s="97"/>
      <c r="BD241" s="97"/>
      <c r="BE241" s="97"/>
      <c r="BF241" s="97"/>
      <c r="BG241" s="97"/>
      <c r="BH241" s="97"/>
      <c r="BI241" s="97"/>
      <c r="BJ241" s="97"/>
      <c r="BK241" s="97"/>
      <c r="BL241" s="97"/>
      <c r="BM241" s="97"/>
      <c r="BN241" s="97"/>
      <c r="BO241" s="97"/>
      <c r="BP241" s="98"/>
      <c r="BQ241" s="104"/>
      <c r="BR241" s="97"/>
      <c r="BS241" s="97"/>
      <c r="BT241" s="97"/>
      <c r="BU241" s="97"/>
      <c r="BV241" s="97"/>
      <c r="BW241" s="97"/>
      <c r="BX241" s="97"/>
      <c r="BY241" s="97"/>
      <c r="BZ241" s="97"/>
      <c r="CA241" s="97"/>
      <c r="CB241" s="97"/>
      <c r="CC241" s="97"/>
      <c r="CD241" s="97"/>
      <c r="CE241" s="97"/>
      <c r="CF241" s="97"/>
      <c r="CG241" s="98"/>
      <c r="CH241" s="104"/>
      <c r="CI241" s="97"/>
      <c r="CJ241" s="97"/>
      <c r="CK241" s="97"/>
      <c r="CL241" s="97"/>
      <c r="CM241" s="97"/>
      <c r="CN241" s="97"/>
      <c r="CO241" s="97"/>
      <c r="CP241" s="97"/>
      <c r="CQ241" s="97"/>
      <c r="CR241" s="97"/>
      <c r="CS241" s="97"/>
      <c r="CT241" s="97"/>
      <c r="CU241" s="97"/>
      <c r="CV241" s="97"/>
      <c r="CW241" s="97"/>
      <c r="CX241" s="98"/>
      <c r="CY241" s="104"/>
      <c r="CZ241" s="97"/>
      <c r="DA241" s="97"/>
      <c r="DB241" s="97"/>
      <c r="DC241" s="97"/>
      <c r="DD241" s="97"/>
      <c r="DE241" s="97"/>
      <c r="DF241" s="97"/>
      <c r="DG241" s="97"/>
      <c r="DH241" s="97"/>
      <c r="DI241" s="97"/>
      <c r="DJ241" s="97"/>
      <c r="DK241" s="97"/>
      <c r="DL241" s="97"/>
      <c r="DM241" s="97"/>
      <c r="DN241" s="97"/>
      <c r="DO241" s="98"/>
      <c r="DP241" s="104"/>
      <c r="DQ241" s="97"/>
      <c r="DR241" s="97"/>
      <c r="DS241" s="97"/>
      <c r="DT241" s="97"/>
      <c r="DU241" s="97"/>
      <c r="DV241" s="97"/>
      <c r="DW241" s="97"/>
      <c r="DX241" s="97"/>
      <c r="DY241" s="97"/>
      <c r="DZ241" s="97"/>
      <c r="EA241" s="97"/>
      <c r="EB241" s="97"/>
      <c r="EC241" s="97"/>
      <c r="ED241" s="97"/>
      <c r="EE241" s="97"/>
      <c r="EF241" s="98"/>
      <c r="EG241" s="104"/>
      <c r="EH241" s="97"/>
      <c r="EI241" s="97"/>
      <c r="EJ241" s="97"/>
      <c r="EK241" s="97"/>
      <c r="EL241" s="97"/>
      <c r="EM241" s="97"/>
      <c r="EN241" s="97"/>
      <c r="EO241" s="97"/>
      <c r="EP241" s="97"/>
      <c r="EQ241" s="97"/>
      <c r="ER241" s="97"/>
      <c r="ES241" s="97"/>
      <c r="ET241" s="97"/>
      <c r="EU241" s="97"/>
      <c r="EV241" s="97"/>
      <c r="EW241" s="98"/>
      <c r="EX241" s="104"/>
      <c r="EY241" s="97"/>
      <c r="EZ241" s="97"/>
      <c r="FA241" s="97"/>
      <c r="FB241" s="97"/>
      <c r="FC241" s="97"/>
      <c r="FD241" s="97"/>
      <c r="FE241" s="97"/>
      <c r="FF241" s="97"/>
      <c r="FG241" s="97"/>
      <c r="FH241" s="97"/>
      <c r="FI241" s="97"/>
      <c r="FJ241" s="97"/>
      <c r="FK241" s="97"/>
      <c r="FL241" s="97"/>
      <c r="FM241" s="97"/>
      <c r="FN241" s="98"/>
      <c r="FO241" s="104"/>
      <c r="FP241" s="97"/>
      <c r="FQ241" s="97"/>
      <c r="FR241" s="97"/>
      <c r="FS241" s="97"/>
      <c r="FT241" s="97"/>
      <c r="FU241" s="97"/>
      <c r="FV241" s="97"/>
      <c r="FW241" s="97"/>
      <c r="FX241" s="97"/>
      <c r="FY241" s="97"/>
      <c r="FZ241" s="97"/>
      <c r="GA241" s="97"/>
      <c r="GB241" s="97"/>
      <c r="GC241" s="97"/>
      <c r="GD241" s="97"/>
      <c r="GE241" s="98"/>
      <c r="GF241" s="104"/>
      <c r="GG241" s="97"/>
      <c r="GH241" s="97"/>
      <c r="GI241" s="97"/>
      <c r="GJ241" s="97"/>
      <c r="GK241" s="97"/>
      <c r="GL241" s="97"/>
      <c r="GM241" s="97"/>
      <c r="GN241" s="97"/>
      <c r="GO241" s="97"/>
      <c r="GP241" s="97"/>
      <c r="GQ241" s="97"/>
      <c r="GR241" s="97"/>
      <c r="GS241" s="97"/>
      <c r="GT241" s="97"/>
      <c r="GU241" s="97"/>
      <c r="GV241" s="98"/>
      <c r="GW241" s="104"/>
      <c r="GX241" s="97"/>
      <c r="GY241" s="97"/>
      <c r="GZ241" s="97"/>
      <c r="HA241" s="97"/>
      <c r="HB241" s="97"/>
      <c r="HC241" s="97"/>
      <c r="HD241" s="97"/>
      <c r="HE241" s="97"/>
      <c r="HF241" s="97"/>
      <c r="HG241" s="97"/>
      <c r="HH241" s="97"/>
      <c r="HI241" s="97"/>
      <c r="HJ241" s="97"/>
      <c r="HK241" s="97"/>
      <c r="HL241" s="97"/>
      <c r="HM241" s="98"/>
      <c r="HN241" s="104"/>
      <c r="HO241" s="97"/>
      <c r="HP241" s="97"/>
      <c r="HQ241" s="97"/>
      <c r="HR241" s="97"/>
      <c r="HS241" s="97"/>
      <c r="HT241" s="97"/>
      <c r="HU241" s="97"/>
      <c r="HV241" s="97"/>
      <c r="HW241" s="97"/>
      <c r="HX241" s="97"/>
      <c r="HY241" s="97"/>
      <c r="HZ241" s="97"/>
      <c r="IA241" s="97"/>
      <c r="IB241" s="97"/>
      <c r="IC241" s="97"/>
      <c r="ID241" s="98"/>
      <c r="IE241" s="104"/>
      <c r="IF241" s="97"/>
      <c r="IG241" s="97"/>
      <c r="IH241" s="97"/>
      <c r="II241" s="97"/>
      <c r="IJ241" s="97"/>
      <c r="IK241" s="97"/>
      <c r="IL241" s="97"/>
      <c r="IM241" s="97"/>
      <c r="IN241" s="97"/>
      <c r="IO241" s="97"/>
      <c r="IP241" s="97"/>
      <c r="IQ241" s="97"/>
      <c r="IR241" s="97"/>
      <c r="IS241" s="97"/>
      <c r="IT241" s="97"/>
      <c r="IU241" s="98"/>
      <c r="IV241" s="104"/>
      <c r="IW241" s="97"/>
      <c r="IX241" s="97"/>
      <c r="IY241" s="97"/>
      <c r="IZ241" s="97"/>
      <c r="JA241" s="97"/>
      <c r="JB241" s="97"/>
      <c r="JC241" s="97"/>
      <c r="JD241" s="97"/>
      <c r="JE241" s="97"/>
      <c r="JF241" s="97"/>
      <c r="JG241" s="97"/>
      <c r="JH241" s="97"/>
      <c r="JI241" s="97"/>
      <c r="JJ241" s="97"/>
      <c r="JK241" s="97"/>
      <c r="JL241" s="98"/>
      <c r="JM241" s="104"/>
      <c r="JN241" s="97"/>
      <c r="JO241" s="97"/>
      <c r="JP241" s="97"/>
      <c r="JQ241" s="97"/>
      <c r="JR241" s="97"/>
      <c r="JS241" s="97"/>
      <c r="JT241" s="97"/>
      <c r="JU241" s="97"/>
      <c r="JV241" s="97"/>
      <c r="JW241" s="97"/>
      <c r="JX241" s="97"/>
      <c r="JY241" s="97"/>
      <c r="JZ241" s="97"/>
      <c r="KA241" s="97"/>
      <c r="KB241" s="97"/>
      <c r="KC241" s="98"/>
      <c r="KD241" s="104"/>
      <c r="KE241" s="97"/>
      <c r="KF241" s="97"/>
      <c r="KG241" s="97"/>
      <c r="KH241" s="97"/>
      <c r="KI241" s="97"/>
      <c r="KJ241" s="97"/>
      <c r="KK241" s="97"/>
      <c r="KL241" s="97"/>
      <c r="KM241" s="97"/>
      <c r="KN241" s="97"/>
      <c r="KO241" s="97"/>
      <c r="KP241" s="97"/>
      <c r="KQ241" s="97"/>
      <c r="KR241" s="97"/>
      <c r="KS241" s="97"/>
    </row>
    <row r="242" ht="15.0" customHeight="1">
      <c r="A242" s="104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8"/>
      <c r="R242" s="104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8"/>
      <c r="AI242" s="104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V242" s="97"/>
      <c r="AW242" s="97"/>
      <c r="AX242" s="97"/>
      <c r="AY242" s="98"/>
      <c r="AZ242" s="104"/>
      <c r="BA242" s="97"/>
      <c r="BB242" s="97"/>
      <c r="BC242" s="97"/>
      <c r="BD242" s="97"/>
      <c r="BE242" s="97"/>
      <c r="BF242" s="97"/>
      <c r="BG242" s="97"/>
      <c r="BH242" s="97"/>
      <c r="BI242" s="97"/>
      <c r="BJ242" s="97"/>
      <c r="BK242" s="97"/>
      <c r="BL242" s="97"/>
      <c r="BM242" s="97"/>
      <c r="BN242" s="97"/>
      <c r="BO242" s="97"/>
      <c r="BP242" s="98"/>
      <c r="BQ242" s="104"/>
      <c r="BR242" s="97"/>
      <c r="BS242" s="97"/>
      <c r="BT242" s="97"/>
      <c r="BU242" s="97"/>
      <c r="BV242" s="97"/>
      <c r="BW242" s="97"/>
      <c r="BX242" s="97"/>
      <c r="BY242" s="97"/>
      <c r="BZ242" s="97"/>
      <c r="CA242" s="97"/>
      <c r="CB242" s="97"/>
      <c r="CC242" s="97"/>
      <c r="CD242" s="97"/>
      <c r="CE242" s="97"/>
      <c r="CF242" s="97"/>
      <c r="CG242" s="98"/>
      <c r="CH242" s="104"/>
      <c r="CI242" s="97"/>
      <c r="CJ242" s="97"/>
      <c r="CK242" s="97"/>
      <c r="CL242" s="97"/>
      <c r="CM242" s="97"/>
      <c r="CN242" s="97"/>
      <c r="CO242" s="97"/>
      <c r="CP242" s="97"/>
      <c r="CQ242" s="97"/>
      <c r="CR242" s="97"/>
      <c r="CS242" s="97"/>
      <c r="CT242" s="97"/>
      <c r="CU242" s="97"/>
      <c r="CV242" s="97"/>
      <c r="CW242" s="97"/>
      <c r="CX242" s="98"/>
      <c r="CY242" s="104"/>
      <c r="CZ242" s="97"/>
      <c r="DA242" s="97"/>
      <c r="DB242" s="97"/>
      <c r="DC242" s="97"/>
      <c r="DD242" s="97"/>
      <c r="DE242" s="97"/>
      <c r="DF242" s="97"/>
      <c r="DG242" s="97"/>
      <c r="DH242" s="97"/>
      <c r="DI242" s="97"/>
      <c r="DJ242" s="97"/>
      <c r="DK242" s="97"/>
      <c r="DL242" s="97"/>
      <c r="DM242" s="97"/>
      <c r="DN242" s="97"/>
      <c r="DO242" s="98"/>
      <c r="DP242" s="104"/>
      <c r="DQ242" s="97"/>
      <c r="DR242" s="97"/>
      <c r="DS242" s="97"/>
      <c r="DT242" s="97"/>
      <c r="DU242" s="97"/>
      <c r="DV242" s="97"/>
      <c r="DW242" s="97"/>
      <c r="DX242" s="97"/>
      <c r="DY242" s="97"/>
      <c r="DZ242" s="97"/>
      <c r="EA242" s="97"/>
      <c r="EB242" s="97"/>
      <c r="EC242" s="97"/>
      <c r="ED242" s="97"/>
      <c r="EE242" s="97"/>
      <c r="EF242" s="98"/>
      <c r="EG242" s="104"/>
      <c r="EH242" s="97"/>
      <c r="EI242" s="97"/>
      <c r="EJ242" s="97"/>
      <c r="EK242" s="97"/>
      <c r="EL242" s="97"/>
      <c r="EM242" s="97"/>
      <c r="EN242" s="97"/>
      <c r="EO242" s="97"/>
      <c r="EP242" s="97"/>
      <c r="EQ242" s="97"/>
      <c r="ER242" s="97"/>
      <c r="ES242" s="97"/>
      <c r="ET242" s="97"/>
      <c r="EU242" s="97"/>
      <c r="EV242" s="97"/>
      <c r="EW242" s="98"/>
      <c r="EX242" s="104"/>
      <c r="EY242" s="97"/>
      <c r="EZ242" s="97"/>
      <c r="FA242" s="97"/>
      <c r="FB242" s="97"/>
      <c r="FC242" s="97"/>
      <c r="FD242" s="97"/>
      <c r="FE242" s="97"/>
      <c r="FF242" s="97"/>
      <c r="FG242" s="97"/>
      <c r="FH242" s="97"/>
      <c r="FI242" s="97"/>
      <c r="FJ242" s="97"/>
      <c r="FK242" s="97"/>
      <c r="FL242" s="97"/>
      <c r="FM242" s="97"/>
      <c r="FN242" s="98"/>
      <c r="FO242" s="104"/>
      <c r="FP242" s="97"/>
      <c r="FQ242" s="97"/>
      <c r="FR242" s="97"/>
      <c r="FS242" s="97"/>
      <c r="FT242" s="97"/>
      <c r="FU242" s="97"/>
      <c r="FV242" s="97"/>
      <c r="FW242" s="97"/>
      <c r="FX242" s="97"/>
      <c r="FY242" s="97"/>
      <c r="FZ242" s="97"/>
      <c r="GA242" s="97"/>
      <c r="GB242" s="97"/>
      <c r="GC242" s="97"/>
      <c r="GD242" s="97"/>
      <c r="GE242" s="98"/>
      <c r="GF242" s="104"/>
      <c r="GG242" s="97"/>
      <c r="GH242" s="97"/>
      <c r="GI242" s="97"/>
      <c r="GJ242" s="97"/>
      <c r="GK242" s="97"/>
      <c r="GL242" s="97"/>
      <c r="GM242" s="97"/>
      <c r="GN242" s="97"/>
      <c r="GO242" s="97"/>
      <c r="GP242" s="97"/>
      <c r="GQ242" s="97"/>
      <c r="GR242" s="97"/>
      <c r="GS242" s="97"/>
      <c r="GT242" s="97"/>
      <c r="GU242" s="97"/>
      <c r="GV242" s="98"/>
      <c r="GW242" s="104"/>
      <c r="GX242" s="97"/>
      <c r="GY242" s="97"/>
      <c r="GZ242" s="97"/>
      <c r="HA242" s="97"/>
      <c r="HB242" s="97"/>
      <c r="HC242" s="97"/>
      <c r="HD242" s="97"/>
      <c r="HE242" s="97"/>
      <c r="HF242" s="97"/>
      <c r="HG242" s="97"/>
      <c r="HH242" s="97"/>
      <c r="HI242" s="97"/>
      <c r="HJ242" s="97"/>
      <c r="HK242" s="97"/>
      <c r="HL242" s="97"/>
      <c r="HM242" s="98"/>
      <c r="HN242" s="104"/>
      <c r="HO242" s="97"/>
      <c r="HP242" s="97"/>
      <c r="HQ242" s="97"/>
      <c r="HR242" s="97"/>
      <c r="HS242" s="97"/>
      <c r="HT242" s="97"/>
      <c r="HU242" s="97"/>
      <c r="HV242" s="97"/>
      <c r="HW242" s="97"/>
      <c r="HX242" s="97"/>
      <c r="HY242" s="97"/>
      <c r="HZ242" s="97"/>
      <c r="IA242" s="97"/>
      <c r="IB242" s="97"/>
      <c r="IC242" s="97"/>
      <c r="ID242" s="98"/>
      <c r="IE242" s="104"/>
      <c r="IF242" s="97"/>
      <c r="IG242" s="97"/>
      <c r="IH242" s="97"/>
      <c r="II242" s="97"/>
      <c r="IJ242" s="97"/>
      <c r="IK242" s="97"/>
      <c r="IL242" s="97"/>
      <c r="IM242" s="97"/>
      <c r="IN242" s="97"/>
      <c r="IO242" s="97"/>
      <c r="IP242" s="97"/>
      <c r="IQ242" s="97"/>
      <c r="IR242" s="97"/>
      <c r="IS242" s="97"/>
      <c r="IT242" s="97"/>
      <c r="IU242" s="98"/>
      <c r="IV242" s="104"/>
      <c r="IW242" s="97"/>
      <c r="IX242" s="97"/>
      <c r="IY242" s="97"/>
      <c r="IZ242" s="97"/>
      <c r="JA242" s="97"/>
      <c r="JB242" s="97"/>
      <c r="JC242" s="97"/>
      <c r="JD242" s="97"/>
      <c r="JE242" s="97"/>
      <c r="JF242" s="97"/>
      <c r="JG242" s="97"/>
      <c r="JH242" s="97"/>
      <c r="JI242" s="97"/>
      <c r="JJ242" s="97"/>
      <c r="JK242" s="97"/>
      <c r="JL242" s="98"/>
      <c r="JM242" s="104"/>
      <c r="JN242" s="97"/>
      <c r="JO242" s="97"/>
      <c r="JP242" s="97"/>
      <c r="JQ242" s="97"/>
      <c r="JR242" s="97"/>
      <c r="JS242" s="97"/>
      <c r="JT242" s="97"/>
      <c r="JU242" s="97"/>
      <c r="JV242" s="97"/>
      <c r="JW242" s="97"/>
      <c r="JX242" s="97"/>
      <c r="JY242" s="97"/>
      <c r="JZ242" s="97"/>
      <c r="KA242" s="97"/>
      <c r="KB242" s="97"/>
      <c r="KC242" s="98"/>
      <c r="KD242" s="104"/>
      <c r="KE242" s="97"/>
      <c r="KF242" s="97"/>
      <c r="KG242" s="97"/>
      <c r="KH242" s="97"/>
      <c r="KI242" s="97"/>
      <c r="KJ242" s="97"/>
      <c r="KK242" s="97"/>
      <c r="KL242" s="97"/>
      <c r="KM242" s="97"/>
      <c r="KN242" s="97"/>
      <c r="KO242" s="97"/>
      <c r="KP242" s="97"/>
      <c r="KQ242" s="97"/>
      <c r="KR242" s="97"/>
      <c r="KS242" s="97"/>
    </row>
    <row r="243" ht="15.0" customHeight="1">
      <c r="A243" s="104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8"/>
      <c r="R243" s="104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8"/>
      <c r="AI243" s="104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8"/>
      <c r="AZ243" s="104"/>
      <c r="BA243" s="97"/>
      <c r="BB243" s="97"/>
      <c r="BC243" s="97"/>
      <c r="BD243" s="97"/>
      <c r="BE243" s="97"/>
      <c r="BF243" s="97"/>
      <c r="BG243" s="97"/>
      <c r="BH243" s="97"/>
      <c r="BI243" s="97"/>
      <c r="BJ243" s="97"/>
      <c r="BK243" s="97"/>
      <c r="BL243" s="97"/>
      <c r="BM243" s="97"/>
      <c r="BN243" s="97"/>
      <c r="BO243" s="97"/>
      <c r="BP243" s="98"/>
      <c r="BQ243" s="104"/>
      <c r="BR243" s="97"/>
      <c r="BS243" s="97"/>
      <c r="BT243" s="97"/>
      <c r="BU243" s="97"/>
      <c r="BV243" s="97"/>
      <c r="BW243" s="97"/>
      <c r="BX243" s="97"/>
      <c r="BY243" s="97"/>
      <c r="BZ243" s="97"/>
      <c r="CA243" s="97"/>
      <c r="CB243" s="97"/>
      <c r="CC243" s="97"/>
      <c r="CD243" s="97"/>
      <c r="CE243" s="97"/>
      <c r="CF243" s="97"/>
      <c r="CG243" s="98"/>
      <c r="CH243" s="104"/>
      <c r="CI243" s="97"/>
      <c r="CJ243" s="97"/>
      <c r="CK243" s="97"/>
      <c r="CL243" s="97"/>
      <c r="CM243" s="97"/>
      <c r="CN243" s="97"/>
      <c r="CO243" s="97"/>
      <c r="CP243" s="97"/>
      <c r="CQ243" s="97"/>
      <c r="CR243" s="97"/>
      <c r="CS243" s="97"/>
      <c r="CT243" s="97"/>
      <c r="CU243" s="97"/>
      <c r="CV243" s="97"/>
      <c r="CW243" s="97"/>
      <c r="CX243" s="98"/>
      <c r="CY243" s="104"/>
      <c r="CZ243" s="97"/>
      <c r="DA243" s="97"/>
      <c r="DB243" s="97"/>
      <c r="DC243" s="97"/>
      <c r="DD243" s="97"/>
      <c r="DE243" s="97"/>
      <c r="DF243" s="97"/>
      <c r="DG243" s="97"/>
      <c r="DH243" s="97"/>
      <c r="DI243" s="97"/>
      <c r="DJ243" s="97"/>
      <c r="DK243" s="97"/>
      <c r="DL243" s="97"/>
      <c r="DM243" s="97"/>
      <c r="DN243" s="97"/>
      <c r="DO243" s="98"/>
      <c r="DP243" s="104"/>
      <c r="DQ243" s="97"/>
      <c r="DR243" s="97"/>
      <c r="DS243" s="97"/>
      <c r="DT243" s="97"/>
      <c r="DU243" s="97"/>
      <c r="DV243" s="97"/>
      <c r="DW243" s="97"/>
      <c r="DX243" s="97"/>
      <c r="DY243" s="97"/>
      <c r="DZ243" s="97"/>
      <c r="EA243" s="97"/>
      <c r="EB243" s="97"/>
      <c r="EC243" s="97"/>
      <c r="ED243" s="97"/>
      <c r="EE243" s="97"/>
      <c r="EF243" s="98"/>
      <c r="EG243" s="104"/>
      <c r="EH243" s="97"/>
      <c r="EI243" s="97"/>
      <c r="EJ243" s="97"/>
      <c r="EK243" s="97"/>
      <c r="EL243" s="97"/>
      <c r="EM243" s="97"/>
      <c r="EN243" s="97"/>
      <c r="EO243" s="97"/>
      <c r="EP243" s="97"/>
      <c r="EQ243" s="97"/>
      <c r="ER243" s="97"/>
      <c r="ES243" s="97"/>
      <c r="ET243" s="97"/>
      <c r="EU243" s="97"/>
      <c r="EV243" s="97"/>
      <c r="EW243" s="98"/>
      <c r="EX243" s="104"/>
      <c r="EY243" s="97"/>
      <c r="EZ243" s="97"/>
      <c r="FA243" s="97"/>
      <c r="FB243" s="97"/>
      <c r="FC243" s="97"/>
      <c r="FD243" s="97"/>
      <c r="FE243" s="97"/>
      <c r="FF243" s="97"/>
      <c r="FG243" s="97"/>
      <c r="FH243" s="97"/>
      <c r="FI243" s="97"/>
      <c r="FJ243" s="97"/>
      <c r="FK243" s="97"/>
      <c r="FL243" s="97"/>
      <c r="FM243" s="97"/>
      <c r="FN243" s="98"/>
      <c r="FO243" s="104"/>
      <c r="FP243" s="97"/>
      <c r="FQ243" s="97"/>
      <c r="FR243" s="97"/>
      <c r="FS243" s="97"/>
      <c r="FT243" s="97"/>
      <c r="FU243" s="97"/>
      <c r="FV243" s="97"/>
      <c r="FW243" s="97"/>
      <c r="FX243" s="97"/>
      <c r="FY243" s="97"/>
      <c r="FZ243" s="97"/>
      <c r="GA243" s="97"/>
      <c r="GB243" s="97"/>
      <c r="GC243" s="97"/>
      <c r="GD243" s="97"/>
      <c r="GE243" s="98"/>
      <c r="GF243" s="104"/>
      <c r="GG243" s="97"/>
      <c r="GH243" s="97"/>
      <c r="GI243" s="97"/>
      <c r="GJ243" s="97"/>
      <c r="GK243" s="97"/>
      <c r="GL243" s="97"/>
      <c r="GM243" s="97"/>
      <c r="GN243" s="97"/>
      <c r="GO243" s="97"/>
      <c r="GP243" s="97"/>
      <c r="GQ243" s="97"/>
      <c r="GR243" s="97"/>
      <c r="GS243" s="97"/>
      <c r="GT243" s="97"/>
      <c r="GU243" s="97"/>
      <c r="GV243" s="98"/>
      <c r="GW243" s="104"/>
      <c r="GX243" s="97"/>
      <c r="GY243" s="97"/>
      <c r="GZ243" s="97"/>
      <c r="HA243" s="97"/>
      <c r="HB243" s="97"/>
      <c r="HC243" s="97"/>
      <c r="HD243" s="97"/>
      <c r="HE243" s="97"/>
      <c r="HF243" s="97"/>
      <c r="HG243" s="97"/>
      <c r="HH243" s="97"/>
      <c r="HI243" s="97"/>
      <c r="HJ243" s="97"/>
      <c r="HK243" s="97"/>
      <c r="HL243" s="97"/>
      <c r="HM243" s="98"/>
      <c r="HN243" s="104"/>
      <c r="HO243" s="97"/>
      <c r="HP243" s="97"/>
      <c r="HQ243" s="97"/>
      <c r="HR243" s="97"/>
      <c r="HS243" s="97"/>
      <c r="HT243" s="97"/>
      <c r="HU243" s="97"/>
      <c r="HV243" s="97"/>
      <c r="HW243" s="97"/>
      <c r="HX243" s="97"/>
      <c r="HY243" s="97"/>
      <c r="HZ243" s="97"/>
      <c r="IA243" s="97"/>
      <c r="IB243" s="97"/>
      <c r="IC243" s="97"/>
      <c r="ID243" s="98"/>
      <c r="IE243" s="104"/>
      <c r="IF243" s="97"/>
      <c r="IG243" s="97"/>
      <c r="IH243" s="97"/>
      <c r="II243" s="97"/>
      <c r="IJ243" s="97"/>
      <c r="IK243" s="97"/>
      <c r="IL243" s="97"/>
      <c r="IM243" s="97"/>
      <c r="IN243" s="97"/>
      <c r="IO243" s="97"/>
      <c r="IP243" s="97"/>
      <c r="IQ243" s="97"/>
      <c r="IR243" s="97"/>
      <c r="IS243" s="97"/>
      <c r="IT243" s="97"/>
      <c r="IU243" s="98"/>
      <c r="IV243" s="104"/>
      <c r="IW243" s="97"/>
      <c r="IX243" s="97"/>
      <c r="IY243" s="97"/>
      <c r="IZ243" s="97"/>
      <c r="JA243" s="97"/>
      <c r="JB243" s="97"/>
      <c r="JC243" s="97"/>
      <c r="JD243" s="97"/>
      <c r="JE243" s="97"/>
      <c r="JF243" s="97"/>
      <c r="JG243" s="97"/>
      <c r="JH243" s="97"/>
      <c r="JI243" s="97"/>
      <c r="JJ243" s="97"/>
      <c r="JK243" s="97"/>
      <c r="JL243" s="98"/>
      <c r="JM243" s="104"/>
      <c r="JN243" s="97"/>
      <c r="JO243" s="97"/>
      <c r="JP243" s="97"/>
      <c r="JQ243" s="97"/>
      <c r="JR243" s="97"/>
      <c r="JS243" s="97"/>
      <c r="JT243" s="97"/>
      <c r="JU243" s="97"/>
      <c r="JV243" s="97"/>
      <c r="JW243" s="97"/>
      <c r="JX243" s="97"/>
      <c r="JY243" s="97"/>
      <c r="JZ243" s="97"/>
      <c r="KA243" s="97"/>
      <c r="KB243" s="97"/>
      <c r="KC243" s="98"/>
      <c r="KD243" s="104"/>
      <c r="KE243" s="97"/>
      <c r="KF243" s="97"/>
      <c r="KG243" s="97"/>
      <c r="KH243" s="97"/>
      <c r="KI243" s="97"/>
      <c r="KJ243" s="97"/>
      <c r="KK243" s="97"/>
      <c r="KL243" s="97"/>
      <c r="KM243" s="97"/>
      <c r="KN243" s="97"/>
      <c r="KO243" s="97"/>
      <c r="KP243" s="97"/>
      <c r="KQ243" s="97"/>
      <c r="KR243" s="97"/>
      <c r="KS243" s="97"/>
    </row>
    <row r="244" ht="15.0" customHeight="1">
      <c r="A244" s="104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8"/>
      <c r="R244" s="104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8"/>
      <c r="AI244" s="104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V244" s="97"/>
      <c r="AW244" s="97"/>
      <c r="AX244" s="97"/>
      <c r="AY244" s="98"/>
      <c r="AZ244" s="104"/>
      <c r="BA244" s="97"/>
      <c r="BB244" s="97"/>
      <c r="BC244" s="97"/>
      <c r="BD244" s="97"/>
      <c r="BE244" s="97"/>
      <c r="BF244" s="97"/>
      <c r="BG244" s="97"/>
      <c r="BH244" s="97"/>
      <c r="BI244" s="97"/>
      <c r="BJ244" s="97"/>
      <c r="BK244" s="97"/>
      <c r="BL244" s="97"/>
      <c r="BM244" s="97"/>
      <c r="BN244" s="97"/>
      <c r="BO244" s="97"/>
      <c r="BP244" s="98"/>
      <c r="BQ244" s="104"/>
      <c r="BR244" s="97"/>
      <c r="BS244" s="97"/>
      <c r="BT244" s="97"/>
      <c r="BU244" s="97"/>
      <c r="BV244" s="97"/>
      <c r="BW244" s="97"/>
      <c r="BX244" s="97"/>
      <c r="BY244" s="97"/>
      <c r="BZ244" s="97"/>
      <c r="CA244" s="97"/>
      <c r="CB244" s="97"/>
      <c r="CC244" s="97"/>
      <c r="CD244" s="97"/>
      <c r="CE244" s="97"/>
      <c r="CF244" s="97"/>
      <c r="CG244" s="98"/>
      <c r="CH244" s="104"/>
      <c r="CI244" s="97"/>
      <c r="CJ244" s="97"/>
      <c r="CK244" s="97"/>
      <c r="CL244" s="97"/>
      <c r="CM244" s="97"/>
      <c r="CN244" s="97"/>
      <c r="CO244" s="97"/>
      <c r="CP244" s="97"/>
      <c r="CQ244" s="97"/>
      <c r="CR244" s="97"/>
      <c r="CS244" s="97"/>
      <c r="CT244" s="97"/>
      <c r="CU244" s="97"/>
      <c r="CV244" s="97"/>
      <c r="CW244" s="97"/>
      <c r="CX244" s="98"/>
      <c r="CY244" s="104"/>
      <c r="CZ244" s="97"/>
      <c r="DA244" s="97"/>
      <c r="DB244" s="97"/>
      <c r="DC244" s="97"/>
      <c r="DD244" s="97"/>
      <c r="DE244" s="97"/>
      <c r="DF244" s="97"/>
      <c r="DG244" s="97"/>
      <c r="DH244" s="97"/>
      <c r="DI244" s="97"/>
      <c r="DJ244" s="97"/>
      <c r="DK244" s="97"/>
      <c r="DL244" s="97"/>
      <c r="DM244" s="97"/>
      <c r="DN244" s="97"/>
      <c r="DO244" s="98"/>
      <c r="DP244" s="104"/>
      <c r="DQ244" s="97"/>
      <c r="DR244" s="97"/>
      <c r="DS244" s="97"/>
      <c r="DT244" s="97"/>
      <c r="DU244" s="97"/>
      <c r="DV244" s="97"/>
      <c r="DW244" s="97"/>
      <c r="DX244" s="97"/>
      <c r="DY244" s="97"/>
      <c r="DZ244" s="97"/>
      <c r="EA244" s="97"/>
      <c r="EB244" s="97"/>
      <c r="EC244" s="97"/>
      <c r="ED244" s="97"/>
      <c r="EE244" s="97"/>
      <c r="EF244" s="98"/>
      <c r="EG244" s="104"/>
      <c r="EH244" s="97"/>
      <c r="EI244" s="97"/>
      <c r="EJ244" s="97"/>
      <c r="EK244" s="97"/>
      <c r="EL244" s="97"/>
      <c r="EM244" s="97"/>
      <c r="EN244" s="97"/>
      <c r="EO244" s="97"/>
      <c r="EP244" s="97"/>
      <c r="EQ244" s="97"/>
      <c r="ER244" s="97"/>
      <c r="ES244" s="97"/>
      <c r="ET244" s="97"/>
      <c r="EU244" s="97"/>
      <c r="EV244" s="97"/>
      <c r="EW244" s="98"/>
      <c r="EX244" s="104"/>
      <c r="EY244" s="97"/>
      <c r="EZ244" s="97"/>
      <c r="FA244" s="97"/>
      <c r="FB244" s="97"/>
      <c r="FC244" s="97"/>
      <c r="FD244" s="97"/>
      <c r="FE244" s="97"/>
      <c r="FF244" s="97"/>
      <c r="FG244" s="97"/>
      <c r="FH244" s="97"/>
      <c r="FI244" s="97"/>
      <c r="FJ244" s="97"/>
      <c r="FK244" s="97"/>
      <c r="FL244" s="97"/>
      <c r="FM244" s="97"/>
      <c r="FN244" s="98"/>
      <c r="FO244" s="104"/>
      <c r="FP244" s="97"/>
      <c r="FQ244" s="97"/>
      <c r="FR244" s="97"/>
      <c r="FS244" s="97"/>
      <c r="FT244" s="97"/>
      <c r="FU244" s="97"/>
      <c r="FV244" s="97"/>
      <c r="FW244" s="97"/>
      <c r="FX244" s="97"/>
      <c r="FY244" s="97"/>
      <c r="FZ244" s="97"/>
      <c r="GA244" s="97"/>
      <c r="GB244" s="97"/>
      <c r="GC244" s="97"/>
      <c r="GD244" s="97"/>
      <c r="GE244" s="98"/>
      <c r="GF244" s="104"/>
      <c r="GG244" s="97"/>
      <c r="GH244" s="97"/>
      <c r="GI244" s="97"/>
      <c r="GJ244" s="97"/>
      <c r="GK244" s="97"/>
      <c r="GL244" s="97"/>
      <c r="GM244" s="97"/>
      <c r="GN244" s="97"/>
      <c r="GO244" s="97"/>
      <c r="GP244" s="97"/>
      <c r="GQ244" s="97"/>
      <c r="GR244" s="97"/>
      <c r="GS244" s="97"/>
      <c r="GT244" s="97"/>
      <c r="GU244" s="97"/>
      <c r="GV244" s="98"/>
      <c r="GW244" s="104"/>
      <c r="GX244" s="97"/>
      <c r="GY244" s="97"/>
      <c r="GZ244" s="97"/>
      <c r="HA244" s="97"/>
      <c r="HB244" s="97"/>
      <c r="HC244" s="97"/>
      <c r="HD244" s="97"/>
      <c r="HE244" s="97"/>
      <c r="HF244" s="97"/>
      <c r="HG244" s="97"/>
      <c r="HH244" s="97"/>
      <c r="HI244" s="97"/>
      <c r="HJ244" s="97"/>
      <c r="HK244" s="97"/>
      <c r="HL244" s="97"/>
      <c r="HM244" s="98"/>
      <c r="HN244" s="104"/>
      <c r="HO244" s="97"/>
      <c r="HP244" s="97"/>
      <c r="HQ244" s="97"/>
      <c r="HR244" s="97"/>
      <c r="HS244" s="97"/>
      <c r="HT244" s="97"/>
      <c r="HU244" s="97"/>
      <c r="HV244" s="97"/>
      <c r="HW244" s="97"/>
      <c r="HX244" s="97"/>
      <c r="HY244" s="97"/>
      <c r="HZ244" s="97"/>
      <c r="IA244" s="97"/>
      <c r="IB244" s="97"/>
      <c r="IC244" s="97"/>
      <c r="ID244" s="98"/>
      <c r="IE244" s="104"/>
      <c r="IF244" s="97"/>
      <c r="IG244" s="97"/>
      <c r="IH244" s="97"/>
      <c r="II244" s="97"/>
      <c r="IJ244" s="97"/>
      <c r="IK244" s="97"/>
      <c r="IL244" s="97"/>
      <c r="IM244" s="97"/>
      <c r="IN244" s="97"/>
      <c r="IO244" s="97"/>
      <c r="IP244" s="97"/>
      <c r="IQ244" s="97"/>
      <c r="IR244" s="97"/>
      <c r="IS244" s="97"/>
      <c r="IT244" s="97"/>
      <c r="IU244" s="98"/>
      <c r="IV244" s="104"/>
      <c r="IW244" s="97"/>
      <c r="IX244" s="97"/>
      <c r="IY244" s="97"/>
      <c r="IZ244" s="97"/>
      <c r="JA244" s="97"/>
      <c r="JB244" s="97"/>
      <c r="JC244" s="97"/>
      <c r="JD244" s="97"/>
      <c r="JE244" s="97"/>
      <c r="JF244" s="97"/>
      <c r="JG244" s="97"/>
      <c r="JH244" s="97"/>
      <c r="JI244" s="97"/>
      <c r="JJ244" s="97"/>
      <c r="JK244" s="97"/>
      <c r="JL244" s="98"/>
      <c r="JM244" s="104"/>
      <c r="JN244" s="97"/>
      <c r="JO244" s="97"/>
      <c r="JP244" s="97"/>
      <c r="JQ244" s="97"/>
      <c r="JR244" s="97"/>
      <c r="JS244" s="97"/>
      <c r="JT244" s="97"/>
      <c r="JU244" s="97"/>
      <c r="JV244" s="97"/>
      <c r="JW244" s="97"/>
      <c r="JX244" s="97"/>
      <c r="JY244" s="97"/>
      <c r="JZ244" s="97"/>
      <c r="KA244" s="97"/>
      <c r="KB244" s="97"/>
      <c r="KC244" s="98"/>
      <c r="KD244" s="104"/>
      <c r="KE244" s="97"/>
      <c r="KF244" s="97"/>
      <c r="KG244" s="97"/>
      <c r="KH244" s="97"/>
      <c r="KI244" s="97"/>
      <c r="KJ244" s="97"/>
      <c r="KK244" s="97"/>
      <c r="KL244" s="97"/>
      <c r="KM244" s="97"/>
      <c r="KN244" s="97"/>
      <c r="KO244" s="97"/>
      <c r="KP244" s="97"/>
      <c r="KQ244" s="97"/>
      <c r="KR244" s="97"/>
      <c r="KS244" s="97"/>
    </row>
    <row r="245" ht="15.0" customHeight="1">
      <c r="A245" s="104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8"/>
      <c r="R245" s="104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8"/>
      <c r="AI245" s="104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V245" s="97"/>
      <c r="AW245" s="97"/>
      <c r="AX245" s="97"/>
      <c r="AY245" s="98"/>
      <c r="AZ245" s="104"/>
      <c r="BA245" s="97"/>
      <c r="BB245" s="97"/>
      <c r="BC245" s="97"/>
      <c r="BD245" s="97"/>
      <c r="BE245" s="97"/>
      <c r="BF245" s="97"/>
      <c r="BG245" s="97"/>
      <c r="BH245" s="97"/>
      <c r="BI245" s="97"/>
      <c r="BJ245" s="97"/>
      <c r="BK245" s="97"/>
      <c r="BL245" s="97"/>
      <c r="BM245" s="97"/>
      <c r="BN245" s="97"/>
      <c r="BO245" s="97"/>
      <c r="BP245" s="98"/>
      <c r="BQ245" s="104"/>
      <c r="BR245" s="97"/>
      <c r="BS245" s="97"/>
      <c r="BT245" s="97"/>
      <c r="BU245" s="97"/>
      <c r="BV245" s="97"/>
      <c r="BW245" s="97"/>
      <c r="BX245" s="97"/>
      <c r="BY245" s="97"/>
      <c r="BZ245" s="97"/>
      <c r="CA245" s="97"/>
      <c r="CB245" s="97"/>
      <c r="CC245" s="97"/>
      <c r="CD245" s="97"/>
      <c r="CE245" s="97"/>
      <c r="CF245" s="97"/>
      <c r="CG245" s="98"/>
      <c r="CH245" s="104"/>
      <c r="CI245" s="97"/>
      <c r="CJ245" s="97"/>
      <c r="CK245" s="97"/>
      <c r="CL245" s="97"/>
      <c r="CM245" s="97"/>
      <c r="CN245" s="97"/>
      <c r="CO245" s="97"/>
      <c r="CP245" s="97"/>
      <c r="CQ245" s="97"/>
      <c r="CR245" s="97"/>
      <c r="CS245" s="97"/>
      <c r="CT245" s="97"/>
      <c r="CU245" s="97"/>
      <c r="CV245" s="97"/>
      <c r="CW245" s="97"/>
      <c r="CX245" s="98"/>
      <c r="CY245" s="104"/>
      <c r="CZ245" s="97"/>
      <c r="DA245" s="97"/>
      <c r="DB245" s="97"/>
      <c r="DC245" s="97"/>
      <c r="DD245" s="97"/>
      <c r="DE245" s="97"/>
      <c r="DF245" s="97"/>
      <c r="DG245" s="97"/>
      <c r="DH245" s="97"/>
      <c r="DI245" s="97"/>
      <c r="DJ245" s="97"/>
      <c r="DK245" s="97"/>
      <c r="DL245" s="97"/>
      <c r="DM245" s="97"/>
      <c r="DN245" s="97"/>
      <c r="DO245" s="98"/>
      <c r="DP245" s="104"/>
      <c r="DQ245" s="97"/>
      <c r="DR245" s="97"/>
      <c r="DS245" s="97"/>
      <c r="DT245" s="97"/>
      <c r="DU245" s="97"/>
      <c r="DV245" s="97"/>
      <c r="DW245" s="97"/>
      <c r="DX245" s="97"/>
      <c r="DY245" s="97"/>
      <c r="DZ245" s="97"/>
      <c r="EA245" s="97"/>
      <c r="EB245" s="97"/>
      <c r="EC245" s="97"/>
      <c r="ED245" s="97"/>
      <c r="EE245" s="97"/>
      <c r="EF245" s="98"/>
      <c r="EG245" s="104"/>
      <c r="EH245" s="97"/>
      <c r="EI245" s="97"/>
      <c r="EJ245" s="97"/>
      <c r="EK245" s="97"/>
      <c r="EL245" s="97"/>
      <c r="EM245" s="97"/>
      <c r="EN245" s="97"/>
      <c r="EO245" s="97"/>
      <c r="EP245" s="97"/>
      <c r="EQ245" s="97"/>
      <c r="ER245" s="97"/>
      <c r="ES245" s="97"/>
      <c r="ET245" s="97"/>
      <c r="EU245" s="97"/>
      <c r="EV245" s="97"/>
      <c r="EW245" s="98"/>
      <c r="EX245" s="104"/>
      <c r="EY245" s="97"/>
      <c r="EZ245" s="97"/>
      <c r="FA245" s="97"/>
      <c r="FB245" s="97"/>
      <c r="FC245" s="97"/>
      <c r="FD245" s="97"/>
      <c r="FE245" s="97"/>
      <c r="FF245" s="97"/>
      <c r="FG245" s="97"/>
      <c r="FH245" s="97"/>
      <c r="FI245" s="97"/>
      <c r="FJ245" s="97"/>
      <c r="FK245" s="97"/>
      <c r="FL245" s="97"/>
      <c r="FM245" s="97"/>
      <c r="FN245" s="98"/>
      <c r="FO245" s="104"/>
      <c r="FP245" s="97"/>
      <c r="FQ245" s="97"/>
      <c r="FR245" s="97"/>
      <c r="FS245" s="97"/>
      <c r="FT245" s="97"/>
      <c r="FU245" s="97"/>
      <c r="FV245" s="97"/>
      <c r="FW245" s="97"/>
      <c r="FX245" s="97"/>
      <c r="FY245" s="97"/>
      <c r="FZ245" s="97"/>
      <c r="GA245" s="97"/>
      <c r="GB245" s="97"/>
      <c r="GC245" s="97"/>
      <c r="GD245" s="97"/>
      <c r="GE245" s="98"/>
      <c r="GF245" s="104"/>
      <c r="GG245" s="97"/>
      <c r="GH245" s="97"/>
      <c r="GI245" s="97"/>
      <c r="GJ245" s="97"/>
      <c r="GK245" s="97"/>
      <c r="GL245" s="97"/>
      <c r="GM245" s="97"/>
      <c r="GN245" s="97"/>
      <c r="GO245" s="97"/>
      <c r="GP245" s="97"/>
      <c r="GQ245" s="97"/>
      <c r="GR245" s="97"/>
      <c r="GS245" s="97"/>
      <c r="GT245" s="97"/>
      <c r="GU245" s="97"/>
      <c r="GV245" s="98"/>
      <c r="GW245" s="104"/>
      <c r="GX245" s="97"/>
      <c r="GY245" s="97"/>
      <c r="GZ245" s="97"/>
      <c r="HA245" s="97"/>
      <c r="HB245" s="97"/>
      <c r="HC245" s="97"/>
      <c r="HD245" s="97"/>
      <c r="HE245" s="97"/>
      <c r="HF245" s="97"/>
      <c r="HG245" s="97"/>
      <c r="HH245" s="97"/>
      <c r="HI245" s="97"/>
      <c r="HJ245" s="97"/>
      <c r="HK245" s="97"/>
      <c r="HL245" s="97"/>
      <c r="HM245" s="98"/>
      <c r="HN245" s="104"/>
      <c r="HO245" s="97"/>
      <c r="HP245" s="97"/>
      <c r="HQ245" s="97"/>
      <c r="HR245" s="97"/>
      <c r="HS245" s="97"/>
      <c r="HT245" s="97"/>
      <c r="HU245" s="97"/>
      <c r="HV245" s="97"/>
      <c r="HW245" s="97"/>
      <c r="HX245" s="97"/>
      <c r="HY245" s="97"/>
      <c r="HZ245" s="97"/>
      <c r="IA245" s="97"/>
      <c r="IB245" s="97"/>
      <c r="IC245" s="97"/>
      <c r="ID245" s="98"/>
      <c r="IE245" s="104"/>
      <c r="IF245" s="97"/>
      <c r="IG245" s="97"/>
      <c r="IH245" s="97"/>
      <c r="II245" s="97"/>
      <c r="IJ245" s="97"/>
      <c r="IK245" s="97"/>
      <c r="IL245" s="97"/>
      <c r="IM245" s="97"/>
      <c r="IN245" s="97"/>
      <c r="IO245" s="97"/>
      <c r="IP245" s="97"/>
      <c r="IQ245" s="97"/>
      <c r="IR245" s="97"/>
      <c r="IS245" s="97"/>
      <c r="IT245" s="97"/>
      <c r="IU245" s="98"/>
      <c r="IV245" s="104"/>
      <c r="IW245" s="97"/>
      <c r="IX245" s="97"/>
      <c r="IY245" s="97"/>
      <c r="IZ245" s="97"/>
      <c r="JA245" s="97"/>
      <c r="JB245" s="97"/>
      <c r="JC245" s="97"/>
      <c r="JD245" s="97"/>
      <c r="JE245" s="97"/>
      <c r="JF245" s="97"/>
      <c r="JG245" s="97"/>
      <c r="JH245" s="97"/>
      <c r="JI245" s="97"/>
      <c r="JJ245" s="97"/>
      <c r="JK245" s="97"/>
      <c r="JL245" s="98"/>
      <c r="JM245" s="104"/>
      <c r="JN245" s="97"/>
      <c r="JO245" s="97"/>
      <c r="JP245" s="97"/>
      <c r="JQ245" s="97"/>
      <c r="JR245" s="97"/>
      <c r="JS245" s="97"/>
      <c r="JT245" s="97"/>
      <c r="JU245" s="97"/>
      <c r="JV245" s="97"/>
      <c r="JW245" s="97"/>
      <c r="JX245" s="97"/>
      <c r="JY245" s="97"/>
      <c r="JZ245" s="97"/>
      <c r="KA245" s="97"/>
      <c r="KB245" s="97"/>
      <c r="KC245" s="98"/>
      <c r="KD245" s="104"/>
      <c r="KE245" s="97"/>
      <c r="KF245" s="97"/>
      <c r="KG245" s="97"/>
      <c r="KH245" s="97"/>
      <c r="KI245" s="97"/>
      <c r="KJ245" s="97"/>
      <c r="KK245" s="97"/>
      <c r="KL245" s="97"/>
      <c r="KM245" s="97"/>
      <c r="KN245" s="97"/>
      <c r="KO245" s="97"/>
      <c r="KP245" s="97"/>
      <c r="KQ245" s="97"/>
      <c r="KR245" s="97"/>
      <c r="KS245" s="97"/>
    </row>
    <row r="246" ht="15.0" customHeight="1">
      <c r="A246" s="104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8"/>
      <c r="R246" s="104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8"/>
      <c r="AI246" s="104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7"/>
      <c r="AX246" s="97"/>
      <c r="AY246" s="98"/>
      <c r="AZ246" s="104"/>
      <c r="BA246" s="97"/>
      <c r="BB246" s="97"/>
      <c r="BC246" s="97"/>
      <c r="BD246" s="97"/>
      <c r="BE246" s="97"/>
      <c r="BF246" s="97"/>
      <c r="BG246" s="97"/>
      <c r="BH246" s="97"/>
      <c r="BI246" s="97"/>
      <c r="BJ246" s="97"/>
      <c r="BK246" s="97"/>
      <c r="BL246" s="97"/>
      <c r="BM246" s="97"/>
      <c r="BN246" s="97"/>
      <c r="BO246" s="97"/>
      <c r="BP246" s="98"/>
      <c r="BQ246" s="104"/>
      <c r="BR246" s="97"/>
      <c r="BS246" s="97"/>
      <c r="BT246" s="97"/>
      <c r="BU246" s="97"/>
      <c r="BV246" s="97"/>
      <c r="BW246" s="97"/>
      <c r="BX246" s="97"/>
      <c r="BY246" s="97"/>
      <c r="BZ246" s="97"/>
      <c r="CA246" s="97"/>
      <c r="CB246" s="97"/>
      <c r="CC246" s="97"/>
      <c r="CD246" s="97"/>
      <c r="CE246" s="97"/>
      <c r="CF246" s="97"/>
      <c r="CG246" s="98"/>
      <c r="CH246" s="104"/>
      <c r="CI246" s="97"/>
      <c r="CJ246" s="97"/>
      <c r="CK246" s="97"/>
      <c r="CL246" s="97"/>
      <c r="CM246" s="97"/>
      <c r="CN246" s="97"/>
      <c r="CO246" s="97"/>
      <c r="CP246" s="97"/>
      <c r="CQ246" s="97"/>
      <c r="CR246" s="97"/>
      <c r="CS246" s="97"/>
      <c r="CT246" s="97"/>
      <c r="CU246" s="97"/>
      <c r="CV246" s="97"/>
      <c r="CW246" s="97"/>
      <c r="CX246" s="98"/>
      <c r="CY246" s="104"/>
      <c r="CZ246" s="97"/>
      <c r="DA246" s="97"/>
      <c r="DB246" s="97"/>
      <c r="DC246" s="97"/>
      <c r="DD246" s="97"/>
      <c r="DE246" s="97"/>
      <c r="DF246" s="97"/>
      <c r="DG246" s="97"/>
      <c r="DH246" s="97"/>
      <c r="DI246" s="97"/>
      <c r="DJ246" s="97"/>
      <c r="DK246" s="97"/>
      <c r="DL246" s="97"/>
      <c r="DM246" s="97"/>
      <c r="DN246" s="97"/>
      <c r="DO246" s="98"/>
      <c r="DP246" s="104"/>
      <c r="DQ246" s="97"/>
      <c r="DR246" s="97"/>
      <c r="DS246" s="97"/>
      <c r="DT246" s="97"/>
      <c r="DU246" s="97"/>
      <c r="DV246" s="97"/>
      <c r="DW246" s="97"/>
      <c r="DX246" s="97"/>
      <c r="DY246" s="97"/>
      <c r="DZ246" s="97"/>
      <c r="EA246" s="97"/>
      <c r="EB246" s="97"/>
      <c r="EC246" s="97"/>
      <c r="ED246" s="97"/>
      <c r="EE246" s="97"/>
      <c r="EF246" s="98"/>
      <c r="EG246" s="104"/>
      <c r="EH246" s="97"/>
      <c r="EI246" s="97"/>
      <c r="EJ246" s="97"/>
      <c r="EK246" s="97"/>
      <c r="EL246" s="97"/>
      <c r="EM246" s="97"/>
      <c r="EN246" s="97"/>
      <c r="EO246" s="97"/>
      <c r="EP246" s="97"/>
      <c r="EQ246" s="97"/>
      <c r="ER246" s="97"/>
      <c r="ES246" s="97"/>
      <c r="ET246" s="97"/>
      <c r="EU246" s="97"/>
      <c r="EV246" s="97"/>
      <c r="EW246" s="98"/>
      <c r="EX246" s="104"/>
      <c r="EY246" s="97"/>
      <c r="EZ246" s="97"/>
      <c r="FA246" s="97"/>
      <c r="FB246" s="97"/>
      <c r="FC246" s="97"/>
      <c r="FD246" s="97"/>
      <c r="FE246" s="97"/>
      <c r="FF246" s="97"/>
      <c r="FG246" s="97"/>
      <c r="FH246" s="97"/>
      <c r="FI246" s="97"/>
      <c r="FJ246" s="97"/>
      <c r="FK246" s="97"/>
      <c r="FL246" s="97"/>
      <c r="FM246" s="97"/>
      <c r="FN246" s="98"/>
      <c r="FO246" s="104"/>
      <c r="FP246" s="97"/>
      <c r="FQ246" s="97"/>
      <c r="FR246" s="97"/>
      <c r="FS246" s="97"/>
      <c r="FT246" s="97"/>
      <c r="FU246" s="97"/>
      <c r="FV246" s="97"/>
      <c r="FW246" s="97"/>
      <c r="FX246" s="97"/>
      <c r="FY246" s="97"/>
      <c r="FZ246" s="97"/>
      <c r="GA246" s="97"/>
      <c r="GB246" s="97"/>
      <c r="GC246" s="97"/>
      <c r="GD246" s="97"/>
      <c r="GE246" s="98"/>
      <c r="GF246" s="104"/>
      <c r="GG246" s="97"/>
      <c r="GH246" s="97"/>
      <c r="GI246" s="97"/>
      <c r="GJ246" s="97"/>
      <c r="GK246" s="97"/>
      <c r="GL246" s="97"/>
      <c r="GM246" s="97"/>
      <c r="GN246" s="97"/>
      <c r="GO246" s="97"/>
      <c r="GP246" s="97"/>
      <c r="GQ246" s="97"/>
      <c r="GR246" s="97"/>
      <c r="GS246" s="97"/>
      <c r="GT246" s="97"/>
      <c r="GU246" s="97"/>
      <c r="GV246" s="98"/>
      <c r="GW246" s="104"/>
      <c r="GX246" s="97"/>
      <c r="GY246" s="97"/>
      <c r="GZ246" s="97"/>
      <c r="HA246" s="97"/>
      <c r="HB246" s="97"/>
      <c r="HC246" s="97"/>
      <c r="HD246" s="97"/>
      <c r="HE246" s="97"/>
      <c r="HF246" s="97"/>
      <c r="HG246" s="97"/>
      <c r="HH246" s="97"/>
      <c r="HI246" s="97"/>
      <c r="HJ246" s="97"/>
      <c r="HK246" s="97"/>
      <c r="HL246" s="97"/>
      <c r="HM246" s="98"/>
      <c r="HN246" s="104"/>
      <c r="HO246" s="97"/>
      <c r="HP246" s="97"/>
      <c r="HQ246" s="97"/>
      <c r="HR246" s="97"/>
      <c r="HS246" s="97"/>
      <c r="HT246" s="97"/>
      <c r="HU246" s="97"/>
      <c r="HV246" s="97"/>
      <c r="HW246" s="97"/>
      <c r="HX246" s="97"/>
      <c r="HY246" s="97"/>
      <c r="HZ246" s="97"/>
      <c r="IA246" s="97"/>
      <c r="IB246" s="97"/>
      <c r="IC246" s="97"/>
      <c r="ID246" s="98"/>
      <c r="IE246" s="104"/>
      <c r="IF246" s="97"/>
      <c r="IG246" s="97"/>
      <c r="IH246" s="97"/>
      <c r="II246" s="97"/>
      <c r="IJ246" s="97"/>
      <c r="IK246" s="97"/>
      <c r="IL246" s="97"/>
      <c r="IM246" s="97"/>
      <c r="IN246" s="97"/>
      <c r="IO246" s="97"/>
      <c r="IP246" s="97"/>
      <c r="IQ246" s="97"/>
      <c r="IR246" s="97"/>
      <c r="IS246" s="97"/>
      <c r="IT246" s="97"/>
      <c r="IU246" s="98"/>
      <c r="IV246" s="104"/>
      <c r="IW246" s="97"/>
      <c r="IX246" s="97"/>
      <c r="IY246" s="97"/>
      <c r="IZ246" s="97"/>
      <c r="JA246" s="97"/>
      <c r="JB246" s="97"/>
      <c r="JC246" s="97"/>
      <c r="JD246" s="97"/>
      <c r="JE246" s="97"/>
      <c r="JF246" s="97"/>
      <c r="JG246" s="97"/>
      <c r="JH246" s="97"/>
      <c r="JI246" s="97"/>
      <c r="JJ246" s="97"/>
      <c r="JK246" s="97"/>
      <c r="JL246" s="98"/>
      <c r="JM246" s="104"/>
      <c r="JN246" s="97"/>
      <c r="JO246" s="97"/>
      <c r="JP246" s="97"/>
      <c r="JQ246" s="97"/>
      <c r="JR246" s="97"/>
      <c r="JS246" s="97"/>
      <c r="JT246" s="97"/>
      <c r="JU246" s="97"/>
      <c r="JV246" s="97"/>
      <c r="JW246" s="97"/>
      <c r="JX246" s="97"/>
      <c r="JY246" s="97"/>
      <c r="JZ246" s="97"/>
      <c r="KA246" s="97"/>
      <c r="KB246" s="97"/>
      <c r="KC246" s="98"/>
      <c r="KD246" s="104"/>
      <c r="KE246" s="97"/>
      <c r="KF246" s="97"/>
      <c r="KG246" s="97"/>
      <c r="KH246" s="97"/>
      <c r="KI246" s="97"/>
      <c r="KJ246" s="97"/>
      <c r="KK246" s="97"/>
      <c r="KL246" s="97"/>
      <c r="KM246" s="97"/>
      <c r="KN246" s="97"/>
      <c r="KO246" s="97"/>
      <c r="KP246" s="97"/>
      <c r="KQ246" s="97"/>
      <c r="KR246" s="97"/>
      <c r="KS246" s="97"/>
    </row>
    <row r="247" ht="15.0" customHeight="1">
      <c r="A247" s="104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8"/>
      <c r="R247" s="104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8"/>
      <c r="AI247" s="104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  <c r="AU247" s="97"/>
      <c r="AV247" s="97"/>
      <c r="AW247" s="97"/>
      <c r="AX247" s="97"/>
      <c r="AY247" s="98"/>
      <c r="AZ247" s="104"/>
      <c r="BA247" s="97"/>
      <c r="BB247" s="97"/>
      <c r="BC247" s="97"/>
      <c r="BD247" s="97"/>
      <c r="BE247" s="97"/>
      <c r="BF247" s="97"/>
      <c r="BG247" s="97"/>
      <c r="BH247" s="97"/>
      <c r="BI247" s="97"/>
      <c r="BJ247" s="97"/>
      <c r="BK247" s="97"/>
      <c r="BL247" s="97"/>
      <c r="BM247" s="97"/>
      <c r="BN247" s="97"/>
      <c r="BO247" s="97"/>
      <c r="BP247" s="98"/>
      <c r="BQ247" s="104"/>
      <c r="BR247" s="97"/>
      <c r="BS247" s="97"/>
      <c r="BT247" s="97"/>
      <c r="BU247" s="97"/>
      <c r="BV247" s="97"/>
      <c r="BW247" s="97"/>
      <c r="BX247" s="97"/>
      <c r="BY247" s="97"/>
      <c r="BZ247" s="97"/>
      <c r="CA247" s="97"/>
      <c r="CB247" s="97"/>
      <c r="CC247" s="97"/>
      <c r="CD247" s="97"/>
      <c r="CE247" s="97"/>
      <c r="CF247" s="97"/>
      <c r="CG247" s="98"/>
      <c r="CH247" s="104"/>
      <c r="CI247" s="97"/>
      <c r="CJ247" s="97"/>
      <c r="CK247" s="97"/>
      <c r="CL247" s="97"/>
      <c r="CM247" s="97"/>
      <c r="CN247" s="97"/>
      <c r="CO247" s="97"/>
      <c r="CP247" s="97"/>
      <c r="CQ247" s="97"/>
      <c r="CR247" s="97"/>
      <c r="CS247" s="97"/>
      <c r="CT247" s="97"/>
      <c r="CU247" s="97"/>
      <c r="CV247" s="97"/>
      <c r="CW247" s="97"/>
      <c r="CX247" s="98"/>
      <c r="CY247" s="104"/>
      <c r="CZ247" s="97"/>
      <c r="DA247" s="97"/>
      <c r="DB247" s="97"/>
      <c r="DC247" s="97"/>
      <c r="DD247" s="97"/>
      <c r="DE247" s="97"/>
      <c r="DF247" s="97"/>
      <c r="DG247" s="97"/>
      <c r="DH247" s="97"/>
      <c r="DI247" s="97"/>
      <c r="DJ247" s="97"/>
      <c r="DK247" s="97"/>
      <c r="DL247" s="97"/>
      <c r="DM247" s="97"/>
      <c r="DN247" s="97"/>
      <c r="DO247" s="98"/>
      <c r="DP247" s="104"/>
      <c r="DQ247" s="97"/>
      <c r="DR247" s="97"/>
      <c r="DS247" s="97"/>
      <c r="DT247" s="97"/>
      <c r="DU247" s="97"/>
      <c r="DV247" s="97"/>
      <c r="DW247" s="97"/>
      <c r="DX247" s="97"/>
      <c r="DY247" s="97"/>
      <c r="DZ247" s="97"/>
      <c r="EA247" s="97"/>
      <c r="EB247" s="97"/>
      <c r="EC247" s="97"/>
      <c r="ED247" s="97"/>
      <c r="EE247" s="97"/>
      <c r="EF247" s="98"/>
      <c r="EG247" s="104"/>
      <c r="EH247" s="97"/>
      <c r="EI247" s="97"/>
      <c r="EJ247" s="97"/>
      <c r="EK247" s="97"/>
      <c r="EL247" s="97"/>
      <c r="EM247" s="97"/>
      <c r="EN247" s="97"/>
      <c r="EO247" s="97"/>
      <c r="EP247" s="97"/>
      <c r="EQ247" s="97"/>
      <c r="ER247" s="97"/>
      <c r="ES247" s="97"/>
      <c r="ET247" s="97"/>
      <c r="EU247" s="97"/>
      <c r="EV247" s="97"/>
      <c r="EW247" s="98"/>
      <c r="EX247" s="104"/>
      <c r="EY247" s="97"/>
      <c r="EZ247" s="97"/>
      <c r="FA247" s="97"/>
      <c r="FB247" s="97"/>
      <c r="FC247" s="97"/>
      <c r="FD247" s="97"/>
      <c r="FE247" s="97"/>
      <c r="FF247" s="97"/>
      <c r="FG247" s="97"/>
      <c r="FH247" s="97"/>
      <c r="FI247" s="97"/>
      <c r="FJ247" s="97"/>
      <c r="FK247" s="97"/>
      <c r="FL247" s="97"/>
      <c r="FM247" s="97"/>
      <c r="FN247" s="98"/>
      <c r="FO247" s="104"/>
      <c r="FP247" s="97"/>
      <c r="FQ247" s="97"/>
      <c r="FR247" s="97"/>
      <c r="FS247" s="97"/>
      <c r="FT247" s="97"/>
      <c r="FU247" s="97"/>
      <c r="FV247" s="97"/>
      <c r="FW247" s="97"/>
      <c r="FX247" s="97"/>
      <c r="FY247" s="97"/>
      <c r="FZ247" s="97"/>
      <c r="GA247" s="97"/>
      <c r="GB247" s="97"/>
      <c r="GC247" s="97"/>
      <c r="GD247" s="97"/>
      <c r="GE247" s="98"/>
      <c r="GF247" s="104"/>
      <c r="GG247" s="97"/>
      <c r="GH247" s="97"/>
      <c r="GI247" s="97"/>
      <c r="GJ247" s="97"/>
      <c r="GK247" s="97"/>
      <c r="GL247" s="97"/>
      <c r="GM247" s="97"/>
      <c r="GN247" s="97"/>
      <c r="GO247" s="97"/>
      <c r="GP247" s="97"/>
      <c r="GQ247" s="97"/>
      <c r="GR247" s="97"/>
      <c r="GS247" s="97"/>
      <c r="GT247" s="97"/>
      <c r="GU247" s="97"/>
      <c r="GV247" s="98"/>
      <c r="GW247" s="104"/>
      <c r="GX247" s="97"/>
      <c r="GY247" s="97"/>
      <c r="GZ247" s="97"/>
      <c r="HA247" s="97"/>
      <c r="HB247" s="97"/>
      <c r="HC247" s="97"/>
      <c r="HD247" s="97"/>
      <c r="HE247" s="97"/>
      <c r="HF247" s="97"/>
      <c r="HG247" s="97"/>
      <c r="HH247" s="97"/>
      <c r="HI247" s="97"/>
      <c r="HJ247" s="97"/>
      <c r="HK247" s="97"/>
      <c r="HL247" s="97"/>
      <c r="HM247" s="98"/>
      <c r="HN247" s="104"/>
      <c r="HO247" s="97"/>
      <c r="HP247" s="97"/>
      <c r="HQ247" s="97"/>
      <c r="HR247" s="97"/>
      <c r="HS247" s="97"/>
      <c r="HT247" s="97"/>
      <c r="HU247" s="97"/>
      <c r="HV247" s="97"/>
      <c r="HW247" s="97"/>
      <c r="HX247" s="97"/>
      <c r="HY247" s="97"/>
      <c r="HZ247" s="97"/>
      <c r="IA247" s="97"/>
      <c r="IB247" s="97"/>
      <c r="IC247" s="97"/>
      <c r="ID247" s="98"/>
      <c r="IE247" s="104"/>
      <c r="IF247" s="97"/>
      <c r="IG247" s="97"/>
      <c r="IH247" s="97"/>
      <c r="II247" s="97"/>
      <c r="IJ247" s="97"/>
      <c r="IK247" s="97"/>
      <c r="IL247" s="97"/>
      <c r="IM247" s="97"/>
      <c r="IN247" s="97"/>
      <c r="IO247" s="97"/>
      <c r="IP247" s="97"/>
      <c r="IQ247" s="97"/>
      <c r="IR247" s="97"/>
      <c r="IS247" s="97"/>
      <c r="IT247" s="97"/>
      <c r="IU247" s="98"/>
      <c r="IV247" s="104"/>
      <c r="IW247" s="97"/>
      <c r="IX247" s="97"/>
      <c r="IY247" s="97"/>
      <c r="IZ247" s="97"/>
      <c r="JA247" s="97"/>
      <c r="JB247" s="97"/>
      <c r="JC247" s="97"/>
      <c r="JD247" s="97"/>
      <c r="JE247" s="97"/>
      <c r="JF247" s="97"/>
      <c r="JG247" s="97"/>
      <c r="JH247" s="97"/>
      <c r="JI247" s="97"/>
      <c r="JJ247" s="97"/>
      <c r="JK247" s="97"/>
      <c r="JL247" s="98"/>
      <c r="JM247" s="104"/>
      <c r="JN247" s="97"/>
      <c r="JO247" s="97"/>
      <c r="JP247" s="97"/>
      <c r="JQ247" s="97"/>
      <c r="JR247" s="97"/>
      <c r="JS247" s="97"/>
      <c r="JT247" s="97"/>
      <c r="JU247" s="97"/>
      <c r="JV247" s="97"/>
      <c r="JW247" s="97"/>
      <c r="JX247" s="97"/>
      <c r="JY247" s="97"/>
      <c r="JZ247" s="97"/>
      <c r="KA247" s="97"/>
      <c r="KB247" s="97"/>
      <c r="KC247" s="98"/>
      <c r="KD247" s="104"/>
      <c r="KE247" s="97"/>
      <c r="KF247" s="97"/>
      <c r="KG247" s="97"/>
      <c r="KH247" s="97"/>
      <c r="KI247" s="97"/>
      <c r="KJ247" s="97"/>
      <c r="KK247" s="97"/>
      <c r="KL247" s="97"/>
      <c r="KM247" s="97"/>
      <c r="KN247" s="97"/>
      <c r="KO247" s="97"/>
      <c r="KP247" s="97"/>
      <c r="KQ247" s="97"/>
      <c r="KR247" s="97"/>
      <c r="KS247" s="97"/>
    </row>
    <row r="248" ht="15.0" customHeight="1">
      <c r="A248" s="104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8"/>
      <c r="R248" s="104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8"/>
      <c r="AI248" s="104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  <c r="AX248" s="97"/>
      <c r="AY248" s="98"/>
      <c r="AZ248" s="104"/>
      <c r="BA248" s="97"/>
      <c r="BB248" s="97"/>
      <c r="BC248" s="97"/>
      <c r="BD248" s="97"/>
      <c r="BE248" s="97"/>
      <c r="BF248" s="97"/>
      <c r="BG248" s="97"/>
      <c r="BH248" s="97"/>
      <c r="BI248" s="97"/>
      <c r="BJ248" s="97"/>
      <c r="BK248" s="97"/>
      <c r="BL248" s="97"/>
      <c r="BM248" s="97"/>
      <c r="BN248" s="97"/>
      <c r="BO248" s="97"/>
      <c r="BP248" s="98"/>
      <c r="BQ248" s="104"/>
      <c r="BR248" s="97"/>
      <c r="BS248" s="97"/>
      <c r="BT248" s="97"/>
      <c r="BU248" s="97"/>
      <c r="BV248" s="97"/>
      <c r="BW248" s="97"/>
      <c r="BX248" s="97"/>
      <c r="BY248" s="97"/>
      <c r="BZ248" s="97"/>
      <c r="CA248" s="97"/>
      <c r="CB248" s="97"/>
      <c r="CC248" s="97"/>
      <c r="CD248" s="97"/>
      <c r="CE248" s="97"/>
      <c r="CF248" s="97"/>
      <c r="CG248" s="98"/>
      <c r="CH248" s="104"/>
      <c r="CI248" s="97"/>
      <c r="CJ248" s="97"/>
      <c r="CK248" s="97"/>
      <c r="CL248" s="97"/>
      <c r="CM248" s="97"/>
      <c r="CN248" s="97"/>
      <c r="CO248" s="97"/>
      <c r="CP248" s="97"/>
      <c r="CQ248" s="97"/>
      <c r="CR248" s="97"/>
      <c r="CS248" s="97"/>
      <c r="CT248" s="97"/>
      <c r="CU248" s="97"/>
      <c r="CV248" s="97"/>
      <c r="CW248" s="97"/>
      <c r="CX248" s="98"/>
      <c r="CY248" s="104"/>
      <c r="CZ248" s="97"/>
      <c r="DA248" s="97"/>
      <c r="DB248" s="97"/>
      <c r="DC248" s="97"/>
      <c r="DD248" s="97"/>
      <c r="DE248" s="97"/>
      <c r="DF248" s="97"/>
      <c r="DG248" s="97"/>
      <c r="DH248" s="97"/>
      <c r="DI248" s="97"/>
      <c r="DJ248" s="97"/>
      <c r="DK248" s="97"/>
      <c r="DL248" s="97"/>
      <c r="DM248" s="97"/>
      <c r="DN248" s="97"/>
      <c r="DO248" s="98"/>
      <c r="DP248" s="104"/>
      <c r="DQ248" s="97"/>
      <c r="DR248" s="97"/>
      <c r="DS248" s="97"/>
      <c r="DT248" s="97"/>
      <c r="DU248" s="97"/>
      <c r="DV248" s="97"/>
      <c r="DW248" s="97"/>
      <c r="DX248" s="97"/>
      <c r="DY248" s="97"/>
      <c r="DZ248" s="97"/>
      <c r="EA248" s="97"/>
      <c r="EB248" s="97"/>
      <c r="EC248" s="97"/>
      <c r="ED248" s="97"/>
      <c r="EE248" s="97"/>
      <c r="EF248" s="98"/>
      <c r="EG248" s="104"/>
      <c r="EH248" s="97"/>
      <c r="EI248" s="97"/>
      <c r="EJ248" s="97"/>
      <c r="EK248" s="97"/>
      <c r="EL248" s="97"/>
      <c r="EM248" s="97"/>
      <c r="EN248" s="97"/>
      <c r="EO248" s="97"/>
      <c r="EP248" s="97"/>
      <c r="EQ248" s="97"/>
      <c r="ER248" s="97"/>
      <c r="ES248" s="97"/>
      <c r="ET248" s="97"/>
      <c r="EU248" s="97"/>
      <c r="EV248" s="97"/>
      <c r="EW248" s="98"/>
      <c r="EX248" s="104"/>
      <c r="EY248" s="97"/>
      <c r="EZ248" s="97"/>
      <c r="FA248" s="97"/>
      <c r="FB248" s="97"/>
      <c r="FC248" s="97"/>
      <c r="FD248" s="97"/>
      <c r="FE248" s="97"/>
      <c r="FF248" s="97"/>
      <c r="FG248" s="97"/>
      <c r="FH248" s="97"/>
      <c r="FI248" s="97"/>
      <c r="FJ248" s="97"/>
      <c r="FK248" s="97"/>
      <c r="FL248" s="97"/>
      <c r="FM248" s="97"/>
      <c r="FN248" s="98"/>
      <c r="FO248" s="104"/>
      <c r="FP248" s="97"/>
      <c r="FQ248" s="97"/>
      <c r="FR248" s="97"/>
      <c r="FS248" s="97"/>
      <c r="FT248" s="97"/>
      <c r="FU248" s="97"/>
      <c r="FV248" s="97"/>
      <c r="FW248" s="97"/>
      <c r="FX248" s="97"/>
      <c r="FY248" s="97"/>
      <c r="FZ248" s="97"/>
      <c r="GA248" s="97"/>
      <c r="GB248" s="97"/>
      <c r="GC248" s="97"/>
      <c r="GD248" s="97"/>
      <c r="GE248" s="98"/>
      <c r="GF248" s="104"/>
      <c r="GG248" s="97"/>
      <c r="GH248" s="97"/>
      <c r="GI248" s="97"/>
      <c r="GJ248" s="97"/>
      <c r="GK248" s="97"/>
      <c r="GL248" s="97"/>
      <c r="GM248" s="97"/>
      <c r="GN248" s="97"/>
      <c r="GO248" s="97"/>
      <c r="GP248" s="97"/>
      <c r="GQ248" s="97"/>
      <c r="GR248" s="97"/>
      <c r="GS248" s="97"/>
      <c r="GT248" s="97"/>
      <c r="GU248" s="97"/>
      <c r="GV248" s="98"/>
      <c r="GW248" s="104"/>
      <c r="GX248" s="97"/>
      <c r="GY248" s="97"/>
      <c r="GZ248" s="97"/>
      <c r="HA248" s="97"/>
      <c r="HB248" s="97"/>
      <c r="HC248" s="97"/>
      <c r="HD248" s="97"/>
      <c r="HE248" s="97"/>
      <c r="HF248" s="97"/>
      <c r="HG248" s="97"/>
      <c r="HH248" s="97"/>
      <c r="HI248" s="97"/>
      <c r="HJ248" s="97"/>
      <c r="HK248" s="97"/>
      <c r="HL248" s="97"/>
      <c r="HM248" s="98"/>
      <c r="HN248" s="104"/>
      <c r="HO248" s="97"/>
      <c r="HP248" s="97"/>
      <c r="HQ248" s="97"/>
      <c r="HR248" s="97"/>
      <c r="HS248" s="97"/>
      <c r="HT248" s="97"/>
      <c r="HU248" s="97"/>
      <c r="HV248" s="97"/>
      <c r="HW248" s="97"/>
      <c r="HX248" s="97"/>
      <c r="HY248" s="97"/>
      <c r="HZ248" s="97"/>
      <c r="IA248" s="97"/>
      <c r="IB248" s="97"/>
      <c r="IC248" s="97"/>
      <c r="ID248" s="98"/>
      <c r="IE248" s="104"/>
      <c r="IF248" s="97"/>
      <c r="IG248" s="97"/>
      <c r="IH248" s="97"/>
      <c r="II248" s="97"/>
      <c r="IJ248" s="97"/>
      <c r="IK248" s="97"/>
      <c r="IL248" s="97"/>
      <c r="IM248" s="97"/>
      <c r="IN248" s="97"/>
      <c r="IO248" s="97"/>
      <c r="IP248" s="97"/>
      <c r="IQ248" s="97"/>
      <c r="IR248" s="97"/>
      <c r="IS248" s="97"/>
      <c r="IT248" s="97"/>
      <c r="IU248" s="98"/>
      <c r="IV248" s="104"/>
      <c r="IW248" s="97"/>
      <c r="IX248" s="97"/>
      <c r="IY248" s="97"/>
      <c r="IZ248" s="97"/>
      <c r="JA248" s="97"/>
      <c r="JB248" s="97"/>
      <c r="JC248" s="97"/>
      <c r="JD248" s="97"/>
      <c r="JE248" s="97"/>
      <c r="JF248" s="97"/>
      <c r="JG248" s="97"/>
      <c r="JH248" s="97"/>
      <c r="JI248" s="97"/>
      <c r="JJ248" s="97"/>
      <c r="JK248" s="97"/>
      <c r="JL248" s="98"/>
      <c r="JM248" s="104"/>
      <c r="JN248" s="97"/>
      <c r="JO248" s="97"/>
      <c r="JP248" s="97"/>
      <c r="JQ248" s="97"/>
      <c r="JR248" s="97"/>
      <c r="JS248" s="97"/>
      <c r="JT248" s="97"/>
      <c r="JU248" s="97"/>
      <c r="JV248" s="97"/>
      <c r="JW248" s="97"/>
      <c r="JX248" s="97"/>
      <c r="JY248" s="97"/>
      <c r="JZ248" s="97"/>
      <c r="KA248" s="97"/>
      <c r="KB248" s="97"/>
      <c r="KC248" s="98"/>
      <c r="KD248" s="104"/>
      <c r="KE248" s="97"/>
      <c r="KF248" s="97"/>
      <c r="KG248" s="97"/>
      <c r="KH248" s="97"/>
      <c r="KI248" s="97"/>
      <c r="KJ248" s="97"/>
      <c r="KK248" s="97"/>
      <c r="KL248" s="97"/>
      <c r="KM248" s="97"/>
      <c r="KN248" s="97"/>
      <c r="KO248" s="97"/>
      <c r="KP248" s="97"/>
      <c r="KQ248" s="97"/>
      <c r="KR248" s="97"/>
      <c r="KS248" s="97"/>
    </row>
    <row r="249" ht="15.0" customHeight="1">
      <c r="A249" s="104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8"/>
      <c r="R249" s="104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8"/>
      <c r="AI249" s="104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V249" s="97"/>
      <c r="AW249" s="97"/>
      <c r="AX249" s="97"/>
      <c r="AY249" s="98"/>
      <c r="AZ249" s="104"/>
      <c r="BA249" s="97"/>
      <c r="BB249" s="97"/>
      <c r="BC249" s="97"/>
      <c r="BD249" s="97"/>
      <c r="BE249" s="97"/>
      <c r="BF249" s="97"/>
      <c r="BG249" s="97"/>
      <c r="BH249" s="97"/>
      <c r="BI249" s="97"/>
      <c r="BJ249" s="97"/>
      <c r="BK249" s="97"/>
      <c r="BL249" s="97"/>
      <c r="BM249" s="97"/>
      <c r="BN249" s="97"/>
      <c r="BO249" s="97"/>
      <c r="BP249" s="98"/>
      <c r="BQ249" s="104"/>
      <c r="BR249" s="97"/>
      <c r="BS249" s="97"/>
      <c r="BT249" s="97"/>
      <c r="BU249" s="97"/>
      <c r="BV249" s="97"/>
      <c r="BW249" s="97"/>
      <c r="BX249" s="97"/>
      <c r="BY249" s="97"/>
      <c r="BZ249" s="97"/>
      <c r="CA249" s="97"/>
      <c r="CB249" s="97"/>
      <c r="CC249" s="97"/>
      <c r="CD249" s="97"/>
      <c r="CE249" s="97"/>
      <c r="CF249" s="97"/>
      <c r="CG249" s="98"/>
      <c r="CH249" s="104"/>
      <c r="CI249" s="97"/>
      <c r="CJ249" s="97"/>
      <c r="CK249" s="97"/>
      <c r="CL249" s="97"/>
      <c r="CM249" s="97"/>
      <c r="CN249" s="97"/>
      <c r="CO249" s="97"/>
      <c r="CP249" s="97"/>
      <c r="CQ249" s="97"/>
      <c r="CR249" s="97"/>
      <c r="CS249" s="97"/>
      <c r="CT249" s="97"/>
      <c r="CU249" s="97"/>
      <c r="CV249" s="97"/>
      <c r="CW249" s="97"/>
      <c r="CX249" s="98"/>
      <c r="CY249" s="104"/>
      <c r="CZ249" s="97"/>
      <c r="DA249" s="97"/>
      <c r="DB249" s="97"/>
      <c r="DC249" s="97"/>
      <c r="DD249" s="97"/>
      <c r="DE249" s="97"/>
      <c r="DF249" s="97"/>
      <c r="DG249" s="97"/>
      <c r="DH249" s="97"/>
      <c r="DI249" s="97"/>
      <c r="DJ249" s="97"/>
      <c r="DK249" s="97"/>
      <c r="DL249" s="97"/>
      <c r="DM249" s="97"/>
      <c r="DN249" s="97"/>
      <c r="DO249" s="98"/>
      <c r="DP249" s="104"/>
      <c r="DQ249" s="97"/>
      <c r="DR249" s="97"/>
      <c r="DS249" s="97"/>
      <c r="DT249" s="97"/>
      <c r="DU249" s="97"/>
      <c r="DV249" s="97"/>
      <c r="DW249" s="97"/>
      <c r="DX249" s="97"/>
      <c r="DY249" s="97"/>
      <c r="DZ249" s="97"/>
      <c r="EA249" s="97"/>
      <c r="EB249" s="97"/>
      <c r="EC249" s="97"/>
      <c r="ED249" s="97"/>
      <c r="EE249" s="97"/>
      <c r="EF249" s="98"/>
      <c r="EG249" s="104"/>
      <c r="EH249" s="97"/>
      <c r="EI249" s="97"/>
      <c r="EJ249" s="97"/>
      <c r="EK249" s="97"/>
      <c r="EL249" s="97"/>
      <c r="EM249" s="97"/>
      <c r="EN249" s="97"/>
      <c r="EO249" s="97"/>
      <c r="EP249" s="97"/>
      <c r="EQ249" s="97"/>
      <c r="ER249" s="97"/>
      <c r="ES249" s="97"/>
      <c r="ET249" s="97"/>
      <c r="EU249" s="97"/>
      <c r="EV249" s="97"/>
      <c r="EW249" s="98"/>
      <c r="EX249" s="104"/>
      <c r="EY249" s="97"/>
      <c r="EZ249" s="97"/>
      <c r="FA249" s="97"/>
      <c r="FB249" s="97"/>
      <c r="FC249" s="97"/>
      <c r="FD249" s="97"/>
      <c r="FE249" s="97"/>
      <c r="FF249" s="97"/>
      <c r="FG249" s="97"/>
      <c r="FH249" s="97"/>
      <c r="FI249" s="97"/>
      <c r="FJ249" s="97"/>
      <c r="FK249" s="97"/>
      <c r="FL249" s="97"/>
      <c r="FM249" s="97"/>
      <c r="FN249" s="98"/>
      <c r="FO249" s="104"/>
      <c r="FP249" s="97"/>
      <c r="FQ249" s="97"/>
      <c r="FR249" s="97"/>
      <c r="FS249" s="97"/>
      <c r="FT249" s="97"/>
      <c r="FU249" s="97"/>
      <c r="FV249" s="97"/>
      <c r="FW249" s="97"/>
      <c r="FX249" s="97"/>
      <c r="FY249" s="97"/>
      <c r="FZ249" s="97"/>
      <c r="GA249" s="97"/>
      <c r="GB249" s="97"/>
      <c r="GC249" s="97"/>
      <c r="GD249" s="97"/>
      <c r="GE249" s="98"/>
      <c r="GF249" s="104"/>
      <c r="GG249" s="97"/>
      <c r="GH249" s="97"/>
      <c r="GI249" s="97"/>
      <c r="GJ249" s="97"/>
      <c r="GK249" s="97"/>
      <c r="GL249" s="97"/>
      <c r="GM249" s="97"/>
      <c r="GN249" s="97"/>
      <c r="GO249" s="97"/>
      <c r="GP249" s="97"/>
      <c r="GQ249" s="97"/>
      <c r="GR249" s="97"/>
      <c r="GS249" s="97"/>
      <c r="GT249" s="97"/>
      <c r="GU249" s="97"/>
      <c r="GV249" s="98"/>
      <c r="GW249" s="104"/>
      <c r="GX249" s="97"/>
      <c r="GY249" s="97"/>
      <c r="GZ249" s="97"/>
      <c r="HA249" s="97"/>
      <c r="HB249" s="97"/>
      <c r="HC249" s="97"/>
      <c r="HD249" s="97"/>
      <c r="HE249" s="97"/>
      <c r="HF249" s="97"/>
      <c r="HG249" s="97"/>
      <c r="HH249" s="97"/>
      <c r="HI249" s="97"/>
      <c r="HJ249" s="97"/>
      <c r="HK249" s="97"/>
      <c r="HL249" s="97"/>
      <c r="HM249" s="98"/>
      <c r="HN249" s="104"/>
      <c r="HO249" s="97"/>
      <c r="HP249" s="97"/>
      <c r="HQ249" s="97"/>
      <c r="HR249" s="97"/>
      <c r="HS249" s="97"/>
      <c r="HT249" s="97"/>
      <c r="HU249" s="97"/>
      <c r="HV249" s="97"/>
      <c r="HW249" s="97"/>
      <c r="HX249" s="97"/>
      <c r="HY249" s="97"/>
      <c r="HZ249" s="97"/>
      <c r="IA249" s="97"/>
      <c r="IB249" s="97"/>
      <c r="IC249" s="97"/>
      <c r="ID249" s="98"/>
      <c r="IE249" s="104"/>
      <c r="IF249" s="97"/>
      <c r="IG249" s="97"/>
      <c r="IH249" s="97"/>
      <c r="II249" s="97"/>
      <c r="IJ249" s="97"/>
      <c r="IK249" s="97"/>
      <c r="IL249" s="97"/>
      <c r="IM249" s="97"/>
      <c r="IN249" s="97"/>
      <c r="IO249" s="97"/>
      <c r="IP249" s="97"/>
      <c r="IQ249" s="97"/>
      <c r="IR249" s="97"/>
      <c r="IS249" s="97"/>
      <c r="IT249" s="97"/>
      <c r="IU249" s="98"/>
      <c r="IV249" s="104"/>
      <c r="IW249" s="97"/>
      <c r="IX249" s="97"/>
      <c r="IY249" s="97"/>
      <c r="IZ249" s="97"/>
      <c r="JA249" s="97"/>
      <c r="JB249" s="97"/>
      <c r="JC249" s="97"/>
      <c r="JD249" s="97"/>
      <c r="JE249" s="97"/>
      <c r="JF249" s="97"/>
      <c r="JG249" s="97"/>
      <c r="JH249" s="97"/>
      <c r="JI249" s="97"/>
      <c r="JJ249" s="97"/>
      <c r="JK249" s="97"/>
      <c r="JL249" s="98"/>
      <c r="JM249" s="104"/>
      <c r="JN249" s="97"/>
      <c r="JO249" s="97"/>
      <c r="JP249" s="97"/>
      <c r="JQ249" s="97"/>
      <c r="JR249" s="97"/>
      <c r="JS249" s="97"/>
      <c r="JT249" s="97"/>
      <c r="JU249" s="97"/>
      <c r="JV249" s="97"/>
      <c r="JW249" s="97"/>
      <c r="JX249" s="97"/>
      <c r="JY249" s="97"/>
      <c r="JZ249" s="97"/>
      <c r="KA249" s="97"/>
      <c r="KB249" s="97"/>
      <c r="KC249" s="98"/>
      <c r="KD249" s="104"/>
      <c r="KE249" s="97"/>
      <c r="KF249" s="97"/>
      <c r="KG249" s="97"/>
      <c r="KH249" s="97"/>
      <c r="KI249" s="97"/>
      <c r="KJ249" s="97"/>
      <c r="KK249" s="97"/>
      <c r="KL249" s="97"/>
      <c r="KM249" s="97"/>
      <c r="KN249" s="97"/>
      <c r="KO249" s="97"/>
      <c r="KP249" s="97"/>
      <c r="KQ249" s="97"/>
      <c r="KR249" s="97"/>
      <c r="KS249" s="97"/>
    </row>
    <row r="250" ht="15.0" customHeight="1">
      <c r="A250" s="104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8"/>
      <c r="R250" s="104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8"/>
      <c r="AI250" s="104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  <c r="AU250" s="97"/>
      <c r="AV250" s="97"/>
      <c r="AW250" s="97"/>
      <c r="AX250" s="97"/>
      <c r="AY250" s="98"/>
      <c r="AZ250" s="104"/>
      <c r="BA250" s="97"/>
      <c r="BB250" s="97"/>
      <c r="BC250" s="97"/>
      <c r="BD250" s="97"/>
      <c r="BE250" s="97"/>
      <c r="BF250" s="97"/>
      <c r="BG250" s="97"/>
      <c r="BH250" s="97"/>
      <c r="BI250" s="97"/>
      <c r="BJ250" s="97"/>
      <c r="BK250" s="97"/>
      <c r="BL250" s="97"/>
      <c r="BM250" s="97"/>
      <c r="BN250" s="97"/>
      <c r="BO250" s="97"/>
      <c r="BP250" s="98"/>
      <c r="BQ250" s="104"/>
      <c r="BR250" s="97"/>
      <c r="BS250" s="97"/>
      <c r="BT250" s="97"/>
      <c r="BU250" s="97"/>
      <c r="BV250" s="97"/>
      <c r="BW250" s="97"/>
      <c r="BX250" s="97"/>
      <c r="BY250" s="97"/>
      <c r="BZ250" s="97"/>
      <c r="CA250" s="97"/>
      <c r="CB250" s="97"/>
      <c r="CC250" s="97"/>
      <c r="CD250" s="97"/>
      <c r="CE250" s="97"/>
      <c r="CF250" s="97"/>
      <c r="CG250" s="98"/>
      <c r="CH250" s="104"/>
      <c r="CI250" s="97"/>
      <c r="CJ250" s="97"/>
      <c r="CK250" s="97"/>
      <c r="CL250" s="97"/>
      <c r="CM250" s="97"/>
      <c r="CN250" s="97"/>
      <c r="CO250" s="97"/>
      <c r="CP250" s="97"/>
      <c r="CQ250" s="97"/>
      <c r="CR250" s="97"/>
      <c r="CS250" s="97"/>
      <c r="CT250" s="97"/>
      <c r="CU250" s="97"/>
      <c r="CV250" s="97"/>
      <c r="CW250" s="97"/>
      <c r="CX250" s="98"/>
      <c r="CY250" s="104"/>
      <c r="CZ250" s="97"/>
      <c r="DA250" s="97"/>
      <c r="DB250" s="97"/>
      <c r="DC250" s="97"/>
      <c r="DD250" s="97"/>
      <c r="DE250" s="97"/>
      <c r="DF250" s="97"/>
      <c r="DG250" s="97"/>
      <c r="DH250" s="97"/>
      <c r="DI250" s="97"/>
      <c r="DJ250" s="97"/>
      <c r="DK250" s="97"/>
      <c r="DL250" s="97"/>
      <c r="DM250" s="97"/>
      <c r="DN250" s="97"/>
      <c r="DO250" s="98"/>
      <c r="DP250" s="104"/>
      <c r="DQ250" s="97"/>
      <c r="DR250" s="97"/>
      <c r="DS250" s="97"/>
      <c r="DT250" s="97"/>
      <c r="DU250" s="97"/>
      <c r="DV250" s="97"/>
      <c r="DW250" s="97"/>
      <c r="DX250" s="97"/>
      <c r="DY250" s="97"/>
      <c r="DZ250" s="97"/>
      <c r="EA250" s="97"/>
      <c r="EB250" s="97"/>
      <c r="EC250" s="97"/>
      <c r="ED250" s="97"/>
      <c r="EE250" s="97"/>
      <c r="EF250" s="98"/>
      <c r="EG250" s="104"/>
      <c r="EH250" s="97"/>
      <c r="EI250" s="97"/>
      <c r="EJ250" s="97"/>
      <c r="EK250" s="97"/>
      <c r="EL250" s="97"/>
      <c r="EM250" s="97"/>
      <c r="EN250" s="97"/>
      <c r="EO250" s="97"/>
      <c r="EP250" s="97"/>
      <c r="EQ250" s="97"/>
      <c r="ER250" s="97"/>
      <c r="ES250" s="97"/>
      <c r="ET250" s="97"/>
      <c r="EU250" s="97"/>
      <c r="EV250" s="97"/>
      <c r="EW250" s="98"/>
      <c r="EX250" s="104"/>
      <c r="EY250" s="97"/>
      <c r="EZ250" s="97"/>
      <c r="FA250" s="97"/>
      <c r="FB250" s="97"/>
      <c r="FC250" s="97"/>
      <c r="FD250" s="97"/>
      <c r="FE250" s="97"/>
      <c r="FF250" s="97"/>
      <c r="FG250" s="97"/>
      <c r="FH250" s="97"/>
      <c r="FI250" s="97"/>
      <c r="FJ250" s="97"/>
      <c r="FK250" s="97"/>
      <c r="FL250" s="97"/>
      <c r="FM250" s="97"/>
      <c r="FN250" s="98"/>
      <c r="FO250" s="104"/>
      <c r="FP250" s="97"/>
      <c r="FQ250" s="97"/>
      <c r="FR250" s="97"/>
      <c r="FS250" s="97"/>
      <c r="FT250" s="97"/>
      <c r="FU250" s="97"/>
      <c r="FV250" s="97"/>
      <c r="FW250" s="97"/>
      <c r="FX250" s="97"/>
      <c r="FY250" s="97"/>
      <c r="FZ250" s="97"/>
      <c r="GA250" s="97"/>
      <c r="GB250" s="97"/>
      <c r="GC250" s="97"/>
      <c r="GD250" s="97"/>
      <c r="GE250" s="98"/>
      <c r="GF250" s="104"/>
      <c r="GG250" s="97"/>
      <c r="GH250" s="97"/>
      <c r="GI250" s="97"/>
      <c r="GJ250" s="97"/>
      <c r="GK250" s="97"/>
      <c r="GL250" s="97"/>
      <c r="GM250" s="97"/>
      <c r="GN250" s="97"/>
      <c r="GO250" s="97"/>
      <c r="GP250" s="97"/>
      <c r="GQ250" s="97"/>
      <c r="GR250" s="97"/>
      <c r="GS250" s="97"/>
      <c r="GT250" s="97"/>
      <c r="GU250" s="97"/>
      <c r="GV250" s="98"/>
      <c r="GW250" s="104"/>
      <c r="GX250" s="97"/>
      <c r="GY250" s="97"/>
      <c r="GZ250" s="97"/>
      <c r="HA250" s="97"/>
      <c r="HB250" s="97"/>
      <c r="HC250" s="97"/>
      <c r="HD250" s="97"/>
      <c r="HE250" s="97"/>
      <c r="HF250" s="97"/>
      <c r="HG250" s="97"/>
      <c r="HH250" s="97"/>
      <c r="HI250" s="97"/>
      <c r="HJ250" s="97"/>
      <c r="HK250" s="97"/>
      <c r="HL250" s="97"/>
      <c r="HM250" s="98"/>
      <c r="HN250" s="104"/>
      <c r="HO250" s="97"/>
      <c r="HP250" s="97"/>
      <c r="HQ250" s="97"/>
      <c r="HR250" s="97"/>
      <c r="HS250" s="97"/>
      <c r="HT250" s="97"/>
      <c r="HU250" s="97"/>
      <c r="HV250" s="97"/>
      <c r="HW250" s="97"/>
      <c r="HX250" s="97"/>
      <c r="HY250" s="97"/>
      <c r="HZ250" s="97"/>
      <c r="IA250" s="97"/>
      <c r="IB250" s="97"/>
      <c r="IC250" s="97"/>
      <c r="ID250" s="98"/>
      <c r="IE250" s="104"/>
      <c r="IF250" s="97"/>
      <c r="IG250" s="97"/>
      <c r="IH250" s="97"/>
      <c r="II250" s="97"/>
      <c r="IJ250" s="97"/>
      <c r="IK250" s="97"/>
      <c r="IL250" s="97"/>
      <c r="IM250" s="97"/>
      <c r="IN250" s="97"/>
      <c r="IO250" s="97"/>
      <c r="IP250" s="97"/>
      <c r="IQ250" s="97"/>
      <c r="IR250" s="97"/>
      <c r="IS250" s="97"/>
      <c r="IT250" s="97"/>
      <c r="IU250" s="98"/>
      <c r="IV250" s="104"/>
      <c r="IW250" s="97"/>
      <c r="IX250" s="97"/>
      <c r="IY250" s="97"/>
      <c r="IZ250" s="97"/>
      <c r="JA250" s="97"/>
      <c r="JB250" s="97"/>
      <c r="JC250" s="97"/>
      <c r="JD250" s="97"/>
      <c r="JE250" s="97"/>
      <c r="JF250" s="97"/>
      <c r="JG250" s="97"/>
      <c r="JH250" s="97"/>
      <c r="JI250" s="97"/>
      <c r="JJ250" s="97"/>
      <c r="JK250" s="97"/>
      <c r="JL250" s="98"/>
      <c r="JM250" s="104"/>
      <c r="JN250" s="97"/>
      <c r="JO250" s="97"/>
      <c r="JP250" s="97"/>
      <c r="JQ250" s="97"/>
      <c r="JR250" s="97"/>
      <c r="JS250" s="97"/>
      <c r="JT250" s="97"/>
      <c r="JU250" s="97"/>
      <c r="JV250" s="97"/>
      <c r="JW250" s="97"/>
      <c r="JX250" s="97"/>
      <c r="JY250" s="97"/>
      <c r="JZ250" s="97"/>
      <c r="KA250" s="97"/>
      <c r="KB250" s="97"/>
      <c r="KC250" s="98"/>
      <c r="KD250" s="104"/>
      <c r="KE250" s="97"/>
      <c r="KF250" s="97"/>
      <c r="KG250" s="97"/>
      <c r="KH250" s="97"/>
      <c r="KI250" s="97"/>
      <c r="KJ250" s="97"/>
      <c r="KK250" s="97"/>
      <c r="KL250" s="97"/>
      <c r="KM250" s="97"/>
      <c r="KN250" s="97"/>
      <c r="KO250" s="97"/>
      <c r="KP250" s="97"/>
      <c r="KQ250" s="97"/>
      <c r="KR250" s="97"/>
      <c r="KS250" s="97"/>
    </row>
    <row r="251" ht="15.0" customHeight="1">
      <c r="A251" s="104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8"/>
      <c r="R251" s="104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8"/>
      <c r="AI251" s="104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  <c r="AU251" s="97"/>
      <c r="AV251" s="97"/>
      <c r="AW251" s="97"/>
      <c r="AX251" s="97"/>
      <c r="AY251" s="98"/>
      <c r="AZ251" s="104"/>
      <c r="BA251" s="97"/>
      <c r="BB251" s="97"/>
      <c r="BC251" s="97"/>
      <c r="BD251" s="97"/>
      <c r="BE251" s="97"/>
      <c r="BF251" s="97"/>
      <c r="BG251" s="97"/>
      <c r="BH251" s="97"/>
      <c r="BI251" s="97"/>
      <c r="BJ251" s="97"/>
      <c r="BK251" s="97"/>
      <c r="BL251" s="97"/>
      <c r="BM251" s="97"/>
      <c r="BN251" s="97"/>
      <c r="BO251" s="97"/>
      <c r="BP251" s="98"/>
      <c r="BQ251" s="104"/>
      <c r="BR251" s="97"/>
      <c r="BS251" s="97"/>
      <c r="BT251" s="97"/>
      <c r="BU251" s="97"/>
      <c r="BV251" s="97"/>
      <c r="BW251" s="97"/>
      <c r="BX251" s="97"/>
      <c r="BY251" s="97"/>
      <c r="BZ251" s="97"/>
      <c r="CA251" s="97"/>
      <c r="CB251" s="97"/>
      <c r="CC251" s="97"/>
      <c r="CD251" s="97"/>
      <c r="CE251" s="97"/>
      <c r="CF251" s="97"/>
      <c r="CG251" s="98"/>
      <c r="CH251" s="104"/>
      <c r="CI251" s="97"/>
      <c r="CJ251" s="97"/>
      <c r="CK251" s="97"/>
      <c r="CL251" s="97"/>
      <c r="CM251" s="97"/>
      <c r="CN251" s="97"/>
      <c r="CO251" s="97"/>
      <c r="CP251" s="97"/>
      <c r="CQ251" s="97"/>
      <c r="CR251" s="97"/>
      <c r="CS251" s="97"/>
      <c r="CT251" s="97"/>
      <c r="CU251" s="97"/>
      <c r="CV251" s="97"/>
      <c r="CW251" s="97"/>
      <c r="CX251" s="98"/>
      <c r="CY251" s="104"/>
      <c r="CZ251" s="97"/>
      <c r="DA251" s="97"/>
      <c r="DB251" s="97"/>
      <c r="DC251" s="97"/>
      <c r="DD251" s="97"/>
      <c r="DE251" s="97"/>
      <c r="DF251" s="97"/>
      <c r="DG251" s="97"/>
      <c r="DH251" s="97"/>
      <c r="DI251" s="97"/>
      <c r="DJ251" s="97"/>
      <c r="DK251" s="97"/>
      <c r="DL251" s="97"/>
      <c r="DM251" s="97"/>
      <c r="DN251" s="97"/>
      <c r="DO251" s="98"/>
      <c r="DP251" s="104"/>
      <c r="DQ251" s="97"/>
      <c r="DR251" s="97"/>
      <c r="DS251" s="97"/>
      <c r="DT251" s="97"/>
      <c r="DU251" s="97"/>
      <c r="DV251" s="97"/>
      <c r="DW251" s="97"/>
      <c r="DX251" s="97"/>
      <c r="DY251" s="97"/>
      <c r="DZ251" s="97"/>
      <c r="EA251" s="97"/>
      <c r="EB251" s="97"/>
      <c r="EC251" s="97"/>
      <c r="ED251" s="97"/>
      <c r="EE251" s="97"/>
      <c r="EF251" s="98"/>
      <c r="EG251" s="104"/>
      <c r="EH251" s="97"/>
      <c r="EI251" s="97"/>
      <c r="EJ251" s="97"/>
      <c r="EK251" s="97"/>
      <c r="EL251" s="97"/>
      <c r="EM251" s="97"/>
      <c r="EN251" s="97"/>
      <c r="EO251" s="97"/>
      <c r="EP251" s="97"/>
      <c r="EQ251" s="97"/>
      <c r="ER251" s="97"/>
      <c r="ES251" s="97"/>
      <c r="ET251" s="97"/>
      <c r="EU251" s="97"/>
      <c r="EV251" s="97"/>
      <c r="EW251" s="98"/>
      <c r="EX251" s="104"/>
      <c r="EY251" s="97"/>
      <c r="EZ251" s="97"/>
      <c r="FA251" s="97"/>
      <c r="FB251" s="97"/>
      <c r="FC251" s="97"/>
      <c r="FD251" s="97"/>
      <c r="FE251" s="97"/>
      <c r="FF251" s="97"/>
      <c r="FG251" s="97"/>
      <c r="FH251" s="97"/>
      <c r="FI251" s="97"/>
      <c r="FJ251" s="97"/>
      <c r="FK251" s="97"/>
      <c r="FL251" s="97"/>
      <c r="FM251" s="97"/>
      <c r="FN251" s="98"/>
      <c r="FO251" s="104"/>
      <c r="FP251" s="97"/>
      <c r="FQ251" s="97"/>
      <c r="FR251" s="97"/>
      <c r="FS251" s="97"/>
      <c r="FT251" s="97"/>
      <c r="FU251" s="97"/>
      <c r="FV251" s="97"/>
      <c r="FW251" s="97"/>
      <c r="FX251" s="97"/>
      <c r="FY251" s="97"/>
      <c r="FZ251" s="97"/>
      <c r="GA251" s="97"/>
      <c r="GB251" s="97"/>
      <c r="GC251" s="97"/>
      <c r="GD251" s="97"/>
      <c r="GE251" s="98"/>
      <c r="GF251" s="104"/>
      <c r="GG251" s="97"/>
      <c r="GH251" s="97"/>
      <c r="GI251" s="97"/>
      <c r="GJ251" s="97"/>
      <c r="GK251" s="97"/>
      <c r="GL251" s="97"/>
      <c r="GM251" s="97"/>
      <c r="GN251" s="97"/>
      <c r="GO251" s="97"/>
      <c r="GP251" s="97"/>
      <c r="GQ251" s="97"/>
      <c r="GR251" s="97"/>
      <c r="GS251" s="97"/>
      <c r="GT251" s="97"/>
      <c r="GU251" s="97"/>
      <c r="GV251" s="98"/>
      <c r="GW251" s="104"/>
      <c r="GX251" s="97"/>
      <c r="GY251" s="97"/>
      <c r="GZ251" s="97"/>
      <c r="HA251" s="97"/>
      <c r="HB251" s="97"/>
      <c r="HC251" s="97"/>
      <c r="HD251" s="97"/>
      <c r="HE251" s="97"/>
      <c r="HF251" s="97"/>
      <c r="HG251" s="97"/>
      <c r="HH251" s="97"/>
      <c r="HI251" s="97"/>
      <c r="HJ251" s="97"/>
      <c r="HK251" s="97"/>
      <c r="HL251" s="97"/>
      <c r="HM251" s="98"/>
      <c r="HN251" s="104"/>
      <c r="HO251" s="97"/>
      <c r="HP251" s="97"/>
      <c r="HQ251" s="97"/>
      <c r="HR251" s="97"/>
      <c r="HS251" s="97"/>
      <c r="HT251" s="97"/>
      <c r="HU251" s="97"/>
      <c r="HV251" s="97"/>
      <c r="HW251" s="97"/>
      <c r="HX251" s="97"/>
      <c r="HY251" s="97"/>
      <c r="HZ251" s="97"/>
      <c r="IA251" s="97"/>
      <c r="IB251" s="97"/>
      <c r="IC251" s="97"/>
      <c r="ID251" s="98"/>
      <c r="IE251" s="104"/>
      <c r="IF251" s="97"/>
      <c r="IG251" s="97"/>
      <c r="IH251" s="97"/>
      <c r="II251" s="97"/>
      <c r="IJ251" s="97"/>
      <c r="IK251" s="97"/>
      <c r="IL251" s="97"/>
      <c r="IM251" s="97"/>
      <c r="IN251" s="97"/>
      <c r="IO251" s="97"/>
      <c r="IP251" s="97"/>
      <c r="IQ251" s="97"/>
      <c r="IR251" s="97"/>
      <c r="IS251" s="97"/>
      <c r="IT251" s="97"/>
      <c r="IU251" s="98"/>
      <c r="IV251" s="104"/>
      <c r="IW251" s="97"/>
      <c r="IX251" s="97"/>
      <c r="IY251" s="97"/>
      <c r="IZ251" s="97"/>
      <c r="JA251" s="97"/>
      <c r="JB251" s="97"/>
      <c r="JC251" s="97"/>
      <c r="JD251" s="97"/>
      <c r="JE251" s="97"/>
      <c r="JF251" s="97"/>
      <c r="JG251" s="97"/>
      <c r="JH251" s="97"/>
      <c r="JI251" s="97"/>
      <c r="JJ251" s="97"/>
      <c r="JK251" s="97"/>
      <c r="JL251" s="98"/>
      <c r="JM251" s="104"/>
      <c r="JN251" s="97"/>
      <c r="JO251" s="97"/>
      <c r="JP251" s="97"/>
      <c r="JQ251" s="97"/>
      <c r="JR251" s="97"/>
      <c r="JS251" s="97"/>
      <c r="JT251" s="97"/>
      <c r="JU251" s="97"/>
      <c r="JV251" s="97"/>
      <c r="JW251" s="97"/>
      <c r="JX251" s="97"/>
      <c r="JY251" s="97"/>
      <c r="JZ251" s="97"/>
      <c r="KA251" s="97"/>
      <c r="KB251" s="97"/>
      <c r="KC251" s="98"/>
      <c r="KD251" s="104"/>
      <c r="KE251" s="97"/>
      <c r="KF251" s="97"/>
      <c r="KG251" s="97"/>
      <c r="KH251" s="97"/>
      <c r="KI251" s="97"/>
      <c r="KJ251" s="97"/>
      <c r="KK251" s="97"/>
      <c r="KL251" s="97"/>
      <c r="KM251" s="97"/>
      <c r="KN251" s="97"/>
      <c r="KO251" s="97"/>
      <c r="KP251" s="97"/>
      <c r="KQ251" s="97"/>
      <c r="KR251" s="97"/>
      <c r="KS251" s="97"/>
    </row>
    <row r="252" ht="15.0" customHeight="1">
      <c r="A252" s="104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8"/>
      <c r="R252" s="104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8"/>
      <c r="AI252" s="104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  <c r="AU252" s="97"/>
      <c r="AV252" s="97"/>
      <c r="AW252" s="97"/>
      <c r="AX252" s="97"/>
      <c r="AY252" s="98"/>
      <c r="AZ252" s="104"/>
      <c r="BA252" s="97"/>
      <c r="BB252" s="97"/>
      <c r="BC252" s="97"/>
      <c r="BD252" s="97"/>
      <c r="BE252" s="97"/>
      <c r="BF252" s="97"/>
      <c r="BG252" s="97"/>
      <c r="BH252" s="97"/>
      <c r="BI252" s="97"/>
      <c r="BJ252" s="97"/>
      <c r="BK252" s="97"/>
      <c r="BL252" s="97"/>
      <c r="BM252" s="97"/>
      <c r="BN252" s="97"/>
      <c r="BO252" s="97"/>
      <c r="BP252" s="98"/>
      <c r="BQ252" s="104"/>
      <c r="BR252" s="97"/>
      <c r="BS252" s="97"/>
      <c r="BT252" s="97"/>
      <c r="BU252" s="97"/>
      <c r="BV252" s="97"/>
      <c r="BW252" s="97"/>
      <c r="BX252" s="97"/>
      <c r="BY252" s="97"/>
      <c r="BZ252" s="97"/>
      <c r="CA252" s="97"/>
      <c r="CB252" s="97"/>
      <c r="CC252" s="97"/>
      <c r="CD252" s="97"/>
      <c r="CE252" s="97"/>
      <c r="CF252" s="97"/>
      <c r="CG252" s="98"/>
      <c r="CH252" s="104"/>
      <c r="CI252" s="97"/>
      <c r="CJ252" s="97"/>
      <c r="CK252" s="97"/>
      <c r="CL252" s="97"/>
      <c r="CM252" s="97"/>
      <c r="CN252" s="97"/>
      <c r="CO252" s="97"/>
      <c r="CP252" s="97"/>
      <c r="CQ252" s="97"/>
      <c r="CR252" s="97"/>
      <c r="CS252" s="97"/>
      <c r="CT252" s="97"/>
      <c r="CU252" s="97"/>
      <c r="CV252" s="97"/>
      <c r="CW252" s="97"/>
      <c r="CX252" s="98"/>
      <c r="CY252" s="104"/>
      <c r="CZ252" s="97"/>
      <c r="DA252" s="97"/>
      <c r="DB252" s="97"/>
      <c r="DC252" s="97"/>
      <c r="DD252" s="97"/>
      <c r="DE252" s="97"/>
      <c r="DF252" s="97"/>
      <c r="DG252" s="97"/>
      <c r="DH252" s="97"/>
      <c r="DI252" s="97"/>
      <c r="DJ252" s="97"/>
      <c r="DK252" s="97"/>
      <c r="DL252" s="97"/>
      <c r="DM252" s="97"/>
      <c r="DN252" s="97"/>
      <c r="DO252" s="98"/>
      <c r="DP252" s="104"/>
      <c r="DQ252" s="97"/>
      <c r="DR252" s="97"/>
      <c r="DS252" s="97"/>
      <c r="DT252" s="97"/>
      <c r="DU252" s="97"/>
      <c r="DV252" s="97"/>
      <c r="DW252" s="97"/>
      <c r="DX252" s="97"/>
      <c r="DY252" s="97"/>
      <c r="DZ252" s="97"/>
      <c r="EA252" s="97"/>
      <c r="EB252" s="97"/>
      <c r="EC252" s="97"/>
      <c r="ED252" s="97"/>
      <c r="EE252" s="97"/>
      <c r="EF252" s="98"/>
      <c r="EG252" s="104"/>
      <c r="EH252" s="97"/>
      <c r="EI252" s="97"/>
      <c r="EJ252" s="97"/>
      <c r="EK252" s="97"/>
      <c r="EL252" s="97"/>
      <c r="EM252" s="97"/>
      <c r="EN252" s="97"/>
      <c r="EO252" s="97"/>
      <c r="EP252" s="97"/>
      <c r="EQ252" s="97"/>
      <c r="ER252" s="97"/>
      <c r="ES252" s="97"/>
      <c r="ET252" s="97"/>
      <c r="EU252" s="97"/>
      <c r="EV252" s="97"/>
      <c r="EW252" s="98"/>
      <c r="EX252" s="104"/>
      <c r="EY252" s="97"/>
      <c r="EZ252" s="97"/>
      <c r="FA252" s="97"/>
      <c r="FB252" s="97"/>
      <c r="FC252" s="97"/>
      <c r="FD252" s="97"/>
      <c r="FE252" s="97"/>
      <c r="FF252" s="97"/>
      <c r="FG252" s="97"/>
      <c r="FH252" s="97"/>
      <c r="FI252" s="97"/>
      <c r="FJ252" s="97"/>
      <c r="FK252" s="97"/>
      <c r="FL252" s="97"/>
      <c r="FM252" s="97"/>
      <c r="FN252" s="98"/>
      <c r="FO252" s="104"/>
      <c r="FP252" s="97"/>
      <c r="FQ252" s="97"/>
      <c r="FR252" s="97"/>
      <c r="FS252" s="97"/>
      <c r="FT252" s="97"/>
      <c r="FU252" s="97"/>
      <c r="FV252" s="97"/>
      <c r="FW252" s="97"/>
      <c r="FX252" s="97"/>
      <c r="FY252" s="97"/>
      <c r="FZ252" s="97"/>
      <c r="GA252" s="97"/>
      <c r="GB252" s="97"/>
      <c r="GC252" s="97"/>
      <c r="GD252" s="97"/>
      <c r="GE252" s="98"/>
      <c r="GF252" s="104"/>
      <c r="GG252" s="97"/>
      <c r="GH252" s="97"/>
      <c r="GI252" s="97"/>
      <c r="GJ252" s="97"/>
      <c r="GK252" s="97"/>
      <c r="GL252" s="97"/>
      <c r="GM252" s="97"/>
      <c r="GN252" s="97"/>
      <c r="GO252" s="97"/>
      <c r="GP252" s="97"/>
      <c r="GQ252" s="97"/>
      <c r="GR252" s="97"/>
      <c r="GS252" s="97"/>
      <c r="GT252" s="97"/>
      <c r="GU252" s="97"/>
      <c r="GV252" s="98"/>
      <c r="GW252" s="104"/>
      <c r="GX252" s="97"/>
      <c r="GY252" s="97"/>
      <c r="GZ252" s="97"/>
      <c r="HA252" s="97"/>
      <c r="HB252" s="97"/>
      <c r="HC252" s="97"/>
      <c r="HD252" s="97"/>
      <c r="HE252" s="97"/>
      <c r="HF252" s="97"/>
      <c r="HG252" s="97"/>
      <c r="HH252" s="97"/>
      <c r="HI252" s="97"/>
      <c r="HJ252" s="97"/>
      <c r="HK252" s="97"/>
      <c r="HL252" s="97"/>
      <c r="HM252" s="98"/>
      <c r="HN252" s="104"/>
      <c r="HO252" s="97"/>
      <c r="HP252" s="97"/>
      <c r="HQ252" s="97"/>
      <c r="HR252" s="97"/>
      <c r="HS252" s="97"/>
      <c r="HT252" s="97"/>
      <c r="HU252" s="97"/>
      <c r="HV252" s="97"/>
      <c r="HW252" s="97"/>
      <c r="HX252" s="97"/>
      <c r="HY252" s="97"/>
      <c r="HZ252" s="97"/>
      <c r="IA252" s="97"/>
      <c r="IB252" s="97"/>
      <c r="IC252" s="97"/>
      <c r="ID252" s="98"/>
      <c r="IE252" s="104"/>
      <c r="IF252" s="97"/>
      <c r="IG252" s="97"/>
      <c r="IH252" s="97"/>
      <c r="II252" s="97"/>
      <c r="IJ252" s="97"/>
      <c r="IK252" s="97"/>
      <c r="IL252" s="97"/>
      <c r="IM252" s="97"/>
      <c r="IN252" s="97"/>
      <c r="IO252" s="97"/>
      <c r="IP252" s="97"/>
      <c r="IQ252" s="97"/>
      <c r="IR252" s="97"/>
      <c r="IS252" s="97"/>
      <c r="IT252" s="97"/>
      <c r="IU252" s="98"/>
      <c r="IV252" s="104"/>
      <c r="IW252" s="97"/>
      <c r="IX252" s="97"/>
      <c r="IY252" s="97"/>
      <c r="IZ252" s="97"/>
      <c r="JA252" s="97"/>
      <c r="JB252" s="97"/>
      <c r="JC252" s="97"/>
      <c r="JD252" s="97"/>
      <c r="JE252" s="97"/>
      <c r="JF252" s="97"/>
      <c r="JG252" s="97"/>
      <c r="JH252" s="97"/>
      <c r="JI252" s="97"/>
      <c r="JJ252" s="97"/>
      <c r="JK252" s="97"/>
      <c r="JL252" s="98"/>
      <c r="JM252" s="104"/>
      <c r="JN252" s="97"/>
      <c r="JO252" s="97"/>
      <c r="JP252" s="97"/>
      <c r="JQ252" s="97"/>
      <c r="JR252" s="97"/>
      <c r="JS252" s="97"/>
      <c r="JT252" s="97"/>
      <c r="JU252" s="97"/>
      <c r="JV252" s="97"/>
      <c r="JW252" s="97"/>
      <c r="JX252" s="97"/>
      <c r="JY252" s="97"/>
      <c r="JZ252" s="97"/>
      <c r="KA252" s="97"/>
      <c r="KB252" s="97"/>
      <c r="KC252" s="98"/>
      <c r="KD252" s="104"/>
      <c r="KE252" s="97"/>
      <c r="KF252" s="97"/>
      <c r="KG252" s="97"/>
      <c r="KH252" s="97"/>
      <c r="KI252" s="97"/>
      <c r="KJ252" s="97"/>
      <c r="KK252" s="97"/>
      <c r="KL252" s="97"/>
      <c r="KM252" s="97"/>
      <c r="KN252" s="97"/>
      <c r="KO252" s="97"/>
      <c r="KP252" s="97"/>
      <c r="KQ252" s="97"/>
      <c r="KR252" s="97"/>
      <c r="KS252" s="97"/>
    </row>
    <row r="253" ht="15.0" customHeight="1">
      <c r="A253" s="104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8"/>
      <c r="R253" s="104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8"/>
      <c r="AI253" s="104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V253" s="97"/>
      <c r="AW253" s="97"/>
      <c r="AX253" s="97"/>
      <c r="AY253" s="98"/>
      <c r="AZ253" s="104"/>
      <c r="BA253" s="97"/>
      <c r="BB253" s="97"/>
      <c r="BC253" s="97"/>
      <c r="BD253" s="97"/>
      <c r="BE253" s="97"/>
      <c r="BF253" s="97"/>
      <c r="BG253" s="97"/>
      <c r="BH253" s="97"/>
      <c r="BI253" s="97"/>
      <c r="BJ253" s="97"/>
      <c r="BK253" s="97"/>
      <c r="BL253" s="97"/>
      <c r="BM253" s="97"/>
      <c r="BN253" s="97"/>
      <c r="BO253" s="97"/>
      <c r="BP253" s="98"/>
      <c r="BQ253" s="104"/>
      <c r="BR253" s="97"/>
      <c r="BS253" s="97"/>
      <c r="BT253" s="97"/>
      <c r="BU253" s="97"/>
      <c r="BV253" s="97"/>
      <c r="BW253" s="97"/>
      <c r="BX253" s="97"/>
      <c r="BY253" s="97"/>
      <c r="BZ253" s="97"/>
      <c r="CA253" s="97"/>
      <c r="CB253" s="97"/>
      <c r="CC253" s="97"/>
      <c r="CD253" s="97"/>
      <c r="CE253" s="97"/>
      <c r="CF253" s="97"/>
      <c r="CG253" s="98"/>
      <c r="CH253" s="104"/>
      <c r="CI253" s="97"/>
      <c r="CJ253" s="97"/>
      <c r="CK253" s="97"/>
      <c r="CL253" s="97"/>
      <c r="CM253" s="97"/>
      <c r="CN253" s="97"/>
      <c r="CO253" s="97"/>
      <c r="CP253" s="97"/>
      <c r="CQ253" s="97"/>
      <c r="CR253" s="97"/>
      <c r="CS253" s="97"/>
      <c r="CT253" s="97"/>
      <c r="CU253" s="97"/>
      <c r="CV253" s="97"/>
      <c r="CW253" s="97"/>
      <c r="CX253" s="98"/>
      <c r="CY253" s="104"/>
      <c r="CZ253" s="97"/>
      <c r="DA253" s="97"/>
      <c r="DB253" s="97"/>
      <c r="DC253" s="97"/>
      <c r="DD253" s="97"/>
      <c r="DE253" s="97"/>
      <c r="DF253" s="97"/>
      <c r="DG253" s="97"/>
      <c r="DH253" s="97"/>
      <c r="DI253" s="97"/>
      <c r="DJ253" s="97"/>
      <c r="DK253" s="97"/>
      <c r="DL253" s="97"/>
      <c r="DM253" s="97"/>
      <c r="DN253" s="97"/>
      <c r="DO253" s="98"/>
      <c r="DP253" s="104"/>
      <c r="DQ253" s="97"/>
      <c r="DR253" s="97"/>
      <c r="DS253" s="97"/>
      <c r="DT253" s="97"/>
      <c r="DU253" s="97"/>
      <c r="DV253" s="97"/>
      <c r="DW253" s="97"/>
      <c r="DX253" s="97"/>
      <c r="DY253" s="97"/>
      <c r="DZ253" s="97"/>
      <c r="EA253" s="97"/>
      <c r="EB253" s="97"/>
      <c r="EC253" s="97"/>
      <c r="ED253" s="97"/>
      <c r="EE253" s="97"/>
      <c r="EF253" s="98"/>
      <c r="EG253" s="104"/>
      <c r="EH253" s="97"/>
      <c r="EI253" s="97"/>
      <c r="EJ253" s="97"/>
      <c r="EK253" s="97"/>
      <c r="EL253" s="97"/>
      <c r="EM253" s="97"/>
      <c r="EN253" s="97"/>
      <c r="EO253" s="97"/>
      <c r="EP253" s="97"/>
      <c r="EQ253" s="97"/>
      <c r="ER253" s="97"/>
      <c r="ES253" s="97"/>
      <c r="ET253" s="97"/>
      <c r="EU253" s="97"/>
      <c r="EV253" s="97"/>
      <c r="EW253" s="98"/>
      <c r="EX253" s="104"/>
      <c r="EY253" s="97"/>
      <c r="EZ253" s="97"/>
      <c r="FA253" s="97"/>
      <c r="FB253" s="97"/>
      <c r="FC253" s="97"/>
      <c r="FD253" s="97"/>
      <c r="FE253" s="97"/>
      <c r="FF253" s="97"/>
      <c r="FG253" s="97"/>
      <c r="FH253" s="97"/>
      <c r="FI253" s="97"/>
      <c r="FJ253" s="97"/>
      <c r="FK253" s="97"/>
      <c r="FL253" s="97"/>
      <c r="FM253" s="97"/>
      <c r="FN253" s="98"/>
      <c r="FO253" s="104"/>
      <c r="FP253" s="97"/>
      <c r="FQ253" s="97"/>
      <c r="FR253" s="97"/>
      <c r="FS253" s="97"/>
      <c r="FT253" s="97"/>
      <c r="FU253" s="97"/>
      <c r="FV253" s="97"/>
      <c r="FW253" s="97"/>
      <c r="FX253" s="97"/>
      <c r="FY253" s="97"/>
      <c r="FZ253" s="97"/>
      <c r="GA253" s="97"/>
      <c r="GB253" s="97"/>
      <c r="GC253" s="97"/>
      <c r="GD253" s="97"/>
      <c r="GE253" s="98"/>
      <c r="GF253" s="104"/>
      <c r="GG253" s="97"/>
      <c r="GH253" s="97"/>
      <c r="GI253" s="97"/>
      <c r="GJ253" s="97"/>
      <c r="GK253" s="97"/>
      <c r="GL253" s="97"/>
      <c r="GM253" s="97"/>
      <c r="GN253" s="97"/>
      <c r="GO253" s="97"/>
      <c r="GP253" s="97"/>
      <c r="GQ253" s="97"/>
      <c r="GR253" s="97"/>
      <c r="GS253" s="97"/>
      <c r="GT253" s="97"/>
      <c r="GU253" s="97"/>
      <c r="GV253" s="98"/>
      <c r="GW253" s="104"/>
      <c r="GX253" s="97"/>
      <c r="GY253" s="97"/>
      <c r="GZ253" s="97"/>
      <c r="HA253" s="97"/>
      <c r="HB253" s="97"/>
      <c r="HC253" s="97"/>
      <c r="HD253" s="97"/>
      <c r="HE253" s="97"/>
      <c r="HF253" s="97"/>
      <c r="HG253" s="97"/>
      <c r="HH253" s="97"/>
      <c r="HI253" s="97"/>
      <c r="HJ253" s="97"/>
      <c r="HK253" s="97"/>
      <c r="HL253" s="97"/>
      <c r="HM253" s="98"/>
      <c r="HN253" s="104"/>
      <c r="HO253" s="97"/>
      <c r="HP253" s="97"/>
      <c r="HQ253" s="97"/>
      <c r="HR253" s="97"/>
      <c r="HS253" s="97"/>
      <c r="HT253" s="97"/>
      <c r="HU253" s="97"/>
      <c r="HV253" s="97"/>
      <c r="HW253" s="97"/>
      <c r="HX253" s="97"/>
      <c r="HY253" s="97"/>
      <c r="HZ253" s="97"/>
      <c r="IA253" s="97"/>
      <c r="IB253" s="97"/>
      <c r="IC253" s="97"/>
      <c r="ID253" s="98"/>
      <c r="IE253" s="104"/>
      <c r="IF253" s="97"/>
      <c r="IG253" s="97"/>
      <c r="IH253" s="97"/>
      <c r="II253" s="97"/>
      <c r="IJ253" s="97"/>
      <c r="IK253" s="97"/>
      <c r="IL253" s="97"/>
      <c r="IM253" s="97"/>
      <c r="IN253" s="97"/>
      <c r="IO253" s="97"/>
      <c r="IP253" s="97"/>
      <c r="IQ253" s="97"/>
      <c r="IR253" s="97"/>
      <c r="IS253" s="97"/>
      <c r="IT253" s="97"/>
      <c r="IU253" s="98"/>
      <c r="IV253" s="104"/>
      <c r="IW253" s="97"/>
      <c r="IX253" s="97"/>
      <c r="IY253" s="97"/>
      <c r="IZ253" s="97"/>
      <c r="JA253" s="97"/>
      <c r="JB253" s="97"/>
      <c r="JC253" s="97"/>
      <c r="JD253" s="97"/>
      <c r="JE253" s="97"/>
      <c r="JF253" s="97"/>
      <c r="JG253" s="97"/>
      <c r="JH253" s="97"/>
      <c r="JI253" s="97"/>
      <c r="JJ253" s="97"/>
      <c r="JK253" s="97"/>
      <c r="JL253" s="98"/>
      <c r="JM253" s="104"/>
      <c r="JN253" s="97"/>
      <c r="JO253" s="97"/>
      <c r="JP253" s="97"/>
      <c r="JQ253" s="97"/>
      <c r="JR253" s="97"/>
      <c r="JS253" s="97"/>
      <c r="JT253" s="97"/>
      <c r="JU253" s="97"/>
      <c r="JV253" s="97"/>
      <c r="JW253" s="97"/>
      <c r="JX253" s="97"/>
      <c r="JY253" s="97"/>
      <c r="JZ253" s="97"/>
      <c r="KA253" s="97"/>
      <c r="KB253" s="97"/>
      <c r="KC253" s="98"/>
      <c r="KD253" s="104"/>
      <c r="KE253" s="97"/>
      <c r="KF253" s="97"/>
      <c r="KG253" s="97"/>
      <c r="KH253" s="97"/>
      <c r="KI253" s="97"/>
      <c r="KJ253" s="97"/>
      <c r="KK253" s="97"/>
      <c r="KL253" s="97"/>
      <c r="KM253" s="97"/>
      <c r="KN253" s="97"/>
      <c r="KO253" s="97"/>
      <c r="KP253" s="97"/>
      <c r="KQ253" s="97"/>
      <c r="KR253" s="97"/>
      <c r="KS253" s="97"/>
    </row>
    <row r="254" ht="15.0" customHeight="1">
      <c r="A254" s="104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8"/>
      <c r="R254" s="104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8"/>
      <c r="AI254" s="104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V254" s="97"/>
      <c r="AW254" s="97"/>
      <c r="AX254" s="97"/>
      <c r="AY254" s="98"/>
      <c r="AZ254" s="104"/>
      <c r="BA254" s="97"/>
      <c r="BB254" s="97"/>
      <c r="BC254" s="97"/>
      <c r="BD254" s="97"/>
      <c r="BE254" s="97"/>
      <c r="BF254" s="97"/>
      <c r="BG254" s="97"/>
      <c r="BH254" s="97"/>
      <c r="BI254" s="97"/>
      <c r="BJ254" s="97"/>
      <c r="BK254" s="97"/>
      <c r="BL254" s="97"/>
      <c r="BM254" s="97"/>
      <c r="BN254" s="97"/>
      <c r="BO254" s="97"/>
      <c r="BP254" s="98"/>
      <c r="BQ254" s="104"/>
      <c r="BR254" s="97"/>
      <c r="BS254" s="97"/>
      <c r="BT254" s="97"/>
      <c r="BU254" s="97"/>
      <c r="BV254" s="97"/>
      <c r="BW254" s="97"/>
      <c r="BX254" s="97"/>
      <c r="BY254" s="97"/>
      <c r="BZ254" s="97"/>
      <c r="CA254" s="97"/>
      <c r="CB254" s="97"/>
      <c r="CC254" s="97"/>
      <c r="CD254" s="97"/>
      <c r="CE254" s="97"/>
      <c r="CF254" s="97"/>
      <c r="CG254" s="98"/>
      <c r="CH254" s="104"/>
      <c r="CI254" s="97"/>
      <c r="CJ254" s="97"/>
      <c r="CK254" s="97"/>
      <c r="CL254" s="97"/>
      <c r="CM254" s="97"/>
      <c r="CN254" s="97"/>
      <c r="CO254" s="97"/>
      <c r="CP254" s="97"/>
      <c r="CQ254" s="97"/>
      <c r="CR254" s="97"/>
      <c r="CS254" s="97"/>
      <c r="CT254" s="97"/>
      <c r="CU254" s="97"/>
      <c r="CV254" s="97"/>
      <c r="CW254" s="97"/>
      <c r="CX254" s="98"/>
      <c r="CY254" s="104"/>
      <c r="CZ254" s="97"/>
      <c r="DA254" s="97"/>
      <c r="DB254" s="97"/>
      <c r="DC254" s="97"/>
      <c r="DD254" s="97"/>
      <c r="DE254" s="97"/>
      <c r="DF254" s="97"/>
      <c r="DG254" s="97"/>
      <c r="DH254" s="97"/>
      <c r="DI254" s="97"/>
      <c r="DJ254" s="97"/>
      <c r="DK254" s="97"/>
      <c r="DL254" s="97"/>
      <c r="DM254" s="97"/>
      <c r="DN254" s="97"/>
      <c r="DO254" s="98"/>
      <c r="DP254" s="104"/>
      <c r="DQ254" s="97"/>
      <c r="DR254" s="97"/>
      <c r="DS254" s="97"/>
      <c r="DT254" s="97"/>
      <c r="DU254" s="97"/>
      <c r="DV254" s="97"/>
      <c r="DW254" s="97"/>
      <c r="DX254" s="97"/>
      <c r="DY254" s="97"/>
      <c r="DZ254" s="97"/>
      <c r="EA254" s="97"/>
      <c r="EB254" s="97"/>
      <c r="EC254" s="97"/>
      <c r="ED254" s="97"/>
      <c r="EE254" s="97"/>
      <c r="EF254" s="98"/>
      <c r="EG254" s="104"/>
      <c r="EH254" s="97"/>
      <c r="EI254" s="97"/>
      <c r="EJ254" s="97"/>
      <c r="EK254" s="97"/>
      <c r="EL254" s="97"/>
      <c r="EM254" s="97"/>
      <c r="EN254" s="97"/>
      <c r="EO254" s="97"/>
      <c r="EP254" s="97"/>
      <c r="EQ254" s="97"/>
      <c r="ER254" s="97"/>
      <c r="ES254" s="97"/>
      <c r="ET254" s="97"/>
      <c r="EU254" s="97"/>
      <c r="EV254" s="97"/>
      <c r="EW254" s="98"/>
      <c r="EX254" s="104"/>
      <c r="EY254" s="97"/>
      <c r="EZ254" s="97"/>
      <c r="FA254" s="97"/>
      <c r="FB254" s="97"/>
      <c r="FC254" s="97"/>
      <c r="FD254" s="97"/>
      <c r="FE254" s="97"/>
      <c r="FF254" s="97"/>
      <c r="FG254" s="97"/>
      <c r="FH254" s="97"/>
      <c r="FI254" s="97"/>
      <c r="FJ254" s="97"/>
      <c r="FK254" s="97"/>
      <c r="FL254" s="97"/>
      <c r="FM254" s="97"/>
      <c r="FN254" s="98"/>
      <c r="FO254" s="104"/>
      <c r="FP254" s="97"/>
      <c r="FQ254" s="97"/>
      <c r="FR254" s="97"/>
      <c r="FS254" s="97"/>
      <c r="FT254" s="97"/>
      <c r="FU254" s="97"/>
      <c r="FV254" s="97"/>
      <c r="FW254" s="97"/>
      <c r="FX254" s="97"/>
      <c r="FY254" s="97"/>
      <c r="FZ254" s="97"/>
      <c r="GA254" s="97"/>
      <c r="GB254" s="97"/>
      <c r="GC254" s="97"/>
      <c r="GD254" s="97"/>
      <c r="GE254" s="98"/>
      <c r="GF254" s="104"/>
      <c r="GG254" s="97"/>
      <c r="GH254" s="97"/>
      <c r="GI254" s="97"/>
      <c r="GJ254" s="97"/>
      <c r="GK254" s="97"/>
      <c r="GL254" s="97"/>
      <c r="GM254" s="97"/>
      <c r="GN254" s="97"/>
      <c r="GO254" s="97"/>
      <c r="GP254" s="97"/>
      <c r="GQ254" s="97"/>
      <c r="GR254" s="97"/>
      <c r="GS254" s="97"/>
      <c r="GT254" s="97"/>
      <c r="GU254" s="97"/>
      <c r="GV254" s="98"/>
      <c r="GW254" s="104"/>
      <c r="GX254" s="97"/>
      <c r="GY254" s="97"/>
      <c r="GZ254" s="97"/>
      <c r="HA254" s="97"/>
      <c r="HB254" s="97"/>
      <c r="HC254" s="97"/>
      <c r="HD254" s="97"/>
      <c r="HE254" s="97"/>
      <c r="HF254" s="97"/>
      <c r="HG254" s="97"/>
      <c r="HH254" s="97"/>
      <c r="HI254" s="97"/>
      <c r="HJ254" s="97"/>
      <c r="HK254" s="97"/>
      <c r="HL254" s="97"/>
      <c r="HM254" s="98"/>
      <c r="HN254" s="104"/>
      <c r="HO254" s="97"/>
      <c r="HP254" s="97"/>
      <c r="HQ254" s="97"/>
      <c r="HR254" s="97"/>
      <c r="HS254" s="97"/>
      <c r="HT254" s="97"/>
      <c r="HU254" s="97"/>
      <c r="HV254" s="97"/>
      <c r="HW254" s="97"/>
      <c r="HX254" s="97"/>
      <c r="HY254" s="97"/>
      <c r="HZ254" s="97"/>
      <c r="IA254" s="97"/>
      <c r="IB254" s="97"/>
      <c r="IC254" s="97"/>
      <c r="ID254" s="98"/>
      <c r="IE254" s="104"/>
      <c r="IF254" s="97"/>
      <c r="IG254" s="97"/>
      <c r="IH254" s="97"/>
      <c r="II254" s="97"/>
      <c r="IJ254" s="97"/>
      <c r="IK254" s="97"/>
      <c r="IL254" s="97"/>
      <c r="IM254" s="97"/>
      <c r="IN254" s="97"/>
      <c r="IO254" s="97"/>
      <c r="IP254" s="97"/>
      <c r="IQ254" s="97"/>
      <c r="IR254" s="97"/>
      <c r="IS254" s="97"/>
      <c r="IT254" s="97"/>
      <c r="IU254" s="98"/>
      <c r="IV254" s="104"/>
      <c r="IW254" s="97"/>
      <c r="IX254" s="97"/>
      <c r="IY254" s="97"/>
      <c r="IZ254" s="97"/>
      <c r="JA254" s="97"/>
      <c r="JB254" s="97"/>
      <c r="JC254" s="97"/>
      <c r="JD254" s="97"/>
      <c r="JE254" s="97"/>
      <c r="JF254" s="97"/>
      <c r="JG254" s="97"/>
      <c r="JH254" s="97"/>
      <c r="JI254" s="97"/>
      <c r="JJ254" s="97"/>
      <c r="JK254" s="97"/>
      <c r="JL254" s="98"/>
      <c r="JM254" s="104"/>
      <c r="JN254" s="97"/>
      <c r="JO254" s="97"/>
      <c r="JP254" s="97"/>
      <c r="JQ254" s="97"/>
      <c r="JR254" s="97"/>
      <c r="JS254" s="97"/>
      <c r="JT254" s="97"/>
      <c r="JU254" s="97"/>
      <c r="JV254" s="97"/>
      <c r="JW254" s="97"/>
      <c r="JX254" s="97"/>
      <c r="JY254" s="97"/>
      <c r="JZ254" s="97"/>
      <c r="KA254" s="97"/>
      <c r="KB254" s="97"/>
      <c r="KC254" s="98"/>
      <c r="KD254" s="104"/>
      <c r="KE254" s="97"/>
      <c r="KF254" s="97"/>
      <c r="KG254" s="97"/>
      <c r="KH254" s="97"/>
      <c r="KI254" s="97"/>
      <c r="KJ254" s="97"/>
      <c r="KK254" s="97"/>
      <c r="KL254" s="97"/>
      <c r="KM254" s="97"/>
      <c r="KN254" s="97"/>
      <c r="KO254" s="97"/>
      <c r="KP254" s="97"/>
      <c r="KQ254" s="97"/>
      <c r="KR254" s="97"/>
      <c r="KS254" s="97"/>
    </row>
    <row r="255" ht="15.0" customHeight="1">
      <c r="A255" s="104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8"/>
      <c r="R255" s="104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8"/>
      <c r="AI255" s="104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  <c r="AU255" s="97"/>
      <c r="AV255" s="97"/>
      <c r="AW255" s="97"/>
      <c r="AX255" s="97"/>
      <c r="AY255" s="98"/>
      <c r="AZ255" s="104"/>
      <c r="BA255" s="97"/>
      <c r="BB255" s="97"/>
      <c r="BC255" s="97"/>
      <c r="BD255" s="97"/>
      <c r="BE255" s="97"/>
      <c r="BF255" s="97"/>
      <c r="BG255" s="97"/>
      <c r="BH255" s="97"/>
      <c r="BI255" s="97"/>
      <c r="BJ255" s="97"/>
      <c r="BK255" s="97"/>
      <c r="BL255" s="97"/>
      <c r="BM255" s="97"/>
      <c r="BN255" s="97"/>
      <c r="BO255" s="97"/>
      <c r="BP255" s="98"/>
      <c r="BQ255" s="104"/>
      <c r="BR255" s="97"/>
      <c r="BS255" s="97"/>
      <c r="BT255" s="97"/>
      <c r="BU255" s="97"/>
      <c r="BV255" s="97"/>
      <c r="BW255" s="97"/>
      <c r="BX255" s="97"/>
      <c r="BY255" s="97"/>
      <c r="BZ255" s="97"/>
      <c r="CA255" s="97"/>
      <c r="CB255" s="97"/>
      <c r="CC255" s="97"/>
      <c r="CD255" s="97"/>
      <c r="CE255" s="97"/>
      <c r="CF255" s="97"/>
      <c r="CG255" s="98"/>
      <c r="CH255" s="104"/>
      <c r="CI255" s="97"/>
      <c r="CJ255" s="97"/>
      <c r="CK255" s="97"/>
      <c r="CL255" s="97"/>
      <c r="CM255" s="97"/>
      <c r="CN255" s="97"/>
      <c r="CO255" s="97"/>
      <c r="CP255" s="97"/>
      <c r="CQ255" s="97"/>
      <c r="CR255" s="97"/>
      <c r="CS255" s="97"/>
      <c r="CT255" s="97"/>
      <c r="CU255" s="97"/>
      <c r="CV255" s="97"/>
      <c r="CW255" s="97"/>
      <c r="CX255" s="98"/>
      <c r="CY255" s="104"/>
      <c r="CZ255" s="97"/>
      <c r="DA255" s="97"/>
      <c r="DB255" s="97"/>
      <c r="DC255" s="97"/>
      <c r="DD255" s="97"/>
      <c r="DE255" s="97"/>
      <c r="DF255" s="97"/>
      <c r="DG255" s="97"/>
      <c r="DH255" s="97"/>
      <c r="DI255" s="97"/>
      <c r="DJ255" s="97"/>
      <c r="DK255" s="97"/>
      <c r="DL255" s="97"/>
      <c r="DM255" s="97"/>
      <c r="DN255" s="97"/>
      <c r="DO255" s="98"/>
      <c r="DP255" s="104"/>
      <c r="DQ255" s="97"/>
      <c r="DR255" s="97"/>
      <c r="DS255" s="97"/>
      <c r="DT255" s="97"/>
      <c r="DU255" s="97"/>
      <c r="DV255" s="97"/>
      <c r="DW255" s="97"/>
      <c r="DX255" s="97"/>
      <c r="DY255" s="97"/>
      <c r="DZ255" s="97"/>
      <c r="EA255" s="97"/>
      <c r="EB255" s="97"/>
      <c r="EC255" s="97"/>
      <c r="ED255" s="97"/>
      <c r="EE255" s="97"/>
      <c r="EF255" s="98"/>
      <c r="EG255" s="104"/>
      <c r="EH255" s="97"/>
      <c r="EI255" s="97"/>
      <c r="EJ255" s="97"/>
      <c r="EK255" s="97"/>
      <c r="EL255" s="97"/>
      <c r="EM255" s="97"/>
      <c r="EN255" s="97"/>
      <c r="EO255" s="97"/>
      <c r="EP255" s="97"/>
      <c r="EQ255" s="97"/>
      <c r="ER255" s="97"/>
      <c r="ES255" s="97"/>
      <c r="ET255" s="97"/>
      <c r="EU255" s="97"/>
      <c r="EV255" s="97"/>
      <c r="EW255" s="98"/>
      <c r="EX255" s="104"/>
      <c r="EY255" s="97"/>
      <c r="EZ255" s="97"/>
      <c r="FA255" s="97"/>
      <c r="FB255" s="97"/>
      <c r="FC255" s="97"/>
      <c r="FD255" s="97"/>
      <c r="FE255" s="97"/>
      <c r="FF255" s="97"/>
      <c r="FG255" s="97"/>
      <c r="FH255" s="97"/>
      <c r="FI255" s="97"/>
      <c r="FJ255" s="97"/>
      <c r="FK255" s="97"/>
      <c r="FL255" s="97"/>
      <c r="FM255" s="97"/>
      <c r="FN255" s="98"/>
      <c r="FO255" s="104"/>
      <c r="FP255" s="97"/>
      <c r="FQ255" s="97"/>
      <c r="FR255" s="97"/>
      <c r="FS255" s="97"/>
      <c r="FT255" s="97"/>
      <c r="FU255" s="97"/>
      <c r="FV255" s="97"/>
      <c r="FW255" s="97"/>
      <c r="FX255" s="97"/>
      <c r="FY255" s="97"/>
      <c r="FZ255" s="97"/>
      <c r="GA255" s="97"/>
      <c r="GB255" s="97"/>
      <c r="GC255" s="97"/>
      <c r="GD255" s="97"/>
      <c r="GE255" s="98"/>
      <c r="GF255" s="104"/>
      <c r="GG255" s="97"/>
      <c r="GH255" s="97"/>
      <c r="GI255" s="97"/>
      <c r="GJ255" s="97"/>
      <c r="GK255" s="97"/>
      <c r="GL255" s="97"/>
      <c r="GM255" s="97"/>
      <c r="GN255" s="97"/>
      <c r="GO255" s="97"/>
      <c r="GP255" s="97"/>
      <c r="GQ255" s="97"/>
      <c r="GR255" s="97"/>
      <c r="GS255" s="97"/>
      <c r="GT255" s="97"/>
      <c r="GU255" s="97"/>
      <c r="GV255" s="98"/>
      <c r="GW255" s="104"/>
      <c r="GX255" s="97"/>
      <c r="GY255" s="97"/>
      <c r="GZ255" s="97"/>
      <c r="HA255" s="97"/>
      <c r="HB255" s="97"/>
      <c r="HC255" s="97"/>
      <c r="HD255" s="97"/>
      <c r="HE255" s="97"/>
      <c r="HF255" s="97"/>
      <c r="HG255" s="97"/>
      <c r="HH255" s="97"/>
      <c r="HI255" s="97"/>
      <c r="HJ255" s="97"/>
      <c r="HK255" s="97"/>
      <c r="HL255" s="97"/>
      <c r="HM255" s="98"/>
      <c r="HN255" s="104"/>
      <c r="HO255" s="97"/>
      <c r="HP255" s="97"/>
      <c r="HQ255" s="97"/>
      <c r="HR255" s="97"/>
      <c r="HS255" s="97"/>
      <c r="HT255" s="97"/>
      <c r="HU255" s="97"/>
      <c r="HV255" s="97"/>
      <c r="HW255" s="97"/>
      <c r="HX255" s="97"/>
      <c r="HY255" s="97"/>
      <c r="HZ255" s="97"/>
      <c r="IA255" s="97"/>
      <c r="IB255" s="97"/>
      <c r="IC255" s="97"/>
      <c r="ID255" s="98"/>
      <c r="IE255" s="104"/>
      <c r="IF255" s="97"/>
      <c r="IG255" s="97"/>
      <c r="IH255" s="97"/>
      <c r="II255" s="97"/>
      <c r="IJ255" s="97"/>
      <c r="IK255" s="97"/>
      <c r="IL255" s="97"/>
      <c r="IM255" s="97"/>
      <c r="IN255" s="97"/>
      <c r="IO255" s="97"/>
      <c r="IP255" s="97"/>
      <c r="IQ255" s="97"/>
      <c r="IR255" s="97"/>
      <c r="IS255" s="97"/>
      <c r="IT255" s="97"/>
      <c r="IU255" s="98"/>
      <c r="IV255" s="104"/>
      <c r="IW255" s="97"/>
      <c r="IX255" s="97"/>
      <c r="IY255" s="97"/>
      <c r="IZ255" s="97"/>
      <c r="JA255" s="97"/>
      <c r="JB255" s="97"/>
      <c r="JC255" s="97"/>
      <c r="JD255" s="97"/>
      <c r="JE255" s="97"/>
      <c r="JF255" s="97"/>
      <c r="JG255" s="97"/>
      <c r="JH255" s="97"/>
      <c r="JI255" s="97"/>
      <c r="JJ255" s="97"/>
      <c r="JK255" s="97"/>
      <c r="JL255" s="98"/>
      <c r="JM255" s="104"/>
      <c r="JN255" s="97"/>
      <c r="JO255" s="97"/>
      <c r="JP255" s="97"/>
      <c r="JQ255" s="97"/>
      <c r="JR255" s="97"/>
      <c r="JS255" s="97"/>
      <c r="JT255" s="97"/>
      <c r="JU255" s="97"/>
      <c r="JV255" s="97"/>
      <c r="JW255" s="97"/>
      <c r="JX255" s="97"/>
      <c r="JY255" s="97"/>
      <c r="JZ255" s="97"/>
      <c r="KA255" s="97"/>
      <c r="KB255" s="97"/>
      <c r="KC255" s="98"/>
      <c r="KD255" s="104"/>
      <c r="KE255" s="97"/>
      <c r="KF255" s="97"/>
      <c r="KG255" s="97"/>
      <c r="KH255" s="97"/>
      <c r="KI255" s="97"/>
      <c r="KJ255" s="97"/>
      <c r="KK255" s="97"/>
      <c r="KL255" s="97"/>
      <c r="KM255" s="97"/>
      <c r="KN255" s="97"/>
      <c r="KO255" s="97"/>
      <c r="KP255" s="97"/>
      <c r="KQ255" s="97"/>
      <c r="KR255" s="97"/>
      <c r="KS255" s="97"/>
    </row>
    <row r="256" ht="15.0" customHeight="1">
      <c r="A256" s="104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8"/>
      <c r="R256" s="104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8"/>
      <c r="AI256" s="104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V256" s="97"/>
      <c r="AW256" s="97"/>
      <c r="AX256" s="97"/>
      <c r="AY256" s="98"/>
      <c r="AZ256" s="104"/>
      <c r="BA256" s="97"/>
      <c r="BB256" s="97"/>
      <c r="BC256" s="97"/>
      <c r="BD256" s="97"/>
      <c r="BE256" s="97"/>
      <c r="BF256" s="97"/>
      <c r="BG256" s="97"/>
      <c r="BH256" s="97"/>
      <c r="BI256" s="97"/>
      <c r="BJ256" s="97"/>
      <c r="BK256" s="97"/>
      <c r="BL256" s="97"/>
      <c r="BM256" s="97"/>
      <c r="BN256" s="97"/>
      <c r="BO256" s="97"/>
      <c r="BP256" s="98"/>
      <c r="BQ256" s="104"/>
      <c r="BR256" s="97"/>
      <c r="BS256" s="97"/>
      <c r="BT256" s="97"/>
      <c r="BU256" s="97"/>
      <c r="BV256" s="97"/>
      <c r="BW256" s="97"/>
      <c r="BX256" s="97"/>
      <c r="BY256" s="97"/>
      <c r="BZ256" s="97"/>
      <c r="CA256" s="97"/>
      <c r="CB256" s="97"/>
      <c r="CC256" s="97"/>
      <c r="CD256" s="97"/>
      <c r="CE256" s="97"/>
      <c r="CF256" s="97"/>
      <c r="CG256" s="98"/>
      <c r="CH256" s="104"/>
      <c r="CI256" s="97"/>
      <c r="CJ256" s="97"/>
      <c r="CK256" s="97"/>
      <c r="CL256" s="97"/>
      <c r="CM256" s="97"/>
      <c r="CN256" s="97"/>
      <c r="CO256" s="97"/>
      <c r="CP256" s="97"/>
      <c r="CQ256" s="97"/>
      <c r="CR256" s="97"/>
      <c r="CS256" s="97"/>
      <c r="CT256" s="97"/>
      <c r="CU256" s="97"/>
      <c r="CV256" s="97"/>
      <c r="CW256" s="97"/>
      <c r="CX256" s="98"/>
      <c r="CY256" s="104"/>
      <c r="CZ256" s="97"/>
      <c r="DA256" s="97"/>
      <c r="DB256" s="97"/>
      <c r="DC256" s="97"/>
      <c r="DD256" s="97"/>
      <c r="DE256" s="97"/>
      <c r="DF256" s="97"/>
      <c r="DG256" s="97"/>
      <c r="DH256" s="97"/>
      <c r="DI256" s="97"/>
      <c r="DJ256" s="97"/>
      <c r="DK256" s="97"/>
      <c r="DL256" s="97"/>
      <c r="DM256" s="97"/>
      <c r="DN256" s="97"/>
      <c r="DO256" s="98"/>
      <c r="DP256" s="104"/>
      <c r="DQ256" s="97"/>
      <c r="DR256" s="97"/>
      <c r="DS256" s="97"/>
      <c r="DT256" s="97"/>
      <c r="DU256" s="97"/>
      <c r="DV256" s="97"/>
      <c r="DW256" s="97"/>
      <c r="DX256" s="97"/>
      <c r="DY256" s="97"/>
      <c r="DZ256" s="97"/>
      <c r="EA256" s="97"/>
      <c r="EB256" s="97"/>
      <c r="EC256" s="97"/>
      <c r="ED256" s="97"/>
      <c r="EE256" s="97"/>
      <c r="EF256" s="98"/>
      <c r="EG256" s="104"/>
      <c r="EH256" s="97"/>
      <c r="EI256" s="97"/>
      <c r="EJ256" s="97"/>
      <c r="EK256" s="97"/>
      <c r="EL256" s="97"/>
      <c r="EM256" s="97"/>
      <c r="EN256" s="97"/>
      <c r="EO256" s="97"/>
      <c r="EP256" s="97"/>
      <c r="EQ256" s="97"/>
      <c r="ER256" s="97"/>
      <c r="ES256" s="97"/>
      <c r="ET256" s="97"/>
      <c r="EU256" s="97"/>
      <c r="EV256" s="97"/>
      <c r="EW256" s="98"/>
      <c r="EX256" s="104"/>
      <c r="EY256" s="97"/>
      <c r="EZ256" s="97"/>
      <c r="FA256" s="97"/>
      <c r="FB256" s="97"/>
      <c r="FC256" s="97"/>
      <c r="FD256" s="97"/>
      <c r="FE256" s="97"/>
      <c r="FF256" s="97"/>
      <c r="FG256" s="97"/>
      <c r="FH256" s="97"/>
      <c r="FI256" s="97"/>
      <c r="FJ256" s="97"/>
      <c r="FK256" s="97"/>
      <c r="FL256" s="97"/>
      <c r="FM256" s="97"/>
      <c r="FN256" s="98"/>
      <c r="FO256" s="104"/>
      <c r="FP256" s="97"/>
      <c r="FQ256" s="97"/>
      <c r="FR256" s="97"/>
      <c r="FS256" s="97"/>
      <c r="FT256" s="97"/>
      <c r="FU256" s="97"/>
      <c r="FV256" s="97"/>
      <c r="FW256" s="97"/>
      <c r="FX256" s="97"/>
      <c r="FY256" s="97"/>
      <c r="FZ256" s="97"/>
      <c r="GA256" s="97"/>
      <c r="GB256" s="97"/>
      <c r="GC256" s="97"/>
      <c r="GD256" s="97"/>
      <c r="GE256" s="98"/>
      <c r="GF256" s="104"/>
      <c r="GG256" s="97"/>
      <c r="GH256" s="97"/>
      <c r="GI256" s="97"/>
      <c r="GJ256" s="97"/>
      <c r="GK256" s="97"/>
      <c r="GL256" s="97"/>
      <c r="GM256" s="97"/>
      <c r="GN256" s="97"/>
      <c r="GO256" s="97"/>
      <c r="GP256" s="97"/>
      <c r="GQ256" s="97"/>
      <c r="GR256" s="97"/>
      <c r="GS256" s="97"/>
      <c r="GT256" s="97"/>
      <c r="GU256" s="97"/>
      <c r="GV256" s="98"/>
      <c r="GW256" s="104"/>
      <c r="GX256" s="97"/>
      <c r="GY256" s="97"/>
      <c r="GZ256" s="97"/>
      <c r="HA256" s="97"/>
      <c r="HB256" s="97"/>
      <c r="HC256" s="97"/>
      <c r="HD256" s="97"/>
      <c r="HE256" s="97"/>
      <c r="HF256" s="97"/>
      <c r="HG256" s="97"/>
      <c r="HH256" s="97"/>
      <c r="HI256" s="97"/>
      <c r="HJ256" s="97"/>
      <c r="HK256" s="97"/>
      <c r="HL256" s="97"/>
      <c r="HM256" s="98"/>
      <c r="HN256" s="104"/>
      <c r="HO256" s="97"/>
      <c r="HP256" s="97"/>
      <c r="HQ256" s="97"/>
      <c r="HR256" s="97"/>
      <c r="HS256" s="97"/>
      <c r="HT256" s="97"/>
      <c r="HU256" s="97"/>
      <c r="HV256" s="97"/>
      <c r="HW256" s="97"/>
      <c r="HX256" s="97"/>
      <c r="HY256" s="97"/>
      <c r="HZ256" s="97"/>
      <c r="IA256" s="97"/>
      <c r="IB256" s="97"/>
      <c r="IC256" s="97"/>
      <c r="ID256" s="98"/>
      <c r="IE256" s="104"/>
      <c r="IF256" s="97"/>
      <c r="IG256" s="97"/>
      <c r="IH256" s="97"/>
      <c r="II256" s="97"/>
      <c r="IJ256" s="97"/>
      <c r="IK256" s="97"/>
      <c r="IL256" s="97"/>
      <c r="IM256" s="97"/>
      <c r="IN256" s="97"/>
      <c r="IO256" s="97"/>
      <c r="IP256" s="97"/>
      <c r="IQ256" s="97"/>
      <c r="IR256" s="97"/>
      <c r="IS256" s="97"/>
      <c r="IT256" s="97"/>
      <c r="IU256" s="98"/>
      <c r="IV256" s="104"/>
      <c r="IW256" s="97"/>
      <c r="IX256" s="97"/>
      <c r="IY256" s="97"/>
      <c r="IZ256" s="97"/>
      <c r="JA256" s="97"/>
      <c r="JB256" s="97"/>
      <c r="JC256" s="97"/>
      <c r="JD256" s="97"/>
      <c r="JE256" s="97"/>
      <c r="JF256" s="97"/>
      <c r="JG256" s="97"/>
      <c r="JH256" s="97"/>
      <c r="JI256" s="97"/>
      <c r="JJ256" s="97"/>
      <c r="JK256" s="97"/>
      <c r="JL256" s="98"/>
      <c r="JM256" s="104"/>
      <c r="JN256" s="97"/>
      <c r="JO256" s="97"/>
      <c r="JP256" s="97"/>
      <c r="JQ256" s="97"/>
      <c r="JR256" s="97"/>
      <c r="JS256" s="97"/>
      <c r="JT256" s="97"/>
      <c r="JU256" s="97"/>
      <c r="JV256" s="97"/>
      <c r="JW256" s="97"/>
      <c r="JX256" s="97"/>
      <c r="JY256" s="97"/>
      <c r="JZ256" s="97"/>
      <c r="KA256" s="97"/>
      <c r="KB256" s="97"/>
      <c r="KC256" s="98"/>
      <c r="KD256" s="104"/>
      <c r="KE256" s="97"/>
      <c r="KF256" s="97"/>
      <c r="KG256" s="97"/>
      <c r="KH256" s="97"/>
      <c r="KI256" s="97"/>
      <c r="KJ256" s="97"/>
      <c r="KK256" s="97"/>
      <c r="KL256" s="97"/>
      <c r="KM256" s="97"/>
      <c r="KN256" s="97"/>
      <c r="KO256" s="97"/>
      <c r="KP256" s="97"/>
      <c r="KQ256" s="97"/>
      <c r="KR256" s="97"/>
      <c r="KS256" s="97"/>
    </row>
    <row r="257" ht="15.0" customHeight="1">
      <c r="A257" s="104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8"/>
      <c r="R257" s="104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8"/>
      <c r="AI257" s="104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  <c r="AU257" s="97"/>
      <c r="AV257" s="97"/>
      <c r="AW257" s="97"/>
      <c r="AX257" s="97"/>
      <c r="AY257" s="98"/>
      <c r="AZ257" s="104"/>
      <c r="BA257" s="97"/>
      <c r="BB257" s="97"/>
      <c r="BC257" s="97"/>
      <c r="BD257" s="97"/>
      <c r="BE257" s="97"/>
      <c r="BF257" s="97"/>
      <c r="BG257" s="97"/>
      <c r="BH257" s="97"/>
      <c r="BI257" s="97"/>
      <c r="BJ257" s="97"/>
      <c r="BK257" s="97"/>
      <c r="BL257" s="97"/>
      <c r="BM257" s="97"/>
      <c r="BN257" s="97"/>
      <c r="BO257" s="97"/>
      <c r="BP257" s="98"/>
      <c r="BQ257" s="104"/>
      <c r="BR257" s="97"/>
      <c r="BS257" s="97"/>
      <c r="BT257" s="97"/>
      <c r="BU257" s="97"/>
      <c r="BV257" s="97"/>
      <c r="BW257" s="97"/>
      <c r="BX257" s="97"/>
      <c r="BY257" s="97"/>
      <c r="BZ257" s="97"/>
      <c r="CA257" s="97"/>
      <c r="CB257" s="97"/>
      <c r="CC257" s="97"/>
      <c r="CD257" s="97"/>
      <c r="CE257" s="97"/>
      <c r="CF257" s="97"/>
      <c r="CG257" s="98"/>
      <c r="CH257" s="104"/>
      <c r="CI257" s="97"/>
      <c r="CJ257" s="97"/>
      <c r="CK257" s="97"/>
      <c r="CL257" s="97"/>
      <c r="CM257" s="97"/>
      <c r="CN257" s="97"/>
      <c r="CO257" s="97"/>
      <c r="CP257" s="97"/>
      <c r="CQ257" s="97"/>
      <c r="CR257" s="97"/>
      <c r="CS257" s="97"/>
      <c r="CT257" s="97"/>
      <c r="CU257" s="97"/>
      <c r="CV257" s="97"/>
      <c r="CW257" s="97"/>
      <c r="CX257" s="98"/>
      <c r="CY257" s="104"/>
      <c r="CZ257" s="97"/>
      <c r="DA257" s="97"/>
      <c r="DB257" s="97"/>
      <c r="DC257" s="97"/>
      <c r="DD257" s="97"/>
      <c r="DE257" s="97"/>
      <c r="DF257" s="97"/>
      <c r="DG257" s="97"/>
      <c r="DH257" s="97"/>
      <c r="DI257" s="97"/>
      <c r="DJ257" s="97"/>
      <c r="DK257" s="97"/>
      <c r="DL257" s="97"/>
      <c r="DM257" s="97"/>
      <c r="DN257" s="97"/>
      <c r="DO257" s="98"/>
      <c r="DP257" s="104"/>
      <c r="DQ257" s="97"/>
      <c r="DR257" s="97"/>
      <c r="DS257" s="97"/>
      <c r="DT257" s="97"/>
      <c r="DU257" s="97"/>
      <c r="DV257" s="97"/>
      <c r="DW257" s="97"/>
      <c r="DX257" s="97"/>
      <c r="DY257" s="97"/>
      <c r="DZ257" s="97"/>
      <c r="EA257" s="97"/>
      <c r="EB257" s="97"/>
      <c r="EC257" s="97"/>
      <c r="ED257" s="97"/>
      <c r="EE257" s="97"/>
      <c r="EF257" s="98"/>
      <c r="EG257" s="104"/>
      <c r="EH257" s="97"/>
      <c r="EI257" s="97"/>
      <c r="EJ257" s="97"/>
      <c r="EK257" s="97"/>
      <c r="EL257" s="97"/>
      <c r="EM257" s="97"/>
      <c r="EN257" s="97"/>
      <c r="EO257" s="97"/>
      <c r="EP257" s="97"/>
      <c r="EQ257" s="97"/>
      <c r="ER257" s="97"/>
      <c r="ES257" s="97"/>
      <c r="ET257" s="97"/>
      <c r="EU257" s="97"/>
      <c r="EV257" s="97"/>
      <c r="EW257" s="98"/>
      <c r="EX257" s="104"/>
      <c r="EY257" s="97"/>
      <c r="EZ257" s="97"/>
      <c r="FA257" s="97"/>
      <c r="FB257" s="97"/>
      <c r="FC257" s="97"/>
      <c r="FD257" s="97"/>
      <c r="FE257" s="97"/>
      <c r="FF257" s="97"/>
      <c r="FG257" s="97"/>
      <c r="FH257" s="97"/>
      <c r="FI257" s="97"/>
      <c r="FJ257" s="97"/>
      <c r="FK257" s="97"/>
      <c r="FL257" s="97"/>
      <c r="FM257" s="97"/>
      <c r="FN257" s="98"/>
      <c r="FO257" s="104"/>
      <c r="FP257" s="97"/>
      <c r="FQ257" s="97"/>
      <c r="FR257" s="97"/>
      <c r="FS257" s="97"/>
      <c r="FT257" s="97"/>
      <c r="FU257" s="97"/>
      <c r="FV257" s="97"/>
      <c r="FW257" s="97"/>
      <c r="FX257" s="97"/>
      <c r="FY257" s="97"/>
      <c r="FZ257" s="97"/>
      <c r="GA257" s="97"/>
      <c r="GB257" s="97"/>
      <c r="GC257" s="97"/>
      <c r="GD257" s="97"/>
      <c r="GE257" s="98"/>
      <c r="GF257" s="104"/>
      <c r="GG257" s="97"/>
      <c r="GH257" s="97"/>
      <c r="GI257" s="97"/>
      <c r="GJ257" s="97"/>
      <c r="GK257" s="97"/>
      <c r="GL257" s="97"/>
      <c r="GM257" s="97"/>
      <c r="GN257" s="97"/>
      <c r="GO257" s="97"/>
      <c r="GP257" s="97"/>
      <c r="GQ257" s="97"/>
      <c r="GR257" s="97"/>
      <c r="GS257" s="97"/>
      <c r="GT257" s="97"/>
      <c r="GU257" s="97"/>
      <c r="GV257" s="98"/>
      <c r="GW257" s="104"/>
      <c r="GX257" s="97"/>
      <c r="GY257" s="97"/>
      <c r="GZ257" s="97"/>
      <c r="HA257" s="97"/>
      <c r="HB257" s="97"/>
      <c r="HC257" s="97"/>
      <c r="HD257" s="97"/>
      <c r="HE257" s="97"/>
      <c r="HF257" s="97"/>
      <c r="HG257" s="97"/>
      <c r="HH257" s="97"/>
      <c r="HI257" s="97"/>
      <c r="HJ257" s="97"/>
      <c r="HK257" s="97"/>
      <c r="HL257" s="97"/>
      <c r="HM257" s="98"/>
      <c r="HN257" s="104"/>
      <c r="HO257" s="97"/>
      <c r="HP257" s="97"/>
      <c r="HQ257" s="97"/>
      <c r="HR257" s="97"/>
      <c r="HS257" s="97"/>
      <c r="HT257" s="97"/>
      <c r="HU257" s="97"/>
      <c r="HV257" s="97"/>
      <c r="HW257" s="97"/>
      <c r="HX257" s="97"/>
      <c r="HY257" s="97"/>
      <c r="HZ257" s="97"/>
      <c r="IA257" s="97"/>
      <c r="IB257" s="97"/>
      <c r="IC257" s="97"/>
      <c r="ID257" s="98"/>
      <c r="IE257" s="104"/>
      <c r="IF257" s="97"/>
      <c r="IG257" s="97"/>
      <c r="IH257" s="97"/>
      <c r="II257" s="97"/>
      <c r="IJ257" s="97"/>
      <c r="IK257" s="97"/>
      <c r="IL257" s="97"/>
      <c r="IM257" s="97"/>
      <c r="IN257" s="97"/>
      <c r="IO257" s="97"/>
      <c r="IP257" s="97"/>
      <c r="IQ257" s="97"/>
      <c r="IR257" s="97"/>
      <c r="IS257" s="97"/>
      <c r="IT257" s="97"/>
      <c r="IU257" s="98"/>
      <c r="IV257" s="104"/>
      <c r="IW257" s="97"/>
      <c r="IX257" s="97"/>
      <c r="IY257" s="97"/>
      <c r="IZ257" s="97"/>
      <c r="JA257" s="97"/>
      <c r="JB257" s="97"/>
      <c r="JC257" s="97"/>
      <c r="JD257" s="97"/>
      <c r="JE257" s="97"/>
      <c r="JF257" s="97"/>
      <c r="JG257" s="97"/>
      <c r="JH257" s="97"/>
      <c r="JI257" s="97"/>
      <c r="JJ257" s="97"/>
      <c r="JK257" s="97"/>
      <c r="JL257" s="98"/>
      <c r="JM257" s="104"/>
      <c r="JN257" s="97"/>
      <c r="JO257" s="97"/>
      <c r="JP257" s="97"/>
      <c r="JQ257" s="97"/>
      <c r="JR257" s="97"/>
      <c r="JS257" s="97"/>
      <c r="JT257" s="97"/>
      <c r="JU257" s="97"/>
      <c r="JV257" s="97"/>
      <c r="JW257" s="97"/>
      <c r="JX257" s="97"/>
      <c r="JY257" s="97"/>
      <c r="JZ257" s="97"/>
      <c r="KA257" s="97"/>
      <c r="KB257" s="97"/>
      <c r="KC257" s="98"/>
      <c r="KD257" s="104"/>
      <c r="KE257" s="97"/>
      <c r="KF257" s="97"/>
      <c r="KG257" s="97"/>
      <c r="KH257" s="97"/>
      <c r="KI257" s="97"/>
      <c r="KJ257" s="97"/>
      <c r="KK257" s="97"/>
      <c r="KL257" s="97"/>
      <c r="KM257" s="97"/>
      <c r="KN257" s="97"/>
      <c r="KO257" s="97"/>
      <c r="KP257" s="97"/>
      <c r="KQ257" s="97"/>
      <c r="KR257" s="97"/>
      <c r="KS257" s="97"/>
    </row>
    <row r="258" ht="15.0" customHeight="1">
      <c r="A258" s="104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8"/>
      <c r="R258" s="104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8"/>
      <c r="AI258" s="104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/>
      <c r="AX258" s="97"/>
      <c r="AY258" s="98"/>
      <c r="AZ258" s="104"/>
      <c r="BA258" s="97"/>
      <c r="BB258" s="97"/>
      <c r="BC258" s="97"/>
      <c r="BD258" s="97"/>
      <c r="BE258" s="97"/>
      <c r="BF258" s="97"/>
      <c r="BG258" s="97"/>
      <c r="BH258" s="97"/>
      <c r="BI258" s="97"/>
      <c r="BJ258" s="97"/>
      <c r="BK258" s="97"/>
      <c r="BL258" s="97"/>
      <c r="BM258" s="97"/>
      <c r="BN258" s="97"/>
      <c r="BO258" s="97"/>
      <c r="BP258" s="98"/>
      <c r="BQ258" s="104"/>
      <c r="BR258" s="97"/>
      <c r="BS258" s="97"/>
      <c r="BT258" s="97"/>
      <c r="BU258" s="97"/>
      <c r="BV258" s="97"/>
      <c r="BW258" s="97"/>
      <c r="BX258" s="97"/>
      <c r="BY258" s="97"/>
      <c r="BZ258" s="97"/>
      <c r="CA258" s="97"/>
      <c r="CB258" s="97"/>
      <c r="CC258" s="97"/>
      <c r="CD258" s="97"/>
      <c r="CE258" s="97"/>
      <c r="CF258" s="97"/>
      <c r="CG258" s="98"/>
      <c r="CH258" s="104"/>
      <c r="CI258" s="97"/>
      <c r="CJ258" s="97"/>
      <c r="CK258" s="97"/>
      <c r="CL258" s="97"/>
      <c r="CM258" s="97"/>
      <c r="CN258" s="97"/>
      <c r="CO258" s="97"/>
      <c r="CP258" s="97"/>
      <c r="CQ258" s="97"/>
      <c r="CR258" s="97"/>
      <c r="CS258" s="97"/>
      <c r="CT258" s="97"/>
      <c r="CU258" s="97"/>
      <c r="CV258" s="97"/>
      <c r="CW258" s="97"/>
      <c r="CX258" s="98"/>
      <c r="CY258" s="104"/>
      <c r="CZ258" s="97"/>
      <c r="DA258" s="97"/>
      <c r="DB258" s="97"/>
      <c r="DC258" s="97"/>
      <c r="DD258" s="97"/>
      <c r="DE258" s="97"/>
      <c r="DF258" s="97"/>
      <c r="DG258" s="97"/>
      <c r="DH258" s="97"/>
      <c r="DI258" s="97"/>
      <c r="DJ258" s="97"/>
      <c r="DK258" s="97"/>
      <c r="DL258" s="97"/>
      <c r="DM258" s="97"/>
      <c r="DN258" s="97"/>
      <c r="DO258" s="98"/>
      <c r="DP258" s="104"/>
      <c r="DQ258" s="97"/>
      <c r="DR258" s="97"/>
      <c r="DS258" s="97"/>
      <c r="DT258" s="97"/>
      <c r="DU258" s="97"/>
      <c r="DV258" s="97"/>
      <c r="DW258" s="97"/>
      <c r="DX258" s="97"/>
      <c r="DY258" s="97"/>
      <c r="DZ258" s="97"/>
      <c r="EA258" s="97"/>
      <c r="EB258" s="97"/>
      <c r="EC258" s="97"/>
      <c r="ED258" s="97"/>
      <c r="EE258" s="97"/>
      <c r="EF258" s="98"/>
      <c r="EG258" s="104"/>
      <c r="EH258" s="97"/>
      <c r="EI258" s="97"/>
      <c r="EJ258" s="97"/>
      <c r="EK258" s="97"/>
      <c r="EL258" s="97"/>
      <c r="EM258" s="97"/>
      <c r="EN258" s="97"/>
      <c r="EO258" s="97"/>
      <c r="EP258" s="97"/>
      <c r="EQ258" s="97"/>
      <c r="ER258" s="97"/>
      <c r="ES258" s="97"/>
      <c r="ET258" s="97"/>
      <c r="EU258" s="97"/>
      <c r="EV258" s="97"/>
      <c r="EW258" s="98"/>
      <c r="EX258" s="104"/>
      <c r="EY258" s="97"/>
      <c r="EZ258" s="97"/>
      <c r="FA258" s="97"/>
      <c r="FB258" s="97"/>
      <c r="FC258" s="97"/>
      <c r="FD258" s="97"/>
      <c r="FE258" s="97"/>
      <c r="FF258" s="97"/>
      <c r="FG258" s="97"/>
      <c r="FH258" s="97"/>
      <c r="FI258" s="97"/>
      <c r="FJ258" s="97"/>
      <c r="FK258" s="97"/>
      <c r="FL258" s="97"/>
      <c r="FM258" s="97"/>
      <c r="FN258" s="98"/>
      <c r="FO258" s="104"/>
      <c r="FP258" s="97"/>
      <c r="FQ258" s="97"/>
      <c r="FR258" s="97"/>
      <c r="FS258" s="97"/>
      <c r="FT258" s="97"/>
      <c r="FU258" s="97"/>
      <c r="FV258" s="97"/>
      <c r="FW258" s="97"/>
      <c r="FX258" s="97"/>
      <c r="FY258" s="97"/>
      <c r="FZ258" s="97"/>
      <c r="GA258" s="97"/>
      <c r="GB258" s="97"/>
      <c r="GC258" s="97"/>
      <c r="GD258" s="97"/>
      <c r="GE258" s="98"/>
      <c r="GF258" s="104"/>
      <c r="GG258" s="97"/>
      <c r="GH258" s="97"/>
      <c r="GI258" s="97"/>
      <c r="GJ258" s="97"/>
      <c r="GK258" s="97"/>
      <c r="GL258" s="97"/>
      <c r="GM258" s="97"/>
      <c r="GN258" s="97"/>
      <c r="GO258" s="97"/>
      <c r="GP258" s="97"/>
      <c r="GQ258" s="97"/>
      <c r="GR258" s="97"/>
      <c r="GS258" s="97"/>
      <c r="GT258" s="97"/>
      <c r="GU258" s="97"/>
      <c r="GV258" s="98"/>
      <c r="GW258" s="104"/>
      <c r="GX258" s="97"/>
      <c r="GY258" s="97"/>
      <c r="GZ258" s="97"/>
      <c r="HA258" s="97"/>
      <c r="HB258" s="97"/>
      <c r="HC258" s="97"/>
      <c r="HD258" s="97"/>
      <c r="HE258" s="97"/>
      <c r="HF258" s="97"/>
      <c r="HG258" s="97"/>
      <c r="HH258" s="97"/>
      <c r="HI258" s="97"/>
      <c r="HJ258" s="97"/>
      <c r="HK258" s="97"/>
      <c r="HL258" s="97"/>
      <c r="HM258" s="98"/>
      <c r="HN258" s="104"/>
      <c r="HO258" s="97"/>
      <c r="HP258" s="97"/>
      <c r="HQ258" s="97"/>
      <c r="HR258" s="97"/>
      <c r="HS258" s="97"/>
      <c r="HT258" s="97"/>
      <c r="HU258" s="97"/>
      <c r="HV258" s="97"/>
      <c r="HW258" s="97"/>
      <c r="HX258" s="97"/>
      <c r="HY258" s="97"/>
      <c r="HZ258" s="97"/>
      <c r="IA258" s="97"/>
      <c r="IB258" s="97"/>
      <c r="IC258" s="97"/>
      <c r="ID258" s="98"/>
      <c r="IE258" s="104"/>
      <c r="IF258" s="97"/>
      <c r="IG258" s="97"/>
      <c r="IH258" s="97"/>
      <c r="II258" s="97"/>
      <c r="IJ258" s="97"/>
      <c r="IK258" s="97"/>
      <c r="IL258" s="97"/>
      <c r="IM258" s="97"/>
      <c r="IN258" s="97"/>
      <c r="IO258" s="97"/>
      <c r="IP258" s="97"/>
      <c r="IQ258" s="97"/>
      <c r="IR258" s="97"/>
      <c r="IS258" s="97"/>
      <c r="IT258" s="97"/>
      <c r="IU258" s="98"/>
      <c r="IV258" s="104"/>
      <c r="IW258" s="97"/>
      <c r="IX258" s="97"/>
      <c r="IY258" s="97"/>
      <c r="IZ258" s="97"/>
      <c r="JA258" s="97"/>
      <c r="JB258" s="97"/>
      <c r="JC258" s="97"/>
      <c r="JD258" s="97"/>
      <c r="JE258" s="97"/>
      <c r="JF258" s="97"/>
      <c r="JG258" s="97"/>
      <c r="JH258" s="97"/>
      <c r="JI258" s="97"/>
      <c r="JJ258" s="97"/>
      <c r="JK258" s="97"/>
      <c r="JL258" s="98"/>
      <c r="JM258" s="104"/>
      <c r="JN258" s="97"/>
      <c r="JO258" s="97"/>
      <c r="JP258" s="97"/>
      <c r="JQ258" s="97"/>
      <c r="JR258" s="97"/>
      <c r="JS258" s="97"/>
      <c r="JT258" s="97"/>
      <c r="JU258" s="97"/>
      <c r="JV258" s="97"/>
      <c r="JW258" s="97"/>
      <c r="JX258" s="97"/>
      <c r="JY258" s="97"/>
      <c r="JZ258" s="97"/>
      <c r="KA258" s="97"/>
      <c r="KB258" s="97"/>
      <c r="KC258" s="98"/>
      <c r="KD258" s="104"/>
      <c r="KE258" s="97"/>
      <c r="KF258" s="97"/>
      <c r="KG258" s="97"/>
      <c r="KH258" s="97"/>
      <c r="KI258" s="97"/>
      <c r="KJ258" s="97"/>
      <c r="KK258" s="97"/>
      <c r="KL258" s="97"/>
      <c r="KM258" s="97"/>
      <c r="KN258" s="97"/>
      <c r="KO258" s="97"/>
      <c r="KP258" s="97"/>
      <c r="KQ258" s="97"/>
      <c r="KR258" s="97"/>
      <c r="KS258" s="97"/>
    </row>
    <row r="259" ht="15.0" customHeight="1">
      <c r="A259" s="104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8"/>
      <c r="R259" s="104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8"/>
      <c r="AI259" s="104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  <c r="AU259" s="97"/>
      <c r="AV259" s="97"/>
      <c r="AW259" s="97"/>
      <c r="AX259" s="97"/>
      <c r="AY259" s="98"/>
      <c r="AZ259" s="104"/>
      <c r="BA259" s="97"/>
      <c r="BB259" s="97"/>
      <c r="BC259" s="97"/>
      <c r="BD259" s="97"/>
      <c r="BE259" s="97"/>
      <c r="BF259" s="97"/>
      <c r="BG259" s="97"/>
      <c r="BH259" s="97"/>
      <c r="BI259" s="97"/>
      <c r="BJ259" s="97"/>
      <c r="BK259" s="97"/>
      <c r="BL259" s="97"/>
      <c r="BM259" s="97"/>
      <c r="BN259" s="97"/>
      <c r="BO259" s="97"/>
      <c r="BP259" s="98"/>
      <c r="BQ259" s="104"/>
      <c r="BR259" s="97"/>
      <c r="BS259" s="97"/>
      <c r="BT259" s="97"/>
      <c r="BU259" s="97"/>
      <c r="BV259" s="97"/>
      <c r="BW259" s="97"/>
      <c r="BX259" s="97"/>
      <c r="BY259" s="97"/>
      <c r="BZ259" s="97"/>
      <c r="CA259" s="97"/>
      <c r="CB259" s="97"/>
      <c r="CC259" s="97"/>
      <c r="CD259" s="97"/>
      <c r="CE259" s="97"/>
      <c r="CF259" s="97"/>
      <c r="CG259" s="98"/>
      <c r="CH259" s="104"/>
      <c r="CI259" s="97"/>
      <c r="CJ259" s="97"/>
      <c r="CK259" s="97"/>
      <c r="CL259" s="97"/>
      <c r="CM259" s="97"/>
      <c r="CN259" s="97"/>
      <c r="CO259" s="97"/>
      <c r="CP259" s="97"/>
      <c r="CQ259" s="97"/>
      <c r="CR259" s="97"/>
      <c r="CS259" s="97"/>
      <c r="CT259" s="97"/>
      <c r="CU259" s="97"/>
      <c r="CV259" s="97"/>
      <c r="CW259" s="97"/>
      <c r="CX259" s="98"/>
      <c r="CY259" s="104"/>
      <c r="CZ259" s="97"/>
      <c r="DA259" s="97"/>
      <c r="DB259" s="97"/>
      <c r="DC259" s="97"/>
      <c r="DD259" s="97"/>
      <c r="DE259" s="97"/>
      <c r="DF259" s="97"/>
      <c r="DG259" s="97"/>
      <c r="DH259" s="97"/>
      <c r="DI259" s="97"/>
      <c r="DJ259" s="97"/>
      <c r="DK259" s="97"/>
      <c r="DL259" s="97"/>
      <c r="DM259" s="97"/>
      <c r="DN259" s="97"/>
      <c r="DO259" s="98"/>
      <c r="DP259" s="104"/>
      <c r="DQ259" s="97"/>
      <c r="DR259" s="97"/>
      <c r="DS259" s="97"/>
      <c r="DT259" s="97"/>
      <c r="DU259" s="97"/>
      <c r="DV259" s="97"/>
      <c r="DW259" s="97"/>
      <c r="DX259" s="97"/>
      <c r="DY259" s="97"/>
      <c r="DZ259" s="97"/>
      <c r="EA259" s="97"/>
      <c r="EB259" s="97"/>
      <c r="EC259" s="97"/>
      <c r="ED259" s="97"/>
      <c r="EE259" s="97"/>
      <c r="EF259" s="98"/>
      <c r="EG259" s="104"/>
      <c r="EH259" s="97"/>
      <c r="EI259" s="97"/>
      <c r="EJ259" s="97"/>
      <c r="EK259" s="97"/>
      <c r="EL259" s="97"/>
      <c r="EM259" s="97"/>
      <c r="EN259" s="97"/>
      <c r="EO259" s="97"/>
      <c r="EP259" s="97"/>
      <c r="EQ259" s="97"/>
      <c r="ER259" s="97"/>
      <c r="ES259" s="97"/>
      <c r="ET259" s="97"/>
      <c r="EU259" s="97"/>
      <c r="EV259" s="97"/>
      <c r="EW259" s="98"/>
      <c r="EX259" s="104"/>
      <c r="EY259" s="97"/>
      <c r="EZ259" s="97"/>
      <c r="FA259" s="97"/>
      <c r="FB259" s="97"/>
      <c r="FC259" s="97"/>
      <c r="FD259" s="97"/>
      <c r="FE259" s="97"/>
      <c r="FF259" s="97"/>
      <c r="FG259" s="97"/>
      <c r="FH259" s="97"/>
      <c r="FI259" s="97"/>
      <c r="FJ259" s="97"/>
      <c r="FK259" s="97"/>
      <c r="FL259" s="97"/>
      <c r="FM259" s="97"/>
      <c r="FN259" s="98"/>
      <c r="FO259" s="104"/>
      <c r="FP259" s="97"/>
      <c r="FQ259" s="97"/>
      <c r="FR259" s="97"/>
      <c r="FS259" s="97"/>
      <c r="FT259" s="97"/>
      <c r="FU259" s="97"/>
      <c r="FV259" s="97"/>
      <c r="FW259" s="97"/>
      <c r="FX259" s="97"/>
      <c r="FY259" s="97"/>
      <c r="FZ259" s="97"/>
      <c r="GA259" s="97"/>
      <c r="GB259" s="97"/>
      <c r="GC259" s="97"/>
      <c r="GD259" s="97"/>
      <c r="GE259" s="98"/>
      <c r="GF259" s="104"/>
      <c r="GG259" s="97"/>
      <c r="GH259" s="97"/>
      <c r="GI259" s="97"/>
      <c r="GJ259" s="97"/>
      <c r="GK259" s="97"/>
      <c r="GL259" s="97"/>
      <c r="GM259" s="97"/>
      <c r="GN259" s="97"/>
      <c r="GO259" s="97"/>
      <c r="GP259" s="97"/>
      <c r="GQ259" s="97"/>
      <c r="GR259" s="97"/>
      <c r="GS259" s="97"/>
      <c r="GT259" s="97"/>
      <c r="GU259" s="97"/>
      <c r="GV259" s="98"/>
      <c r="GW259" s="104"/>
      <c r="GX259" s="97"/>
      <c r="GY259" s="97"/>
      <c r="GZ259" s="97"/>
      <c r="HA259" s="97"/>
      <c r="HB259" s="97"/>
      <c r="HC259" s="97"/>
      <c r="HD259" s="97"/>
      <c r="HE259" s="97"/>
      <c r="HF259" s="97"/>
      <c r="HG259" s="97"/>
      <c r="HH259" s="97"/>
      <c r="HI259" s="97"/>
      <c r="HJ259" s="97"/>
      <c r="HK259" s="97"/>
      <c r="HL259" s="97"/>
      <c r="HM259" s="98"/>
      <c r="HN259" s="104"/>
      <c r="HO259" s="97"/>
      <c r="HP259" s="97"/>
      <c r="HQ259" s="97"/>
      <c r="HR259" s="97"/>
      <c r="HS259" s="97"/>
      <c r="HT259" s="97"/>
      <c r="HU259" s="97"/>
      <c r="HV259" s="97"/>
      <c r="HW259" s="97"/>
      <c r="HX259" s="97"/>
      <c r="HY259" s="97"/>
      <c r="HZ259" s="97"/>
      <c r="IA259" s="97"/>
      <c r="IB259" s="97"/>
      <c r="IC259" s="97"/>
      <c r="ID259" s="98"/>
      <c r="IE259" s="104"/>
      <c r="IF259" s="97"/>
      <c r="IG259" s="97"/>
      <c r="IH259" s="97"/>
      <c r="II259" s="97"/>
      <c r="IJ259" s="97"/>
      <c r="IK259" s="97"/>
      <c r="IL259" s="97"/>
      <c r="IM259" s="97"/>
      <c r="IN259" s="97"/>
      <c r="IO259" s="97"/>
      <c r="IP259" s="97"/>
      <c r="IQ259" s="97"/>
      <c r="IR259" s="97"/>
      <c r="IS259" s="97"/>
      <c r="IT259" s="97"/>
      <c r="IU259" s="98"/>
      <c r="IV259" s="104"/>
      <c r="IW259" s="97"/>
      <c r="IX259" s="97"/>
      <c r="IY259" s="97"/>
      <c r="IZ259" s="97"/>
      <c r="JA259" s="97"/>
      <c r="JB259" s="97"/>
      <c r="JC259" s="97"/>
      <c r="JD259" s="97"/>
      <c r="JE259" s="97"/>
      <c r="JF259" s="97"/>
      <c r="JG259" s="97"/>
      <c r="JH259" s="97"/>
      <c r="JI259" s="97"/>
      <c r="JJ259" s="97"/>
      <c r="JK259" s="97"/>
      <c r="JL259" s="98"/>
      <c r="JM259" s="104"/>
      <c r="JN259" s="97"/>
      <c r="JO259" s="97"/>
      <c r="JP259" s="97"/>
      <c r="JQ259" s="97"/>
      <c r="JR259" s="97"/>
      <c r="JS259" s="97"/>
      <c r="JT259" s="97"/>
      <c r="JU259" s="97"/>
      <c r="JV259" s="97"/>
      <c r="JW259" s="97"/>
      <c r="JX259" s="97"/>
      <c r="JY259" s="97"/>
      <c r="JZ259" s="97"/>
      <c r="KA259" s="97"/>
      <c r="KB259" s="97"/>
      <c r="KC259" s="98"/>
      <c r="KD259" s="104"/>
      <c r="KE259" s="97"/>
      <c r="KF259" s="97"/>
      <c r="KG259" s="97"/>
      <c r="KH259" s="97"/>
      <c r="KI259" s="97"/>
      <c r="KJ259" s="97"/>
      <c r="KK259" s="97"/>
      <c r="KL259" s="97"/>
      <c r="KM259" s="97"/>
      <c r="KN259" s="97"/>
      <c r="KO259" s="97"/>
      <c r="KP259" s="97"/>
      <c r="KQ259" s="97"/>
      <c r="KR259" s="97"/>
      <c r="KS259" s="97"/>
    </row>
    <row r="260" ht="15.0" customHeight="1">
      <c r="A260" s="104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8"/>
      <c r="R260" s="104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8"/>
      <c r="AI260" s="104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8"/>
      <c r="AZ260" s="104"/>
      <c r="BA260" s="97"/>
      <c r="BB260" s="97"/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  <c r="BM260" s="97"/>
      <c r="BN260" s="97"/>
      <c r="BO260" s="97"/>
      <c r="BP260" s="98"/>
      <c r="BQ260" s="104"/>
      <c r="BR260" s="97"/>
      <c r="BS260" s="97"/>
      <c r="BT260" s="97"/>
      <c r="BU260" s="97"/>
      <c r="BV260" s="97"/>
      <c r="BW260" s="97"/>
      <c r="BX260" s="97"/>
      <c r="BY260" s="97"/>
      <c r="BZ260" s="97"/>
      <c r="CA260" s="97"/>
      <c r="CB260" s="97"/>
      <c r="CC260" s="97"/>
      <c r="CD260" s="97"/>
      <c r="CE260" s="97"/>
      <c r="CF260" s="97"/>
      <c r="CG260" s="98"/>
      <c r="CH260" s="104"/>
      <c r="CI260" s="97"/>
      <c r="CJ260" s="97"/>
      <c r="CK260" s="97"/>
      <c r="CL260" s="97"/>
      <c r="CM260" s="97"/>
      <c r="CN260" s="97"/>
      <c r="CO260" s="97"/>
      <c r="CP260" s="97"/>
      <c r="CQ260" s="97"/>
      <c r="CR260" s="97"/>
      <c r="CS260" s="97"/>
      <c r="CT260" s="97"/>
      <c r="CU260" s="97"/>
      <c r="CV260" s="97"/>
      <c r="CW260" s="97"/>
      <c r="CX260" s="98"/>
      <c r="CY260" s="104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  <c r="DL260" s="97"/>
      <c r="DM260" s="97"/>
      <c r="DN260" s="97"/>
      <c r="DO260" s="98"/>
      <c r="DP260" s="104"/>
      <c r="DQ260" s="97"/>
      <c r="DR260" s="97"/>
      <c r="DS260" s="97"/>
      <c r="DT260" s="97"/>
      <c r="DU260" s="97"/>
      <c r="DV260" s="97"/>
      <c r="DW260" s="97"/>
      <c r="DX260" s="97"/>
      <c r="DY260" s="97"/>
      <c r="DZ260" s="97"/>
      <c r="EA260" s="97"/>
      <c r="EB260" s="97"/>
      <c r="EC260" s="97"/>
      <c r="ED260" s="97"/>
      <c r="EE260" s="97"/>
      <c r="EF260" s="98"/>
      <c r="EG260" s="104"/>
      <c r="EH260" s="97"/>
      <c r="EI260" s="97"/>
      <c r="EJ260" s="97"/>
      <c r="EK260" s="97"/>
      <c r="EL260" s="97"/>
      <c r="EM260" s="97"/>
      <c r="EN260" s="97"/>
      <c r="EO260" s="97"/>
      <c r="EP260" s="97"/>
      <c r="EQ260" s="97"/>
      <c r="ER260" s="97"/>
      <c r="ES260" s="97"/>
      <c r="ET260" s="97"/>
      <c r="EU260" s="97"/>
      <c r="EV260" s="97"/>
      <c r="EW260" s="98"/>
      <c r="EX260" s="104"/>
      <c r="EY260" s="97"/>
      <c r="EZ260" s="97"/>
      <c r="FA260" s="97"/>
      <c r="FB260" s="97"/>
      <c r="FC260" s="97"/>
      <c r="FD260" s="97"/>
      <c r="FE260" s="97"/>
      <c r="FF260" s="97"/>
      <c r="FG260" s="97"/>
      <c r="FH260" s="97"/>
      <c r="FI260" s="97"/>
      <c r="FJ260" s="97"/>
      <c r="FK260" s="97"/>
      <c r="FL260" s="97"/>
      <c r="FM260" s="97"/>
      <c r="FN260" s="98"/>
      <c r="FO260" s="104"/>
      <c r="FP260" s="97"/>
      <c r="FQ260" s="97"/>
      <c r="FR260" s="97"/>
      <c r="FS260" s="97"/>
      <c r="FT260" s="97"/>
      <c r="FU260" s="97"/>
      <c r="FV260" s="97"/>
      <c r="FW260" s="97"/>
      <c r="FX260" s="97"/>
      <c r="FY260" s="97"/>
      <c r="FZ260" s="97"/>
      <c r="GA260" s="97"/>
      <c r="GB260" s="97"/>
      <c r="GC260" s="97"/>
      <c r="GD260" s="97"/>
      <c r="GE260" s="98"/>
      <c r="GF260" s="104"/>
      <c r="GG260" s="97"/>
      <c r="GH260" s="97"/>
      <c r="GI260" s="97"/>
      <c r="GJ260" s="97"/>
      <c r="GK260" s="97"/>
      <c r="GL260" s="97"/>
      <c r="GM260" s="97"/>
      <c r="GN260" s="97"/>
      <c r="GO260" s="97"/>
      <c r="GP260" s="97"/>
      <c r="GQ260" s="97"/>
      <c r="GR260" s="97"/>
      <c r="GS260" s="97"/>
      <c r="GT260" s="97"/>
      <c r="GU260" s="97"/>
      <c r="GV260" s="98"/>
      <c r="GW260" s="104"/>
      <c r="GX260" s="97"/>
      <c r="GY260" s="97"/>
      <c r="GZ260" s="97"/>
      <c r="HA260" s="97"/>
      <c r="HB260" s="97"/>
      <c r="HC260" s="97"/>
      <c r="HD260" s="97"/>
      <c r="HE260" s="97"/>
      <c r="HF260" s="97"/>
      <c r="HG260" s="97"/>
      <c r="HH260" s="97"/>
      <c r="HI260" s="97"/>
      <c r="HJ260" s="97"/>
      <c r="HK260" s="97"/>
      <c r="HL260" s="97"/>
      <c r="HM260" s="98"/>
      <c r="HN260" s="104"/>
      <c r="HO260" s="97"/>
      <c r="HP260" s="97"/>
      <c r="HQ260" s="97"/>
      <c r="HR260" s="97"/>
      <c r="HS260" s="97"/>
      <c r="HT260" s="97"/>
      <c r="HU260" s="97"/>
      <c r="HV260" s="97"/>
      <c r="HW260" s="97"/>
      <c r="HX260" s="97"/>
      <c r="HY260" s="97"/>
      <c r="HZ260" s="97"/>
      <c r="IA260" s="97"/>
      <c r="IB260" s="97"/>
      <c r="IC260" s="97"/>
      <c r="ID260" s="98"/>
      <c r="IE260" s="104"/>
      <c r="IF260" s="97"/>
      <c r="IG260" s="97"/>
      <c r="IH260" s="97"/>
      <c r="II260" s="97"/>
      <c r="IJ260" s="97"/>
      <c r="IK260" s="97"/>
      <c r="IL260" s="97"/>
      <c r="IM260" s="97"/>
      <c r="IN260" s="97"/>
      <c r="IO260" s="97"/>
      <c r="IP260" s="97"/>
      <c r="IQ260" s="97"/>
      <c r="IR260" s="97"/>
      <c r="IS260" s="97"/>
      <c r="IT260" s="97"/>
      <c r="IU260" s="98"/>
      <c r="IV260" s="104"/>
      <c r="IW260" s="97"/>
      <c r="IX260" s="97"/>
      <c r="IY260" s="97"/>
      <c r="IZ260" s="97"/>
      <c r="JA260" s="97"/>
      <c r="JB260" s="97"/>
      <c r="JC260" s="97"/>
      <c r="JD260" s="97"/>
      <c r="JE260" s="97"/>
      <c r="JF260" s="97"/>
      <c r="JG260" s="97"/>
      <c r="JH260" s="97"/>
      <c r="JI260" s="97"/>
      <c r="JJ260" s="97"/>
      <c r="JK260" s="97"/>
      <c r="JL260" s="98"/>
      <c r="JM260" s="104"/>
      <c r="JN260" s="97"/>
      <c r="JO260" s="97"/>
      <c r="JP260" s="97"/>
      <c r="JQ260" s="97"/>
      <c r="JR260" s="97"/>
      <c r="JS260" s="97"/>
      <c r="JT260" s="97"/>
      <c r="JU260" s="97"/>
      <c r="JV260" s="97"/>
      <c r="JW260" s="97"/>
      <c r="JX260" s="97"/>
      <c r="JY260" s="97"/>
      <c r="JZ260" s="97"/>
      <c r="KA260" s="97"/>
      <c r="KB260" s="97"/>
      <c r="KC260" s="98"/>
      <c r="KD260" s="104"/>
      <c r="KE260" s="97"/>
      <c r="KF260" s="97"/>
      <c r="KG260" s="97"/>
      <c r="KH260" s="97"/>
      <c r="KI260" s="97"/>
      <c r="KJ260" s="97"/>
      <c r="KK260" s="97"/>
      <c r="KL260" s="97"/>
      <c r="KM260" s="97"/>
      <c r="KN260" s="97"/>
      <c r="KO260" s="97"/>
      <c r="KP260" s="97"/>
      <c r="KQ260" s="97"/>
      <c r="KR260" s="97"/>
      <c r="KS260" s="97"/>
    </row>
    <row r="261" ht="15.0" customHeight="1">
      <c r="A261" s="104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8"/>
      <c r="R261" s="104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8"/>
      <c r="AI261" s="104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7"/>
      <c r="AV261" s="97"/>
      <c r="AW261" s="97"/>
      <c r="AX261" s="97"/>
      <c r="AY261" s="98"/>
      <c r="AZ261" s="104"/>
      <c r="BA261" s="97"/>
      <c r="BB261" s="97"/>
      <c r="BC261" s="97"/>
      <c r="BD261" s="97"/>
      <c r="BE261" s="97"/>
      <c r="BF261" s="97"/>
      <c r="BG261" s="97"/>
      <c r="BH261" s="97"/>
      <c r="BI261" s="97"/>
      <c r="BJ261" s="97"/>
      <c r="BK261" s="97"/>
      <c r="BL261" s="97"/>
      <c r="BM261" s="97"/>
      <c r="BN261" s="97"/>
      <c r="BO261" s="97"/>
      <c r="BP261" s="98"/>
      <c r="BQ261" s="104"/>
      <c r="BR261" s="97"/>
      <c r="BS261" s="97"/>
      <c r="BT261" s="97"/>
      <c r="BU261" s="97"/>
      <c r="BV261" s="97"/>
      <c r="BW261" s="97"/>
      <c r="BX261" s="97"/>
      <c r="BY261" s="97"/>
      <c r="BZ261" s="97"/>
      <c r="CA261" s="97"/>
      <c r="CB261" s="97"/>
      <c r="CC261" s="97"/>
      <c r="CD261" s="97"/>
      <c r="CE261" s="97"/>
      <c r="CF261" s="97"/>
      <c r="CG261" s="98"/>
      <c r="CH261" s="104"/>
      <c r="CI261" s="97"/>
      <c r="CJ261" s="97"/>
      <c r="CK261" s="97"/>
      <c r="CL261" s="97"/>
      <c r="CM261" s="97"/>
      <c r="CN261" s="97"/>
      <c r="CO261" s="97"/>
      <c r="CP261" s="97"/>
      <c r="CQ261" s="97"/>
      <c r="CR261" s="97"/>
      <c r="CS261" s="97"/>
      <c r="CT261" s="97"/>
      <c r="CU261" s="97"/>
      <c r="CV261" s="97"/>
      <c r="CW261" s="97"/>
      <c r="CX261" s="98"/>
      <c r="CY261" s="104"/>
      <c r="CZ261" s="97"/>
      <c r="DA261" s="97"/>
      <c r="DB261" s="97"/>
      <c r="DC261" s="97"/>
      <c r="DD261" s="97"/>
      <c r="DE261" s="97"/>
      <c r="DF261" s="97"/>
      <c r="DG261" s="97"/>
      <c r="DH261" s="97"/>
      <c r="DI261" s="97"/>
      <c r="DJ261" s="97"/>
      <c r="DK261" s="97"/>
      <c r="DL261" s="97"/>
      <c r="DM261" s="97"/>
      <c r="DN261" s="97"/>
      <c r="DO261" s="98"/>
      <c r="DP261" s="104"/>
      <c r="DQ261" s="97"/>
      <c r="DR261" s="97"/>
      <c r="DS261" s="97"/>
      <c r="DT261" s="97"/>
      <c r="DU261" s="97"/>
      <c r="DV261" s="97"/>
      <c r="DW261" s="97"/>
      <c r="DX261" s="97"/>
      <c r="DY261" s="97"/>
      <c r="DZ261" s="97"/>
      <c r="EA261" s="97"/>
      <c r="EB261" s="97"/>
      <c r="EC261" s="97"/>
      <c r="ED261" s="97"/>
      <c r="EE261" s="97"/>
      <c r="EF261" s="98"/>
      <c r="EG261" s="104"/>
      <c r="EH261" s="97"/>
      <c r="EI261" s="97"/>
      <c r="EJ261" s="97"/>
      <c r="EK261" s="97"/>
      <c r="EL261" s="97"/>
      <c r="EM261" s="97"/>
      <c r="EN261" s="97"/>
      <c r="EO261" s="97"/>
      <c r="EP261" s="97"/>
      <c r="EQ261" s="97"/>
      <c r="ER261" s="97"/>
      <c r="ES261" s="97"/>
      <c r="ET261" s="97"/>
      <c r="EU261" s="97"/>
      <c r="EV261" s="97"/>
      <c r="EW261" s="98"/>
      <c r="EX261" s="104"/>
      <c r="EY261" s="97"/>
      <c r="EZ261" s="97"/>
      <c r="FA261" s="97"/>
      <c r="FB261" s="97"/>
      <c r="FC261" s="97"/>
      <c r="FD261" s="97"/>
      <c r="FE261" s="97"/>
      <c r="FF261" s="97"/>
      <c r="FG261" s="97"/>
      <c r="FH261" s="97"/>
      <c r="FI261" s="97"/>
      <c r="FJ261" s="97"/>
      <c r="FK261" s="97"/>
      <c r="FL261" s="97"/>
      <c r="FM261" s="97"/>
      <c r="FN261" s="98"/>
      <c r="FO261" s="104"/>
      <c r="FP261" s="97"/>
      <c r="FQ261" s="97"/>
      <c r="FR261" s="97"/>
      <c r="FS261" s="97"/>
      <c r="FT261" s="97"/>
      <c r="FU261" s="97"/>
      <c r="FV261" s="97"/>
      <c r="FW261" s="97"/>
      <c r="FX261" s="97"/>
      <c r="FY261" s="97"/>
      <c r="FZ261" s="97"/>
      <c r="GA261" s="97"/>
      <c r="GB261" s="97"/>
      <c r="GC261" s="97"/>
      <c r="GD261" s="97"/>
      <c r="GE261" s="98"/>
      <c r="GF261" s="104"/>
      <c r="GG261" s="97"/>
      <c r="GH261" s="97"/>
      <c r="GI261" s="97"/>
      <c r="GJ261" s="97"/>
      <c r="GK261" s="97"/>
      <c r="GL261" s="97"/>
      <c r="GM261" s="97"/>
      <c r="GN261" s="97"/>
      <c r="GO261" s="97"/>
      <c r="GP261" s="97"/>
      <c r="GQ261" s="97"/>
      <c r="GR261" s="97"/>
      <c r="GS261" s="97"/>
      <c r="GT261" s="97"/>
      <c r="GU261" s="97"/>
      <c r="GV261" s="98"/>
      <c r="GW261" s="104"/>
      <c r="GX261" s="97"/>
      <c r="GY261" s="97"/>
      <c r="GZ261" s="97"/>
      <c r="HA261" s="97"/>
      <c r="HB261" s="97"/>
      <c r="HC261" s="97"/>
      <c r="HD261" s="97"/>
      <c r="HE261" s="97"/>
      <c r="HF261" s="97"/>
      <c r="HG261" s="97"/>
      <c r="HH261" s="97"/>
      <c r="HI261" s="97"/>
      <c r="HJ261" s="97"/>
      <c r="HK261" s="97"/>
      <c r="HL261" s="97"/>
      <c r="HM261" s="98"/>
      <c r="HN261" s="104"/>
      <c r="HO261" s="97"/>
      <c r="HP261" s="97"/>
      <c r="HQ261" s="97"/>
      <c r="HR261" s="97"/>
      <c r="HS261" s="97"/>
      <c r="HT261" s="97"/>
      <c r="HU261" s="97"/>
      <c r="HV261" s="97"/>
      <c r="HW261" s="97"/>
      <c r="HX261" s="97"/>
      <c r="HY261" s="97"/>
      <c r="HZ261" s="97"/>
      <c r="IA261" s="97"/>
      <c r="IB261" s="97"/>
      <c r="IC261" s="97"/>
      <c r="ID261" s="98"/>
      <c r="IE261" s="104"/>
      <c r="IF261" s="97"/>
      <c r="IG261" s="97"/>
      <c r="IH261" s="97"/>
      <c r="II261" s="97"/>
      <c r="IJ261" s="97"/>
      <c r="IK261" s="97"/>
      <c r="IL261" s="97"/>
      <c r="IM261" s="97"/>
      <c r="IN261" s="97"/>
      <c r="IO261" s="97"/>
      <c r="IP261" s="97"/>
      <c r="IQ261" s="97"/>
      <c r="IR261" s="97"/>
      <c r="IS261" s="97"/>
      <c r="IT261" s="97"/>
      <c r="IU261" s="98"/>
      <c r="IV261" s="104"/>
      <c r="IW261" s="97"/>
      <c r="IX261" s="97"/>
      <c r="IY261" s="97"/>
      <c r="IZ261" s="97"/>
      <c r="JA261" s="97"/>
      <c r="JB261" s="97"/>
      <c r="JC261" s="97"/>
      <c r="JD261" s="97"/>
      <c r="JE261" s="97"/>
      <c r="JF261" s="97"/>
      <c r="JG261" s="97"/>
      <c r="JH261" s="97"/>
      <c r="JI261" s="97"/>
      <c r="JJ261" s="97"/>
      <c r="JK261" s="97"/>
      <c r="JL261" s="98"/>
      <c r="JM261" s="104"/>
      <c r="JN261" s="97"/>
      <c r="JO261" s="97"/>
      <c r="JP261" s="97"/>
      <c r="JQ261" s="97"/>
      <c r="JR261" s="97"/>
      <c r="JS261" s="97"/>
      <c r="JT261" s="97"/>
      <c r="JU261" s="97"/>
      <c r="JV261" s="97"/>
      <c r="JW261" s="97"/>
      <c r="JX261" s="97"/>
      <c r="JY261" s="97"/>
      <c r="JZ261" s="97"/>
      <c r="KA261" s="97"/>
      <c r="KB261" s="97"/>
      <c r="KC261" s="98"/>
      <c r="KD261" s="104"/>
      <c r="KE261" s="97"/>
      <c r="KF261" s="97"/>
      <c r="KG261" s="97"/>
      <c r="KH261" s="97"/>
      <c r="KI261" s="97"/>
      <c r="KJ261" s="97"/>
      <c r="KK261" s="97"/>
      <c r="KL261" s="97"/>
      <c r="KM261" s="97"/>
      <c r="KN261" s="97"/>
      <c r="KO261" s="97"/>
      <c r="KP261" s="97"/>
      <c r="KQ261" s="97"/>
      <c r="KR261" s="97"/>
      <c r="KS261" s="97"/>
    </row>
    <row r="262" ht="15.0" customHeight="1">
      <c r="A262" s="104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8"/>
      <c r="R262" s="104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8"/>
      <c r="AI262" s="104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7"/>
      <c r="AV262" s="97"/>
      <c r="AW262" s="97"/>
      <c r="AX262" s="97"/>
      <c r="AY262" s="98"/>
      <c r="AZ262" s="104"/>
      <c r="BA262" s="97"/>
      <c r="BB262" s="97"/>
      <c r="BC262" s="97"/>
      <c r="BD262" s="97"/>
      <c r="BE262" s="97"/>
      <c r="BF262" s="97"/>
      <c r="BG262" s="97"/>
      <c r="BH262" s="97"/>
      <c r="BI262" s="97"/>
      <c r="BJ262" s="97"/>
      <c r="BK262" s="97"/>
      <c r="BL262" s="97"/>
      <c r="BM262" s="97"/>
      <c r="BN262" s="97"/>
      <c r="BO262" s="97"/>
      <c r="BP262" s="98"/>
      <c r="BQ262" s="104"/>
      <c r="BR262" s="97"/>
      <c r="BS262" s="97"/>
      <c r="BT262" s="97"/>
      <c r="BU262" s="97"/>
      <c r="BV262" s="97"/>
      <c r="BW262" s="97"/>
      <c r="BX262" s="97"/>
      <c r="BY262" s="97"/>
      <c r="BZ262" s="97"/>
      <c r="CA262" s="97"/>
      <c r="CB262" s="97"/>
      <c r="CC262" s="97"/>
      <c r="CD262" s="97"/>
      <c r="CE262" s="97"/>
      <c r="CF262" s="97"/>
      <c r="CG262" s="98"/>
      <c r="CH262" s="104"/>
      <c r="CI262" s="97"/>
      <c r="CJ262" s="97"/>
      <c r="CK262" s="97"/>
      <c r="CL262" s="97"/>
      <c r="CM262" s="97"/>
      <c r="CN262" s="97"/>
      <c r="CO262" s="97"/>
      <c r="CP262" s="97"/>
      <c r="CQ262" s="97"/>
      <c r="CR262" s="97"/>
      <c r="CS262" s="97"/>
      <c r="CT262" s="97"/>
      <c r="CU262" s="97"/>
      <c r="CV262" s="97"/>
      <c r="CW262" s="97"/>
      <c r="CX262" s="98"/>
      <c r="CY262" s="104"/>
      <c r="CZ262" s="97"/>
      <c r="DA262" s="97"/>
      <c r="DB262" s="97"/>
      <c r="DC262" s="97"/>
      <c r="DD262" s="97"/>
      <c r="DE262" s="97"/>
      <c r="DF262" s="97"/>
      <c r="DG262" s="97"/>
      <c r="DH262" s="97"/>
      <c r="DI262" s="97"/>
      <c r="DJ262" s="97"/>
      <c r="DK262" s="97"/>
      <c r="DL262" s="97"/>
      <c r="DM262" s="97"/>
      <c r="DN262" s="97"/>
      <c r="DO262" s="98"/>
      <c r="DP262" s="104"/>
      <c r="DQ262" s="97"/>
      <c r="DR262" s="97"/>
      <c r="DS262" s="97"/>
      <c r="DT262" s="97"/>
      <c r="DU262" s="97"/>
      <c r="DV262" s="97"/>
      <c r="DW262" s="97"/>
      <c r="DX262" s="97"/>
      <c r="DY262" s="97"/>
      <c r="DZ262" s="97"/>
      <c r="EA262" s="97"/>
      <c r="EB262" s="97"/>
      <c r="EC262" s="97"/>
      <c r="ED262" s="97"/>
      <c r="EE262" s="97"/>
      <c r="EF262" s="98"/>
      <c r="EG262" s="104"/>
      <c r="EH262" s="97"/>
      <c r="EI262" s="97"/>
      <c r="EJ262" s="97"/>
      <c r="EK262" s="97"/>
      <c r="EL262" s="97"/>
      <c r="EM262" s="97"/>
      <c r="EN262" s="97"/>
      <c r="EO262" s="97"/>
      <c r="EP262" s="97"/>
      <c r="EQ262" s="97"/>
      <c r="ER262" s="97"/>
      <c r="ES262" s="97"/>
      <c r="ET262" s="97"/>
      <c r="EU262" s="97"/>
      <c r="EV262" s="97"/>
      <c r="EW262" s="98"/>
      <c r="EX262" s="104"/>
      <c r="EY262" s="97"/>
      <c r="EZ262" s="97"/>
      <c r="FA262" s="97"/>
      <c r="FB262" s="97"/>
      <c r="FC262" s="97"/>
      <c r="FD262" s="97"/>
      <c r="FE262" s="97"/>
      <c r="FF262" s="97"/>
      <c r="FG262" s="97"/>
      <c r="FH262" s="97"/>
      <c r="FI262" s="97"/>
      <c r="FJ262" s="97"/>
      <c r="FK262" s="97"/>
      <c r="FL262" s="97"/>
      <c r="FM262" s="97"/>
      <c r="FN262" s="98"/>
      <c r="FO262" s="104"/>
      <c r="FP262" s="97"/>
      <c r="FQ262" s="97"/>
      <c r="FR262" s="97"/>
      <c r="FS262" s="97"/>
      <c r="FT262" s="97"/>
      <c r="FU262" s="97"/>
      <c r="FV262" s="97"/>
      <c r="FW262" s="97"/>
      <c r="FX262" s="97"/>
      <c r="FY262" s="97"/>
      <c r="FZ262" s="97"/>
      <c r="GA262" s="97"/>
      <c r="GB262" s="97"/>
      <c r="GC262" s="97"/>
      <c r="GD262" s="97"/>
      <c r="GE262" s="98"/>
      <c r="GF262" s="104"/>
      <c r="GG262" s="97"/>
      <c r="GH262" s="97"/>
      <c r="GI262" s="97"/>
      <c r="GJ262" s="97"/>
      <c r="GK262" s="97"/>
      <c r="GL262" s="97"/>
      <c r="GM262" s="97"/>
      <c r="GN262" s="97"/>
      <c r="GO262" s="97"/>
      <c r="GP262" s="97"/>
      <c r="GQ262" s="97"/>
      <c r="GR262" s="97"/>
      <c r="GS262" s="97"/>
      <c r="GT262" s="97"/>
      <c r="GU262" s="97"/>
      <c r="GV262" s="98"/>
      <c r="GW262" s="104"/>
      <c r="GX262" s="97"/>
      <c r="GY262" s="97"/>
      <c r="GZ262" s="97"/>
      <c r="HA262" s="97"/>
      <c r="HB262" s="97"/>
      <c r="HC262" s="97"/>
      <c r="HD262" s="97"/>
      <c r="HE262" s="97"/>
      <c r="HF262" s="97"/>
      <c r="HG262" s="97"/>
      <c r="HH262" s="97"/>
      <c r="HI262" s="97"/>
      <c r="HJ262" s="97"/>
      <c r="HK262" s="97"/>
      <c r="HL262" s="97"/>
      <c r="HM262" s="98"/>
      <c r="HN262" s="104"/>
      <c r="HO262" s="97"/>
      <c r="HP262" s="97"/>
      <c r="HQ262" s="97"/>
      <c r="HR262" s="97"/>
      <c r="HS262" s="97"/>
      <c r="HT262" s="97"/>
      <c r="HU262" s="97"/>
      <c r="HV262" s="97"/>
      <c r="HW262" s="97"/>
      <c r="HX262" s="97"/>
      <c r="HY262" s="97"/>
      <c r="HZ262" s="97"/>
      <c r="IA262" s="97"/>
      <c r="IB262" s="97"/>
      <c r="IC262" s="97"/>
      <c r="ID262" s="98"/>
      <c r="IE262" s="104"/>
      <c r="IF262" s="97"/>
      <c r="IG262" s="97"/>
      <c r="IH262" s="97"/>
      <c r="II262" s="97"/>
      <c r="IJ262" s="97"/>
      <c r="IK262" s="97"/>
      <c r="IL262" s="97"/>
      <c r="IM262" s="97"/>
      <c r="IN262" s="97"/>
      <c r="IO262" s="97"/>
      <c r="IP262" s="97"/>
      <c r="IQ262" s="97"/>
      <c r="IR262" s="97"/>
      <c r="IS262" s="97"/>
      <c r="IT262" s="97"/>
      <c r="IU262" s="98"/>
      <c r="IV262" s="104"/>
      <c r="IW262" s="97"/>
      <c r="IX262" s="97"/>
      <c r="IY262" s="97"/>
      <c r="IZ262" s="97"/>
      <c r="JA262" s="97"/>
      <c r="JB262" s="97"/>
      <c r="JC262" s="97"/>
      <c r="JD262" s="97"/>
      <c r="JE262" s="97"/>
      <c r="JF262" s="97"/>
      <c r="JG262" s="97"/>
      <c r="JH262" s="97"/>
      <c r="JI262" s="97"/>
      <c r="JJ262" s="97"/>
      <c r="JK262" s="97"/>
      <c r="JL262" s="98"/>
      <c r="JM262" s="104"/>
      <c r="JN262" s="97"/>
      <c r="JO262" s="97"/>
      <c r="JP262" s="97"/>
      <c r="JQ262" s="97"/>
      <c r="JR262" s="97"/>
      <c r="JS262" s="97"/>
      <c r="JT262" s="97"/>
      <c r="JU262" s="97"/>
      <c r="JV262" s="97"/>
      <c r="JW262" s="97"/>
      <c r="JX262" s="97"/>
      <c r="JY262" s="97"/>
      <c r="JZ262" s="97"/>
      <c r="KA262" s="97"/>
      <c r="KB262" s="97"/>
      <c r="KC262" s="98"/>
      <c r="KD262" s="104"/>
      <c r="KE262" s="97"/>
      <c r="KF262" s="97"/>
      <c r="KG262" s="97"/>
      <c r="KH262" s="97"/>
      <c r="KI262" s="97"/>
      <c r="KJ262" s="97"/>
      <c r="KK262" s="97"/>
      <c r="KL262" s="97"/>
      <c r="KM262" s="97"/>
      <c r="KN262" s="97"/>
      <c r="KO262" s="97"/>
      <c r="KP262" s="97"/>
      <c r="KQ262" s="97"/>
      <c r="KR262" s="97"/>
      <c r="KS262" s="97"/>
    </row>
    <row r="263" ht="15.0" customHeight="1">
      <c r="A263" s="104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8"/>
      <c r="R263" s="104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8"/>
      <c r="AI263" s="104"/>
      <c r="AJ263" s="97"/>
      <c r="AK263" s="97"/>
      <c r="AL263" s="97"/>
      <c r="AM263" s="97"/>
      <c r="AN263" s="97"/>
      <c r="AO263" s="97"/>
      <c r="AP263" s="97"/>
      <c r="AQ263" s="97"/>
      <c r="AR263" s="97"/>
      <c r="AS263" s="97"/>
      <c r="AT263" s="97"/>
      <c r="AU263" s="97"/>
      <c r="AV263" s="97"/>
      <c r="AW263" s="97"/>
      <c r="AX263" s="97"/>
      <c r="AY263" s="98"/>
      <c r="AZ263" s="104"/>
      <c r="BA263" s="97"/>
      <c r="BB263" s="97"/>
      <c r="BC263" s="97"/>
      <c r="BD263" s="97"/>
      <c r="BE263" s="97"/>
      <c r="BF263" s="97"/>
      <c r="BG263" s="97"/>
      <c r="BH263" s="97"/>
      <c r="BI263" s="97"/>
      <c r="BJ263" s="97"/>
      <c r="BK263" s="97"/>
      <c r="BL263" s="97"/>
      <c r="BM263" s="97"/>
      <c r="BN263" s="97"/>
      <c r="BO263" s="97"/>
      <c r="BP263" s="98"/>
      <c r="BQ263" s="104"/>
      <c r="BR263" s="97"/>
      <c r="BS263" s="97"/>
      <c r="BT263" s="97"/>
      <c r="BU263" s="97"/>
      <c r="BV263" s="97"/>
      <c r="BW263" s="97"/>
      <c r="BX263" s="97"/>
      <c r="BY263" s="97"/>
      <c r="BZ263" s="97"/>
      <c r="CA263" s="97"/>
      <c r="CB263" s="97"/>
      <c r="CC263" s="97"/>
      <c r="CD263" s="97"/>
      <c r="CE263" s="97"/>
      <c r="CF263" s="97"/>
      <c r="CG263" s="98"/>
      <c r="CH263" s="104"/>
      <c r="CI263" s="97"/>
      <c r="CJ263" s="97"/>
      <c r="CK263" s="97"/>
      <c r="CL263" s="97"/>
      <c r="CM263" s="97"/>
      <c r="CN263" s="97"/>
      <c r="CO263" s="97"/>
      <c r="CP263" s="97"/>
      <c r="CQ263" s="97"/>
      <c r="CR263" s="97"/>
      <c r="CS263" s="97"/>
      <c r="CT263" s="97"/>
      <c r="CU263" s="97"/>
      <c r="CV263" s="97"/>
      <c r="CW263" s="97"/>
      <c r="CX263" s="98"/>
      <c r="CY263" s="104"/>
      <c r="CZ263" s="97"/>
      <c r="DA263" s="97"/>
      <c r="DB263" s="97"/>
      <c r="DC263" s="97"/>
      <c r="DD263" s="97"/>
      <c r="DE263" s="97"/>
      <c r="DF263" s="97"/>
      <c r="DG263" s="97"/>
      <c r="DH263" s="97"/>
      <c r="DI263" s="97"/>
      <c r="DJ263" s="97"/>
      <c r="DK263" s="97"/>
      <c r="DL263" s="97"/>
      <c r="DM263" s="97"/>
      <c r="DN263" s="97"/>
      <c r="DO263" s="98"/>
      <c r="DP263" s="104"/>
      <c r="DQ263" s="97"/>
      <c r="DR263" s="97"/>
      <c r="DS263" s="97"/>
      <c r="DT263" s="97"/>
      <c r="DU263" s="97"/>
      <c r="DV263" s="97"/>
      <c r="DW263" s="97"/>
      <c r="DX263" s="97"/>
      <c r="DY263" s="97"/>
      <c r="DZ263" s="97"/>
      <c r="EA263" s="97"/>
      <c r="EB263" s="97"/>
      <c r="EC263" s="97"/>
      <c r="ED263" s="97"/>
      <c r="EE263" s="97"/>
      <c r="EF263" s="98"/>
      <c r="EG263" s="104"/>
      <c r="EH263" s="97"/>
      <c r="EI263" s="97"/>
      <c r="EJ263" s="97"/>
      <c r="EK263" s="97"/>
      <c r="EL263" s="97"/>
      <c r="EM263" s="97"/>
      <c r="EN263" s="97"/>
      <c r="EO263" s="97"/>
      <c r="EP263" s="97"/>
      <c r="EQ263" s="97"/>
      <c r="ER263" s="97"/>
      <c r="ES263" s="97"/>
      <c r="ET263" s="97"/>
      <c r="EU263" s="97"/>
      <c r="EV263" s="97"/>
      <c r="EW263" s="98"/>
      <c r="EX263" s="104"/>
      <c r="EY263" s="97"/>
      <c r="EZ263" s="97"/>
      <c r="FA263" s="97"/>
      <c r="FB263" s="97"/>
      <c r="FC263" s="97"/>
      <c r="FD263" s="97"/>
      <c r="FE263" s="97"/>
      <c r="FF263" s="97"/>
      <c r="FG263" s="97"/>
      <c r="FH263" s="97"/>
      <c r="FI263" s="97"/>
      <c r="FJ263" s="97"/>
      <c r="FK263" s="97"/>
      <c r="FL263" s="97"/>
      <c r="FM263" s="97"/>
      <c r="FN263" s="98"/>
      <c r="FO263" s="104"/>
      <c r="FP263" s="97"/>
      <c r="FQ263" s="97"/>
      <c r="FR263" s="97"/>
      <c r="FS263" s="97"/>
      <c r="FT263" s="97"/>
      <c r="FU263" s="97"/>
      <c r="FV263" s="97"/>
      <c r="FW263" s="97"/>
      <c r="FX263" s="97"/>
      <c r="FY263" s="97"/>
      <c r="FZ263" s="97"/>
      <c r="GA263" s="97"/>
      <c r="GB263" s="97"/>
      <c r="GC263" s="97"/>
      <c r="GD263" s="97"/>
      <c r="GE263" s="98"/>
      <c r="GF263" s="104"/>
      <c r="GG263" s="97"/>
      <c r="GH263" s="97"/>
      <c r="GI263" s="97"/>
      <c r="GJ263" s="97"/>
      <c r="GK263" s="97"/>
      <c r="GL263" s="97"/>
      <c r="GM263" s="97"/>
      <c r="GN263" s="97"/>
      <c r="GO263" s="97"/>
      <c r="GP263" s="97"/>
      <c r="GQ263" s="97"/>
      <c r="GR263" s="97"/>
      <c r="GS263" s="97"/>
      <c r="GT263" s="97"/>
      <c r="GU263" s="97"/>
      <c r="GV263" s="98"/>
      <c r="GW263" s="104"/>
      <c r="GX263" s="97"/>
      <c r="GY263" s="97"/>
      <c r="GZ263" s="97"/>
      <c r="HA263" s="97"/>
      <c r="HB263" s="97"/>
      <c r="HC263" s="97"/>
      <c r="HD263" s="97"/>
      <c r="HE263" s="97"/>
      <c r="HF263" s="97"/>
      <c r="HG263" s="97"/>
      <c r="HH263" s="97"/>
      <c r="HI263" s="97"/>
      <c r="HJ263" s="97"/>
      <c r="HK263" s="97"/>
      <c r="HL263" s="97"/>
      <c r="HM263" s="98"/>
      <c r="HN263" s="104"/>
      <c r="HO263" s="97"/>
      <c r="HP263" s="97"/>
      <c r="HQ263" s="97"/>
      <c r="HR263" s="97"/>
      <c r="HS263" s="97"/>
      <c r="HT263" s="97"/>
      <c r="HU263" s="97"/>
      <c r="HV263" s="97"/>
      <c r="HW263" s="97"/>
      <c r="HX263" s="97"/>
      <c r="HY263" s="97"/>
      <c r="HZ263" s="97"/>
      <c r="IA263" s="97"/>
      <c r="IB263" s="97"/>
      <c r="IC263" s="97"/>
      <c r="ID263" s="98"/>
      <c r="IE263" s="104"/>
      <c r="IF263" s="97"/>
      <c r="IG263" s="97"/>
      <c r="IH263" s="97"/>
      <c r="II263" s="97"/>
      <c r="IJ263" s="97"/>
      <c r="IK263" s="97"/>
      <c r="IL263" s="97"/>
      <c r="IM263" s="97"/>
      <c r="IN263" s="97"/>
      <c r="IO263" s="97"/>
      <c r="IP263" s="97"/>
      <c r="IQ263" s="97"/>
      <c r="IR263" s="97"/>
      <c r="IS263" s="97"/>
      <c r="IT263" s="97"/>
      <c r="IU263" s="98"/>
      <c r="IV263" s="104"/>
      <c r="IW263" s="97"/>
      <c r="IX263" s="97"/>
      <c r="IY263" s="97"/>
      <c r="IZ263" s="97"/>
      <c r="JA263" s="97"/>
      <c r="JB263" s="97"/>
      <c r="JC263" s="97"/>
      <c r="JD263" s="97"/>
      <c r="JE263" s="97"/>
      <c r="JF263" s="97"/>
      <c r="JG263" s="97"/>
      <c r="JH263" s="97"/>
      <c r="JI263" s="97"/>
      <c r="JJ263" s="97"/>
      <c r="JK263" s="97"/>
      <c r="JL263" s="98"/>
      <c r="JM263" s="104"/>
      <c r="JN263" s="97"/>
      <c r="JO263" s="97"/>
      <c r="JP263" s="97"/>
      <c r="JQ263" s="97"/>
      <c r="JR263" s="97"/>
      <c r="JS263" s="97"/>
      <c r="JT263" s="97"/>
      <c r="JU263" s="97"/>
      <c r="JV263" s="97"/>
      <c r="JW263" s="97"/>
      <c r="JX263" s="97"/>
      <c r="JY263" s="97"/>
      <c r="JZ263" s="97"/>
      <c r="KA263" s="97"/>
      <c r="KB263" s="97"/>
      <c r="KC263" s="98"/>
      <c r="KD263" s="104"/>
      <c r="KE263" s="97"/>
      <c r="KF263" s="97"/>
      <c r="KG263" s="97"/>
      <c r="KH263" s="97"/>
      <c r="KI263" s="97"/>
      <c r="KJ263" s="97"/>
      <c r="KK263" s="97"/>
      <c r="KL263" s="97"/>
      <c r="KM263" s="97"/>
      <c r="KN263" s="97"/>
      <c r="KO263" s="97"/>
      <c r="KP263" s="97"/>
      <c r="KQ263" s="97"/>
      <c r="KR263" s="97"/>
      <c r="KS263" s="97"/>
    </row>
    <row r="264" ht="15.0" customHeight="1">
      <c r="A264" s="104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8"/>
      <c r="R264" s="104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8"/>
      <c r="AI264" s="104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/>
      <c r="AX264" s="97"/>
      <c r="AY264" s="98"/>
      <c r="AZ264" s="104"/>
      <c r="BA264" s="97"/>
      <c r="BB264" s="97"/>
      <c r="BC264" s="97"/>
      <c r="BD264" s="97"/>
      <c r="BE264" s="97"/>
      <c r="BF264" s="97"/>
      <c r="BG264" s="97"/>
      <c r="BH264" s="97"/>
      <c r="BI264" s="97"/>
      <c r="BJ264" s="97"/>
      <c r="BK264" s="97"/>
      <c r="BL264" s="97"/>
      <c r="BM264" s="97"/>
      <c r="BN264" s="97"/>
      <c r="BO264" s="97"/>
      <c r="BP264" s="98"/>
      <c r="BQ264" s="104"/>
      <c r="BR264" s="97"/>
      <c r="BS264" s="97"/>
      <c r="BT264" s="97"/>
      <c r="BU264" s="97"/>
      <c r="BV264" s="97"/>
      <c r="BW264" s="97"/>
      <c r="BX264" s="97"/>
      <c r="BY264" s="97"/>
      <c r="BZ264" s="97"/>
      <c r="CA264" s="97"/>
      <c r="CB264" s="97"/>
      <c r="CC264" s="97"/>
      <c r="CD264" s="97"/>
      <c r="CE264" s="97"/>
      <c r="CF264" s="97"/>
      <c r="CG264" s="98"/>
      <c r="CH264" s="104"/>
      <c r="CI264" s="97"/>
      <c r="CJ264" s="97"/>
      <c r="CK264" s="97"/>
      <c r="CL264" s="97"/>
      <c r="CM264" s="97"/>
      <c r="CN264" s="97"/>
      <c r="CO264" s="97"/>
      <c r="CP264" s="97"/>
      <c r="CQ264" s="97"/>
      <c r="CR264" s="97"/>
      <c r="CS264" s="97"/>
      <c r="CT264" s="97"/>
      <c r="CU264" s="97"/>
      <c r="CV264" s="97"/>
      <c r="CW264" s="97"/>
      <c r="CX264" s="98"/>
      <c r="CY264" s="104"/>
      <c r="CZ264" s="97"/>
      <c r="DA264" s="97"/>
      <c r="DB264" s="97"/>
      <c r="DC264" s="97"/>
      <c r="DD264" s="97"/>
      <c r="DE264" s="97"/>
      <c r="DF264" s="97"/>
      <c r="DG264" s="97"/>
      <c r="DH264" s="97"/>
      <c r="DI264" s="97"/>
      <c r="DJ264" s="97"/>
      <c r="DK264" s="97"/>
      <c r="DL264" s="97"/>
      <c r="DM264" s="97"/>
      <c r="DN264" s="97"/>
      <c r="DO264" s="98"/>
      <c r="DP264" s="104"/>
      <c r="DQ264" s="97"/>
      <c r="DR264" s="97"/>
      <c r="DS264" s="97"/>
      <c r="DT264" s="97"/>
      <c r="DU264" s="97"/>
      <c r="DV264" s="97"/>
      <c r="DW264" s="97"/>
      <c r="DX264" s="97"/>
      <c r="DY264" s="97"/>
      <c r="DZ264" s="97"/>
      <c r="EA264" s="97"/>
      <c r="EB264" s="97"/>
      <c r="EC264" s="97"/>
      <c r="ED264" s="97"/>
      <c r="EE264" s="97"/>
      <c r="EF264" s="98"/>
      <c r="EG264" s="104"/>
      <c r="EH264" s="97"/>
      <c r="EI264" s="97"/>
      <c r="EJ264" s="97"/>
      <c r="EK264" s="97"/>
      <c r="EL264" s="97"/>
      <c r="EM264" s="97"/>
      <c r="EN264" s="97"/>
      <c r="EO264" s="97"/>
      <c r="EP264" s="97"/>
      <c r="EQ264" s="97"/>
      <c r="ER264" s="97"/>
      <c r="ES264" s="97"/>
      <c r="ET264" s="97"/>
      <c r="EU264" s="97"/>
      <c r="EV264" s="97"/>
      <c r="EW264" s="98"/>
      <c r="EX264" s="104"/>
      <c r="EY264" s="97"/>
      <c r="EZ264" s="97"/>
      <c r="FA264" s="97"/>
      <c r="FB264" s="97"/>
      <c r="FC264" s="97"/>
      <c r="FD264" s="97"/>
      <c r="FE264" s="97"/>
      <c r="FF264" s="97"/>
      <c r="FG264" s="97"/>
      <c r="FH264" s="97"/>
      <c r="FI264" s="97"/>
      <c r="FJ264" s="97"/>
      <c r="FK264" s="97"/>
      <c r="FL264" s="97"/>
      <c r="FM264" s="97"/>
      <c r="FN264" s="98"/>
      <c r="FO264" s="104"/>
      <c r="FP264" s="97"/>
      <c r="FQ264" s="97"/>
      <c r="FR264" s="97"/>
      <c r="FS264" s="97"/>
      <c r="FT264" s="97"/>
      <c r="FU264" s="97"/>
      <c r="FV264" s="97"/>
      <c r="FW264" s="97"/>
      <c r="FX264" s="97"/>
      <c r="FY264" s="97"/>
      <c r="FZ264" s="97"/>
      <c r="GA264" s="97"/>
      <c r="GB264" s="97"/>
      <c r="GC264" s="97"/>
      <c r="GD264" s="97"/>
      <c r="GE264" s="98"/>
      <c r="GF264" s="104"/>
      <c r="GG264" s="97"/>
      <c r="GH264" s="97"/>
      <c r="GI264" s="97"/>
      <c r="GJ264" s="97"/>
      <c r="GK264" s="97"/>
      <c r="GL264" s="97"/>
      <c r="GM264" s="97"/>
      <c r="GN264" s="97"/>
      <c r="GO264" s="97"/>
      <c r="GP264" s="97"/>
      <c r="GQ264" s="97"/>
      <c r="GR264" s="97"/>
      <c r="GS264" s="97"/>
      <c r="GT264" s="97"/>
      <c r="GU264" s="97"/>
      <c r="GV264" s="98"/>
      <c r="GW264" s="104"/>
      <c r="GX264" s="97"/>
      <c r="GY264" s="97"/>
      <c r="GZ264" s="97"/>
      <c r="HA264" s="97"/>
      <c r="HB264" s="97"/>
      <c r="HC264" s="97"/>
      <c r="HD264" s="97"/>
      <c r="HE264" s="97"/>
      <c r="HF264" s="97"/>
      <c r="HG264" s="97"/>
      <c r="HH264" s="97"/>
      <c r="HI264" s="97"/>
      <c r="HJ264" s="97"/>
      <c r="HK264" s="97"/>
      <c r="HL264" s="97"/>
      <c r="HM264" s="98"/>
      <c r="HN264" s="104"/>
      <c r="HO264" s="97"/>
      <c r="HP264" s="97"/>
      <c r="HQ264" s="97"/>
      <c r="HR264" s="97"/>
      <c r="HS264" s="97"/>
      <c r="HT264" s="97"/>
      <c r="HU264" s="97"/>
      <c r="HV264" s="97"/>
      <c r="HW264" s="97"/>
      <c r="HX264" s="97"/>
      <c r="HY264" s="97"/>
      <c r="HZ264" s="97"/>
      <c r="IA264" s="97"/>
      <c r="IB264" s="97"/>
      <c r="IC264" s="97"/>
      <c r="ID264" s="98"/>
      <c r="IE264" s="104"/>
      <c r="IF264" s="97"/>
      <c r="IG264" s="97"/>
      <c r="IH264" s="97"/>
      <c r="II264" s="97"/>
      <c r="IJ264" s="97"/>
      <c r="IK264" s="97"/>
      <c r="IL264" s="97"/>
      <c r="IM264" s="97"/>
      <c r="IN264" s="97"/>
      <c r="IO264" s="97"/>
      <c r="IP264" s="97"/>
      <c r="IQ264" s="97"/>
      <c r="IR264" s="97"/>
      <c r="IS264" s="97"/>
      <c r="IT264" s="97"/>
      <c r="IU264" s="98"/>
      <c r="IV264" s="104"/>
      <c r="IW264" s="97"/>
      <c r="IX264" s="97"/>
      <c r="IY264" s="97"/>
      <c r="IZ264" s="97"/>
      <c r="JA264" s="97"/>
      <c r="JB264" s="97"/>
      <c r="JC264" s="97"/>
      <c r="JD264" s="97"/>
      <c r="JE264" s="97"/>
      <c r="JF264" s="97"/>
      <c r="JG264" s="97"/>
      <c r="JH264" s="97"/>
      <c r="JI264" s="97"/>
      <c r="JJ264" s="97"/>
      <c r="JK264" s="97"/>
      <c r="JL264" s="98"/>
      <c r="JM264" s="104"/>
      <c r="JN264" s="97"/>
      <c r="JO264" s="97"/>
      <c r="JP264" s="97"/>
      <c r="JQ264" s="97"/>
      <c r="JR264" s="97"/>
      <c r="JS264" s="97"/>
      <c r="JT264" s="97"/>
      <c r="JU264" s="97"/>
      <c r="JV264" s="97"/>
      <c r="JW264" s="97"/>
      <c r="JX264" s="97"/>
      <c r="JY264" s="97"/>
      <c r="JZ264" s="97"/>
      <c r="KA264" s="97"/>
      <c r="KB264" s="97"/>
      <c r="KC264" s="98"/>
      <c r="KD264" s="104"/>
      <c r="KE264" s="97"/>
      <c r="KF264" s="97"/>
      <c r="KG264" s="97"/>
      <c r="KH264" s="97"/>
      <c r="KI264" s="97"/>
      <c r="KJ264" s="97"/>
      <c r="KK264" s="97"/>
      <c r="KL264" s="97"/>
      <c r="KM264" s="97"/>
      <c r="KN264" s="97"/>
      <c r="KO264" s="97"/>
      <c r="KP264" s="97"/>
      <c r="KQ264" s="97"/>
      <c r="KR264" s="97"/>
      <c r="KS264" s="97"/>
    </row>
    <row r="265" ht="15.0" customHeight="1">
      <c r="A265" s="104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8"/>
      <c r="R265" s="104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8"/>
      <c r="AI265" s="104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8"/>
      <c r="AZ265" s="104"/>
      <c r="BA265" s="97"/>
      <c r="BB265" s="97"/>
      <c r="BC265" s="97"/>
      <c r="BD265" s="97"/>
      <c r="BE265" s="97"/>
      <c r="BF265" s="97"/>
      <c r="BG265" s="97"/>
      <c r="BH265" s="97"/>
      <c r="BI265" s="97"/>
      <c r="BJ265" s="97"/>
      <c r="BK265" s="97"/>
      <c r="BL265" s="97"/>
      <c r="BM265" s="97"/>
      <c r="BN265" s="97"/>
      <c r="BO265" s="97"/>
      <c r="BP265" s="98"/>
      <c r="BQ265" s="104"/>
      <c r="BR265" s="97"/>
      <c r="BS265" s="97"/>
      <c r="BT265" s="97"/>
      <c r="BU265" s="97"/>
      <c r="BV265" s="97"/>
      <c r="BW265" s="97"/>
      <c r="BX265" s="97"/>
      <c r="BY265" s="97"/>
      <c r="BZ265" s="97"/>
      <c r="CA265" s="97"/>
      <c r="CB265" s="97"/>
      <c r="CC265" s="97"/>
      <c r="CD265" s="97"/>
      <c r="CE265" s="97"/>
      <c r="CF265" s="97"/>
      <c r="CG265" s="98"/>
      <c r="CH265" s="104"/>
      <c r="CI265" s="97"/>
      <c r="CJ265" s="97"/>
      <c r="CK265" s="97"/>
      <c r="CL265" s="97"/>
      <c r="CM265" s="97"/>
      <c r="CN265" s="97"/>
      <c r="CO265" s="97"/>
      <c r="CP265" s="97"/>
      <c r="CQ265" s="97"/>
      <c r="CR265" s="97"/>
      <c r="CS265" s="97"/>
      <c r="CT265" s="97"/>
      <c r="CU265" s="97"/>
      <c r="CV265" s="97"/>
      <c r="CW265" s="97"/>
      <c r="CX265" s="98"/>
      <c r="CY265" s="104"/>
      <c r="CZ265" s="97"/>
      <c r="DA265" s="97"/>
      <c r="DB265" s="97"/>
      <c r="DC265" s="97"/>
      <c r="DD265" s="97"/>
      <c r="DE265" s="97"/>
      <c r="DF265" s="97"/>
      <c r="DG265" s="97"/>
      <c r="DH265" s="97"/>
      <c r="DI265" s="97"/>
      <c r="DJ265" s="97"/>
      <c r="DK265" s="97"/>
      <c r="DL265" s="97"/>
      <c r="DM265" s="97"/>
      <c r="DN265" s="97"/>
      <c r="DO265" s="98"/>
      <c r="DP265" s="104"/>
      <c r="DQ265" s="97"/>
      <c r="DR265" s="97"/>
      <c r="DS265" s="97"/>
      <c r="DT265" s="97"/>
      <c r="DU265" s="97"/>
      <c r="DV265" s="97"/>
      <c r="DW265" s="97"/>
      <c r="DX265" s="97"/>
      <c r="DY265" s="97"/>
      <c r="DZ265" s="97"/>
      <c r="EA265" s="97"/>
      <c r="EB265" s="97"/>
      <c r="EC265" s="97"/>
      <c r="ED265" s="97"/>
      <c r="EE265" s="97"/>
      <c r="EF265" s="98"/>
      <c r="EG265" s="104"/>
      <c r="EH265" s="97"/>
      <c r="EI265" s="97"/>
      <c r="EJ265" s="97"/>
      <c r="EK265" s="97"/>
      <c r="EL265" s="97"/>
      <c r="EM265" s="97"/>
      <c r="EN265" s="97"/>
      <c r="EO265" s="97"/>
      <c r="EP265" s="97"/>
      <c r="EQ265" s="97"/>
      <c r="ER265" s="97"/>
      <c r="ES265" s="97"/>
      <c r="ET265" s="97"/>
      <c r="EU265" s="97"/>
      <c r="EV265" s="97"/>
      <c r="EW265" s="98"/>
      <c r="EX265" s="104"/>
      <c r="EY265" s="97"/>
      <c r="EZ265" s="97"/>
      <c r="FA265" s="97"/>
      <c r="FB265" s="97"/>
      <c r="FC265" s="97"/>
      <c r="FD265" s="97"/>
      <c r="FE265" s="97"/>
      <c r="FF265" s="97"/>
      <c r="FG265" s="97"/>
      <c r="FH265" s="97"/>
      <c r="FI265" s="97"/>
      <c r="FJ265" s="97"/>
      <c r="FK265" s="97"/>
      <c r="FL265" s="97"/>
      <c r="FM265" s="97"/>
      <c r="FN265" s="98"/>
      <c r="FO265" s="104"/>
      <c r="FP265" s="97"/>
      <c r="FQ265" s="97"/>
      <c r="FR265" s="97"/>
      <c r="FS265" s="97"/>
      <c r="FT265" s="97"/>
      <c r="FU265" s="97"/>
      <c r="FV265" s="97"/>
      <c r="FW265" s="97"/>
      <c r="FX265" s="97"/>
      <c r="FY265" s="97"/>
      <c r="FZ265" s="97"/>
      <c r="GA265" s="97"/>
      <c r="GB265" s="97"/>
      <c r="GC265" s="97"/>
      <c r="GD265" s="97"/>
      <c r="GE265" s="98"/>
      <c r="GF265" s="104"/>
      <c r="GG265" s="97"/>
      <c r="GH265" s="97"/>
      <c r="GI265" s="97"/>
      <c r="GJ265" s="97"/>
      <c r="GK265" s="97"/>
      <c r="GL265" s="97"/>
      <c r="GM265" s="97"/>
      <c r="GN265" s="97"/>
      <c r="GO265" s="97"/>
      <c r="GP265" s="97"/>
      <c r="GQ265" s="97"/>
      <c r="GR265" s="97"/>
      <c r="GS265" s="97"/>
      <c r="GT265" s="97"/>
      <c r="GU265" s="97"/>
      <c r="GV265" s="98"/>
      <c r="GW265" s="104"/>
      <c r="GX265" s="97"/>
      <c r="GY265" s="97"/>
      <c r="GZ265" s="97"/>
      <c r="HA265" s="97"/>
      <c r="HB265" s="97"/>
      <c r="HC265" s="97"/>
      <c r="HD265" s="97"/>
      <c r="HE265" s="97"/>
      <c r="HF265" s="97"/>
      <c r="HG265" s="97"/>
      <c r="HH265" s="97"/>
      <c r="HI265" s="97"/>
      <c r="HJ265" s="97"/>
      <c r="HK265" s="97"/>
      <c r="HL265" s="97"/>
      <c r="HM265" s="98"/>
      <c r="HN265" s="104"/>
      <c r="HO265" s="97"/>
      <c r="HP265" s="97"/>
      <c r="HQ265" s="97"/>
      <c r="HR265" s="97"/>
      <c r="HS265" s="97"/>
      <c r="HT265" s="97"/>
      <c r="HU265" s="97"/>
      <c r="HV265" s="97"/>
      <c r="HW265" s="97"/>
      <c r="HX265" s="97"/>
      <c r="HY265" s="97"/>
      <c r="HZ265" s="97"/>
      <c r="IA265" s="97"/>
      <c r="IB265" s="97"/>
      <c r="IC265" s="97"/>
      <c r="ID265" s="98"/>
      <c r="IE265" s="104"/>
      <c r="IF265" s="97"/>
      <c r="IG265" s="97"/>
      <c r="IH265" s="97"/>
      <c r="II265" s="97"/>
      <c r="IJ265" s="97"/>
      <c r="IK265" s="97"/>
      <c r="IL265" s="97"/>
      <c r="IM265" s="97"/>
      <c r="IN265" s="97"/>
      <c r="IO265" s="97"/>
      <c r="IP265" s="97"/>
      <c r="IQ265" s="97"/>
      <c r="IR265" s="97"/>
      <c r="IS265" s="97"/>
      <c r="IT265" s="97"/>
      <c r="IU265" s="98"/>
      <c r="IV265" s="104"/>
      <c r="IW265" s="97"/>
      <c r="IX265" s="97"/>
      <c r="IY265" s="97"/>
      <c r="IZ265" s="97"/>
      <c r="JA265" s="97"/>
      <c r="JB265" s="97"/>
      <c r="JC265" s="97"/>
      <c r="JD265" s="97"/>
      <c r="JE265" s="97"/>
      <c r="JF265" s="97"/>
      <c r="JG265" s="97"/>
      <c r="JH265" s="97"/>
      <c r="JI265" s="97"/>
      <c r="JJ265" s="97"/>
      <c r="JK265" s="97"/>
      <c r="JL265" s="98"/>
      <c r="JM265" s="104"/>
      <c r="JN265" s="97"/>
      <c r="JO265" s="97"/>
      <c r="JP265" s="97"/>
      <c r="JQ265" s="97"/>
      <c r="JR265" s="97"/>
      <c r="JS265" s="97"/>
      <c r="JT265" s="97"/>
      <c r="JU265" s="97"/>
      <c r="JV265" s="97"/>
      <c r="JW265" s="97"/>
      <c r="JX265" s="97"/>
      <c r="JY265" s="97"/>
      <c r="JZ265" s="97"/>
      <c r="KA265" s="97"/>
      <c r="KB265" s="97"/>
      <c r="KC265" s="98"/>
      <c r="KD265" s="104"/>
      <c r="KE265" s="97"/>
      <c r="KF265" s="97"/>
      <c r="KG265" s="97"/>
      <c r="KH265" s="97"/>
      <c r="KI265" s="97"/>
      <c r="KJ265" s="97"/>
      <c r="KK265" s="97"/>
      <c r="KL265" s="97"/>
      <c r="KM265" s="97"/>
      <c r="KN265" s="97"/>
      <c r="KO265" s="97"/>
      <c r="KP265" s="97"/>
      <c r="KQ265" s="97"/>
      <c r="KR265" s="97"/>
      <c r="KS265" s="97"/>
    </row>
    <row r="266" ht="15.0" customHeight="1">
      <c r="A266" s="104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8"/>
      <c r="R266" s="104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8"/>
      <c r="AI266" s="104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  <c r="AX266" s="97"/>
      <c r="AY266" s="98"/>
      <c r="AZ266" s="104"/>
      <c r="BA266" s="97"/>
      <c r="BB266" s="97"/>
      <c r="BC266" s="97"/>
      <c r="BD266" s="97"/>
      <c r="BE266" s="97"/>
      <c r="BF266" s="97"/>
      <c r="BG266" s="97"/>
      <c r="BH266" s="97"/>
      <c r="BI266" s="97"/>
      <c r="BJ266" s="97"/>
      <c r="BK266" s="97"/>
      <c r="BL266" s="97"/>
      <c r="BM266" s="97"/>
      <c r="BN266" s="97"/>
      <c r="BO266" s="97"/>
      <c r="BP266" s="98"/>
      <c r="BQ266" s="104"/>
      <c r="BR266" s="97"/>
      <c r="BS266" s="97"/>
      <c r="BT266" s="97"/>
      <c r="BU266" s="97"/>
      <c r="BV266" s="97"/>
      <c r="BW266" s="97"/>
      <c r="BX266" s="97"/>
      <c r="BY266" s="97"/>
      <c r="BZ266" s="97"/>
      <c r="CA266" s="97"/>
      <c r="CB266" s="97"/>
      <c r="CC266" s="97"/>
      <c r="CD266" s="97"/>
      <c r="CE266" s="97"/>
      <c r="CF266" s="97"/>
      <c r="CG266" s="98"/>
      <c r="CH266" s="104"/>
      <c r="CI266" s="97"/>
      <c r="CJ266" s="97"/>
      <c r="CK266" s="97"/>
      <c r="CL266" s="97"/>
      <c r="CM266" s="97"/>
      <c r="CN266" s="97"/>
      <c r="CO266" s="97"/>
      <c r="CP266" s="97"/>
      <c r="CQ266" s="97"/>
      <c r="CR266" s="97"/>
      <c r="CS266" s="97"/>
      <c r="CT266" s="97"/>
      <c r="CU266" s="97"/>
      <c r="CV266" s="97"/>
      <c r="CW266" s="97"/>
      <c r="CX266" s="98"/>
      <c r="CY266" s="104"/>
      <c r="CZ266" s="97"/>
      <c r="DA266" s="97"/>
      <c r="DB266" s="97"/>
      <c r="DC266" s="97"/>
      <c r="DD266" s="97"/>
      <c r="DE266" s="97"/>
      <c r="DF266" s="97"/>
      <c r="DG266" s="97"/>
      <c r="DH266" s="97"/>
      <c r="DI266" s="97"/>
      <c r="DJ266" s="97"/>
      <c r="DK266" s="97"/>
      <c r="DL266" s="97"/>
      <c r="DM266" s="97"/>
      <c r="DN266" s="97"/>
      <c r="DO266" s="98"/>
      <c r="DP266" s="104"/>
      <c r="DQ266" s="97"/>
      <c r="DR266" s="97"/>
      <c r="DS266" s="97"/>
      <c r="DT266" s="97"/>
      <c r="DU266" s="97"/>
      <c r="DV266" s="97"/>
      <c r="DW266" s="97"/>
      <c r="DX266" s="97"/>
      <c r="DY266" s="97"/>
      <c r="DZ266" s="97"/>
      <c r="EA266" s="97"/>
      <c r="EB266" s="97"/>
      <c r="EC266" s="97"/>
      <c r="ED266" s="97"/>
      <c r="EE266" s="97"/>
      <c r="EF266" s="98"/>
      <c r="EG266" s="104"/>
      <c r="EH266" s="97"/>
      <c r="EI266" s="97"/>
      <c r="EJ266" s="97"/>
      <c r="EK266" s="97"/>
      <c r="EL266" s="97"/>
      <c r="EM266" s="97"/>
      <c r="EN266" s="97"/>
      <c r="EO266" s="97"/>
      <c r="EP266" s="97"/>
      <c r="EQ266" s="97"/>
      <c r="ER266" s="97"/>
      <c r="ES266" s="97"/>
      <c r="ET266" s="97"/>
      <c r="EU266" s="97"/>
      <c r="EV266" s="97"/>
      <c r="EW266" s="98"/>
      <c r="EX266" s="104"/>
      <c r="EY266" s="97"/>
      <c r="EZ266" s="97"/>
      <c r="FA266" s="97"/>
      <c r="FB266" s="97"/>
      <c r="FC266" s="97"/>
      <c r="FD266" s="97"/>
      <c r="FE266" s="97"/>
      <c r="FF266" s="97"/>
      <c r="FG266" s="97"/>
      <c r="FH266" s="97"/>
      <c r="FI266" s="97"/>
      <c r="FJ266" s="97"/>
      <c r="FK266" s="97"/>
      <c r="FL266" s="97"/>
      <c r="FM266" s="97"/>
      <c r="FN266" s="98"/>
      <c r="FO266" s="104"/>
      <c r="FP266" s="97"/>
      <c r="FQ266" s="97"/>
      <c r="FR266" s="97"/>
      <c r="FS266" s="97"/>
      <c r="FT266" s="97"/>
      <c r="FU266" s="97"/>
      <c r="FV266" s="97"/>
      <c r="FW266" s="97"/>
      <c r="FX266" s="97"/>
      <c r="FY266" s="97"/>
      <c r="FZ266" s="97"/>
      <c r="GA266" s="97"/>
      <c r="GB266" s="97"/>
      <c r="GC266" s="97"/>
      <c r="GD266" s="97"/>
      <c r="GE266" s="98"/>
      <c r="GF266" s="104"/>
      <c r="GG266" s="97"/>
      <c r="GH266" s="97"/>
      <c r="GI266" s="97"/>
      <c r="GJ266" s="97"/>
      <c r="GK266" s="97"/>
      <c r="GL266" s="97"/>
      <c r="GM266" s="97"/>
      <c r="GN266" s="97"/>
      <c r="GO266" s="97"/>
      <c r="GP266" s="97"/>
      <c r="GQ266" s="97"/>
      <c r="GR266" s="97"/>
      <c r="GS266" s="97"/>
      <c r="GT266" s="97"/>
      <c r="GU266" s="97"/>
      <c r="GV266" s="98"/>
      <c r="GW266" s="104"/>
      <c r="GX266" s="97"/>
      <c r="GY266" s="97"/>
      <c r="GZ266" s="97"/>
      <c r="HA266" s="97"/>
      <c r="HB266" s="97"/>
      <c r="HC266" s="97"/>
      <c r="HD266" s="97"/>
      <c r="HE266" s="97"/>
      <c r="HF266" s="97"/>
      <c r="HG266" s="97"/>
      <c r="HH266" s="97"/>
      <c r="HI266" s="97"/>
      <c r="HJ266" s="97"/>
      <c r="HK266" s="97"/>
      <c r="HL266" s="97"/>
      <c r="HM266" s="98"/>
      <c r="HN266" s="104"/>
      <c r="HO266" s="97"/>
      <c r="HP266" s="97"/>
      <c r="HQ266" s="97"/>
      <c r="HR266" s="97"/>
      <c r="HS266" s="97"/>
      <c r="HT266" s="97"/>
      <c r="HU266" s="97"/>
      <c r="HV266" s="97"/>
      <c r="HW266" s="97"/>
      <c r="HX266" s="97"/>
      <c r="HY266" s="97"/>
      <c r="HZ266" s="97"/>
      <c r="IA266" s="97"/>
      <c r="IB266" s="97"/>
      <c r="IC266" s="97"/>
      <c r="ID266" s="98"/>
      <c r="IE266" s="104"/>
      <c r="IF266" s="97"/>
      <c r="IG266" s="97"/>
      <c r="IH266" s="97"/>
      <c r="II266" s="97"/>
      <c r="IJ266" s="97"/>
      <c r="IK266" s="97"/>
      <c r="IL266" s="97"/>
      <c r="IM266" s="97"/>
      <c r="IN266" s="97"/>
      <c r="IO266" s="97"/>
      <c r="IP266" s="97"/>
      <c r="IQ266" s="97"/>
      <c r="IR266" s="97"/>
      <c r="IS266" s="97"/>
      <c r="IT266" s="97"/>
      <c r="IU266" s="98"/>
      <c r="IV266" s="104"/>
      <c r="IW266" s="97"/>
      <c r="IX266" s="97"/>
      <c r="IY266" s="97"/>
      <c r="IZ266" s="97"/>
      <c r="JA266" s="97"/>
      <c r="JB266" s="97"/>
      <c r="JC266" s="97"/>
      <c r="JD266" s="97"/>
      <c r="JE266" s="97"/>
      <c r="JF266" s="97"/>
      <c r="JG266" s="97"/>
      <c r="JH266" s="97"/>
      <c r="JI266" s="97"/>
      <c r="JJ266" s="97"/>
      <c r="JK266" s="97"/>
      <c r="JL266" s="98"/>
      <c r="JM266" s="104"/>
      <c r="JN266" s="97"/>
      <c r="JO266" s="97"/>
      <c r="JP266" s="97"/>
      <c r="JQ266" s="97"/>
      <c r="JR266" s="97"/>
      <c r="JS266" s="97"/>
      <c r="JT266" s="97"/>
      <c r="JU266" s="97"/>
      <c r="JV266" s="97"/>
      <c r="JW266" s="97"/>
      <c r="JX266" s="97"/>
      <c r="JY266" s="97"/>
      <c r="JZ266" s="97"/>
      <c r="KA266" s="97"/>
      <c r="KB266" s="97"/>
      <c r="KC266" s="98"/>
      <c r="KD266" s="104"/>
      <c r="KE266" s="97"/>
      <c r="KF266" s="97"/>
      <c r="KG266" s="97"/>
      <c r="KH266" s="97"/>
      <c r="KI266" s="97"/>
      <c r="KJ266" s="97"/>
      <c r="KK266" s="97"/>
      <c r="KL266" s="97"/>
      <c r="KM266" s="97"/>
      <c r="KN266" s="97"/>
      <c r="KO266" s="97"/>
      <c r="KP266" s="97"/>
      <c r="KQ266" s="97"/>
      <c r="KR266" s="97"/>
      <c r="KS266" s="97"/>
    </row>
    <row r="267" ht="15.0" customHeight="1">
      <c r="A267" s="104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8"/>
      <c r="R267" s="104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8"/>
      <c r="AI267" s="104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V267" s="97"/>
      <c r="AW267" s="97"/>
      <c r="AX267" s="97"/>
      <c r="AY267" s="98"/>
      <c r="AZ267" s="104"/>
      <c r="BA267" s="97"/>
      <c r="BB267" s="97"/>
      <c r="BC267" s="97"/>
      <c r="BD267" s="97"/>
      <c r="BE267" s="97"/>
      <c r="BF267" s="97"/>
      <c r="BG267" s="97"/>
      <c r="BH267" s="97"/>
      <c r="BI267" s="97"/>
      <c r="BJ267" s="97"/>
      <c r="BK267" s="97"/>
      <c r="BL267" s="97"/>
      <c r="BM267" s="97"/>
      <c r="BN267" s="97"/>
      <c r="BO267" s="97"/>
      <c r="BP267" s="98"/>
      <c r="BQ267" s="104"/>
      <c r="BR267" s="97"/>
      <c r="BS267" s="97"/>
      <c r="BT267" s="97"/>
      <c r="BU267" s="97"/>
      <c r="BV267" s="97"/>
      <c r="BW267" s="97"/>
      <c r="BX267" s="97"/>
      <c r="BY267" s="97"/>
      <c r="BZ267" s="97"/>
      <c r="CA267" s="97"/>
      <c r="CB267" s="97"/>
      <c r="CC267" s="97"/>
      <c r="CD267" s="97"/>
      <c r="CE267" s="97"/>
      <c r="CF267" s="97"/>
      <c r="CG267" s="98"/>
      <c r="CH267" s="104"/>
      <c r="CI267" s="97"/>
      <c r="CJ267" s="97"/>
      <c r="CK267" s="97"/>
      <c r="CL267" s="97"/>
      <c r="CM267" s="97"/>
      <c r="CN267" s="97"/>
      <c r="CO267" s="97"/>
      <c r="CP267" s="97"/>
      <c r="CQ267" s="97"/>
      <c r="CR267" s="97"/>
      <c r="CS267" s="97"/>
      <c r="CT267" s="97"/>
      <c r="CU267" s="97"/>
      <c r="CV267" s="97"/>
      <c r="CW267" s="97"/>
      <c r="CX267" s="98"/>
      <c r="CY267" s="104"/>
      <c r="CZ267" s="97"/>
      <c r="DA267" s="97"/>
      <c r="DB267" s="97"/>
      <c r="DC267" s="97"/>
      <c r="DD267" s="97"/>
      <c r="DE267" s="97"/>
      <c r="DF267" s="97"/>
      <c r="DG267" s="97"/>
      <c r="DH267" s="97"/>
      <c r="DI267" s="97"/>
      <c r="DJ267" s="97"/>
      <c r="DK267" s="97"/>
      <c r="DL267" s="97"/>
      <c r="DM267" s="97"/>
      <c r="DN267" s="97"/>
      <c r="DO267" s="98"/>
      <c r="DP267" s="104"/>
      <c r="DQ267" s="97"/>
      <c r="DR267" s="97"/>
      <c r="DS267" s="97"/>
      <c r="DT267" s="97"/>
      <c r="DU267" s="97"/>
      <c r="DV267" s="97"/>
      <c r="DW267" s="97"/>
      <c r="DX267" s="97"/>
      <c r="DY267" s="97"/>
      <c r="DZ267" s="97"/>
      <c r="EA267" s="97"/>
      <c r="EB267" s="97"/>
      <c r="EC267" s="97"/>
      <c r="ED267" s="97"/>
      <c r="EE267" s="97"/>
      <c r="EF267" s="98"/>
      <c r="EG267" s="104"/>
      <c r="EH267" s="97"/>
      <c r="EI267" s="97"/>
      <c r="EJ267" s="97"/>
      <c r="EK267" s="97"/>
      <c r="EL267" s="97"/>
      <c r="EM267" s="97"/>
      <c r="EN267" s="97"/>
      <c r="EO267" s="97"/>
      <c r="EP267" s="97"/>
      <c r="EQ267" s="97"/>
      <c r="ER267" s="97"/>
      <c r="ES267" s="97"/>
      <c r="ET267" s="97"/>
      <c r="EU267" s="97"/>
      <c r="EV267" s="97"/>
      <c r="EW267" s="98"/>
      <c r="EX267" s="104"/>
      <c r="EY267" s="97"/>
      <c r="EZ267" s="97"/>
      <c r="FA267" s="97"/>
      <c r="FB267" s="97"/>
      <c r="FC267" s="97"/>
      <c r="FD267" s="97"/>
      <c r="FE267" s="97"/>
      <c r="FF267" s="97"/>
      <c r="FG267" s="97"/>
      <c r="FH267" s="97"/>
      <c r="FI267" s="97"/>
      <c r="FJ267" s="97"/>
      <c r="FK267" s="97"/>
      <c r="FL267" s="97"/>
      <c r="FM267" s="97"/>
      <c r="FN267" s="98"/>
      <c r="FO267" s="104"/>
      <c r="FP267" s="97"/>
      <c r="FQ267" s="97"/>
      <c r="FR267" s="97"/>
      <c r="FS267" s="97"/>
      <c r="FT267" s="97"/>
      <c r="FU267" s="97"/>
      <c r="FV267" s="97"/>
      <c r="FW267" s="97"/>
      <c r="FX267" s="97"/>
      <c r="FY267" s="97"/>
      <c r="FZ267" s="97"/>
      <c r="GA267" s="97"/>
      <c r="GB267" s="97"/>
      <c r="GC267" s="97"/>
      <c r="GD267" s="97"/>
      <c r="GE267" s="98"/>
      <c r="GF267" s="104"/>
      <c r="GG267" s="97"/>
      <c r="GH267" s="97"/>
      <c r="GI267" s="97"/>
      <c r="GJ267" s="97"/>
      <c r="GK267" s="97"/>
      <c r="GL267" s="97"/>
      <c r="GM267" s="97"/>
      <c r="GN267" s="97"/>
      <c r="GO267" s="97"/>
      <c r="GP267" s="97"/>
      <c r="GQ267" s="97"/>
      <c r="GR267" s="97"/>
      <c r="GS267" s="97"/>
      <c r="GT267" s="97"/>
      <c r="GU267" s="97"/>
      <c r="GV267" s="98"/>
      <c r="GW267" s="104"/>
      <c r="GX267" s="97"/>
      <c r="GY267" s="97"/>
      <c r="GZ267" s="97"/>
      <c r="HA267" s="97"/>
      <c r="HB267" s="97"/>
      <c r="HC267" s="97"/>
      <c r="HD267" s="97"/>
      <c r="HE267" s="97"/>
      <c r="HF267" s="97"/>
      <c r="HG267" s="97"/>
      <c r="HH267" s="97"/>
      <c r="HI267" s="97"/>
      <c r="HJ267" s="97"/>
      <c r="HK267" s="97"/>
      <c r="HL267" s="97"/>
      <c r="HM267" s="98"/>
      <c r="HN267" s="104"/>
      <c r="HO267" s="97"/>
      <c r="HP267" s="97"/>
      <c r="HQ267" s="97"/>
      <c r="HR267" s="97"/>
      <c r="HS267" s="97"/>
      <c r="HT267" s="97"/>
      <c r="HU267" s="97"/>
      <c r="HV267" s="97"/>
      <c r="HW267" s="97"/>
      <c r="HX267" s="97"/>
      <c r="HY267" s="97"/>
      <c r="HZ267" s="97"/>
      <c r="IA267" s="97"/>
      <c r="IB267" s="97"/>
      <c r="IC267" s="97"/>
      <c r="ID267" s="98"/>
      <c r="IE267" s="104"/>
      <c r="IF267" s="97"/>
      <c r="IG267" s="97"/>
      <c r="IH267" s="97"/>
      <c r="II267" s="97"/>
      <c r="IJ267" s="97"/>
      <c r="IK267" s="97"/>
      <c r="IL267" s="97"/>
      <c r="IM267" s="97"/>
      <c r="IN267" s="97"/>
      <c r="IO267" s="97"/>
      <c r="IP267" s="97"/>
      <c r="IQ267" s="97"/>
      <c r="IR267" s="97"/>
      <c r="IS267" s="97"/>
      <c r="IT267" s="97"/>
      <c r="IU267" s="98"/>
      <c r="IV267" s="104"/>
      <c r="IW267" s="97"/>
      <c r="IX267" s="97"/>
      <c r="IY267" s="97"/>
      <c r="IZ267" s="97"/>
      <c r="JA267" s="97"/>
      <c r="JB267" s="97"/>
      <c r="JC267" s="97"/>
      <c r="JD267" s="97"/>
      <c r="JE267" s="97"/>
      <c r="JF267" s="97"/>
      <c r="JG267" s="97"/>
      <c r="JH267" s="97"/>
      <c r="JI267" s="97"/>
      <c r="JJ267" s="97"/>
      <c r="JK267" s="97"/>
      <c r="JL267" s="98"/>
      <c r="JM267" s="104"/>
      <c r="JN267" s="97"/>
      <c r="JO267" s="97"/>
      <c r="JP267" s="97"/>
      <c r="JQ267" s="97"/>
      <c r="JR267" s="97"/>
      <c r="JS267" s="97"/>
      <c r="JT267" s="97"/>
      <c r="JU267" s="97"/>
      <c r="JV267" s="97"/>
      <c r="JW267" s="97"/>
      <c r="JX267" s="97"/>
      <c r="JY267" s="97"/>
      <c r="JZ267" s="97"/>
      <c r="KA267" s="97"/>
      <c r="KB267" s="97"/>
      <c r="KC267" s="98"/>
      <c r="KD267" s="104"/>
      <c r="KE267" s="97"/>
      <c r="KF267" s="97"/>
      <c r="KG267" s="97"/>
      <c r="KH267" s="97"/>
      <c r="KI267" s="97"/>
      <c r="KJ267" s="97"/>
      <c r="KK267" s="97"/>
      <c r="KL267" s="97"/>
      <c r="KM267" s="97"/>
      <c r="KN267" s="97"/>
      <c r="KO267" s="97"/>
      <c r="KP267" s="97"/>
      <c r="KQ267" s="97"/>
      <c r="KR267" s="97"/>
      <c r="KS267" s="97"/>
    </row>
    <row r="268" ht="15.0" customHeight="1">
      <c r="A268" s="104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8"/>
      <c r="R268" s="104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8"/>
      <c r="AI268" s="104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8"/>
      <c r="AZ268" s="104"/>
      <c r="BA268" s="97"/>
      <c r="BB268" s="97"/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  <c r="BM268" s="97"/>
      <c r="BN268" s="97"/>
      <c r="BO268" s="97"/>
      <c r="BP268" s="98"/>
      <c r="BQ268" s="104"/>
      <c r="BR268" s="97"/>
      <c r="BS268" s="97"/>
      <c r="BT268" s="97"/>
      <c r="BU268" s="97"/>
      <c r="BV268" s="97"/>
      <c r="BW268" s="97"/>
      <c r="BX268" s="97"/>
      <c r="BY268" s="97"/>
      <c r="BZ268" s="97"/>
      <c r="CA268" s="97"/>
      <c r="CB268" s="97"/>
      <c r="CC268" s="97"/>
      <c r="CD268" s="97"/>
      <c r="CE268" s="97"/>
      <c r="CF268" s="97"/>
      <c r="CG268" s="98"/>
      <c r="CH268" s="104"/>
      <c r="CI268" s="97"/>
      <c r="CJ268" s="97"/>
      <c r="CK268" s="97"/>
      <c r="CL268" s="97"/>
      <c r="CM268" s="97"/>
      <c r="CN268" s="97"/>
      <c r="CO268" s="97"/>
      <c r="CP268" s="97"/>
      <c r="CQ268" s="97"/>
      <c r="CR268" s="97"/>
      <c r="CS268" s="97"/>
      <c r="CT268" s="97"/>
      <c r="CU268" s="97"/>
      <c r="CV268" s="97"/>
      <c r="CW268" s="97"/>
      <c r="CX268" s="98"/>
      <c r="CY268" s="104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  <c r="DL268" s="97"/>
      <c r="DM268" s="97"/>
      <c r="DN268" s="97"/>
      <c r="DO268" s="98"/>
      <c r="DP268" s="104"/>
      <c r="DQ268" s="97"/>
      <c r="DR268" s="97"/>
      <c r="DS268" s="97"/>
      <c r="DT268" s="97"/>
      <c r="DU268" s="97"/>
      <c r="DV268" s="97"/>
      <c r="DW268" s="97"/>
      <c r="DX268" s="97"/>
      <c r="DY268" s="97"/>
      <c r="DZ268" s="97"/>
      <c r="EA268" s="97"/>
      <c r="EB268" s="97"/>
      <c r="EC268" s="97"/>
      <c r="ED268" s="97"/>
      <c r="EE268" s="97"/>
      <c r="EF268" s="98"/>
      <c r="EG268" s="104"/>
      <c r="EH268" s="97"/>
      <c r="EI268" s="97"/>
      <c r="EJ268" s="97"/>
      <c r="EK268" s="97"/>
      <c r="EL268" s="97"/>
      <c r="EM268" s="97"/>
      <c r="EN268" s="97"/>
      <c r="EO268" s="97"/>
      <c r="EP268" s="97"/>
      <c r="EQ268" s="97"/>
      <c r="ER268" s="97"/>
      <c r="ES268" s="97"/>
      <c r="ET268" s="97"/>
      <c r="EU268" s="97"/>
      <c r="EV268" s="97"/>
      <c r="EW268" s="98"/>
      <c r="EX268" s="104"/>
      <c r="EY268" s="97"/>
      <c r="EZ268" s="97"/>
      <c r="FA268" s="97"/>
      <c r="FB268" s="97"/>
      <c r="FC268" s="97"/>
      <c r="FD268" s="97"/>
      <c r="FE268" s="97"/>
      <c r="FF268" s="97"/>
      <c r="FG268" s="97"/>
      <c r="FH268" s="97"/>
      <c r="FI268" s="97"/>
      <c r="FJ268" s="97"/>
      <c r="FK268" s="97"/>
      <c r="FL268" s="97"/>
      <c r="FM268" s="97"/>
      <c r="FN268" s="98"/>
      <c r="FO268" s="104"/>
      <c r="FP268" s="97"/>
      <c r="FQ268" s="97"/>
      <c r="FR268" s="97"/>
      <c r="FS268" s="97"/>
      <c r="FT268" s="97"/>
      <c r="FU268" s="97"/>
      <c r="FV268" s="97"/>
      <c r="FW268" s="97"/>
      <c r="FX268" s="97"/>
      <c r="FY268" s="97"/>
      <c r="FZ268" s="97"/>
      <c r="GA268" s="97"/>
      <c r="GB268" s="97"/>
      <c r="GC268" s="97"/>
      <c r="GD268" s="97"/>
      <c r="GE268" s="98"/>
      <c r="GF268" s="104"/>
      <c r="GG268" s="97"/>
      <c r="GH268" s="97"/>
      <c r="GI268" s="97"/>
      <c r="GJ268" s="97"/>
      <c r="GK268" s="97"/>
      <c r="GL268" s="97"/>
      <c r="GM268" s="97"/>
      <c r="GN268" s="97"/>
      <c r="GO268" s="97"/>
      <c r="GP268" s="97"/>
      <c r="GQ268" s="97"/>
      <c r="GR268" s="97"/>
      <c r="GS268" s="97"/>
      <c r="GT268" s="97"/>
      <c r="GU268" s="97"/>
      <c r="GV268" s="98"/>
      <c r="GW268" s="104"/>
      <c r="GX268" s="97"/>
      <c r="GY268" s="97"/>
      <c r="GZ268" s="97"/>
      <c r="HA268" s="97"/>
      <c r="HB268" s="97"/>
      <c r="HC268" s="97"/>
      <c r="HD268" s="97"/>
      <c r="HE268" s="97"/>
      <c r="HF268" s="97"/>
      <c r="HG268" s="97"/>
      <c r="HH268" s="97"/>
      <c r="HI268" s="97"/>
      <c r="HJ268" s="97"/>
      <c r="HK268" s="97"/>
      <c r="HL268" s="97"/>
      <c r="HM268" s="98"/>
      <c r="HN268" s="104"/>
      <c r="HO268" s="97"/>
      <c r="HP268" s="97"/>
      <c r="HQ268" s="97"/>
      <c r="HR268" s="97"/>
      <c r="HS268" s="97"/>
      <c r="HT268" s="97"/>
      <c r="HU268" s="97"/>
      <c r="HV268" s="97"/>
      <c r="HW268" s="97"/>
      <c r="HX268" s="97"/>
      <c r="HY268" s="97"/>
      <c r="HZ268" s="97"/>
      <c r="IA268" s="97"/>
      <c r="IB268" s="97"/>
      <c r="IC268" s="97"/>
      <c r="ID268" s="98"/>
      <c r="IE268" s="104"/>
      <c r="IF268" s="97"/>
      <c r="IG268" s="97"/>
      <c r="IH268" s="97"/>
      <c r="II268" s="97"/>
      <c r="IJ268" s="97"/>
      <c r="IK268" s="97"/>
      <c r="IL268" s="97"/>
      <c r="IM268" s="97"/>
      <c r="IN268" s="97"/>
      <c r="IO268" s="97"/>
      <c r="IP268" s="97"/>
      <c r="IQ268" s="97"/>
      <c r="IR268" s="97"/>
      <c r="IS268" s="97"/>
      <c r="IT268" s="97"/>
      <c r="IU268" s="98"/>
      <c r="IV268" s="104"/>
      <c r="IW268" s="97"/>
      <c r="IX268" s="97"/>
      <c r="IY268" s="97"/>
      <c r="IZ268" s="97"/>
      <c r="JA268" s="97"/>
      <c r="JB268" s="97"/>
      <c r="JC268" s="97"/>
      <c r="JD268" s="97"/>
      <c r="JE268" s="97"/>
      <c r="JF268" s="97"/>
      <c r="JG268" s="97"/>
      <c r="JH268" s="97"/>
      <c r="JI268" s="97"/>
      <c r="JJ268" s="97"/>
      <c r="JK268" s="97"/>
      <c r="JL268" s="98"/>
      <c r="JM268" s="104"/>
      <c r="JN268" s="97"/>
      <c r="JO268" s="97"/>
      <c r="JP268" s="97"/>
      <c r="JQ268" s="97"/>
      <c r="JR268" s="97"/>
      <c r="JS268" s="97"/>
      <c r="JT268" s="97"/>
      <c r="JU268" s="97"/>
      <c r="JV268" s="97"/>
      <c r="JW268" s="97"/>
      <c r="JX268" s="97"/>
      <c r="JY268" s="97"/>
      <c r="JZ268" s="97"/>
      <c r="KA268" s="97"/>
      <c r="KB268" s="97"/>
      <c r="KC268" s="98"/>
      <c r="KD268" s="104"/>
      <c r="KE268" s="97"/>
      <c r="KF268" s="97"/>
      <c r="KG268" s="97"/>
      <c r="KH268" s="97"/>
      <c r="KI268" s="97"/>
      <c r="KJ268" s="97"/>
      <c r="KK268" s="97"/>
      <c r="KL268" s="97"/>
      <c r="KM268" s="97"/>
      <c r="KN268" s="97"/>
      <c r="KO268" s="97"/>
      <c r="KP268" s="97"/>
      <c r="KQ268" s="97"/>
      <c r="KR268" s="97"/>
      <c r="KS268" s="97"/>
    </row>
    <row r="269" ht="15.0" customHeight="1">
      <c r="A269" s="104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8"/>
      <c r="R269" s="104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8"/>
      <c r="AI269" s="104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  <c r="AT269" s="97"/>
      <c r="AU269" s="97"/>
      <c r="AV269" s="97"/>
      <c r="AW269" s="97"/>
      <c r="AX269" s="97"/>
      <c r="AY269" s="98"/>
      <c r="AZ269" s="104"/>
      <c r="BA269" s="97"/>
      <c r="BB269" s="97"/>
      <c r="BC269" s="97"/>
      <c r="BD269" s="97"/>
      <c r="BE269" s="97"/>
      <c r="BF269" s="97"/>
      <c r="BG269" s="97"/>
      <c r="BH269" s="97"/>
      <c r="BI269" s="97"/>
      <c r="BJ269" s="97"/>
      <c r="BK269" s="97"/>
      <c r="BL269" s="97"/>
      <c r="BM269" s="97"/>
      <c r="BN269" s="97"/>
      <c r="BO269" s="97"/>
      <c r="BP269" s="98"/>
      <c r="BQ269" s="104"/>
      <c r="BR269" s="97"/>
      <c r="BS269" s="97"/>
      <c r="BT269" s="97"/>
      <c r="BU269" s="97"/>
      <c r="BV269" s="97"/>
      <c r="BW269" s="97"/>
      <c r="BX269" s="97"/>
      <c r="BY269" s="97"/>
      <c r="BZ269" s="97"/>
      <c r="CA269" s="97"/>
      <c r="CB269" s="97"/>
      <c r="CC269" s="97"/>
      <c r="CD269" s="97"/>
      <c r="CE269" s="97"/>
      <c r="CF269" s="97"/>
      <c r="CG269" s="98"/>
      <c r="CH269" s="104"/>
      <c r="CI269" s="97"/>
      <c r="CJ269" s="97"/>
      <c r="CK269" s="97"/>
      <c r="CL269" s="97"/>
      <c r="CM269" s="97"/>
      <c r="CN269" s="97"/>
      <c r="CO269" s="97"/>
      <c r="CP269" s="97"/>
      <c r="CQ269" s="97"/>
      <c r="CR269" s="97"/>
      <c r="CS269" s="97"/>
      <c r="CT269" s="97"/>
      <c r="CU269" s="97"/>
      <c r="CV269" s="97"/>
      <c r="CW269" s="97"/>
      <c r="CX269" s="98"/>
      <c r="CY269" s="104"/>
      <c r="CZ269" s="97"/>
      <c r="DA269" s="97"/>
      <c r="DB269" s="97"/>
      <c r="DC269" s="97"/>
      <c r="DD269" s="97"/>
      <c r="DE269" s="97"/>
      <c r="DF269" s="97"/>
      <c r="DG269" s="97"/>
      <c r="DH269" s="97"/>
      <c r="DI269" s="97"/>
      <c r="DJ269" s="97"/>
      <c r="DK269" s="97"/>
      <c r="DL269" s="97"/>
      <c r="DM269" s="97"/>
      <c r="DN269" s="97"/>
      <c r="DO269" s="98"/>
      <c r="DP269" s="104"/>
      <c r="DQ269" s="97"/>
      <c r="DR269" s="97"/>
      <c r="DS269" s="97"/>
      <c r="DT269" s="97"/>
      <c r="DU269" s="97"/>
      <c r="DV269" s="97"/>
      <c r="DW269" s="97"/>
      <c r="DX269" s="97"/>
      <c r="DY269" s="97"/>
      <c r="DZ269" s="97"/>
      <c r="EA269" s="97"/>
      <c r="EB269" s="97"/>
      <c r="EC269" s="97"/>
      <c r="ED269" s="97"/>
      <c r="EE269" s="97"/>
      <c r="EF269" s="98"/>
      <c r="EG269" s="104"/>
      <c r="EH269" s="97"/>
      <c r="EI269" s="97"/>
      <c r="EJ269" s="97"/>
      <c r="EK269" s="97"/>
      <c r="EL269" s="97"/>
      <c r="EM269" s="97"/>
      <c r="EN269" s="97"/>
      <c r="EO269" s="97"/>
      <c r="EP269" s="97"/>
      <c r="EQ269" s="97"/>
      <c r="ER269" s="97"/>
      <c r="ES269" s="97"/>
      <c r="ET269" s="97"/>
      <c r="EU269" s="97"/>
      <c r="EV269" s="97"/>
      <c r="EW269" s="98"/>
      <c r="EX269" s="104"/>
      <c r="EY269" s="97"/>
      <c r="EZ269" s="97"/>
      <c r="FA269" s="97"/>
      <c r="FB269" s="97"/>
      <c r="FC269" s="97"/>
      <c r="FD269" s="97"/>
      <c r="FE269" s="97"/>
      <c r="FF269" s="97"/>
      <c r="FG269" s="97"/>
      <c r="FH269" s="97"/>
      <c r="FI269" s="97"/>
      <c r="FJ269" s="97"/>
      <c r="FK269" s="97"/>
      <c r="FL269" s="97"/>
      <c r="FM269" s="97"/>
      <c r="FN269" s="98"/>
      <c r="FO269" s="104"/>
      <c r="FP269" s="97"/>
      <c r="FQ269" s="97"/>
      <c r="FR269" s="97"/>
      <c r="FS269" s="97"/>
      <c r="FT269" s="97"/>
      <c r="FU269" s="97"/>
      <c r="FV269" s="97"/>
      <c r="FW269" s="97"/>
      <c r="FX269" s="97"/>
      <c r="FY269" s="97"/>
      <c r="FZ269" s="97"/>
      <c r="GA269" s="97"/>
      <c r="GB269" s="97"/>
      <c r="GC269" s="97"/>
      <c r="GD269" s="97"/>
      <c r="GE269" s="98"/>
      <c r="GF269" s="104"/>
      <c r="GG269" s="97"/>
      <c r="GH269" s="97"/>
      <c r="GI269" s="97"/>
      <c r="GJ269" s="97"/>
      <c r="GK269" s="97"/>
      <c r="GL269" s="97"/>
      <c r="GM269" s="97"/>
      <c r="GN269" s="97"/>
      <c r="GO269" s="97"/>
      <c r="GP269" s="97"/>
      <c r="GQ269" s="97"/>
      <c r="GR269" s="97"/>
      <c r="GS269" s="97"/>
      <c r="GT269" s="97"/>
      <c r="GU269" s="97"/>
      <c r="GV269" s="98"/>
      <c r="GW269" s="104"/>
      <c r="GX269" s="97"/>
      <c r="GY269" s="97"/>
      <c r="GZ269" s="97"/>
      <c r="HA269" s="97"/>
      <c r="HB269" s="97"/>
      <c r="HC269" s="97"/>
      <c r="HD269" s="97"/>
      <c r="HE269" s="97"/>
      <c r="HF269" s="97"/>
      <c r="HG269" s="97"/>
      <c r="HH269" s="97"/>
      <c r="HI269" s="97"/>
      <c r="HJ269" s="97"/>
      <c r="HK269" s="97"/>
      <c r="HL269" s="97"/>
      <c r="HM269" s="98"/>
      <c r="HN269" s="104"/>
      <c r="HO269" s="97"/>
      <c r="HP269" s="97"/>
      <c r="HQ269" s="97"/>
      <c r="HR269" s="97"/>
      <c r="HS269" s="97"/>
      <c r="HT269" s="97"/>
      <c r="HU269" s="97"/>
      <c r="HV269" s="97"/>
      <c r="HW269" s="97"/>
      <c r="HX269" s="97"/>
      <c r="HY269" s="97"/>
      <c r="HZ269" s="97"/>
      <c r="IA269" s="97"/>
      <c r="IB269" s="97"/>
      <c r="IC269" s="97"/>
      <c r="ID269" s="98"/>
      <c r="IE269" s="104"/>
      <c r="IF269" s="97"/>
      <c r="IG269" s="97"/>
      <c r="IH269" s="97"/>
      <c r="II269" s="97"/>
      <c r="IJ269" s="97"/>
      <c r="IK269" s="97"/>
      <c r="IL269" s="97"/>
      <c r="IM269" s="97"/>
      <c r="IN269" s="97"/>
      <c r="IO269" s="97"/>
      <c r="IP269" s="97"/>
      <c r="IQ269" s="97"/>
      <c r="IR269" s="97"/>
      <c r="IS269" s="97"/>
      <c r="IT269" s="97"/>
      <c r="IU269" s="98"/>
      <c r="IV269" s="104"/>
      <c r="IW269" s="97"/>
      <c r="IX269" s="97"/>
      <c r="IY269" s="97"/>
      <c r="IZ269" s="97"/>
      <c r="JA269" s="97"/>
      <c r="JB269" s="97"/>
      <c r="JC269" s="97"/>
      <c r="JD269" s="97"/>
      <c r="JE269" s="97"/>
      <c r="JF269" s="97"/>
      <c r="JG269" s="97"/>
      <c r="JH269" s="97"/>
      <c r="JI269" s="97"/>
      <c r="JJ269" s="97"/>
      <c r="JK269" s="97"/>
      <c r="JL269" s="98"/>
      <c r="JM269" s="104"/>
      <c r="JN269" s="97"/>
      <c r="JO269" s="97"/>
      <c r="JP269" s="97"/>
      <c r="JQ269" s="97"/>
      <c r="JR269" s="97"/>
      <c r="JS269" s="97"/>
      <c r="JT269" s="97"/>
      <c r="JU269" s="97"/>
      <c r="JV269" s="97"/>
      <c r="JW269" s="97"/>
      <c r="JX269" s="97"/>
      <c r="JY269" s="97"/>
      <c r="JZ269" s="97"/>
      <c r="KA269" s="97"/>
      <c r="KB269" s="97"/>
      <c r="KC269" s="98"/>
      <c r="KD269" s="104"/>
      <c r="KE269" s="97"/>
      <c r="KF269" s="97"/>
      <c r="KG269" s="97"/>
      <c r="KH269" s="97"/>
      <c r="KI269" s="97"/>
      <c r="KJ269" s="97"/>
      <c r="KK269" s="97"/>
      <c r="KL269" s="97"/>
      <c r="KM269" s="97"/>
      <c r="KN269" s="97"/>
      <c r="KO269" s="97"/>
      <c r="KP269" s="97"/>
      <c r="KQ269" s="97"/>
      <c r="KR269" s="97"/>
      <c r="KS269" s="97"/>
    </row>
    <row r="270" ht="15.0" customHeight="1">
      <c r="A270" s="104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8"/>
      <c r="R270" s="104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8"/>
      <c r="AI270" s="104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  <c r="AT270" s="97"/>
      <c r="AU270" s="97"/>
      <c r="AV270" s="97"/>
      <c r="AW270" s="97"/>
      <c r="AX270" s="97"/>
      <c r="AY270" s="98"/>
      <c r="AZ270" s="104"/>
      <c r="BA270" s="97"/>
      <c r="BB270" s="97"/>
      <c r="BC270" s="97"/>
      <c r="BD270" s="97"/>
      <c r="BE270" s="97"/>
      <c r="BF270" s="97"/>
      <c r="BG270" s="97"/>
      <c r="BH270" s="97"/>
      <c r="BI270" s="97"/>
      <c r="BJ270" s="97"/>
      <c r="BK270" s="97"/>
      <c r="BL270" s="97"/>
      <c r="BM270" s="97"/>
      <c r="BN270" s="97"/>
      <c r="BO270" s="97"/>
      <c r="BP270" s="98"/>
      <c r="BQ270" s="104"/>
      <c r="BR270" s="97"/>
      <c r="BS270" s="97"/>
      <c r="BT270" s="97"/>
      <c r="BU270" s="97"/>
      <c r="BV270" s="97"/>
      <c r="BW270" s="97"/>
      <c r="BX270" s="97"/>
      <c r="BY270" s="97"/>
      <c r="BZ270" s="97"/>
      <c r="CA270" s="97"/>
      <c r="CB270" s="97"/>
      <c r="CC270" s="97"/>
      <c r="CD270" s="97"/>
      <c r="CE270" s="97"/>
      <c r="CF270" s="97"/>
      <c r="CG270" s="98"/>
      <c r="CH270" s="104"/>
      <c r="CI270" s="97"/>
      <c r="CJ270" s="97"/>
      <c r="CK270" s="97"/>
      <c r="CL270" s="97"/>
      <c r="CM270" s="97"/>
      <c r="CN270" s="97"/>
      <c r="CO270" s="97"/>
      <c r="CP270" s="97"/>
      <c r="CQ270" s="97"/>
      <c r="CR270" s="97"/>
      <c r="CS270" s="97"/>
      <c r="CT270" s="97"/>
      <c r="CU270" s="97"/>
      <c r="CV270" s="97"/>
      <c r="CW270" s="97"/>
      <c r="CX270" s="98"/>
      <c r="CY270" s="104"/>
      <c r="CZ270" s="97"/>
      <c r="DA270" s="97"/>
      <c r="DB270" s="97"/>
      <c r="DC270" s="97"/>
      <c r="DD270" s="97"/>
      <c r="DE270" s="97"/>
      <c r="DF270" s="97"/>
      <c r="DG270" s="97"/>
      <c r="DH270" s="97"/>
      <c r="DI270" s="97"/>
      <c r="DJ270" s="97"/>
      <c r="DK270" s="97"/>
      <c r="DL270" s="97"/>
      <c r="DM270" s="97"/>
      <c r="DN270" s="97"/>
      <c r="DO270" s="98"/>
      <c r="DP270" s="104"/>
      <c r="DQ270" s="97"/>
      <c r="DR270" s="97"/>
      <c r="DS270" s="97"/>
      <c r="DT270" s="97"/>
      <c r="DU270" s="97"/>
      <c r="DV270" s="97"/>
      <c r="DW270" s="97"/>
      <c r="DX270" s="97"/>
      <c r="DY270" s="97"/>
      <c r="DZ270" s="97"/>
      <c r="EA270" s="97"/>
      <c r="EB270" s="97"/>
      <c r="EC270" s="97"/>
      <c r="ED270" s="97"/>
      <c r="EE270" s="97"/>
      <c r="EF270" s="98"/>
      <c r="EG270" s="104"/>
      <c r="EH270" s="97"/>
      <c r="EI270" s="97"/>
      <c r="EJ270" s="97"/>
      <c r="EK270" s="97"/>
      <c r="EL270" s="97"/>
      <c r="EM270" s="97"/>
      <c r="EN270" s="97"/>
      <c r="EO270" s="97"/>
      <c r="EP270" s="97"/>
      <c r="EQ270" s="97"/>
      <c r="ER270" s="97"/>
      <c r="ES270" s="97"/>
      <c r="ET270" s="97"/>
      <c r="EU270" s="97"/>
      <c r="EV270" s="97"/>
      <c r="EW270" s="98"/>
      <c r="EX270" s="104"/>
      <c r="EY270" s="97"/>
      <c r="EZ270" s="97"/>
      <c r="FA270" s="97"/>
      <c r="FB270" s="97"/>
      <c r="FC270" s="97"/>
      <c r="FD270" s="97"/>
      <c r="FE270" s="97"/>
      <c r="FF270" s="97"/>
      <c r="FG270" s="97"/>
      <c r="FH270" s="97"/>
      <c r="FI270" s="97"/>
      <c r="FJ270" s="97"/>
      <c r="FK270" s="97"/>
      <c r="FL270" s="97"/>
      <c r="FM270" s="97"/>
      <c r="FN270" s="98"/>
      <c r="FO270" s="104"/>
      <c r="FP270" s="97"/>
      <c r="FQ270" s="97"/>
      <c r="FR270" s="97"/>
      <c r="FS270" s="97"/>
      <c r="FT270" s="97"/>
      <c r="FU270" s="97"/>
      <c r="FV270" s="97"/>
      <c r="FW270" s="97"/>
      <c r="FX270" s="97"/>
      <c r="FY270" s="97"/>
      <c r="FZ270" s="97"/>
      <c r="GA270" s="97"/>
      <c r="GB270" s="97"/>
      <c r="GC270" s="97"/>
      <c r="GD270" s="97"/>
      <c r="GE270" s="98"/>
      <c r="GF270" s="104"/>
      <c r="GG270" s="97"/>
      <c r="GH270" s="97"/>
      <c r="GI270" s="97"/>
      <c r="GJ270" s="97"/>
      <c r="GK270" s="97"/>
      <c r="GL270" s="97"/>
      <c r="GM270" s="97"/>
      <c r="GN270" s="97"/>
      <c r="GO270" s="97"/>
      <c r="GP270" s="97"/>
      <c r="GQ270" s="97"/>
      <c r="GR270" s="97"/>
      <c r="GS270" s="97"/>
      <c r="GT270" s="97"/>
      <c r="GU270" s="97"/>
      <c r="GV270" s="98"/>
      <c r="GW270" s="104"/>
      <c r="GX270" s="97"/>
      <c r="GY270" s="97"/>
      <c r="GZ270" s="97"/>
      <c r="HA270" s="97"/>
      <c r="HB270" s="97"/>
      <c r="HC270" s="97"/>
      <c r="HD270" s="97"/>
      <c r="HE270" s="97"/>
      <c r="HF270" s="97"/>
      <c r="HG270" s="97"/>
      <c r="HH270" s="97"/>
      <c r="HI270" s="97"/>
      <c r="HJ270" s="97"/>
      <c r="HK270" s="97"/>
      <c r="HL270" s="97"/>
      <c r="HM270" s="98"/>
      <c r="HN270" s="104"/>
      <c r="HO270" s="97"/>
      <c r="HP270" s="97"/>
      <c r="HQ270" s="97"/>
      <c r="HR270" s="97"/>
      <c r="HS270" s="97"/>
      <c r="HT270" s="97"/>
      <c r="HU270" s="97"/>
      <c r="HV270" s="97"/>
      <c r="HW270" s="97"/>
      <c r="HX270" s="97"/>
      <c r="HY270" s="97"/>
      <c r="HZ270" s="97"/>
      <c r="IA270" s="97"/>
      <c r="IB270" s="97"/>
      <c r="IC270" s="97"/>
      <c r="ID270" s="98"/>
      <c r="IE270" s="104"/>
      <c r="IF270" s="97"/>
      <c r="IG270" s="97"/>
      <c r="IH270" s="97"/>
      <c r="II270" s="97"/>
      <c r="IJ270" s="97"/>
      <c r="IK270" s="97"/>
      <c r="IL270" s="97"/>
      <c r="IM270" s="97"/>
      <c r="IN270" s="97"/>
      <c r="IO270" s="97"/>
      <c r="IP270" s="97"/>
      <c r="IQ270" s="97"/>
      <c r="IR270" s="97"/>
      <c r="IS270" s="97"/>
      <c r="IT270" s="97"/>
      <c r="IU270" s="98"/>
      <c r="IV270" s="104"/>
      <c r="IW270" s="97"/>
      <c r="IX270" s="97"/>
      <c r="IY270" s="97"/>
      <c r="IZ270" s="97"/>
      <c r="JA270" s="97"/>
      <c r="JB270" s="97"/>
      <c r="JC270" s="97"/>
      <c r="JD270" s="97"/>
      <c r="JE270" s="97"/>
      <c r="JF270" s="97"/>
      <c r="JG270" s="97"/>
      <c r="JH270" s="97"/>
      <c r="JI270" s="97"/>
      <c r="JJ270" s="97"/>
      <c r="JK270" s="97"/>
      <c r="JL270" s="98"/>
      <c r="JM270" s="104"/>
      <c r="JN270" s="97"/>
      <c r="JO270" s="97"/>
      <c r="JP270" s="97"/>
      <c r="JQ270" s="97"/>
      <c r="JR270" s="97"/>
      <c r="JS270" s="97"/>
      <c r="JT270" s="97"/>
      <c r="JU270" s="97"/>
      <c r="JV270" s="97"/>
      <c r="JW270" s="97"/>
      <c r="JX270" s="97"/>
      <c r="JY270" s="97"/>
      <c r="JZ270" s="97"/>
      <c r="KA270" s="97"/>
      <c r="KB270" s="97"/>
      <c r="KC270" s="98"/>
      <c r="KD270" s="104"/>
      <c r="KE270" s="97"/>
      <c r="KF270" s="97"/>
      <c r="KG270" s="97"/>
      <c r="KH270" s="97"/>
      <c r="KI270" s="97"/>
      <c r="KJ270" s="97"/>
      <c r="KK270" s="97"/>
      <c r="KL270" s="97"/>
      <c r="KM270" s="97"/>
      <c r="KN270" s="97"/>
      <c r="KO270" s="97"/>
      <c r="KP270" s="97"/>
      <c r="KQ270" s="97"/>
      <c r="KR270" s="97"/>
      <c r="KS270" s="97"/>
    </row>
    <row r="271" ht="15.0" customHeight="1">
      <c r="A271" s="104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8"/>
      <c r="R271" s="104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8"/>
      <c r="AI271" s="104"/>
      <c r="AJ271" s="97"/>
      <c r="AK271" s="97"/>
      <c r="AL271" s="97"/>
      <c r="AM271" s="97"/>
      <c r="AN271" s="97"/>
      <c r="AO271" s="97"/>
      <c r="AP271" s="97"/>
      <c r="AQ271" s="97"/>
      <c r="AR271" s="97"/>
      <c r="AS271" s="97"/>
      <c r="AT271" s="97"/>
      <c r="AU271" s="97"/>
      <c r="AV271" s="97"/>
      <c r="AW271" s="97"/>
      <c r="AX271" s="97"/>
      <c r="AY271" s="98"/>
      <c r="AZ271" s="104"/>
      <c r="BA271" s="97"/>
      <c r="BB271" s="97"/>
      <c r="BC271" s="97"/>
      <c r="BD271" s="97"/>
      <c r="BE271" s="97"/>
      <c r="BF271" s="97"/>
      <c r="BG271" s="97"/>
      <c r="BH271" s="97"/>
      <c r="BI271" s="97"/>
      <c r="BJ271" s="97"/>
      <c r="BK271" s="97"/>
      <c r="BL271" s="97"/>
      <c r="BM271" s="97"/>
      <c r="BN271" s="97"/>
      <c r="BO271" s="97"/>
      <c r="BP271" s="98"/>
      <c r="BQ271" s="104"/>
      <c r="BR271" s="97"/>
      <c r="BS271" s="97"/>
      <c r="BT271" s="97"/>
      <c r="BU271" s="97"/>
      <c r="BV271" s="97"/>
      <c r="BW271" s="97"/>
      <c r="BX271" s="97"/>
      <c r="BY271" s="97"/>
      <c r="BZ271" s="97"/>
      <c r="CA271" s="97"/>
      <c r="CB271" s="97"/>
      <c r="CC271" s="97"/>
      <c r="CD271" s="97"/>
      <c r="CE271" s="97"/>
      <c r="CF271" s="97"/>
      <c r="CG271" s="98"/>
      <c r="CH271" s="104"/>
      <c r="CI271" s="97"/>
      <c r="CJ271" s="97"/>
      <c r="CK271" s="97"/>
      <c r="CL271" s="97"/>
      <c r="CM271" s="97"/>
      <c r="CN271" s="97"/>
      <c r="CO271" s="97"/>
      <c r="CP271" s="97"/>
      <c r="CQ271" s="97"/>
      <c r="CR271" s="97"/>
      <c r="CS271" s="97"/>
      <c r="CT271" s="97"/>
      <c r="CU271" s="97"/>
      <c r="CV271" s="97"/>
      <c r="CW271" s="97"/>
      <c r="CX271" s="98"/>
      <c r="CY271" s="104"/>
      <c r="CZ271" s="97"/>
      <c r="DA271" s="97"/>
      <c r="DB271" s="97"/>
      <c r="DC271" s="97"/>
      <c r="DD271" s="97"/>
      <c r="DE271" s="97"/>
      <c r="DF271" s="97"/>
      <c r="DG271" s="97"/>
      <c r="DH271" s="97"/>
      <c r="DI271" s="97"/>
      <c r="DJ271" s="97"/>
      <c r="DK271" s="97"/>
      <c r="DL271" s="97"/>
      <c r="DM271" s="97"/>
      <c r="DN271" s="97"/>
      <c r="DO271" s="98"/>
      <c r="DP271" s="104"/>
      <c r="DQ271" s="97"/>
      <c r="DR271" s="97"/>
      <c r="DS271" s="97"/>
      <c r="DT271" s="97"/>
      <c r="DU271" s="97"/>
      <c r="DV271" s="97"/>
      <c r="DW271" s="97"/>
      <c r="DX271" s="97"/>
      <c r="DY271" s="97"/>
      <c r="DZ271" s="97"/>
      <c r="EA271" s="97"/>
      <c r="EB271" s="97"/>
      <c r="EC271" s="97"/>
      <c r="ED271" s="97"/>
      <c r="EE271" s="97"/>
      <c r="EF271" s="98"/>
      <c r="EG271" s="104"/>
      <c r="EH271" s="97"/>
      <c r="EI271" s="97"/>
      <c r="EJ271" s="97"/>
      <c r="EK271" s="97"/>
      <c r="EL271" s="97"/>
      <c r="EM271" s="97"/>
      <c r="EN271" s="97"/>
      <c r="EO271" s="97"/>
      <c r="EP271" s="97"/>
      <c r="EQ271" s="97"/>
      <c r="ER271" s="97"/>
      <c r="ES271" s="97"/>
      <c r="ET271" s="97"/>
      <c r="EU271" s="97"/>
      <c r="EV271" s="97"/>
      <c r="EW271" s="98"/>
      <c r="EX271" s="104"/>
      <c r="EY271" s="97"/>
      <c r="EZ271" s="97"/>
      <c r="FA271" s="97"/>
      <c r="FB271" s="97"/>
      <c r="FC271" s="97"/>
      <c r="FD271" s="97"/>
      <c r="FE271" s="97"/>
      <c r="FF271" s="97"/>
      <c r="FG271" s="97"/>
      <c r="FH271" s="97"/>
      <c r="FI271" s="97"/>
      <c r="FJ271" s="97"/>
      <c r="FK271" s="97"/>
      <c r="FL271" s="97"/>
      <c r="FM271" s="97"/>
      <c r="FN271" s="98"/>
      <c r="FO271" s="104"/>
      <c r="FP271" s="97"/>
      <c r="FQ271" s="97"/>
      <c r="FR271" s="97"/>
      <c r="FS271" s="97"/>
      <c r="FT271" s="97"/>
      <c r="FU271" s="97"/>
      <c r="FV271" s="97"/>
      <c r="FW271" s="97"/>
      <c r="FX271" s="97"/>
      <c r="FY271" s="97"/>
      <c r="FZ271" s="97"/>
      <c r="GA271" s="97"/>
      <c r="GB271" s="97"/>
      <c r="GC271" s="97"/>
      <c r="GD271" s="97"/>
      <c r="GE271" s="98"/>
      <c r="GF271" s="104"/>
      <c r="GG271" s="97"/>
      <c r="GH271" s="97"/>
      <c r="GI271" s="97"/>
      <c r="GJ271" s="97"/>
      <c r="GK271" s="97"/>
      <c r="GL271" s="97"/>
      <c r="GM271" s="97"/>
      <c r="GN271" s="97"/>
      <c r="GO271" s="97"/>
      <c r="GP271" s="97"/>
      <c r="GQ271" s="97"/>
      <c r="GR271" s="97"/>
      <c r="GS271" s="97"/>
      <c r="GT271" s="97"/>
      <c r="GU271" s="97"/>
      <c r="GV271" s="98"/>
      <c r="GW271" s="104"/>
      <c r="GX271" s="97"/>
      <c r="GY271" s="97"/>
      <c r="GZ271" s="97"/>
      <c r="HA271" s="97"/>
      <c r="HB271" s="97"/>
      <c r="HC271" s="97"/>
      <c r="HD271" s="97"/>
      <c r="HE271" s="97"/>
      <c r="HF271" s="97"/>
      <c r="HG271" s="97"/>
      <c r="HH271" s="97"/>
      <c r="HI271" s="97"/>
      <c r="HJ271" s="97"/>
      <c r="HK271" s="97"/>
      <c r="HL271" s="97"/>
      <c r="HM271" s="98"/>
      <c r="HN271" s="104"/>
      <c r="HO271" s="97"/>
      <c r="HP271" s="97"/>
      <c r="HQ271" s="97"/>
      <c r="HR271" s="97"/>
      <c r="HS271" s="97"/>
      <c r="HT271" s="97"/>
      <c r="HU271" s="97"/>
      <c r="HV271" s="97"/>
      <c r="HW271" s="97"/>
      <c r="HX271" s="97"/>
      <c r="HY271" s="97"/>
      <c r="HZ271" s="97"/>
      <c r="IA271" s="97"/>
      <c r="IB271" s="97"/>
      <c r="IC271" s="97"/>
      <c r="ID271" s="98"/>
      <c r="IE271" s="104"/>
      <c r="IF271" s="97"/>
      <c r="IG271" s="97"/>
      <c r="IH271" s="97"/>
      <c r="II271" s="97"/>
      <c r="IJ271" s="97"/>
      <c r="IK271" s="97"/>
      <c r="IL271" s="97"/>
      <c r="IM271" s="97"/>
      <c r="IN271" s="97"/>
      <c r="IO271" s="97"/>
      <c r="IP271" s="97"/>
      <c r="IQ271" s="97"/>
      <c r="IR271" s="97"/>
      <c r="IS271" s="97"/>
      <c r="IT271" s="97"/>
      <c r="IU271" s="98"/>
      <c r="IV271" s="104"/>
      <c r="IW271" s="97"/>
      <c r="IX271" s="97"/>
      <c r="IY271" s="97"/>
      <c r="IZ271" s="97"/>
      <c r="JA271" s="97"/>
      <c r="JB271" s="97"/>
      <c r="JC271" s="97"/>
      <c r="JD271" s="97"/>
      <c r="JE271" s="97"/>
      <c r="JF271" s="97"/>
      <c r="JG271" s="97"/>
      <c r="JH271" s="97"/>
      <c r="JI271" s="97"/>
      <c r="JJ271" s="97"/>
      <c r="JK271" s="97"/>
      <c r="JL271" s="98"/>
      <c r="JM271" s="104"/>
      <c r="JN271" s="97"/>
      <c r="JO271" s="97"/>
      <c r="JP271" s="97"/>
      <c r="JQ271" s="97"/>
      <c r="JR271" s="97"/>
      <c r="JS271" s="97"/>
      <c r="JT271" s="97"/>
      <c r="JU271" s="97"/>
      <c r="JV271" s="97"/>
      <c r="JW271" s="97"/>
      <c r="JX271" s="97"/>
      <c r="JY271" s="97"/>
      <c r="JZ271" s="97"/>
      <c r="KA271" s="97"/>
      <c r="KB271" s="97"/>
      <c r="KC271" s="98"/>
      <c r="KD271" s="104"/>
      <c r="KE271" s="97"/>
      <c r="KF271" s="97"/>
      <c r="KG271" s="97"/>
      <c r="KH271" s="97"/>
      <c r="KI271" s="97"/>
      <c r="KJ271" s="97"/>
      <c r="KK271" s="97"/>
      <c r="KL271" s="97"/>
      <c r="KM271" s="97"/>
      <c r="KN271" s="97"/>
      <c r="KO271" s="97"/>
      <c r="KP271" s="97"/>
      <c r="KQ271" s="97"/>
      <c r="KR271" s="97"/>
      <c r="KS271" s="97"/>
    </row>
    <row r="272" ht="15.0" customHeight="1">
      <c r="A272" s="104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8"/>
      <c r="R272" s="104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8"/>
      <c r="AI272" s="104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/>
      <c r="AT272" s="97"/>
      <c r="AU272" s="97"/>
      <c r="AV272" s="97"/>
      <c r="AW272" s="97"/>
      <c r="AX272" s="97"/>
      <c r="AY272" s="98"/>
      <c r="AZ272" s="104"/>
      <c r="BA272" s="97"/>
      <c r="BB272" s="97"/>
      <c r="BC272" s="97"/>
      <c r="BD272" s="97"/>
      <c r="BE272" s="97"/>
      <c r="BF272" s="97"/>
      <c r="BG272" s="97"/>
      <c r="BH272" s="97"/>
      <c r="BI272" s="97"/>
      <c r="BJ272" s="97"/>
      <c r="BK272" s="97"/>
      <c r="BL272" s="97"/>
      <c r="BM272" s="97"/>
      <c r="BN272" s="97"/>
      <c r="BO272" s="97"/>
      <c r="BP272" s="98"/>
      <c r="BQ272" s="104"/>
      <c r="BR272" s="97"/>
      <c r="BS272" s="97"/>
      <c r="BT272" s="97"/>
      <c r="BU272" s="97"/>
      <c r="BV272" s="97"/>
      <c r="BW272" s="97"/>
      <c r="BX272" s="97"/>
      <c r="BY272" s="97"/>
      <c r="BZ272" s="97"/>
      <c r="CA272" s="97"/>
      <c r="CB272" s="97"/>
      <c r="CC272" s="97"/>
      <c r="CD272" s="97"/>
      <c r="CE272" s="97"/>
      <c r="CF272" s="97"/>
      <c r="CG272" s="98"/>
      <c r="CH272" s="104"/>
      <c r="CI272" s="97"/>
      <c r="CJ272" s="97"/>
      <c r="CK272" s="97"/>
      <c r="CL272" s="97"/>
      <c r="CM272" s="97"/>
      <c r="CN272" s="97"/>
      <c r="CO272" s="97"/>
      <c r="CP272" s="97"/>
      <c r="CQ272" s="97"/>
      <c r="CR272" s="97"/>
      <c r="CS272" s="97"/>
      <c r="CT272" s="97"/>
      <c r="CU272" s="97"/>
      <c r="CV272" s="97"/>
      <c r="CW272" s="97"/>
      <c r="CX272" s="98"/>
      <c r="CY272" s="104"/>
      <c r="CZ272" s="97"/>
      <c r="DA272" s="97"/>
      <c r="DB272" s="97"/>
      <c r="DC272" s="97"/>
      <c r="DD272" s="97"/>
      <c r="DE272" s="97"/>
      <c r="DF272" s="97"/>
      <c r="DG272" s="97"/>
      <c r="DH272" s="97"/>
      <c r="DI272" s="97"/>
      <c r="DJ272" s="97"/>
      <c r="DK272" s="97"/>
      <c r="DL272" s="97"/>
      <c r="DM272" s="97"/>
      <c r="DN272" s="97"/>
      <c r="DO272" s="98"/>
      <c r="DP272" s="104"/>
      <c r="DQ272" s="97"/>
      <c r="DR272" s="97"/>
      <c r="DS272" s="97"/>
      <c r="DT272" s="97"/>
      <c r="DU272" s="97"/>
      <c r="DV272" s="97"/>
      <c r="DW272" s="97"/>
      <c r="DX272" s="97"/>
      <c r="DY272" s="97"/>
      <c r="DZ272" s="97"/>
      <c r="EA272" s="97"/>
      <c r="EB272" s="97"/>
      <c r="EC272" s="97"/>
      <c r="ED272" s="97"/>
      <c r="EE272" s="97"/>
      <c r="EF272" s="98"/>
      <c r="EG272" s="104"/>
      <c r="EH272" s="97"/>
      <c r="EI272" s="97"/>
      <c r="EJ272" s="97"/>
      <c r="EK272" s="97"/>
      <c r="EL272" s="97"/>
      <c r="EM272" s="97"/>
      <c r="EN272" s="97"/>
      <c r="EO272" s="97"/>
      <c r="EP272" s="97"/>
      <c r="EQ272" s="97"/>
      <c r="ER272" s="97"/>
      <c r="ES272" s="97"/>
      <c r="ET272" s="97"/>
      <c r="EU272" s="97"/>
      <c r="EV272" s="97"/>
      <c r="EW272" s="98"/>
      <c r="EX272" s="104"/>
      <c r="EY272" s="97"/>
      <c r="EZ272" s="97"/>
      <c r="FA272" s="97"/>
      <c r="FB272" s="97"/>
      <c r="FC272" s="97"/>
      <c r="FD272" s="97"/>
      <c r="FE272" s="97"/>
      <c r="FF272" s="97"/>
      <c r="FG272" s="97"/>
      <c r="FH272" s="97"/>
      <c r="FI272" s="97"/>
      <c r="FJ272" s="97"/>
      <c r="FK272" s="97"/>
      <c r="FL272" s="97"/>
      <c r="FM272" s="97"/>
      <c r="FN272" s="98"/>
      <c r="FO272" s="104"/>
      <c r="FP272" s="97"/>
      <c r="FQ272" s="97"/>
      <c r="FR272" s="97"/>
      <c r="FS272" s="97"/>
      <c r="FT272" s="97"/>
      <c r="FU272" s="97"/>
      <c r="FV272" s="97"/>
      <c r="FW272" s="97"/>
      <c r="FX272" s="97"/>
      <c r="FY272" s="97"/>
      <c r="FZ272" s="97"/>
      <c r="GA272" s="97"/>
      <c r="GB272" s="97"/>
      <c r="GC272" s="97"/>
      <c r="GD272" s="97"/>
      <c r="GE272" s="98"/>
      <c r="GF272" s="104"/>
      <c r="GG272" s="97"/>
      <c r="GH272" s="97"/>
      <c r="GI272" s="97"/>
      <c r="GJ272" s="97"/>
      <c r="GK272" s="97"/>
      <c r="GL272" s="97"/>
      <c r="GM272" s="97"/>
      <c r="GN272" s="97"/>
      <c r="GO272" s="97"/>
      <c r="GP272" s="97"/>
      <c r="GQ272" s="97"/>
      <c r="GR272" s="97"/>
      <c r="GS272" s="97"/>
      <c r="GT272" s="97"/>
      <c r="GU272" s="97"/>
      <c r="GV272" s="98"/>
      <c r="GW272" s="104"/>
      <c r="GX272" s="97"/>
      <c r="GY272" s="97"/>
      <c r="GZ272" s="97"/>
      <c r="HA272" s="97"/>
      <c r="HB272" s="97"/>
      <c r="HC272" s="97"/>
      <c r="HD272" s="97"/>
      <c r="HE272" s="97"/>
      <c r="HF272" s="97"/>
      <c r="HG272" s="97"/>
      <c r="HH272" s="97"/>
      <c r="HI272" s="97"/>
      <c r="HJ272" s="97"/>
      <c r="HK272" s="97"/>
      <c r="HL272" s="97"/>
      <c r="HM272" s="98"/>
      <c r="HN272" s="104"/>
      <c r="HO272" s="97"/>
      <c r="HP272" s="97"/>
      <c r="HQ272" s="97"/>
      <c r="HR272" s="97"/>
      <c r="HS272" s="97"/>
      <c r="HT272" s="97"/>
      <c r="HU272" s="97"/>
      <c r="HV272" s="97"/>
      <c r="HW272" s="97"/>
      <c r="HX272" s="97"/>
      <c r="HY272" s="97"/>
      <c r="HZ272" s="97"/>
      <c r="IA272" s="97"/>
      <c r="IB272" s="97"/>
      <c r="IC272" s="97"/>
      <c r="ID272" s="98"/>
      <c r="IE272" s="104"/>
      <c r="IF272" s="97"/>
      <c r="IG272" s="97"/>
      <c r="IH272" s="97"/>
      <c r="II272" s="97"/>
      <c r="IJ272" s="97"/>
      <c r="IK272" s="97"/>
      <c r="IL272" s="97"/>
      <c r="IM272" s="97"/>
      <c r="IN272" s="97"/>
      <c r="IO272" s="97"/>
      <c r="IP272" s="97"/>
      <c r="IQ272" s="97"/>
      <c r="IR272" s="97"/>
      <c r="IS272" s="97"/>
      <c r="IT272" s="97"/>
      <c r="IU272" s="98"/>
      <c r="IV272" s="104"/>
      <c r="IW272" s="97"/>
      <c r="IX272" s="97"/>
      <c r="IY272" s="97"/>
      <c r="IZ272" s="97"/>
      <c r="JA272" s="97"/>
      <c r="JB272" s="97"/>
      <c r="JC272" s="97"/>
      <c r="JD272" s="97"/>
      <c r="JE272" s="97"/>
      <c r="JF272" s="97"/>
      <c r="JG272" s="97"/>
      <c r="JH272" s="97"/>
      <c r="JI272" s="97"/>
      <c r="JJ272" s="97"/>
      <c r="JK272" s="97"/>
      <c r="JL272" s="98"/>
      <c r="JM272" s="104"/>
      <c r="JN272" s="97"/>
      <c r="JO272" s="97"/>
      <c r="JP272" s="97"/>
      <c r="JQ272" s="97"/>
      <c r="JR272" s="97"/>
      <c r="JS272" s="97"/>
      <c r="JT272" s="97"/>
      <c r="JU272" s="97"/>
      <c r="JV272" s="97"/>
      <c r="JW272" s="97"/>
      <c r="JX272" s="97"/>
      <c r="JY272" s="97"/>
      <c r="JZ272" s="97"/>
      <c r="KA272" s="97"/>
      <c r="KB272" s="97"/>
      <c r="KC272" s="98"/>
      <c r="KD272" s="104"/>
      <c r="KE272" s="97"/>
      <c r="KF272" s="97"/>
      <c r="KG272" s="97"/>
      <c r="KH272" s="97"/>
      <c r="KI272" s="97"/>
      <c r="KJ272" s="97"/>
      <c r="KK272" s="97"/>
      <c r="KL272" s="97"/>
      <c r="KM272" s="97"/>
      <c r="KN272" s="97"/>
      <c r="KO272" s="97"/>
      <c r="KP272" s="97"/>
      <c r="KQ272" s="97"/>
      <c r="KR272" s="97"/>
      <c r="KS272" s="97"/>
    </row>
    <row r="273" ht="15.0" customHeight="1">
      <c r="A273" s="104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8"/>
      <c r="R273" s="104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8"/>
      <c r="AI273" s="104"/>
      <c r="AJ273" s="97"/>
      <c r="AK273" s="97"/>
      <c r="AL273" s="97"/>
      <c r="AM273" s="97"/>
      <c r="AN273" s="97"/>
      <c r="AO273" s="97"/>
      <c r="AP273" s="97"/>
      <c r="AQ273" s="97"/>
      <c r="AR273" s="97"/>
      <c r="AS273" s="97"/>
      <c r="AT273" s="97"/>
      <c r="AU273" s="97"/>
      <c r="AV273" s="97"/>
      <c r="AW273" s="97"/>
      <c r="AX273" s="97"/>
      <c r="AY273" s="98"/>
      <c r="AZ273" s="104"/>
      <c r="BA273" s="97"/>
      <c r="BB273" s="97"/>
      <c r="BC273" s="97"/>
      <c r="BD273" s="97"/>
      <c r="BE273" s="97"/>
      <c r="BF273" s="97"/>
      <c r="BG273" s="97"/>
      <c r="BH273" s="97"/>
      <c r="BI273" s="97"/>
      <c r="BJ273" s="97"/>
      <c r="BK273" s="97"/>
      <c r="BL273" s="97"/>
      <c r="BM273" s="97"/>
      <c r="BN273" s="97"/>
      <c r="BO273" s="97"/>
      <c r="BP273" s="98"/>
      <c r="BQ273" s="104"/>
      <c r="BR273" s="97"/>
      <c r="BS273" s="97"/>
      <c r="BT273" s="97"/>
      <c r="BU273" s="97"/>
      <c r="BV273" s="97"/>
      <c r="BW273" s="97"/>
      <c r="BX273" s="97"/>
      <c r="BY273" s="97"/>
      <c r="BZ273" s="97"/>
      <c r="CA273" s="97"/>
      <c r="CB273" s="97"/>
      <c r="CC273" s="97"/>
      <c r="CD273" s="97"/>
      <c r="CE273" s="97"/>
      <c r="CF273" s="97"/>
      <c r="CG273" s="98"/>
      <c r="CH273" s="104"/>
      <c r="CI273" s="97"/>
      <c r="CJ273" s="97"/>
      <c r="CK273" s="97"/>
      <c r="CL273" s="97"/>
      <c r="CM273" s="97"/>
      <c r="CN273" s="97"/>
      <c r="CO273" s="97"/>
      <c r="CP273" s="97"/>
      <c r="CQ273" s="97"/>
      <c r="CR273" s="97"/>
      <c r="CS273" s="97"/>
      <c r="CT273" s="97"/>
      <c r="CU273" s="97"/>
      <c r="CV273" s="97"/>
      <c r="CW273" s="97"/>
      <c r="CX273" s="98"/>
      <c r="CY273" s="104"/>
      <c r="CZ273" s="97"/>
      <c r="DA273" s="97"/>
      <c r="DB273" s="97"/>
      <c r="DC273" s="97"/>
      <c r="DD273" s="97"/>
      <c r="DE273" s="97"/>
      <c r="DF273" s="97"/>
      <c r="DG273" s="97"/>
      <c r="DH273" s="97"/>
      <c r="DI273" s="97"/>
      <c r="DJ273" s="97"/>
      <c r="DK273" s="97"/>
      <c r="DL273" s="97"/>
      <c r="DM273" s="97"/>
      <c r="DN273" s="97"/>
      <c r="DO273" s="98"/>
      <c r="DP273" s="104"/>
      <c r="DQ273" s="97"/>
      <c r="DR273" s="97"/>
      <c r="DS273" s="97"/>
      <c r="DT273" s="97"/>
      <c r="DU273" s="97"/>
      <c r="DV273" s="97"/>
      <c r="DW273" s="97"/>
      <c r="DX273" s="97"/>
      <c r="DY273" s="97"/>
      <c r="DZ273" s="97"/>
      <c r="EA273" s="97"/>
      <c r="EB273" s="97"/>
      <c r="EC273" s="97"/>
      <c r="ED273" s="97"/>
      <c r="EE273" s="97"/>
      <c r="EF273" s="98"/>
      <c r="EG273" s="104"/>
      <c r="EH273" s="97"/>
      <c r="EI273" s="97"/>
      <c r="EJ273" s="97"/>
      <c r="EK273" s="97"/>
      <c r="EL273" s="97"/>
      <c r="EM273" s="97"/>
      <c r="EN273" s="97"/>
      <c r="EO273" s="97"/>
      <c r="EP273" s="97"/>
      <c r="EQ273" s="97"/>
      <c r="ER273" s="97"/>
      <c r="ES273" s="97"/>
      <c r="ET273" s="97"/>
      <c r="EU273" s="97"/>
      <c r="EV273" s="97"/>
      <c r="EW273" s="98"/>
      <c r="EX273" s="104"/>
      <c r="EY273" s="97"/>
      <c r="EZ273" s="97"/>
      <c r="FA273" s="97"/>
      <c r="FB273" s="97"/>
      <c r="FC273" s="97"/>
      <c r="FD273" s="97"/>
      <c r="FE273" s="97"/>
      <c r="FF273" s="97"/>
      <c r="FG273" s="97"/>
      <c r="FH273" s="97"/>
      <c r="FI273" s="97"/>
      <c r="FJ273" s="97"/>
      <c r="FK273" s="97"/>
      <c r="FL273" s="97"/>
      <c r="FM273" s="97"/>
      <c r="FN273" s="98"/>
      <c r="FO273" s="104"/>
      <c r="FP273" s="97"/>
      <c r="FQ273" s="97"/>
      <c r="FR273" s="97"/>
      <c r="FS273" s="97"/>
      <c r="FT273" s="97"/>
      <c r="FU273" s="97"/>
      <c r="FV273" s="97"/>
      <c r="FW273" s="97"/>
      <c r="FX273" s="97"/>
      <c r="FY273" s="97"/>
      <c r="FZ273" s="97"/>
      <c r="GA273" s="97"/>
      <c r="GB273" s="97"/>
      <c r="GC273" s="97"/>
      <c r="GD273" s="97"/>
      <c r="GE273" s="98"/>
      <c r="GF273" s="104"/>
      <c r="GG273" s="97"/>
      <c r="GH273" s="97"/>
      <c r="GI273" s="97"/>
      <c r="GJ273" s="97"/>
      <c r="GK273" s="97"/>
      <c r="GL273" s="97"/>
      <c r="GM273" s="97"/>
      <c r="GN273" s="97"/>
      <c r="GO273" s="97"/>
      <c r="GP273" s="97"/>
      <c r="GQ273" s="97"/>
      <c r="GR273" s="97"/>
      <c r="GS273" s="97"/>
      <c r="GT273" s="97"/>
      <c r="GU273" s="97"/>
      <c r="GV273" s="98"/>
      <c r="GW273" s="104"/>
      <c r="GX273" s="97"/>
      <c r="GY273" s="97"/>
      <c r="GZ273" s="97"/>
      <c r="HA273" s="97"/>
      <c r="HB273" s="97"/>
      <c r="HC273" s="97"/>
      <c r="HD273" s="97"/>
      <c r="HE273" s="97"/>
      <c r="HF273" s="97"/>
      <c r="HG273" s="97"/>
      <c r="HH273" s="97"/>
      <c r="HI273" s="97"/>
      <c r="HJ273" s="97"/>
      <c r="HK273" s="97"/>
      <c r="HL273" s="97"/>
      <c r="HM273" s="98"/>
      <c r="HN273" s="104"/>
      <c r="HO273" s="97"/>
      <c r="HP273" s="97"/>
      <c r="HQ273" s="97"/>
      <c r="HR273" s="97"/>
      <c r="HS273" s="97"/>
      <c r="HT273" s="97"/>
      <c r="HU273" s="97"/>
      <c r="HV273" s="97"/>
      <c r="HW273" s="97"/>
      <c r="HX273" s="97"/>
      <c r="HY273" s="97"/>
      <c r="HZ273" s="97"/>
      <c r="IA273" s="97"/>
      <c r="IB273" s="97"/>
      <c r="IC273" s="97"/>
      <c r="ID273" s="98"/>
      <c r="IE273" s="104"/>
      <c r="IF273" s="97"/>
      <c r="IG273" s="97"/>
      <c r="IH273" s="97"/>
      <c r="II273" s="97"/>
      <c r="IJ273" s="97"/>
      <c r="IK273" s="97"/>
      <c r="IL273" s="97"/>
      <c r="IM273" s="97"/>
      <c r="IN273" s="97"/>
      <c r="IO273" s="97"/>
      <c r="IP273" s="97"/>
      <c r="IQ273" s="97"/>
      <c r="IR273" s="97"/>
      <c r="IS273" s="97"/>
      <c r="IT273" s="97"/>
      <c r="IU273" s="98"/>
      <c r="IV273" s="104"/>
      <c r="IW273" s="97"/>
      <c r="IX273" s="97"/>
      <c r="IY273" s="97"/>
      <c r="IZ273" s="97"/>
      <c r="JA273" s="97"/>
      <c r="JB273" s="97"/>
      <c r="JC273" s="97"/>
      <c r="JD273" s="97"/>
      <c r="JE273" s="97"/>
      <c r="JF273" s="97"/>
      <c r="JG273" s="97"/>
      <c r="JH273" s="97"/>
      <c r="JI273" s="97"/>
      <c r="JJ273" s="97"/>
      <c r="JK273" s="97"/>
      <c r="JL273" s="98"/>
      <c r="JM273" s="104"/>
      <c r="JN273" s="97"/>
      <c r="JO273" s="97"/>
      <c r="JP273" s="97"/>
      <c r="JQ273" s="97"/>
      <c r="JR273" s="97"/>
      <c r="JS273" s="97"/>
      <c r="JT273" s="97"/>
      <c r="JU273" s="97"/>
      <c r="JV273" s="97"/>
      <c r="JW273" s="97"/>
      <c r="JX273" s="97"/>
      <c r="JY273" s="97"/>
      <c r="JZ273" s="97"/>
      <c r="KA273" s="97"/>
      <c r="KB273" s="97"/>
      <c r="KC273" s="98"/>
      <c r="KD273" s="104"/>
      <c r="KE273" s="97"/>
      <c r="KF273" s="97"/>
      <c r="KG273" s="97"/>
      <c r="KH273" s="97"/>
      <c r="KI273" s="97"/>
      <c r="KJ273" s="97"/>
      <c r="KK273" s="97"/>
      <c r="KL273" s="97"/>
      <c r="KM273" s="97"/>
      <c r="KN273" s="97"/>
      <c r="KO273" s="97"/>
      <c r="KP273" s="97"/>
      <c r="KQ273" s="97"/>
      <c r="KR273" s="97"/>
      <c r="KS273" s="97"/>
    </row>
    <row r="274" ht="15.0" customHeight="1">
      <c r="A274" s="104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8"/>
      <c r="R274" s="104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8"/>
      <c r="AI274" s="104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V274" s="97"/>
      <c r="AW274" s="97"/>
      <c r="AX274" s="97"/>
      <c r="AY274" s="98"/>
      <c r="AZ274" s="104"/>
      <c r="BA274" s="97"/>
      <c r="BB274" s="97"/>
      <c r="BC274" s="97"/>
      <c r="BD274" s="97"/>
      <c r="BE274" s="97"/>
      <c r="BF274" s="97"/>
      <c r="BG274" s="97"/>
      <c r="BH274" s="97"/>
      <c r="BI274" s="97"/>
      <c r="BJ274" s="97"/>
      <c r="BK274" s="97"/>
      <c r="BL274" s="97"/>
      <c r="BM274" s="97"/>
      <c r="BN274" s="97"/>
      <c r="BO274" s="97"/>
      <c r="BP274" s="98"/>
      <c r="BQ274" s="104"/>
      <c r="BR274" s="97"/>
      <c r="BS274" s="97"/>
      <c r="BT274" s="97"/>
      <c r="BU274" s="97"/>
      <c r="BV274" s="97"/>
      <c r="BW274" s="97"/>
      <c r="BX274" s="97"/>
      <c r="BY274" s="97"/>
      <c r="BZ274" s="97"/>
      <c r="CA274" s="97"/>
      <c r="CB274" s="97"/>
      <c r="CC274" s="97"/>
      <c r="CD274" s="97"/>
      <c r="CE274" s="97"/>
      <c r="CF274" s="97"/>
      <c r="CG274" s="98"/>
      <c r="CH274" s="104"/>
      <c r="CI274" s="97"/>
      <c r="CJ274" s="97"/>
      <c r="CK274" s="97"/>
      <c r="CL274" s="97"/>
      <c r="CM274" s="97"/>
      <c r="CN274" s="97"/>
      <c r="CO274" s="97"/>
      <c r="CP274" s="97"/>
      <c r="CQ274" s="97"/>
      <c r="CR274" s="97"/>
      <c r="CS274" s="97"/>
      <c r="CT274" s="97"/>
      <c r="CU274" s="97"/>
      <c r="CV274" s="97"/>
      <c r="CW274" s="97"/>
      <c r="CX274" s="98"/>
      <c r="CY274" s="104"/>
      <c r="CZ274" s="97"/>
      <c r="DA274" s="97"/>
      <c r="DB274" s="97"/>
      <c r="DC274" s="97"/>
      <c r="DD274" s="97"/>
      <c r="DE274" s="97"/>
      <c r="DF274" s="97"/>
      <c r="DG274" s="97"/>
      <c r="DH274" s="97"/>
      <c r="DI274" s="97"/>
      <c r="DJ274" s="97"/>
      <c r="DK274" s="97"/>
      <c r="DL274" s="97"/>
      <c r="DM274" s="97"/>
      <c r="DN274" s="97"/>
      <c r="DO274" s="98"/>
      <c r="DP274" s="104"/>
      <c r="DQ274" s="97"/>
      <c r="DR274" s="97"/>
      <c r="DS274" s="97"/>
      <c r="DT274" s="97"/>
      <c r="DU274" s="97"/>
      <c r="DV274" s="97"/>
      <c r="DW274" s="97"/>
      <c r="DX274" s="97"/>
      <c r="DY274" s="97"/>
      <c r="DZ274" s="97"/>
      <c r="EA274" s="97"/>
      <c r="EB274" s="97"/>
      <c r="EC274" s="97"/>
      <c r="ED274" s="97"/>
      <c r="EE274" s="97"/>
      <c r="EF274" s="98"/>
      <c r="EG274" s="104"/>
      <c r="EH274" s="97"/>
      <c r="EI274" s="97"/>
      <c r="EJ274" s="97"/>
      <c r="EK274" s="97"/>
      <c r="EL274" s="97"/>
      <c r="EM274" s="97"/>
      <c r="EN274" s="97"/>
      <c r="EO274" s="97"/>
      <c r="EP274" s="97"/>
      <c r="EQ274" s="97"/>
      <c r="ER274" s="97"/>
      <c r="ES274" s="97"/>
      <c r="ET274" s="97"/>
      <c r="EU274" s="97"/>
      <c r="EV274" s="97"/>
      <c r="EW274" s="98"/>
      <c r="EX274" s="104"/>
      <c r="EY274" s="97"/>
      <c r="EZ274" s="97"/>
      <c r="FA274" s="97"/>
      <c r="FB274" s="97"/>
      <c r="FC274" s="97"/>
      <c r="FD274" s="97"/>
      <c r="FE274" s="97"/>
      <c r="FF274" s="97"/>
      <c r="FG274" s="97"/>
      <c r="FH274" s="97"/>
      <c r="FI274" s="97"/>
      <c r="FJ274" s="97"/>
      <c r="FK274" s="97"/>
      <c r="FL274" s="97"/>
      <c r="FM274" s="97"/>
      <c r="FN274" s="98"/>
      <c r="FO274" s="104"/>
      <c r="FP274" s="97"/>
      <c r="FQ274" s="97"/>
      <c r="FR274" s="97"/>
      <c r="FS274" s="97"/>
      <c r="FT274" s="97"/>
      <c r="FU274" s="97"/>
      <c r="FV274" s="97"/>
      <c r="FW274" s="97"/>
      <c r="FX274" s="97"/>
      <c r="FY274" s="97"/>
      <c r="FZ274" s="97"/>
      <c r="GA274" s="97"/>
      <c r="GB274" s="97"/>
      <c r="GC274" s="97"/>
      <c r="GD274" s="97"/>
      <c r="GE274" s="98"/>
      <c r="GF274" s="104"/>
      <c r="GG274" s="97"/>
      <c r="GH274" s="97"/>
      <c r="GI274" s="97"/>
      <c r="GJ274" s="97"/>
      <c r="GK274" s="97"/>
      <c r="GL274" s="97"/>
      <c r="GM274" s="97"/>
      <c r="GN274" s="97"/>
      <c r="GO274" s="97"/>
      <c r="GP274" s="97"/>
      <c r="GQ274" s="97"/>
      <c r="GR274" s="97"/>
      <c r="GS274" s="97"/>
      <c r="GT274" s="97"/>
      <c r="GU274" s="97"/>
      <c r="GV274" s="98"/>
      <c r="GW274" s="104"/>
      <c r="GX274" s="97"/>
      <c r="GY274" s="97"/>
      <c r="GZ274" s="97"/>
      <c r="HA274" s="97"/>
      <c r="HB274" s="97"/>
      <c r="HC274" s="97"/>
      <c r="HD274" s="97"/>
      <c r="HE274" s="97"/>
      <c r="HF274" s="97"/>
      <c r="HG274" s="97"/>
      <c r="HH274" s="97"/>
      <c r="HI274" s="97"/>
      <c r="HJ274" s="97"/>
      <c r="HK274" s="97"/>
      <c r="HL274" s="97"/>
      <c r="HM274" s="98"/>
      <c r="HN274" s="104"/>
      <c r="HO274" s="97"/>
      <c r="HP274" s="97"/>
      <c r="HQ274" s="97"/>
      <c r="HR274" s="97"/>
      <c r="HS274" s="97"/>
      <c r="HT274" s="97"/>
      <c r="HU274" s="97"/>
      <c r="HV274" s="97"/>
      <c r="HW274" s="97"/>
      <c r="HX274" s="97"/>
      <c r="HY274" s="97"/>
      <c r="HZ274" s="97"/>
      <c r="IA274" s="97"/>
      <c r="IB274" s="97"/>
      <c r="IC274" s="97"/>
      <c r="ID274" s="98"/>
      <c r="IE274" s="104"/>
      <c r="IF274" s="97"/>
      <c r="IG274" s="97"/>
      <c r="IH274" s="97"/>
      <c r="II274" s="97"/>
      <c r="IJ274" s="97"/>
      <c r="IK274" s="97"/>
      <c r="IL274" s="97"/>
      <c r="IM274" s="97"/>
      <c r="IN274" s="97"/>
      <c r="IO274" s="97"/>
      <c r="IP274" s="97"/>
      <c r="IQ274" s="97"/>
      <c r="IR274" s="97"/>
      <c r="IS274" s="97"/>
      <c r="IT274" s="97"/>
      <c r="IU274" s="98"/>
      <c r="IV274" s="104"/>
      <c r="IW274" s="97"/>
      <c r="IX274" s="97"/>
      <c r="IY274" s="97"/>
      <c r="IZ274" s="97"/>
      <c r="JA274" s="97"/>
      <c r="JB274" s="97"/>
      <c r="JC274" s="97"/>
      <c r="JD274" s="97"/>
      <c r="JE274" s="97"/>
      <c r="JF274" s="97"/>
      <c r="JG274" s="97"/>
      <c r="JH274" s="97"/>
      <c r="JI274" s="97"/>
      <c r="JJ274" s="97"/>
      <c r="JK274" s="97"/>
      <c r="JL274" s="98"/>
      <c r="JM274" s="104"/>
      <c r="JN274" s="97"/>
      <c r="JO274" s="97"/>
      <c r="JP274" s="97"/>
      <c r="JQ274" s="97"/>
      <c r="JR274" s="97"/>
      <c r="JS274" s="97"/>
      <c r="JT274" s="97"/>
      <c r="JU274" s="97"/>
      <c r="JV274" s="97"/>
      <c r="JW274" s="97"/>
      <c r="JX274" s="97"/>
      <c r="JY274" s="97"/>
      <c r="JZ274" s="97"/>
      <c r="KA274" s="97"/>
      <c r="KB274" s="97"/>
      <c r="KC274" s="98"/>
      <c r="KD274" s="104"/>
      <c r="KE274" s="97"/>
      <c r="KF274" s="97"/>
      <c r="KG274" s="97"/>
      <c r="KH274" s="97"/>
      <c r="KI274" s="97"/>
      <c r="KJ274" s="97"/>
      <c r="KK274" s="97"/>
      <c r="KL274" s="97"/>
      <c r="KM274" s="97"/>
      <c r="KN274" s="97"/>
      <c r="KO274" s="97"/>
      <c r="KP274" s="97"/>
      <c r="KQ274" s="97"/>
      <c r="KR274" s="97"/>
      <c r="KS274" s="97"/>
    </row>
    <row r="275" ht="15.0" customHeight="1">
      <c r="A275" s="104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8"/>
      <c r="R275" s="104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8"/>
      <c r="AI275" s="104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  <c r="AT275" s="97"/>
      <c r="AU275" s="97"/>
      <c r="AV275" s="97"/>
      <c r="AW275" s="97"/>
      <c r="AX275" s="97"/>
      <c r="AY275" s="98"/>
      <c r="AZ275" s="104"/>
      <c r="BA275" s="97"/>
      <c r="BB275" s="97"/>
      <c r="BC275" s="97"/>
      <c r="BD275" s="97"/>
      <c r="BE275" s="97"/>
      <c r="BF275" s="97"/>
      <c r="BG275" s="97"/>
      <c r="BH275" s="97"/>
      <c r="BI275" s="97"/>
      <c r="BJ275" s="97"/>
      <c r="BK275" s="97"/>
      <c r="BL275" s="97"/>
      <c r="BM275" s="97"/>
      <c r="BN275" s="97"/>
      <c r="BO275" s="97"/>
      <c r="BP275" s="98"/>
      <c r="BQ275" s="104"/>
      <c r="BR275" s="97"/>
      <c r="BS275" s="97"/>
      <c r="BT275" s="97"/>
      <c r="BU275" s="97"/>
      <c r="BV275" s="97"/>
      <c r="BW275" s="97"/>
      <c r="BX275" s="97"/>
      <c r="BY275" s="97"/>
      <c r="BZ275" s="97"/>
      <c r="CA275" s="97"/>
      <c r="CB275" s="97"/>
      <c r="CC275" s="97"/>
      <c r="CD275" s="97"/>
      <c r="CE275" s="97"/>
      <c r="CF275" s="97"/>
      <c r="CG275" s="98"/>
      <c r="CH275" s="104"/>
      <c r="CI275" s="97"/>
      <c r="CJ275" s="97"/>
      <c r="CK275" s="97"/>
      <c r="CL275" s="97"/>
      <c r="CM275" s="97"/>
      <c r="CN275" s="97"/>
      <c r="CO275" s="97"/>
      <c r="CP275" s="97"/>
      <c r="CQ275" s="97"/>
      <c r="CR275" s="97"/>
      <c r="CS275" s="97"/>
      <c r="CT275" s="97"/>
      <c r="CU275" s="97"/>
      <c r="CV275" s="97"/>
      <c r="CW275" s="97"/>
      <c r="CX275" s="98"/>
      <c r="CY275" s="104"/>
      <c r="CZ275" s="97"/>
      <c r="DA275" s="97"/>
      <c r="DB275" s="97"/>
      <c r="DC275" s="97"/>
      <c r="DD275" s="97"/>
      <c r="DE275" s="97"/>
      <c r="DF275" s="97"/>
      <c r="DG275" s="97"/>
      <c r="DH275" s="97"/>
      <c r="DI275" s="97"/>
      <c r="DJ275" s="97"/>
      <c r="DK275" s="97"/>
      <c r="DL275" s="97"/>
      <c r="DM275" s="97"/>
      <c r="DN275" s="97"/>
      <c r="DO275" s="98"/>
      <c r="DP275" s="104"/>
      <c r="DQ275" s="97"/>
      <c r="DR275" s="97"/>
      <c r="DS275" s="97"/>
      <c r="DT275" s="97"/>
      <c r="DU275" s="97"/>
      <c r="DV275" s="97"/>
      <c r="DW275" s="97"/>
      <c r="DX275" s="97"/>
      <c r="DY275" s="97"/>
      <c r="DZ275" s="97"/>
      <c r="EA275" s="97"/>
      <c r="EB275" s="97"/>
      <c r="EC275" s="97"/>
      <c r="ED275" s="97"/>
      <c r="EE275" s="97"/>
      <c r="EF275" s="98"/>
      <c r="EG275" s="104"/>
      <c r="EH275" s="97"/>
      <c r="EI275" s="97"/>
      <c r="EJ275" s="97"/>
      <c r="EK275" s="97"/>
      <c r="EL275" s="97"/>
      <c r="EM275" s="97"/>
      <c r="EN275" s="97"/>
      <c r="EO275" s="97"/>
      <c r="EP275" s="97"/>
      <c r="EQ275" s="97"/>
      <c r="ER275" s="97"/>
      <c r="ES275" s="97"/>
      <c r="ET275" s="97"/>
      <c r="EU275" s="97"/>
      <c r="EV275" s="97"/>
      <c r="EW275" s="98"/>
      <c r="EX275" s="104"/>
      <c r="EY275" s="97"/>
      <c r="EZ275" s="97"/>
      <c r="FA275" s="97"/>
      <c r="FB275" s="97"/>
      <c r="FC275" s="97"/>
      <c r="FD275" s="97"/>
      <c r="FE275" s="97"/>
      <c r="FF275" s="97"/>
      <c r="FG275" s="97"/>
      <c r="FH275" s="97"/>
      <c r="FI275" s="97"/>
      <c r="FJ275" s="97"/>
      <c r="FK275" s="97"/>
      <c r="FL275" s="97"/>
      <c r="FM275" s="97"/>
      <c r="FN275" s="98"/>
      <c r="FO275" s="104"/>
      <c r="FP275" s="97"/>
      <c r="FQ275" s="97"/>
      <c r="FR275" s="97"/>
      <c r="FS275" s="97"/>
      <c r="FT275" s="97"/>
      <c r="FU275" s="97"/>
      <c r="FV275" s="97"/>
      <c r="FW275" s="97"/>
      <c r="FX275" s="97"/>
      <c r="FY275" s="97"/>
      <c r="FZ275" s="97"/>
      <c r="GA275" s="97"/>
      <c r="GB275" s="97"/>
      <c r="GC275" s="97"/>
      <c r="GD275" s="97"/>
      <c r="GE275" s="98"/>
      <c r="GF275" s="104"/>
      <c r="GG275" s="97"/>
      <c r="GH275" s="97"/>
      <c r="GI275" s="97"/>
      <c r="GJ275" s="97"/>
      <c r="GK275" s="97"/>
      <c r="GL275" s="97"/>
      <c r="GM275" s="97"/>
      <c r="GN275" s="97"/>
      <c r="GO275" s="97"/>
      <c r="GP275" s="97"/>
      <c r="GQ275" s="97"/>
      <c r="GR275" s="97"/>
      <c r="GS275" s="97"/>
      <c r="GT275" s="97"/>
      <c r="GU275" s="97"/>
      <c r="GV275" s="98"/>
      <c r="GW275" s="104"/>
      <c r="GX275" s="97"/>
      <c r="GY275" s="97"/>
      <c r="GZ275" s="97"/>
      <c r="HA275" s="97"/>
      <c r="HB275" s="97"/>
      <c r="HC275" s="97"/>
      <c r="HD275" s="97"/>
      <c r="HE275" s="97"/>
      <c r="HF275" s="97"/>
      <c r="HG275" s="97"/>
      <c r="HH275" s="97"/>
      <c r="HI275" s="97"/>
      <c r="HJ275" s="97"/>
      <c r="HK275" s="97"/>
      <c r="HL275" s="97"/>
      <c r="HM275" s="98"/>
      <c r="HN275" s="104"/>
      <c r="HO275" s="97"/>
      <c r="HP275" s="97"/>
      <c r="HQ275" s="97"/>
      <c r="HR275" s="97"/>
      <c r="HS275" s="97"/>
      <c r="HT275" s="97"/>
      <c r="HU275" s="97"/>
      <c r="HV275" s="97"/>
      <c r="HW275" s="97"/>
      <c r="HX275" s="97"/>
      <c r="HY275" s="97"/>
      <c r="HZ275" s="97"/>
      <c r="IA275" s="97"/>
      <c r="IB275" s="97"/>
      <c r="IC275" s="97"/>
      <c r="ID275" s="98"/>
      <c r="IE275" s="104"/>
      <c r="IF275" s="97"/>
      <c r="IG275" s="97"/>
      <c r="IH275" s="97"/>
      <c r="II275" s="97"/>
      <c r="IJ275" s="97"/>
      <c r="IK275" s="97"/>
      <c r="IL275" s="97"/>
      <c r="IM275" s="97"/>
      <c r="IN275" s="97"/>
      <c r="IO275" s="97"/>
      <c r="IP275" s="97"/>
      <c r="IQ275" s="97"/>
      <c r="IR275" s="97"/>
      <c r="IS275" s="97"/>
      <c r="IT275" s="97"/>
      <c r="IU275" s="98"/>
      <c r="IV275" s="104"/>
      <c r="IW275" s="97"/>
      <c r="IX275" s="97"/>
      <c r="IY275" s="97"/>
      <c r="IZ275" s="97"/>
      <c r="JA275" s="97"/>
      <c r="JB275" s="97"/>
      <c r="JC275" s="97"/>
      <c r="JD275" s="97"/>
      <c r="JE275" s="97"/>
      <c r="JF275" s="97"/>
      <c r="JG275" s="97"/>
      <c r="JH275" s="97"/>
      <c r="JI275" s="97"/>
      <c r="JJ275" s="97"/>
      <c r="JK275" s="97"/>
      <c r="JL275" s="98"/>
      <c r="JM275" s="104"/>
      <c r="JN275" s="97"/>
      <c r="JO275" s="97"/>
      <c r="JP275" s="97"/>
      <c r="JQ275" s="97"/>
      <c r="JR275" s="97"/>
      <c r="JS275" s="97"/>
      <c r="JT275" s="97"/>
      <c r="JU275" s="97"/>
      <c r="JV275" s="97"/>
      <c r="JW275" s="97"/>
      <c r="JX275" s="97"/>
      <c r="JY275" s="97"/>
      <c r="JZ275" s="97"/>
      <c r="KA275" s="97"/>
      <c r="KB275" s="97"/>
      <c r="KC275" s="98"/>
      <c r="KD275" s="104"/>
      <c r="KE275" s="97"/>
      <c r="KF275" s="97"/>
      <c r="KG275" s="97"/>
      <c r="KH275" s="97"/>
      <c r="KI275" s="97"/>
      <c r="KJ275" s="97"/>
      <c r="KK275" s="97"/>
      <c r="KL275" s="97"/>
      <c r="KM275" s="97"/>
      <c r="KN275" s="97"/>
      <c r="KO275" s="97"/>
      <c r="KP275" s="97"/>
      <c r="KQ275" s="97"/>
      <c r="KR275" s="97"/>
      <c r="KS275" s="97"/>
    </row>
    <row r="276" ht="15.0" customHeight="1">
      <c r="A276" s="104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8"/>
      <c r="R276" s="104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8"/>
      <c r="AI276" s="104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  <c r="AT276" s="97"/>
      <c r="AU276" s="97"/>
      <c r="AV276" s="97"/>
      <c r="AW276" s="97"/>
      <c r="AX276" s="97"/>
      <c r="AY276" s="98"/>
      <c r="AZ276" s="104"/>
      <c r="BA276" s="97"/>
      <c r="BB276" s="97"/>
      <c r="BC276" s="97"/>
      <c r="BD276" s="97"/>
      <c r="BE276" s="97"/>
      <c r="BF276" s="97"/>
      <c r="BG276" s="97"/>
      <c r="BH276" s="97"/>
      <c r="BI276" s="97"/>
      <c r="BJ276" s="97"/>
      <c r="BK276" s="97"/>
      <c r="BL276" s="97"/>
      <c r="BM276" s="97"/>
      <c r="BN276" s="97"/>
      <c r="BO276" s="97"/>
      <c r="BP276" s="98"/>
      <c r="BQ276" s="104"/>
      <c r="BR276" s="97"/>
      <c r="BS276" s="97"/>
      <c r="BT276" s="97"/>
      <c r="BU276" s="97"/>
      <c r="BV276" s="97"/>
      <c r="BW276" s="97"/>
      <c r="BX276" s="97"/>
      <c r="BY276" s="97"/>
      <c r="BZ276" s="97"/>
      <c r="CA276" s="97"/>
      <c r="CB276" s="97"/>
      <c r="CC276" s="97"/>
      <c r="CD276" s="97"/>
      <c r="CE276" s="97"/>
      <c r="CF276" s="97"/>
      <c r="CG276" s="98"/>
      <c r="CH276" s="104"/>
      <c r="CI276" s="97"/>
      <c r="CJ276" s="97"/>
      <c r="CK276" s="97"/>
      <c r="CL276" s="97"/>
      <c r="CM276" s="97"/>
      <c r="CN276" s="97"/>
      <c r="CO276" s="97"/>
      <c r="CP276" s="97"/>
      <c r="CQ276" s="97"/>
      <c r="CR276" s="97"/>
      <c r="CS276" s="97"/>
      <c r="CT276" s="97"/>
      <c r="CU276" s="97"/>
      <c r="CV276" s="97"/>
      <c r="CW276" s="97"/>
      <c r="CX276" s="98"/>
      <c r="CY276" s="104"/>
      <c r="CZ276" s="97"/>
      <c r="DA276" s="97"/>
      <c r="DB276" s="97"/>
      <c r="DC276" s="97"/>
      <c r="DD276" s="97"/>
      <c r="DE276" s="97"/>
      <c r="DF276" s="97"/>
      <c r="DG276" s="97"/>
      <c r="DH276" s="97"/>
      <c r="DI276" s="97"/>
      <c r="DJ276" s="97"/>
      <c r="DK276" s="97"/>
      <c r="DL276" s="97"/>
      <c r="DM276" s="97"/>
      <c r="DN276" s="97"/>
      <c r="DO276" s="98"/>
      <c r="DP276" s="104"/>
      <c r="DQ276" s="97"/>
      <c r="DR276" s="97"/>
      <c r="DS276" s="97"/>
      <c r="DT276" s="97"/>
      <c r="DU276" s="97"/>
      <c r="DV276" s="97"/>
      <c r="DW276" s="97"/>
      <c r="DX276" s="97"/>
      <c r="DY276" s="97"/>
      <c r="DZ276" s="97"/>
      <c r="EA276" s="97"/>
      <c r="EB276" s="97"/>
      <c r="EC276" s="97"/>
      <c r="ED276" s="97"/>
      <c r="EE276" s="97"/>
      <c r="EF276" s="98"/>
      <c r="EG276" s="104"/>
      <c r="EH276" s="97"/>
      <c r="EI276" s="97"/>
      <c r="EJ276" s="97"/>
      <c r="EK276" s="97"/>
      <c r="EL276" s="97"/>
      <c r="EM276" s="97"/>
      <c r="EN276" s="97"/>
      <c r="EO276" s="97"/>
      <c r="EP276" s="97"/>
      <c r="EQ276" s="97"/>
      <c r="ER276" s="97"/>
      <c r="ES276" s="97"/>
      <c r="ET276" s="97"/>
      <c r="EU276" s="97"/>
      <c r="EV276" s="97"/>
      <c r="EW276" s="98"/>
      <c r="EX276" s="104"/>
      <c r="EY276" s="97"/>
      <c r="EZ276" s="97"/>
      <c r="FA276" s="97"/>
      <c r="FB276" s="97"/>
      <c r="FC276" s="97"/>
      <c r="FD276" s="97"/>
      <c r="FE276" s="97"/>
      <c r="FF276" s="97"/>
      <c r="FG276" s="97"/>
      <c r="FH276" s="97"/>
      <c r="FI276" s="97"/>
      <c r="FJ276" s="97"/>
      <c r="FK276" s="97"/>
      <c r="FL276" s="97"/>
      <c r="FM276" s="97"/>
      <c r="FN276" s="98"/>
      <c r="FO276" s="104"/>
      <c r="FP276" s="97"/>
      <c r="FQ276" s="97"/>
      <c r="FR276" s="97"/>
      <c r="FS276" s="97"/>
      <c r="FT276" s="97"/>
      <c r="FU276" s="97"/>
      <c r="FV276" s="97"/>
      <c r="FW276" s="97"/>
      <c r="FX276" s="97"/>
      <c r="FY276" s="97"/>
      <c r="FZ276" s="97"/>
      <c r="GA276" s="97"/>
      <c r="GB276" s="97"/>
      <c r="GC276" s="97"/>
      <c r="GD276" s="97"/>
      <c r="GE276" s="98"/>
      <c r="GF276" s="104"/>
      <c r="GG276" s="97"/>
      <c r="GH276" s="97"/>
      <c r="GI276" s="97"/>
      <c r="GJ276" s="97"/>
      <c r="GK276" s="97"/>
      <c r="GL276" s="97"/>
      <c r="GM276" s="97"/>
      <c r="GN276" s="97"/>
      <c r="GO276" s="97"/>
      <c r="GP276" s="97"/>
      <c r="GQ276" s="97"/>
      <c r="GR276" s="97"/>
      <c r="GS276" s="97"/>
      <c r="GT276" s="97"/>
      <c r="GU276" s="97"/>
      <c r="GV276" s="98"/>
      <c r="GW276" s="104"/>
      <c r="GX276" s="97"/>
      <c r="GY276" s="97"/>
      <c r="GZ276" s="97"/>
      <c r="HA276" s="97"/>
      <c r="HB276" s="97"/>
      <c r="HC276" s="97"/>
      <c r="HD276" s="97"/>
      <c r="HE276" s="97"/>
      <c r="HF276" s="97"/>
      <c r="HG276" s="97"/>
      <c r="HH276" s="97"/>
      <c r="HI276" s="97"/>
      <c r="HJ276" s="97"/>
      <c r="HK276" s="97"/>
      <c r="HL276" s="97"/>
      <c r="HM276" s="98"/>
      <c r="HN276" s="104"/>
      <c r="HO276" s="97"/>
      <c r="HP276" s="97"/>
      <c r="HQ276" s="97"/>
      <c r="HR276" s="97"/>
      <c r="HS276" s="97"/>
      <c r="HT276" s="97"/>
      <c r="HU276" s="97"/>
      <c r="HV276" s="97"/>
      <c r="HW276" s="97"/>
      <c r="HX276" s="97"/>
      <c r="HY276" s="97"/>
      <c r="HZ276" s="97"/>
      <c r="IA276" s="97"/>
      <c r="IB276" s="97"/>
      <c r="IC276" s="97"/>
      <c r="ID276" s="98"/>
      <c r="IE276" s="104"/>
      <c r="IF276" s="97"/>
      <c r="IG276" s="97"/>
      <c r="IH276" s="97"/>
      <c r="II276" s="97"/>
      <c r="IJ276" s="97"/>
      <c r="IK276" s="97"/>
      <c r="IL276" s="97"/>
      <c r="IM276" s="97"/>
      <c r="IN276" s="97"/>
      <c r="IO276" s="97"/>
      <c r="IP276" s="97"/>
      <c r="IQ276" s="97"/>
      <c r="IR276" s="97"/>
      <c r="IS276" s="97"/>
      <c r="IT276" s="97"/>
      <c r="IU276" s="98"/>
      <c r="IV276" s="104"/>
      <c r="IW276" s="97"/>
      <c r="IX276" s="97"/>
      <c r="IY276" s="97"/>
      <c r="IZ276" s="97"/>
      <c r="JA276" s="97"/>
      <c r="JB276" s="97"/>
      <c r="JC276" s="97"/>
      <c r="JD276" s="97"/>
      <c r="JE276" s="97"/>
      <c r="JF276" s="97"/>
      <c r="JG276" s="97"/>
      <c r="JH276" s="97"/>
      <c r="JI276" s="97"/>
      <c r="JJ276" s="97"/>
      <c r="JK276" s="97"/>
      <c r="JL276" s="98"/>
      <c r="JM276" s="104"/>
      <c r="JN276" s="97"/>
      <c r="JO276" s="97"/>
      <c r="JP276" s="97"/>
      <c r="JQ276" s="97"/>
      <c r="JR276" s="97"/>
      <c r="JS276" s="97"/>
      <c r="JT276" s="97"/>
      <c r="JU276" s="97"/>
      <c r="JV276" s="97"/>
      <c r="JW276" s="97"/>
      <c r="JX276" s="97"/>
      <c r="JY276" s="97"/>
      <c r="JZ276" s="97"/>
      <c r="KA276" s="97"/>
      <c r="KB276" s="97"/>
      <c r="KC276" s="98"/>
      <c r="KD276" s="104"/>
      <c r="KE276" s="97"/>
      <c r="KF276" s="97"/>
      <c r="KG276" s="97"/>
      <c r="KH276" s="97"/>
      <c r="KI276" s="97"/>
      <c r="KJ276" s="97"/>
      <c r="KK276" s="97"/>
      <c r="KL276" s="97"/>
      <c r="KM276" s="97"/>
      <c r="KN276" s="97"/>
      <c r="KO276" s="97"/>
      <c r="KP276" s="97"/>
      <c r="KQ276" s="97"/>
      <c r="KR276" s="97"/>
      <c r="KS276" s="97"/>
    </row>
    <row r="277" ht="15.0" customHeight="1">
      <c r="A277" s="104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8"/>
      <c r="R277" s="104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8"/>
      <c r="AI277" s="104"/>
      <c r="AJ277" s="97"/>
      <c r="AK277" s="97"/>
      <c r="AL277" s="97"/>
      <c r="AM277" s="97"/>
      <c r="AN277" s="97"/>
      <c r="AO277" s="97"/>
      <c r="AP277" s="97"/>
      <c r="AQ277" s="97"/>
      <c r="AR277" s="97"/>
      <c r="AS277" s="97"/>
      <c r="AT277" s="97"/>
      <c r="AU277" s="97"/>
      <c r="AV277" s="97"/>
      <c r="AW277" s="97"/>
      <c r="AX277" s="97"/>
      <c r="AY277" s="98"/>
      <c r="AZ277" s="104"/>
      <c r="BA277" s="97"/>
      <c r="BB277" s="97"/>
      <c r="BC277" s="97"/>
      <c r="BD277" s="97"/>
      <c r="BE277" s="97"/>
      <c r="BF277" s="97"/>
      <c r="BG277" s="97"/>
      <c r="BH277" s="97"/>
      <c r="BI277" s="97"/>
      <c r="BJ277" s="97"/>
      <c r="BK277" s="97"/>
      <c r="BL277" s="97"/>
      <c r="BM277" s="97"/>
      <c r="BN277" s="97"/>
      <c r="BO277" s="97"/>
      <c r="BP277" s="98"/>
      <c r="BQ277" s="104"/>
      <c r="BR277" s="97"/>
      <c r="BS277" s="97"/>
      <c r="BT277" s="97"/>
      <c r="BU277" s="97"/>
      <c r="BV277" s="97"/>
      <c r="BW277" s="97"/>
      <c r="BX277" s="97"/>
      <c r="BY277" s="97"/>
      <c r="BZ277" s="97"/>
      <c r="CA277" s="97"/>
      <c r="CB277" s="97"/>
      <c r="CC277" s="97"/>
      <c r="CD277" s="97"/>
      <c r="CE277" s="97"/>
      <c r="CF277" s="97"/>
      <c r="CG277" s="98"/>
      <c r="CH277" s="104"/>
      <c r="CI277" s="97"/>
      <c r="CJ277" s="97"/>
      <c r="CK277" s="97"/>
      <c r="CL277" s="97"/>
      <c r="CM277" s="97"/>
      <c r="CN277" s="97"/>
      <c r="CO277" s="97"/>
      <c r="CP277" s="97"/>
      <c r="CQ277" s="97"/>
      <c r="CR277" s="97"/>
      <c r="CS277" s="97"/>
      <c r="CT277" s="97"/>
      <c r="CU277" s="97"/>
      <c r="CV277" s="97"/>
      <c r="CW277" s="97"/>
      <c r="CX277" s="98"/>
      <c r="CY277" s="104"/>
      <c r="CZ277" s="97"/>
      <c r="DA277" s="97"/>
      <c r="DB277" s="97"/>
      <c r="DC277" s="97"/>
      <c r="DD277" s="97"/>
      <c r="DE277" s="97"/>
      <c r="DF277" s="97"/>
      <c r="DG277" s="97"/>
      <c r="DH277" s="97"/>
      <c r="DI277" s="97"/>
      <c r="DJ277" s="97"/>
      <c r="DK277" s="97"/>
      <c r="DL277" s="97"/>
      <c r="DM277" s="97"/>
      <c r="DN277" s="97"/>
      <c r="DO277" s="98"/>
      <c r="DP277" s="104"/>
      <c r="DQ277" s="97"/>
      <c r="DR277" s="97"/>
      <c r="DS277" s="97"/>
      <c r="DT277" s="97"/>
      <c r="DU277" s="97"/>
      <c r="DV277" s="97"/>
      <c r="DW277" s="97"/>
      <c r="DX277" s="97"/>
      <c r="DY277" s="97"/>
      <c r="DZ277" s="97"/>
      <c r="EA277" s="97"/>
      <c r="EB277" s="97"/>
      <c r="EC277" s="97"/>
      <c r="ED277" s="97"/>
      <c r="EE277" s="97"/>
      <c r="EF277" s="98"/>
      <c r="EG277" s="104"/>
      <c r="EH277" s="97"/>
      <c r="EI277" s="97"/>
      <c r="EJ277" s="97"/>
      <c r="EK277" s="97"/>
      <c r="EL277" s="97"/>
      <c r="EM277" s="97"/>
      <c r="EN277" s="97"/>
      <c r="EO277" s="97"/>
      <c r="EP277" s="97"/>
      <c r="EQ277" s="97"/>
      <c r="ER277" s="97"/>
      <c r="ES277" s="97"/>
      <c r="ET277" s="97"/>
      <c r="EU277" s="97"/>
      <c r="EV277" s="97"/>
      <c r="EW277" s="98"/>
      <c r="EX277" s="104"/>
      <c r="EY277" s="97"/>
      <c r="EZ277" s="97"/>
      <c r="FA277" s="97"/>
      <c r="FB277" s="97"/>
      <c r="FC277" s="97"/>
      <c r="FD277" s="97"/>
      <c r="FE277" s="97"/>
      <c r="FF277" s="97"/>
      <c r="FG277" s="97"/>
      <c r="FH277" s="97"/>
      <c r="FI277" s="97"/>
      <c r="FJ277" s="97"/>
      <c r="FK277" s="97"/>
      <c r="FL277" s="97"/>
      <c r="FM277" s="97"/>
      <c r="FN277" s="98"/>
      <c r="FO277" s="104"/>
      <c r="FP277" s="97"/>
      <c r="FQ277" s="97"/>
      <c r="FR277" s="97"/>
      <c r="FS277" s="97"/>
      <c r="FT277" s="97"/>
      <c r="FU277" s="97"/>
      <c r="FV277" s="97"/>
      <c r="FW277" s="97"/>
      <c r="FX277" s="97"/>
      <c r="FY277" s="97"/>
      <c r="FZ277" s="97"/>
      <c r="GA277" s="97"/>
      <c r="GB277" s="97"/>
      <c r="GC277" s="97"/>
      <c r="GD277" s="97"/>
      <c r="GE277" s="98"/>
      <c r="GF277" s="104"/>
      <c r="GG277" s="97"/>
      <c r="GH277" s="97"/>
      <c r="GI277" s="97"/>
      <c r="GJ277" s="97"/>
      <c r="GK277" s="97"/>
      <c r="GL277" s="97"/>
      <c r="GM277" s="97"/>
      <c r="GN277" s="97"/>
      <c r="GO277" s="97"/>
      <c r="GP277" s="97"/>
      <c r="GQ277" s="97"/>
      <c r="GR277" s="97"/>
      <c r="GS277" s="97"/>
      <c r="GT277" s="97"/>
      <c r="GU277" s="97"/>
      <c r="GV277" s="98"/>
      <c r="GW277" s="104"/>
      <c r="GX277" s="97"/>
      <c r="GY277" s="97"/>
      <c r="GZ277" s="97"/>
      <c r="HA277" s="97"/>
      <c r="HB277" s="97"/>
      <c r="HC277" s="97"/>
      <c r="HD277" s="97"/>
      <c r="HE277" s="97"/>
      <c r="HF277" s="97"/>
      <c r="HG277" s="97"/>
      <c r="HH277" s="97"/>
      <c r="HI277" s="97"/>
      <c r="HJ277" s="97"/>
      <c r="HK277" s="97"/>
      <c r="HL277" s="97"/>
      <c r="HM277" s="98"/>
      <c r="HN277" s="104"/>
      <c r="HO277" s="97"/>
      <c r="HP277" s="97"/>
      <c r="HQ277" s="97"/>
      <c r="HR277" s="97"/>
      <c r="HS277" s="97"/>
      <c r="HT277" s="97"/>
      <c r="HU277" s="97"/>
      <c r="HV277" s="97"/>
      <c r="HW277" s="97"/>
      <c r="HX277" s="97"/>
      <c r="HY277" s="97"/>
      <c r="HZ277" s="97"/>
      <c r="IA277" s="97"/>
      <c r="IB277" s="97"/>
      <c r="IC277" s="97"/>
      <c r="ID277" s="98"/>
      <c r="IE277" s="104"/>
      <c r="IF277" s="97"/>
      <c r="IG277" s="97"/>
      <c r="IH277" s="97"/>
      <c r="II277" s="97"/>
      <c r="IJ277" s="97"/>
      <c r="IK277" s="97"/>
      <c r="IL277" s="97"/>
      <c r="IM277" s="97"/>
      <c r="IN277" s="97"/>
      <c r="IO277" s="97"/>
      <c r="IP277" s="97"/>
      <c r="IQ277" s="97"/>
      <c r="IR277" s="97"/>
      <c r="IS277" s="97"/>
      <c r="IT277" s="97"/>
      <c r="IU277" s="98"/>
      <c r="IV277" s="104"/>
      <c r="IW277" s="97"/>
      <c r="IX277" s="97"/>
      <c r="IY277" s="97"/>
      <c r="IZ277" s="97"/>
      <c r="JA277" s="97"/>
      <c r="JB277" s="97"/>
      <c r="JC277" s="97"/>
      <c r="JD277" s="97"/>
      <c r="JE277" s="97"/>
      <c r="JF277" s="97"/>
      <c r="JG277" s="97"/>
      <c r="JH277" s="97"/>
      <c r="JI277" s="97"/>
      <c r="JJ277" s="97"/>
      <c r="JK277" s="97"/>
      <c r="JL277" s="98"/>
      <c r="JM277" s="104"/>
      <c r="JN277" s="97"/>
      <c r="JO277" s="97"/>
      <c r="JP277" s="97"/>
      <c r="JQ277" s="97"/>
      <c r="JR277" s="97"/>
      <c r="JS277" s="97"/>
      <c r="JT277" s="97"/>
      <c r="JU277" s="97"/>
      <c r="JV277" s="97"/>
      <c r="JW277" s="97"/>
      <c r="JX277" s="97"/>
      <c r="JY277" s="97"/>
      <c r="JZ277" s="97"/>
      <c r="KA277" s="97"/>
      <c r="KB277" s="97"/>
      <c r="KC277" s="98"/>
      <c r="KD277" s="104"/>
      <c r="KE277" s="97"/>
      <c r="KF277" s="97"/>
      <c r="KG277" s="97"/>
      <c r="KH277" s="97"/>
      <c r="KI277" s="97"/>
      <c r="KJ277" s="97"/>
      <c r="KK277" s="97"/>
      <c r="KL277" s="97"/>
      <c r="KM277" s="97"/>
      <c r="KN277" s="97"/>
      <c r="KO277" s="97"/>
      <c r="KP277" s="97"/>
      <c r="KQ277" s="97"/>
      <c r="KR277" s="97"/>
      <c r="KS277" s="97"/>
    </row>
    <row r="278" ht="15.0" customHeight="1">
      <c r="A278" s="104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8"/>
      <c r="R278" s="104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8"/>
      <c r="AI278" s="104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  <c r="AX278" s="97"/>
      <c r="AY278" s="98"/>
      <c r="AZ278" s="104"/>
      <c r="BA278" s="97"/>
      <c r="BB278" s="97"/>
      <c r="BC278" s="97"/>
      <c r="BD278" s="97"/>
      <c r="BE278" s="97"/>
      <c r="BF278" s="97"/>
      <c r="BG278" s="97"/>
      <c r="BH278" s="97"/>
      <c r="BI278" s="97"/>
      <c r="BJ278" s="97"/>
      <c r="BK278" s="97"/>
      <c r="BL278" s="97"/>
      <c r="BM278" s="97"/>
      <c r="BN278" s="97"/>
      <c r="BO278" s="97"/>
      <c r="BP278" s="98"/>
      <c r="BQ278" s="104"/>
      <c r="BR278" s="97"/>
      <c r="BS278" s="97"/>
      <c r="BT278" s="97"/>
      <c r="BU278" s="97"/>
      <c r="BV278" s="97"/>
      <c r="BW278" s="97"/>
      <c r="BX278" s="97"/>
      <c r="BY278" s="97"/>
      <c r="BZ278" s="97"/>
      <c r="CA278" s="97"/>
      <c r="CB278" s="97"/>
      <c r="CC278" s="97"/>
      <c r="CD278" s="97"/>
      <c r="CE278" s="97"/>
      <c r="CF278" s="97"/>
      <c r="CG278" s="98"/>
      <c r="CH278" s="104"/>
      <c r="CI278" s="97"/>
      <c r="CJ278" s="97"/>
      <c r="CK278" s="97"/>
      <c r="CL278" s="97"/>
      <c r="CM278" s="97"/>
      <c r="CN278" s="97"/>
      <c r="CO278" s="97"/>
      <c r="CP278" s="97"/>
      <c r="CQ278" s="97"/>
      <c r="CR278" s="97"/>
      <c r="CS278" s="97"/>
      <c r="CT278" s="97"/>
      <c r="CU278" s="97"/>
      <c r="CV278" s="97"/>
      <c r="CW278" s="97"/>
      <c r="CX278" s="98"/>
      <c r="CY278" s="104"/>
      <c r="CZ278" s="97"/>
      <c r="DA278" s="97"/>
      <c r="DB278" s="97"/>
      <c r="DC278" s="97"/>
      <c r="DD278" s="97"/>
      <c r="DE278" s="97"/>
      <c r="DF278" s="97"/>
      <c r="DG278" s="97"/>
      <c r="DH278" s="97"/>
      <c r="DI278" s="97"/>
      <c r="DJ278" s="97"/>
      <c r="DK278" s="97"/>
      <c r="DL278" s="97"/>
      <c r="DM278" s="97"/>
      <c r="DN278" s="97"/>
      <c r="DO278" s="98"/>
      <c r="DP278" s="104"/>
      <c r="DQ278" s="97"/>
      <c r="DR278" s="97"/>
      <c r="DS278" s="97"/>
      <c r="DT278" s="97"/>
      <c r="DU278" s="97"/>
      <c r="DV278" s="97"/>
      <c r="DW278" s="97"/>
      <c r="DX278" s="97"/>
      <c r="DY278" s="97"/>
      <c r="DZ278" s="97"/>
      <c r="EA278" s="97"/>
      <c r="EB278" s="97"/>
      <c r="EC278" s="97"/>
      <c r="ED278" s="97"/>
      <c r="EE278" s="97"/>
      <c r="EF278" s="98"/>
      <c r="EG278" s="104"/>
      <c r="EH278" s="97"/>
      <c r="EI278" s="97"/>
      <c r="EJ278" s="97"/>
      <c r="EK278" s="97"/>
      <c r="EL278" s="97"/>
      <c r="EM278" s="97"/>
      <c r="EN278" s="97"/>
      <c r="EO278" s="97"/>
      <c r="EP278" s="97"/>
      <c r="EQ278" s="97"/>
      <c r="ER278" s="97"/>
      <c r="ES278" s="97"/>
      <c r="ET278" s="97"/>
      <c r="EU278" s="97"/>
      <c r="EV278" s="97"/>
      <c r="EW278" s="98"/>
      <c r="EX278" s="104"/>
      <c r="EY278" s="97"/>
      <c r="EZ278" s="97"/>
      <c r="FA278" s="97"/>
      <c r="FB278" s="97"/>
      <c r="FC278" s="97"/>
      <c r="FD278" s="97"/>
      <c r="FE278" s="97"/>
      <c r="FF278" s="97"/>
      <c r="FG278" s="97"/>
      <c r="FH278" s="97"/>
      <c r="FI278" s="97"/>
      <c r="FJ278" s="97"/>
      <c r="FK278" s="97"/>
      <c r="FL278" s="97"/>
      <c r="FM278" s="97"/>
      <c r="FN278" s="98"/>
      <c r="FO278" s="104"/>
      <c r="FP278" s="97"/>
      <c r="FQ278" s="97"/>
      <c r="FR278" s="97"/>
      <c r="FS278" s="97"/>
      <c r="FT278" s="97"/>
      <c r="FU278" s="97"/>
      <c r="FV278" s="97"/>
      <c r="FW278" s="97"/>
      <c r="FX278" s="97"/>
      <c r="FY278" s="97"/>
      <c r="FZ278" s="97"/>
      <c r="GA278" s="97"/>
      <c r="GB278" s="97"/>
      <c r="GC278" s="97"/>
      <c r="GD278" s="97"/>
      <c r="GE278" s="98"/>
      <c r="GF278" s="104"/>
      <c r="GG278" s="97"/>
      <c r="GH278" s="97"/>
      <c r="GI278" s="97"/>
      <c r="GJ278" s="97"/>
      <c r="GK278" s="97"/>
      <c r="GL278" s="97"/>
      <c r="GM278" s="97"/>
      <c r="GN278" s="97"/>
      <c r="GO278" s="97"/>
      <c r="GP278" s="97"/>
      <c r="GQ278" s="97"/>
      <c r="GR278" s="97"/>
      <c r="GS278" s="97"/>
      <c r="GT278" s="97"/>
      <c r="GU278" s="97"/>
      <c r="GV278" s="98"/>
      <c r="GW278" s="104"/>
      <c r="GX278" s="97"/>
      <c r="GY278" s="97"/>
      <c r="GZ278" s="97"/>
      <c r="HA278" s="97"/>
      <c r="HB278" s="97"/>
      <c r="HC278" s="97"/>
      <c r="HD278" s="97"/>
      <c r="HE278" s="97"/>
      <c r="HF278" s="97"/>
      <c r="HG278" s="97"/>
      <c r="HH278" s="97"/>
      <c r="HI278" s="97"/>
      <c r="HJ278" s="97"/>
      <c r="HK278" s="97"/>
      <c r="HL278" s="97"/>
      <c r="HM278" s="98"/>
      <c r="HN278" s="104"/>
      <c r="HO278" s="97"/>
      <c r="HP278" s="97"/>
      <c r="HQ278" s="97"/>
      <c r="HR278" s="97"/>
      <c r="HS278" s="97"/>
      <c r="HT278" s="97"/>
      <c r="HU278" s="97"/>
      <c r="HV278" s="97"/>
      <c r="HW278" s="97"/>
      <c r="HX278" s="97"/>
      <c r="HY278" s="97"/>
      <c r="HZ278" s="97"/>
      <c r="IA278" s="97"/>
      <c r="IB278" s="97"/>
      <c r="IC278" s="97"/>
      <c r="ID278" s="98"/>
      <c r="IE278" s="104"/>
      <c r="IF278" s="97"/>
      <c r="IG278" s="97"/>
      <c r="IH278" s="97"/>
      <c r="II278" s="97"/>
      <c r="IJ278" s="97"/>
      <c r="IK278" s="97"/>
      <c r="IL278" s="97"/>
      <c r="IM278" s="97"/>
      <c r="IN278" s="97"/>
      <c r="IO278" s="97"/>
      <c r="IP278" s="97"/>
      <c r="IQ278" s="97"/>
      <c r="IR278" s="97"/>
      <c r="IS278" s="97"/>
      <c r="IT278" s="97"/>
      <c r="IU278" s="98"/>
      <c r="IV278" s="104"/>
      <c r="IW278" s="97"/>
      <c r="IX278" s="97"/>
      <c r="IY278" s="97"/>
      <c r="IZ278" s="97"/>
      <c r="JA278" s="97"/>
      <c r="JB278" s="97"/>
      <c r="JC278" s="97"/>
      <c r="JD278" s="97"/>
      <c r="JE278" s="97"/>
      <c r="JF278" s="97"/>
      <c r="JG278" s="97"/>
      <c r="JH278" s="97"/>
      <c r="JI278" s="97"/>
      <c r="JJ278" s="97"/>
      <c r="JK278" s="97"/>
      <c r="JL278" s="98"/>
      <c r="JM278" s="104"/>
      <c r="JN278" s="97"/>
      <c r="JO278" s="97"/>
      <c r="JP278" s="97"/>
      <c r="JQ278" s="97"/>
      <c r="JR278" s="97"/>
      <c r="JS278" s="97"/>
      <c r="JT278" s="97"/>
      <c r="JU278" s="97"/>
      <c r="JV278" s="97"/>
      <c r="JW278" s="97"/>
      <c r="JX278" s="97"/>
      <c r="JY278" s="97"/>
      <c r="JZ278" s="97"/>
      <c r="KA278" s="97"/>
      <c r="KB278" s="97"/>
      <c r="KC278" s="98"/>
      <c r="KD278" s="104"/>
      <c r="KE278" s="97"/>
      <c r="KF278" s="97"/>
      <c r="KG278" s="97"/>
      <c r="KH278" s="97"/>
      <c r="KI278" s="97"/>
      <c r="KJ278" s="97"/>
      <c r="KK278" s="97"/>
      <c r="KL278" s="97"/>
      <c r="KM278" s="97"/>
      <c r="KN278" s="97"/>
      <c r="KO278" s="97"/>
      <c r="KP278" s="97"/>
      <c r="KQ278" s="97"/>
      <c r="KR278" s="97"/>
      <c r="KS278" s="97"/>
    </row>
    <row r="279" ht="15.0" customHeight="1">
      <c r="A279" s="104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8"/>
      <c r="R279" s="104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8"/>
      <c r="AI279" s="104"/>
      <c r="AJ279" s="97"/>
      <c r="AK279" s="97"/>
      <c r="AL279" s="97"/>
      <c r="AM279" s="97"/>
      <c r="AN279" s="97"/>
      <c r="AO279" s="97"/>
      <c r="AP279" s="97"/>
      <c r="AQ279" s="97"/>
      <c r="AR279" s="97"/>
      <c r="AS279" s="97"/>
      <c r="AT279" s="97"/>
      <c r="AU279" s="97"/>
      <c r="AV279" s="97"/>
      <c r="AW279" s="97"/>
      <c r="AX279" s="97"/>
      <c r="AY279" s="98"/>
      <c r="AZ279" s="104"/>
      <c r="BA279" s="97"/>
      <c r="BB279" s="97"/>
      <c r="BC279" s="97"/>
      <c r="BD279" s="97"/>
      <c r="BE279" s="97"/>
      <c r="BF279" s="97"/>
      <c r="BG279" s="97"/>
      <c r="BH279" s="97"/>
      <c r="BI279" s="97"/>
      <c r="BJ279" s="97"/>
      <c r="BK279" s="97"/>
      <c r="BL279" s="97"/>
      <c r="BM279" s="97"/>
      <c r="BN279" s="97"/>
      <c r="BO279" s="97"/>
      <c r="BP279" s="98"/>
      <c r="BQ279" s="104"/>
      <c r="BR279" s="97"/>
      <c r="BS279" s="97"/>
      <c r="BT279" s="97"/>
      <c r="BU279" s="97"/>
      <c r="BV279" s="97"/>
      <c r="BW279" s="97"/>
      <c r="BX279" s="97"/>
      <c r="BY279" s="97"/>
      <c r="BZ279" s="97"/>
      <c r="CA279" s="97"/>
      <c r="CB279" s="97"/>
      <c r="CC279" s="97"/>
      <c r="CD279" s="97"/>
      <c r="CE279" s="97"/>
      <c r="CF279" s="97"/>
      <c r="CG279" s="98"/>
      <c r="CH279" s="104"/>
      <c r="CI279" s="97"/>
      <c r="CJ279" s="97"/>
      <c r="CK279" s="97"/>
      <c r="CL279" s="97"/>
      <c r="CM279" s="97"/>
      <c r="CN279" s="97"/>
      <c r="CO279" s="97"/>
      <c r="CP279" s="97"/>
      <c r="CQ279" s="97"/>
      <c r="CR279" s="97"/>
      <c r="CS279" s="97"/>
      <c r="CT279" s="97"/>
      <c r="CU279" s="97"/>
      <c r="CV279" s="97"/>
      <c r="CW279" s="97"/>
      <c r="CX279" s="98"/>
      <c r="CY279" s="104"/>
      <c r="CZ279" s="97"/>
      <c r="DA279" s="97"/>
      <c r="DB279" s="97"/>
      <c r="DC279" s="97"/>
      <c r="DD279" s="97"/>
      <c r="DE279" s="97"/>
      <c r="DF279" s="97"/>
      <c r="DG279" s="97"/>
      <c r="DH279" s="97"/>
      <c r="DI279" s="97"/>
      <c r="DJ279" s="97"/>
      <c r="DK279" s="97"/>
      <c r="DL279" s="97"/>
      <c r="DM279" s="97"/>
      <c r="DN279" s="97"/>
      <c r="DO279" s="98"/>
      <c r="DP279" s="104"/>
      <c r="DQ279" s="97"/>
      <c r="DR279" s="97"/>
      <c r="DS279" s="97"/>
      <c r="DT279" s="97"/>
      <c r="DU279" s="97"/>
      <c r="DV279" s="97"/>
      <c r="DW279" s="97"/>
      <c r="DX279" s="97"/>
      <c r="DY279" s="97"/>
      <c r="DZ279" s="97"/>
      <c r="EA279" s="97"/>
      <c r="EB279" s="97"/>
      <c r="EC279" s="97"/>
      <c r="ED279" s="97"/>
      <c r="EE279" s="97"/>
      <c r="EF279" s="98"/>
      <c r="EG279" s="104"/>
      <c r="EH279" s="97"/>
      <c r="EI279" s="97"/>
      <c r="EJ279" s="97"/>
      <c r="EK279" s="97"/>
      <c r="EL279" s="97"/>
      <c r="EM279" s="97"/>
      <c r="EN279" s="97"/>
      <c r="EO279" s="97"/>
      <c r="EP279" s="97"/>
      <c r="EQ279" s="97"/>
      <c r="ER279" s="97"/>
      <c r="ES279" s="97"/>
      <c r="ET279" s="97"/>
      <c r="EU279" s="97"/>
      <c r="EV279" s="97"/>
      <c r="EW279" s="98"/>
      <c r="EX279" s="104"/>
      <c r="EY279" s="97"/>
      <c r="EZ279" s="97"/>
      <c r="FA279" s="97"/>
      <c r="FB279" s="97"/>
      <c r="FC279" s="97"/>
      <c r="FD279" s="97"/>
      <c r="FE279" s="97"/>
      <c r="FF279" s="97"/>
      <c r="FG279" s="97"/>
      <c r="FH279" s="97"/>
      <c r="FI279" s="97"/>
      <c r="FJ279" s="97"/>
      <c r="FK279" s="97"/>
      <c r="FL279" s="97"/>
      <c r="FM279" s="97"/>
      <c r="FN279" s="98"/>
      <c r="FO279" s="104"/>
      <c r="FP279" s="97"/>
      <c r="FQ279" s="97"/>
      <c r="FR279" s="97"/>
      <c r="FS279" s="97"/>
      <c r="FT279" s="97"/>
      <c r="FU279" s="97"/>
      <c r="FV279" s="97"/>
      <c r="FW279" s="97"/>
      <c r="FX279" s="97"/>
      <c r="FY279" s="97"/>
      <c r="FZ279" s="97"/>
      <c r="GA279" s="97"/>
      <c r="GB279" s="97"/>
      <c r="GC279" s="97"/>
      <c r="GD279" s="97"/>
      <c r="GE279" s="98"/>
      <c r="GF279" s="104"/>
      <c r="GG279" s="97"/>
      <c r="GH279" s="97"/>
      <c r="GI279" s="97"/>
      <c r="GJ279" s="97"/>
      <c r="GK279" s="97"/>
      <c r="GL279" s="97"/>
      <c r="GM279" s="97"/>
      <c r="GN279" s="97"/>
      <c r="GO279" s="97"/>
      <c r="GP279" s="97"/>
      <c r="GQ279" s="97"/>
      <c r="GR279" s="97"/>
      <c r="GS279" s="97"/>
      <c r="GT279" s="97"/>
      <c r="GU279" s="97"/>
      <c r="GV279" s="98"/>
      <c r="GW279" s="104"/>
      <c r="GX279" s="97"/>
      <c r="GY279" s="97"/>
      <c r="GZ279" s="97"/>
      <c r="HA279" s="97"/>
      <c r="HB279" s="97"/>
      <c r="HC279" s="97"/>
      <c r="HD279" s="97"/>
      <c r="HE279" s="97"/>
      <c r="HF279" s="97"/>
      <c r="HG279" s="97"/>
      <c r="HH279" s="97"/>
      <c r="HI279" s="97"/>
      <c r="HJ279" s="97"/>
      <c r="HK279" s="97"/>
      <c r="HL279" s="97"/>
      <c r="HM279" s="98"/>
      <c r="HN279" s="104"/>
      <c r="HO279" s="97"/>
      <c r="HP279" s="97"/>
      <c r="HQ279" s="97"/>
      <c r="HR279" s="97"/>
      <c r="HS279" s="97"/>
      <c r="HT279" s="97"/>
      <c r="HU279" s="97"/>
      <c r="HV279" s="97"/>
      <c r="HW279" s="97"/>
      <c r="HX279" s="97"/>
      <c r="HY279" s="97"/>
      <c r="HZ279" s="97"/>
      <c r="IA279" s="97"/>
      <c r="IB279" s="97"/>
      <c r="IC279" s="97"/>
      <c r="ID279" s="98"/>
      <c r="IE279" s="104"/>
      <c r="IF279" s="97"/>
      <c r="IG279" s="97"/>
      <c r="IH279" s="97"/>
      <c r="II279" s="97"/>
      <c r="IJ279" s="97"/>
      <c r="IK279" s="97"/>
      <c r="IL279" s="97"/>
      <c r="IM279" s="97"/>
      <c r="IN279" s="97"/>
      <c r="IO279" s="97"/>
      <c r="IP279" s="97"/>
      <c r="IQ279" s="97"/>
      <c r="IR279" s="97"/>
      <c r="IS279" s="97"/>
      <c r="IT279" s="97"/>
      <c r="IU279" s="98"/>
      <c r="IV279" s="104"/>
      <c r="IW279" s="97"/>
      <c r="IX279" s="97"/>
      <c r="IY279" s="97"/>
      <c r="IZ279" s="97"/>
      <c r="JA279" s="97"/>
      <c r="JB279" s="97"/>
      <c r="JC279" s="97"/>
      <c r="JD279" s="97"/>
      <c r="JE279" s="97"/>
      <c r="JF279" s="97"/>
      <c r="JG279" s="97"/>
      <c r="JH279" s="97"/>
      <c r="JI279" s="97"/>
      <c r="JJ279" s="97"/>
      <c r="JK279" s="97"/>
      <c r="JL279" s="98"/>
      <c r="JM279" s="104"/>
      <c r="JN279" s="97"/>
      <c r="JO279" s="97"/>
      <c r="JP279" s="97"/>
      <c r="JQ279" s="97"/>
      <c r="JR279" s="97"/>
      <c r="JS279" s="97"/>
      <c r="JT279" s="97"/>
      <c r="JU279" s="97"/>
      <c r="JV279" s="97"/>
      <c r="JW279" s="97"/>
      <c r="JX279" s="97"/>
      <c r="JY279" s="97"/>
      <c r="JZ279" s="97"/>
      <c r="KA279" s="97"/>
      <c r="KB279" s="97"/>
      <c r="KC279" s="98"/>
      <c r="KD279" s="104"/>
      <c r="KE279" s="97"/>
      <c r="KF279" s="97"/>
      <c r="KG279" s="97"/>
      <c r="KH279" s="97"/>
      <c r="KI279" s="97"/>
      <c r="KJ279" s="97"/>
      <c r="KK279" s="97"/>
      <c r="KL279" s="97"/>
      <c r="KM279" s="97"/>
      <c r="KN279" s="97"/>
      <c r="KO279" s="97"/>
      <c r="KP279" s="97"/>
      <c r="KQ279" s="97"/>
      <c r="KR279" s="97"/>
      <c r="KS279" s="97"/>
    </row>
    <row r="280" ht="15.0" customHeight="1">
      <c r="A280" s="104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8"/>
      <c r="R280" s="104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8"/>
      <c r="AI280" s="104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V280" s="97"/>
      <c r="AW280" s="97"/>
      <c r="AX280" s="97"/>
      <c r="AY280" s="98"/>
      <c r="AZ280" s="104"/>
      <c r="BA280" s="97"/>
      <c r="BB280" s="97"/>
      <c r="BC280" s="97"/>
      <c r="BD280" s="97"/>
      <c r="BE280" s="97"/>
      <c r="BF280" s="97"/>
      <c r="BG280" s="97"/>
      <c r="BH280" s="97"/>
      <c r="BI280" s="97"/>
      <c r="BJ280" s="97"/>
      <c r="BK280" s="97"/>
      <c r="BL280" s="97"/>
      <c r="BM280" s="97"/>
      <c r="BN280" s="97"/>
      <c r="BO280" s="97"/>
      <c r="BP280" s="98"/>
      <c r="BQ280" s="104"/>
      <c r="BR280" s="97"/>
      <c r="BS280" s="97"/>
      <c r="BT280" s="97"/>
      <c r="BU280" s="97"/>
      <c r="BV280" s="97"/>
      <c r="BW280" s="97"/>
      <c r="BX280" s="97"/>
      <c r="BY280" s="97"/>
      <c r="BZ280" s="97"/>
      <c r="CA280" s="97"/>
      <c r="CB280" s="97"/>
      <c r="CC280" s="97"/>
      <c r="CD280" s="97"/>
      <c r="CE280" s="97"/>
      <c r="CF280" s="97"/>
      <c r="CG280" s="98"/>
      <c r="CH280" s="104"/>
      <c r="CI280" s="97"/>
      <c r="CJ280" s="97"/>
      <c r="CK280" s="97"/>
      <c r="CL280" s="97"/>
      <c r="CM280" s="97"/>
      <c r="CN280" s="97"/>
      <c r="CO280" s="97"/>
      <c r="CP280" s="97"/>
      <c r="CQ280" s="97"/>
      <c r="CR280" s="97"/>
      <c r="CS280" s="97"/>
      <c r="CT280" s="97"/>
      <c r="CU280" s="97"/>
      <c r="CV280" s="97"/>
      <c r="CW280" s="97"/>
      <c r="CX280" s="98"/>
      <c r="CY280" s="104"/>
      <c r="CZ280" s="97"/>
      <c r="DA280" s="97"/>
      <c r="DB280" s="97"/>
      <c r="DC280" s="97"/>
      <c r="DD280" s="97"/>
      <c r="DE280" s="97"/>
      <c r="DF280" s="97"/>
      <c r="DG280" s="97"/>
      <c r="DH280" s="97"/>
      <c r="DI280" s="97"/>
      <c r="DJ280" s="97"/>
      <c r="DK280" s="97"/>
      <c r="DL280" s="97"/>
      <c r="DM280" s="97"/>
      <c r="DN280" s="97"/>
      <c r="DO280" s="98"/>
      <c r="DP280" s="104"/>
      <c r="DQ280" s="97"/>
      <c r="DR280" s="97"/>
      <c r="DS280" s="97"/>
      <c r="DT280" s="97"/>
      <c r="DU280" s="97"/>
      <c r="DV280" s="97"/>
      <c r="DW280" s="97"/>
      <c r="DX280" s="97"/>
      <c r="DY280" s="97"/>
      <c r="DZ280" s="97"/>
      <c r="EA280" s="97"/>
      <c r="EB280" s="97"/>
      <c r="EC280" s="97"/>
      <c r="ED280" s="97"/>
      <c r="EE280" s="97"/>
      <c r="EF280" s="98"/>
      <c r="EG280" s="104"/>
      <c r="EH280" s="97"/>
      <c r="EI280" s="97"/>
      <c r="EJ280" s="97"/>
      <c r="EK280" s="97"/>
      <c r="EL280" s="97"/>
      <c r="EM280" s="97"/>
      <c r="EN280" s="97"/>
      <c r="EO280" s="97"/>
      <c r="EP280" s="97"/>
      <c r="EQ280" s="97"/>
      <c r="ER280" s="97"/>
      <c r="ES280" s="97"/>
      <c r="ET280" s="97"/>
      <c r="EU280" s="97"/>
      <c r="EV280" s="97"/>
      <c r="EW280" s="98"/>
      <c r="EX280" s="104"/>
      <c r="EY280" s="97"/>
      <c r="EZ280" s="97"/>
      <c r="FA280" s="97"/>
      <c r="FB280" s="97"/>
      <c r="FC280" s="97"/>
      <c r="FD280" s="97"/>
      <c r="FE280" s="97"/>
      <c r="FF280" s="97"/>
      <c r="FG280" s="97"/>
      <c r="FH280" s="97"/>
      <c r="FI280" s="97"/>
      <c r="FJ280" s="97"/>
      <c r="FK280" s="97"/>
      <c r="FL280" s="97"/>
      <c r="FM280" s="97"/>
      <c r="FN280" s="98"/>
      <c r="FO280" s="104"/>
      <c r="FP280" s="97"/>
      <c r="FQ280" s="97"/>
      <c r="FR280" s="97"/>
      <c r="FS280" s="97"/>
      <c r="FT280" s="97"/>
      <c r="FU280" s="97"/>
      <c r="FV280" s="97"/>
      <c r="FW280" s="97"/>
      <c r="FX280" s="97"/>
      <c r="FY280" s="97"/>
      <c r="FZ280" s="97"/>
      <c r="GA280" s="97"/>
      <c r="GB280" s="97"/>
      <c r="GC280" s="97"/>
      <c r="GD280" s="97"/>
      <c r="GE280" s="98"/>
      <c r="GF280" s="104"/>
      <c r="GG280" s="97"/>
      <c r="GH280" s="97"/>
      <c r="GI280" s="97"/>
      <c r="GJ280" s="97"/>
      <c r="GK280" s="97"/>
      <c r="GL280" s="97"/>
      <c r="GM280" s="97"/>
      <c r="GN280" s="97"/>
      <c r="GO280" s="97"/>
      <c r="GP280" s="97"/>
      <c r="GQ280" s="97"/>
      <c r="GR280" s="97"/>
      <c r="GS280" s="97"/>
      <c r="GT280" s="97"/>
      <c r="GU280" s="97"/>
      <c r="GV280" s="98"/>
      <c r="GW280" s="104"/>
      <c r="GX280" s="97"/>
      <c r="GY280" s="97"/>
      <c r="GZ280" s="97"/>
      <c r="HA280" s="97"/>
      <c r="HB280" s="97"/>
      <c r="HC280" s="97"/>
      <c r="HD280" s="97"/>
      <c r="HE280" s="97"/>
      <c r="HF280" s="97"/>
      <c r="HG280" s="97"/>
      <c r="HH280" s="97"/>
      <c r="HI280" s="97"/>
      <c r="HJ280" s="97"/>
      <c r="HK280" s="97"/>
      <c r="HL280" s="97"/>
      <c r="HM280" s="98"/>
      <c r="HN280" s="104"/>
      <c r="HO280" s="97"/>
      <c r="HP280" s="97"/>
      <c r="HQ280" s="97"/>
      <c r="HR280" s="97"/>
      <c r="HS280" s="97"/>
      <c r="HT280" s="97"/>
      <c r="HU280" s="97"/>
      <c r="HV280" s="97"/>
      <c r="HW280" s="97"/>
      <c r="HX280" s="97"/>
      <c r="HY280" s="97"/>
      <c r="HZ280" s="97"/>
      <c r="IA280" s="97"/>
      <c r="IB280" s="97"/>
      <c r="IC280" s="97"/>
      <c r="ID280" s="98"/>
      <c r="IE280" s="104"/>
      <c r="IF280" s="97"/>
      <c r="IG280" s="97"/>
      <c r="IH280" s="97"/>
      <c r="II280" s="97"/>
      <c r="IJ280" s="97"/>
      <c r="IK280" s="97"/>
      <c r="IL280" s="97"/>
      <c r="IM280" s="97"/>
      <c r="IN280" s="97"/>
      <c r="IO280" s="97"/>
      <c r="IP280" s="97"/>
      <c r="IQ280" s="97"/>
      <c r="IR280" s="97"/>
      <c r="IS280" s="97"/>
      <c r="IT280" s="97"/>
      <c r="IU280" s="98"/>
      <c r="IV280" s="104"/>
      <c r="IW280" s="97"/>
      <c r="IX280" s="97"/>
      <c r="IY280" s="97"/>
      <c r="IZ280" s="97"/>
      <c r="JA280" s="97"/>
      <c r="JB280" s="97"/>
      <c r="JC280" s="97"/>
      <c r="JD280" s="97"/>
      <c r="JE280" s="97"/>
      <c r="JF280" s="97"/>
      <c r="JG280" s="97"/>
      <c r="JH280" s="97"/>
      <c r="JI280" s="97"/>
      <c r="JJ280" s="97"/>
      <c r="JK280" s="97"/>
      <c r="JL280" s="98"/>
      <c r="JM280" s="104"/>
      <c r="JN280" s="97"/>
      <c r="JO280" s="97"/>
      <c r="JP280" s="97"/>
      <c r="JQ280" s="97"/>
      <c r="JR280" s="97"/>
      <c r="JS280" s="97"/>
      <c r="JT280" s="97"/>
      <c r="JU280" s="97"/>
      <c r="JV280" s="97"/>
      <c r="JW280" s="97"/>
      <c r="JX280" s="97"/>
      <c r="JY280" s="97"/>
      <c r="JZ280" s="97"/>
      <c r="KA280" s="97"/>
      <c r="KB280" s="97"/>
      <c r="KC280" s="98"/>
      <c r="KD280" s="104"/>
      <c r="KE280" s="97"/>
      <c r="KF280" s="97"/>
      <c r="KG280" s="97"/>
      <c r="KH280" s="97"/>
      <c r="KI280" s="97"/>
      <c r="KJ280" s="97"/>
      <c r="KK280" s="97"/>
      <c r="KL280" s="97"/>
      <c r="KM280" s="97"/>
      <c r="KN280" s="97"/>
      <c r="KO280" s="97"/>
      <c r="KP280" s="97"/>
      <c r="KQ280" s="97"/>
      <c r="KR280" s="97"/>
      <c r="KS280" s="97"/>
    </row>
    <row r="281" ht="15.0" customHeight="1">
      <c r="A281" s="104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8"/>
      <c r="R281" s="104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8"/>
      <c r="AI281" s="104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V281" s="97"/>
      <c r="AW281" s="97"/>
      <c r="AX281" s="97"/>
      <c r="AY281" s="98"/>
      <c r="AZ281" s="104"/>
      <c r="BA281" s="97"/>
      <c r="BB281" s="97"/>
      <c r="BC281" s="97"/>
      <c r="BD281" s="97"/>
      <c r="BE281" s="97"/>
      <c r="BF281" s="97"/>
      <c r="BG281" s="97"/>
      <c r="BH281" s="97"/>
      <c r="BI281" s="97"/>
      <c r="BJ281" s="97"/>
      <c r="BK281" s="97"/>
      <c r="BL281" s="97"/>
      <c r="BM281" s="97"/>
      <c r="BN281" s="97"/>
      <c r="BO281" s="97"/>
      <c r="BP281" s="98"/>
      <c r="BQ281" s="104"/>
      <c r="BR281" s="97"/>
      <c r="BS281" s="97"/>
      <c r="BT281" s="97"/>
      <c r="BU281" s="97"/>
      <c r="BV281" s="97"/>
      <c r="BW281" s="97"/>
      <c r="BX281" s="97"/>
      <c r="BY281" s="97"/>
      <c r="BZ281" s="97"/>
      <c r="CA281" s="97"/>
      <c r="CB281" s="97"/>
      <c r="CC281" s="97"/>
      <c r="CD281" s="97"/>
      <c r="CE281" s="97"/>
      <c r="CF281" s="97"/>
      <c r="CG281" s="98"/>
      <c r="CH281" s="104"/>
      <c r="CI281" s="97"/>
      <c r="CJ281" s="97"/>
      <c r="CK281" s="97"/>
      <c r="CL281" s="97"/>
      <c r="CM281" s="97"/>
      <c r="CN281" s="97"/>
      <c r="CO281" s="97"/>
      <c r="CP281" s="97"/>
      <c r="CQ281" s="97"/>
      <c r="CR281" s="97"/>
      <c r="CS281" s="97"/>
      <c r="CT281" s="97"/>
      <c r="CU281" s="97"/>
      <c r="CV281" s="97"/>
      <c r="CW281" s="97"/>
      <c r="CX281" s="98"/>
      <c r="CY281" s="104"/>
      <c r="CZ281" s="97"/>
      <c r="DA281" s="97"/>
      <c r="DB281" s="97"/>
      <c r="DC281" s="97"/>
      <c r="DD281" s="97"/>
      <c r="DE281" s="97"/>
      <c r="DF281" s="97"/>
      <c r="DG281" s="97"/>
      <c r="DH281" s="97"/>
      <c r="DI281" s="97"/>
      <c r="DJ281" s="97"/>
      <c r="DK281" s="97"/>
      <c r="DL281" s="97"/>
      <c r="DM281" s="97"/>
      <c r="DN281" s="97"/>
      <c r="DO281" s="98"/>
      <c r="DP281" s="104"/>
      <c r="DQ281" s="97"/>
      <c r="DR281" s="97"/>
      <c r="DS281" s="97"/>
      <c r="DT281" s="97"/>
      <c r="DU281" s="97"/>
      <c r="DV281" s="97"/>
      <c r="DW281" s="97"/>
      <c r="DX281" s="97"/>
      <c r="DY281" s="97"/>
      <c r="DZ281" s="97"/>
      <c r="EA281" s="97"/>
      <c r="EB281" s="97"/>
      <c r="EC281" s="97"/>
      <c r="ED281" s="97"/>
      <c r="EE281" s="97"/>
      <c r="EF281" s="98"/>
      <c r="EG281" s="104"/>
      <c r="EH281" s="97"/>
      <c r="EI281" s="97"/>
      <c r="EJ281" s="97"/>
      <c r="EK281" s="97"/>
      <c r="EL281" s="97"/>
      <c r="EM281" s="97"/>
      <c r="EN281" s="97"/>
      <c r="EO281" s="97"/>
      <c r="EP281" s="97"/>
      <c r="EQ281" s="97"/>
      <c r="ER281" s="97"/>
      <c r="ES281" s="97"/>
      <c r="ET281" s="97"/>
      <c r="EU281" s="97"/>
      <c r="EV281" s="97"/>
      <c r="EW281" s="98"/>
      <c r="EX281" s="104"/>
      <c r="EY281" s="97"/>
      <c r="EZ281" s="97"/>
      <c r="FA281" s="97"/>
      <c r="FB281" s="97"/>
      <c r="FC281" s="97"/>
      <c r="FD281" s="97"/>
      <c r="FE281" s="97"/>
      <c r="FF281" s="97"/>
      <c r="FG281" s="97"/>
      <c r="FH281" s="97"/>
      <c r="FI281" s="97"/>
      <c r="FJ281" s="97"/>
      <c r="FK281" s="97"/>
      <c r="FL281" s="97"/>
      <c r="FM281" s="97"/>
      <c r="FN281" s="98"/>
      <c r="FO281" s="104"/>
      <c r="FP281" s="97"/>
      <c r="FQ281" s="97"/>
      <c r="FR281" s="97"/>
      <c r="FS281" s="97"/>
      <c r="FT281" s="97"/>
      <c r="FU281" s="97"/>
      <c r="FV281" s="97"/>
      <c r="FW281" s="97"/>
      <c r="FX281" s="97"/>
      <c r="FY281" s="97"/>
      <c r="FZ281" s="97"/>
      <c r="GA281" s="97"/>
      <c r="GB281" s="97"/>
      <c r="GC281" s="97"/>
      <c r="GD281" s="97"/>
      <c r="GE281" s="98"/>
      <c r="GF281" s="104"/>
      <c r="GG281" s="97"/>
      <c r="GH281" s="97"/>
      <c r="GI281" s="97"/>
      <c r="GJ281" s="97"/>
      <c r="GK281" s="97"/>
      <c r="GL281" s="97"/>
      <c r="GM281" s="97"/>
      <c r="GN281" s="97"/>
      <c r="GO281" s="97"/>
      <c r="GP281" s="97"/>
      <c r="GQ281" s="97"/>
      <c r="GR281" s="97"/>
      <c r="GS281" s="97"/>
      <c r="GT281" s="97"/>
      <c r="GU281" s="97"/>
      <c r="GV281" s="98"/>
      <c r="GW281" s="104"/>
      <c r="GX281" s="97"/>
      <c r="GY281" s="97"/>
      <c r="GZ281" s="97"/>
      <c r="HA281" s="97"/>
      <c r="HB281" s="97"/>
      <c r="HC281" s="97"/>
      <c r="HD281" s="97"/>
      <c r="HE281" s="97"/>
      <c r="HF281" s="97"/>
      <c r="HG281" s="97"/>
      <c r="HH281" s="97"/>
      <c r="HI281" s="97"/>
      <c r="HJ281" s="97"/>
      <c r="HK281" s="97"/>
      <c r="HL281" s="97"/>
      <c r="HM281" s="98"/>
      <c r="HN281" s="104"/>
      <c r="HO281" s="97"/>
      <c r="HP281" s="97"/>
      <c r="HQ281" s="97"/>
      <c r="HR281" s="97"/>
      <c r="HS281" s="97"/>
      <c r="HT281" s="97"/>
      <c r="HU281" s="97"/>
      <c r="HV281" s="97"/>
      <c r="HW281" s="97"/>
      <c r="HX281" s="97"/>
      <c r="HY281" s="97"/>
      <c r="HZ281" s="97"/>
      <c r="IA281" s="97"/>
      <c r="IB281" s="97"/>
      <c r="IC281" s="97"/>
      <c r="ID281" s="98"/>
      <c r="IE281" s="104"/>
      <c r="IF281" s="97"/>
      <c r="IG281" s="97"/>
      <c r="IH281" s="97"/>
      <c r="II281" s="97"/>
      <c r="IJ281" s="97"/>
      <c r="IK281" s="97"/>
      <c r="IL281" s="97"/>
      <c r="IM281" s="97"/>
      <c r="IN281" s="97"/>
      <c r="IO281" s="97"/>
      <c r="IP281" s="97"/>
      <c r="IQ281" s="97"/>
      <c r="IR281" s="97"/>
      <c r="IS281" s="97"/>
      <c r="IT281" s="97"/>
      <c r="IU281" s="98"/>
      <c r="IV281" s="104"/>
      <c r="IW281" s="97"/>
      <c r="IX281" s="97"/>
      <c r="IY281" s="97"/>
      <c r="IZ281" s="97"/>
      <c r="JA281" s="97"/>
      <c r="JB281" s="97"/>
      <c r="JC281" s="97"/>
      <c r="JD281" s="97"/>
      <c r="JE281" s="97"/>
      <c r="JF281" s="97"/>
      <c r="JG281" s="97"/>
      <c r="JH281" s="97"/>
      <c r="JI281" s="97"/>
      <c r="JJ281" s="97"/>
      <c r="JK281" s="97"/>
      <c r="JL281" s="98"/>
      <c r="JM281" s="104"/>
      <c r="JN281" s="97"/>
      <c r="JO281" s="97"/>
      <c r="JP281" s="97"/>
      <c r="JQ281" s="97"/>
      <c r="JR281" s="97"/>
      <c r="JS281" s="97"/>
      <c r="JT281" s="97"/>
      <c r="JU281" s="97"/>
      <c r="JV281" s="97"/>
      <c r="JW281" s="97"/>
      <c r="JX281" s="97"/>
      <c r="JY281" s="97"/>
      <c r="JZ281" s="97"/>
      <c r="KA281" s="97"/>
      <c r="KB281" s="97"/>
      <c r="KC281" s="98"/>
      <c r="KD281" s="104"/>
      <c r="KE281" s="97"/>
      <c r="KF281" s="97"/>
      <c r="KG281" s="97"/>
      <c r="KH281" s="97"/>
      <c r="KI281" s="97"/>
      <c r="KJ281" s="97"/>
      <c r="KK281" s="97"/>
      <c r="KL281" s="97"/>
      <c r="KM281" s="97"/>
      <c r="KN281" s="97"/>
      <c r="KO281" s="97"/>
      <c r="KP281" s="97"/>
      <c r="KQ281" s="97"/>
      <c r="KR281" s="97"/>
      <c r="KS281" s="97"/>
    </row>
    <row r="282" ht="15.0" customHeight="1">
      <c r="A282" s="104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8"/>
      <c r="R282" s="104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8"/>
      <c r="AI282" s="104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  <c r="AT282" s="97"/>
      <c r="AU282" s="97"/>
      <c r="AV282" s="97"/>
      <c r="AW282" s="97"/>
      <c r="AX282" s="97"/>
      <c r="AY282" s="98"/>
      <c r="AZ282" s="104"/>
      <c r="BA282" s="97"/>
      <c r="BB282" s="97"/>
      <c r="BC282" s="97"/>
      <c r="BD282" s="97"/>
      <c r="BE282" s="97"/>
      <c r="BF282" s="97"/>
      <c r="BG282" s="97"/>
      <c r="BH282" s="97"/>
      <c r="BI282" s="97"/>
      <c r="BJ282" s="97"/>
      <c r="BK282" s="97"/>
      <c r="BL282" s="97"/>
      <c r="BM282" s="97"/>
      <c r="BN282" s="97"/>
      <c r="BO282" s="97"/>
      <c r="BP282" s="98"/>
      <c r="BQ282" s="104"/>
      <c r="BR282" s="97"/>
      <c r="BS282" s="97"/>
      <c r="BT282" s="97"/>
      <c r="BU282" s="97"/>
      <c r="BV282" s="97"/>
      <c r="BW282" s="97"/>
      <c r="BX282" s="97"/>
      <c r="BY282" s="97"/>
      <c r="BZ282" s="97"/>
      <c r="CA282" s="97"/>
      <c r="CB282" s="97"/>
      <c r="CC282" s="97"/>
      <c r="CD282" s="97"/>
      <c r="CE282" s="97"/>
      <c r="CF282" s="97"/>
      <c r="CG282" s="98"/>
      <c r="CH282" s="104"/>
      <c r="CI282" s="97"/>
      <c r="CJ282" s="97"/>
      <c r="CK282" s="97"/>
      <c r="CL282" s="97"/>
      <c r="CM282" s="97"/>
      <c r="CN282" s="97"/>
      <c r="CO282" s="97"/>
      <c r="CP282" s="97"/>
      <c r="CQ282" s="97"/>
      <c r="CR282" s="97"/>
      <c r="CS282" s="97"/>
      <c r="CT282" s="97"/>
      <c r="CU282" s="97"/>
      <c r="CV282" s="97"/>
      <c r="CW282" s="97"/>
      <c r="CX282" s="98"/>
      <c r="CY282" s="104"/>
      <c r="CZ282" s="97"/>
      <c r="DA282" s="97"/>
      <c r="DB282" s="97"/>
      <c r="DC282" s="97"/>
      <c r="DD282" s="97"/>
      <c r="DE282" s="97"/>
      <c r="DF282" s="97"/>
      <c r="DG282" s="97"/>
      <c r="DH282" s="97"/>
      <c r="DI282" s="97"/>
      <c r="DJ282" s="97"/>
      <c r="DK282" s="97"/>
      <c r="DL282" s="97"/>
      <c r="DM282" s="97"/>
      <c r="DN282" s="97"/>
      <c r="DO282" s="98"/>
      <c r="DP282" s="104"/>
      <c r="DQ282" s="97"/>
      <c r="DR282" s="97"/>
      <c r="DS282" s="97"/>
      <c r="DT282" s="97"/>
      <c r="DU282" s="97"/>
      <c r="DV282" s="97"/>
      <c r="DW282" s="97"/>
      <c r="DX282" s="97"/>
      <c r="DY282" s="97"/>
      <c r="DZ282" s="97"/>
      <c r="EA282" s="97"/>
      <c r="EB282" s="97"/>
      <c r="EC282" s="97"/>
      <c r="ED282" s="97"/>
      <c r="EE282" s="97"/>
      <c r="EF282" s="98"/>
      <c r="EG282" s="104"/>
      <c r="EH282" s="97"/>
      <c r="EI282" s="97"/>
      <c r="EJ282" s="97"/>
      <c r="EK282" s="97"/>
      <c r="EL282" s="97"/>
      <c r="EM282" s="97"/>
      <c r="EN282" s="97"/>
      <c r="EO282" s="97"/>
      <c r="EP282" s="97"/>
      <c r="EQ282" s="97"/>
      <c r="ER282" s="97"/>
      <c r="ES282" s="97"/>
      <c r="ET282" s="97"/>
      <c r="EU282" s="97"/>
      <c r="EV282" s="97"/>
      <c r="EW282" s="98"/>
      <c r="EX282" s="104"/>
      <c r="EY282" s="97"/>
      <c r="EZ282" s="97"/>
      <c r="FA282" s="97"/>
      <c r="FB282" s="97"/>
      <c r="FC282" s="97"/>
      <c r="FD282" s="97"/>
      <c r="FE282" s="97"/>
      <c r="FF282" s="97"/>
      <c r="FG282" s="97"/>
      <c r="FH282" s="97"/>
      <c r="FI282" s="97"/>
      <c r="FJ282" s="97"/>
      <c r="FK282" s="97"/>
      <c r="FL282" s="97"/>
      <c r="FM282" s="97"/>
      <c r="FN282" s="98"/>
      <c r="FO282" s="104"/>
      <c r="FP282" s="97"/>
      <c r="FQ282" s="97"/>
      <c r="FR282" s="97"/>
      <c r="FS282" s="97"/>
      <c r="FT282" s="97"/>
      <c r="FU282" s="97"/>
      <c r="FV282" s="97"/>
      <c r="FW282" s="97"/>
      <c r="FX282" s="97"/>
      <c r="FY282" s="97"/>
      <c r="FZ282" s="97"/>
      <c r="GA282" s="97"/>
      <c r="GB282" s="97"/>
      <c r="GC282" s="97"/>
      <c r="GD282" s="97"/>
      <c r="GE282" s="98"/>
      <c r="GF282" s="104"/>
      <c r="GG282" s="97"/>
      <c r="GH282" s="97"/>
      <c r="GI282" s="97"/>
      <c r="GJ282" s="97"/>
      <c r="GK282" s="97"/>
      <c r="GL282" s="97"/>
      <c r="GM282" s="97"/>
      <c r="GN282" s="97"/>
      <c r="GO282" s="97"/>
      <c r="GP282" s="97"/>
      <c r="GQ282" s="97"/>
      <c r="GR282" s="97"/>
      <c r="GS282" s="97"/>
      <c r="GT282" s="97"/>
      <c r="GU282" s="97"/>
      <c r="GV282" s="98"/>
      <c r="GW282" s="104"/>
      <c r="GX282" s="97"/>
      <c r="GY282" s="97"/>
      <c r="GZ282" s="97"/>
      <c r="HA282" s="97"/>
      <c r="HB282" s="97"/>
      <c r="HC282" s="97"/>
      <c r="HD282" s="97"/>
      <c r="HE282" s="97"/>
      <c r="HF282" s="97"/>
      <c r="HG282" s="97"/>
      <c r="HH282" s="97"/>
      <c r="HI282" s="97"/>
      <c r="HJ282" s="97"/>
      <c r="HK282" s="97"/>
      <c r="HL282" s="97"/>
      <c r="HM282" s="98"/>
      <c r="HN282" s="104"/>
      <c r="HO282" s="97"/>
      <c r="HP282" s="97"/>
      <c r="HQ282" s="97"/>
      <c r="HR282" s="97"/>
      <c r="HS282" s="97"/>
      <c r="HT282" s="97"/>
      <c r="HU282" s="97"/>
      <c r="HV282" s="97"/>
      <c r="HW282" s="97"/>
      <c r="HX282" s="97"/>
      <c r="HY282" s="97"/>
      <c r="HZ282" s="97"/>
      <c r="IA282" s="97"/>
      <c r="IB282" s="97"/>
      <c r="IC282" s="97"/>
      <c r="ID282" s="98"/>
      <c r="IE282" s="104"/>
      <c r="IF282" s="97"/>
      <c r="IG282" s="97"/>
      <c r="IH282" s="97"/>
      <c r="II282" s="97"/>
      <c r="IJ282" s="97"/>
      <c r="IK282" s="97"/>
      <c r="IL282" s="97"/>
      <c r="IM282" s="97"/>
      <c r="IN282" s="97"/>
      <c r="IO282" s="97"/>
      <c r="IP282" s="97"/>
      <c r="IQ282" s="97"/>
      <c r="IR282" s="97"/>
      <c r="IS282" s="97"/>
      <c r="IT282" s="97"/>
      <c r="IU282" s="98"/>
      <c r="IV282" s="104"/>
      <c r="IW282" s="97"/>
      <c r="IX282" s="97"/>
      <c r="IY282" s="97"/>
      <c r="IZ282" s="97"/>
      <c r="JA282" s="97"/>
      <c r="JB282" s="97"/>
      <c r="JC282" s="97"/>
      <c r="JD282" s="97"/>
      <c r="JE282" s="97"/>
      <c r="JF282" s="97"/>
      <c r="JG282" s="97"/>
      <c r="JH282" s="97"/>
      <c r="JI282" s="97"/>
      <c r="JJ282" s="97"/>
      <c r="JK282" s="97"/>
      <c r="JL282" s="98"/>
      <c r="JM282" s="104"/>
      <c r="JN282" s="97"/>
      <c r="JO282" s="97"/>
      <c r="JP282" s="97"/>
      <c r="JQ282" s="97"/>
      <c r="JR282" s="97"/>
      <c r="JS282" s="97"/>
      <c r="JT282" s="97"/>
      <c r="JU282" s="97"/>
      <c r="JV282" s="97"/>
      <c r="JW282" s="97"/>
      <c r="JX282" s="97"/>
      <c r="JY282" s="97"/>
      <c r="JZ282" s="97"/>
      <c r="KA282" s="97"/>
      <c r="KB282" s="97"/>
      <c r="KC282" s="98"/>
      <c r="KD282" s="104"/>
      <c r="KE282" s="97"/>
      <c r="KF282" s="97"/>
      <c r="KG282" s="97"/>
      <c r="KH282" s="97"/>
      <c r="KI282" s="97"/>
      <c r="KJ282" s="97"/>
      <c r="KK282" s="97"/>
      <c r="KL282" s="97"/>
      <c r="KM282" s="97"/>
      <c r="KN282" s="97"/>
      <c r="KO282" s="97"/>
      <c r="KP282" s="97"/>
      <c r="KQ282" s="97"/>
      <c r="KR282" s="97"/>
      <c r="KS282" s="97"/>
    </row>
    <row r="283" ht="15.0" customHeight="1">
      <c r="A283" s="104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8"/>
      <c r="R283" s="104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8"/>
      <c r="AI283" s="104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8"/>
      <c r="AZ283" s="104"/>
      <c r="BA283" s="97"/>
      <c r="BB283" s="97"/>
      <c r="BC283" s="97"/>
      <c r="BD283" s="97"/>
      <c r="BE283" s="97"/>
      <c r="BF283" s="97"/>
      <c r="BG283" s="97"/>
      <c r="BH283" s="97"/>
      <c r="BI283" s="97"/>
      <c r="BJ283" s="97"/>
      <c r="BK283" s="97"/>
      <c r="BL283" s="97"/>
      <c r="BM283" s="97"/>
      <c r="BN283" s="97"/>
      <c r="BO283" s="97"/>
      <c r="BP283" s="98"/>
      <c r="BQ283" s="104"/>
      <c r="BR283" s="97"/>
      <c r="BS283" s="97"/>
      <c r="BT283" s="97"/>
      <c r="BU283" s="97"/>
      <c r="BV283" s="97"/>
      <c r="BW283" s="97"/>
      <c r="BX283" s="97"/>
      <c r="BY283" s="97"/>
      <c r="BZ283" s="97"/>
      <c r="CA283" s="97"/>
      <c r="CB283" s="97"/>
      <c r="CC283" s="97"/>
      <c r="CD283" s="97"/>
      <c r="CE283" s="97"/>
      <c r="CF283" s="97"/>
      <c r="CG283" s="98"/>
      <c r="CH283" s="104"/>
      <c r="CI283" s="97"/>
      <c r="CJ283" s="97"/>
      <c r="CK283" s="97"/>
      <c r="CL283" s="97"/>
      <c r="CM283" s="97"/>
      <c r="CN283" s="97"/>
      <c r="CO283" s="97"/>
      <c r="CP283" s="97"/>
      <c r="CQ283" s="97"/>
      <c r="CR283" s="97"/>
      <c r="CS283" s="97"/>
      <c r="CT283" s="97"/>
      <c r="CU283" s="97"/>
      <c r="CV283" s="97"/>
      <c r="CW283" s="97"/>
      <c r="CX283" s="98"/>
      <c r="CY283" s="104"/>
      <c r="CZ283" s="97"/>
      <c r="DA283" s="97"/>
      <c r="DB283" s="97"/>
      <c r="DC283" s="97"/>
      <c r="DD283" s="97"/>
      <c r="DE283" s="97"/>
      <c r="DF283" s="97"/>
      <c r="DG283" s="97"/>
      <c r="DH283" s="97"/>
      <c r="DI283" s="97"/>
      <c r="DJ283" s="97"/>
      <c r="DK283" s="97"/>
      <c r="DL283" s="97"/>
      <c r="DM283" s="97"/>
      <c r="DN283" s="97"/>
      <c r="DO283" s="98"/>
      <c r="DP283" s="104"/>
      <c r="DQ283" s="97"/>
      <c r="DR283" s="97"/>
      <c r="DS283" s="97"/>
      <c r="DT283" s="97"/>
      <c r="DU283" s="97"/>
      <c r="DV283" s="97"/>
      <c r="DW283" s="97"/>
      <c r="DX283" s="97"/>
      <c r="DY283" s="97"/>
      <c r="DZ283" s="97"/>
      <c r="EA283" s="97"/>
      <c r="EB283" s="97"/>
      <c r="EC283" s="97"/>
      <c r="ED283" s="97"/>
      <c r="EE283" s="97"/>
      <c r="EF283" s="98"/>
      <c r="EG283" s="104"/>
      <c r="EH283" s="97"/>
      <c r="EI283" s="97"/>
      <c r="EJ283" s="97"/>
      <c r="EK283" s="97"/>
      <c r="EL283" s="97"/>
      <c r="EM283" s="97"/>
      <c r="EN283" s="97"/>
      <c r="EO283" s="97"/>
      <c r="EP283" s="97"/>
      <c r="EQ283" s="97"/>
      <c r="ER283" s="97"/>
      <c r="ES283" s="97"/>
      <c r="ET283" s="97"/>
      <c r="EU283" s="97"/>
      <c r="EV283" s="97"/>
      <c r="EW283" s="98"/>
      <c r="EX283" s="104"/>
      <c r="EY283" s="97"/>
      <c r="EZ283" s="97"/>
      <c r="FA283" s="97"/>
      <c r="FB283" s="97"/>
      <c r="FC283" s="97"/>
      <c r="FD283" s="97"/>
      <c r="FE283" s="97"/>
      <c r="FF283" s="97"/>
      <c r="FG283" s="97"/>
      <c r="FH283" s="97"/>
      <c r="FI283" s="97"/>
      <c r="FJ283" s="97"/>
      <c r="FK283" s="97"/>
      <c r="FL283" s="97"/>
      <c r="FM283" s="97"/>
      <c r="FN283" s="98"/>
      <c r="FO283" s="104"/>
      <c r="FP283" s="97"/>
      <c r="FQ283" s="97"/>
      <c r="FR283" s="97"/>
      <c r="FS283" s="97"/>
      <c r="FT283" s="97"/>
      <c r="FU283" s="97"/>
      <c r="FV283" s="97"/>
      <c r="FW283" s="97"/>
      <c r="FX283" s="97"/>
      <c r="FY283" s="97"/>
      <c r="FZ283" s="97"/>
      <c r="GA283" s="97"/>
      <c r="GB283" s="97"/>
      <c r="GC283" s="97"/>
      <c r="GD283" s="97"/>
      <c r="GE283" s="98"/>
      <c r="GF283" s="104"/>
      <c r="GG283" s="97"/>
      <c r="GH283" s="97"/>
      <c r="GI283" s="97"/>
      <c r="GJ283" s="97"/>
      <c r="GK283" s="97"/>
      <c r="GL283" s="97"/>
      <c r="GM283" s="97"/>
      <c r="GN283" s="97"/>
      <c r="GO283" s="97"/>
      <c r="GP283" s="97"/>
      <c r="GQ283" s="97"/>
      <c r="GR283" s="97"/>
      <c r="GS283" s="97"/>
      <c r="GT283" s="97"/>
      <c r="GU283" s="97"/>
      <c r="GV283" s="98"/>
      <c r="GW283" s="104"/>
      <c r="GX283" s="97"/>
      <c r="GY283" s="97"/>
      <c r="GZ283" s="97"/>
      <c r="HA283" s="97"/>
      <c r="HB283" s="97"/>
      <c r="HC283" s="97"/>
      <c r="HD283" s="97"/>
      <c r="HE283" s="97"/>
      <c r="HF283" s="97"/>
      <c r="HG283" s="97"/>
      <c r="HH283" s="97"/>
      <c r="HI283" s="97"/>
      <c r="HJ283" s="97"/>
      <c r="HK283" s="97"/>
      <c r="HL283" s="97"/>
      <c r="HM283" s="98"/>
      <c r="HN283" s="104"/>
      <c r="HO283" s="97"/>
      <c r="HP283" s="97"/>
      <c r="HQ283" s="97"/>
      <c r="HR283" s="97"/>
      <c r="HS283" s="97"/>
      <c r="HT283" s="97"/>
      <c r="HU283" s="97"/>
      <c r="HV283" s="97"/>
      <c r="HW283" s="97"/>
      <c r="HX283" s="97"/>
      <c r="HY283" s="97"/>
      <c r="HZ283" s="97"/>
      <c r="IA283" s="97"/>
      <c r="IB283" s="97"/>
      <c r="IC283" s="97"/>
      <c r="ID283" s="98"/>
      <c r="IE283" s="104"/>
      <c r="IF283" s="97"/>
      <c r="IG283" s="97"/>
      <c r="IH283" s="97"/>
      <c r="II283" s="97"/>
      <c r="IJ283" s="97"/>
      <c r="IK283" s="97"/>
      <c r="IL283" s="97"/>
      <c r="IM283" s="97"/>
      <c r="IN283" s="97"/>
      <c r="IO283" s="97"/>
      <c r="IP283" s="97"/>
      <c r="IQ283" s="97"/>
      <c r="IR283" s="97"/>
      <c r="IS283" s="97"/>
      <c r="IT283" s="97"/>
      <c r="IU283" s="98"/>
      <c r="IV283" s="104"/>
      <c r="IW283" s="97"/>
      <c r="IX283" s="97"/>
      <c r="IY283" s="97"/>
      <c r="IZ283" s="97"/>
      <c r="JA283" s="97"/>
      <c r="JB283" s="97"/>
      <c r="JC283" s="97"/>
      <c r="JD283" s="97"/>
      <c r="JE283" s="97"/>
      <c r="JF283" s="97"/>
      <c r="JG283" s="97"/>
      <c r="JH283" s="97"/>
      <c r="JI283" s="97"/>
      <c r="JJ283" s="97"/>
      <c r="JK283" s="97"/>
      <c r="JL283" s="98"/>
      <c r="JM283" s="104"/>
      <c r="JN283" s="97"/>
      <c r="JO283" s="97"/>
      <c r="JP283" s="97"/>
      <c r="JQ283" s="97"/>
      <c r="JR283" s="97"/>
      <c r="JS283" s="97"/>
      <c r="JT283" s="97"/>
      <c r="JU283" s="97"/>
      <c r="JV283" s="97"/>
      <c r="JW283" s="97"/>
      <c r="JX283" s="97"/>
      <c r="JY283" s="97"/>
      <c r="JZ283" s="97"/>
      <c r="KA283" s="97"/>
      <c r="KB283" s="97"/>
      <c r="KC283" s="98"/>
      <c r="KD283" s="104"/>
      <c r="KE283" s="97"/>
      <c r="KF283" s="97"/>
      <c r="KG283" s="97"/>
      <c r="KH283" s="97"/>
      <c r="KI283" s="97"/>
      <c r="KJ283" s="97"/>
      <c r="KK283" s="97"/>
      <c r="KL283" s="97"/>
      <c r="KM283" s="97"/>
      <c r="KN283" s="97"/>
      <c r="KO283" s="97"/>
      <c r="KP283" s="97"/>
      <c r="KQ283" s="97"/>
      <c r="KR283" s="97"/>
      <c r="KS283" s="97"/>
    </row>
    <row r="284" ht="15.0" customHeight="1">
      <c r="A284" s="104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8"/>
      <c r="R284" s="104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8"/>
      <c r="AI284" s="104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  <c r="AT284" s="97"/>
      <c r="AU284" s="97"/>
      <c r="AV284" s="97"/>
      <c r="AW284" s="97"/>
      <c r="AX284" s="97"/>
      <c r="AY284" s="98"/>
      <c r="AZ284" s="104"/>
      <c r="BA284" s="97"/>
      <c r="BB284" s="97"/>
      <c r="BC284" s="97"/>
      <c r="BD284" s="97"/>
      <c r="BE284" s="97"/>
      <c r="BF284" s="97"/>
      <c r="BG284" s="97"/>
      <c r="BH284" s="97"/>
      <c r="BI284" s="97"/>
      <c r="BJ284" s="97"/>
      <c r="BK284" s="97"/>
      <c r="BL284" s="97"/>
      <c r="BM284" s="97"/>
      <c r="BN284" s="97"/>
      <c r="BO284" s="97"/>
      <c r="BP284" s="98"/>
      <c r="BQ284" s="104"/>
      <c r="BR284" s="97"/>
      <c r="BS284" s="97"/>
      <c r="BT284" s="97"/>
      <c r="BU284" s="97"/>
      <c r="BV284" s="97"/>
      <c r="BW284" s="97"/>
      <c r="BX284" s="97"/>
      <c r="BY284" s="97"/>
      <c r="BZ284" s="97"/>
      <c r="CA284" s="97"/>
      <c r="CB284" s="97"/>
      <c r="CC284" s="97"/>
      <c r="CD284" s="97"/>
      <c r="CE284" s="97"/>
      <c r="CF284" s="97"/>
      <c r="CG284" s="98"/>
      <c r="CH284" s="104"/>
      <c r="CI284" s="97"/>
      <c r="CJ284" s="97"/>
      <c r="CK284" s="97"/>
      <c r="CL284" s="97"/>
      <c r="CM284" s="97"/>
      <c r="CN284" s="97"/>
      <c r="CO284" s="97"/>
      <c r="CP284" s="97"/>
      <c r="CQ284" s="97"/>
      <c r="CR284" s="97"/>
      <c r="CS284" s="97"/>
      <c r="CT284" s="97"/>
      <c r="CU284" s="97"/>
      <c r="CV284" s="97"/>
      <c r="CW284" s="97"/>
      <c r="CX284" s="98"/>
      <c r="CY284" s="104"/>
      <c r="CZ284" s="97"/>
      <c r="DA284" s="97"/>
      <c r="DB284" s="97"/>
      <c r="DC284" s="97"/>
      <c r="DD284" s="97"/>
      <c r="DE284" s="97"/>
      <c r="DF284" s="97"/>
      <c r="DG284" s="97"/>
      <c r="DH284" s="97"/>
      <c r="DI284" s="97"/>
      <c r="DJ284" s="97"/>
      <c r="DK284" s="97"/>
      <c r="DL284" s="97"/>
      <c r="DM284" s="97"/>
      <c r="DN284" s="97"/>
      <c r="DO284" s="98"/>
      <c r="DP284" s="104"/>
      <c r="DQ284" s="97"/>
      <c r="DR284" s="97"/>
      <c r="DS284" s="97"/>
      <c r="DT284" s="97"/>
      <c r="DU284" s="97"/>
      <c r="DV284" s="97"/>
      <c r="DW284" s="97"/>
      <c r="DX284" s="97"/>
      <c r="DY284" s="97"/>
      <c r="DZ284" s="97"/>
      <c r="EA284" s="97"/>
      <c r="EB284" s="97"/>
      <c r="EC284" s="97"/>
      <c r="ED284" s="97"/>
      <c r="EE284" s="97"/>
      <c r="EF284" s="98"/>
      <c r="EG284" s="104"/>
      <c r="EH284" s="97"/>
      <c r="EI284" s="97"/>
      <c r="EJ284" s="97"/>
      <c r="EK284" s="97"/>
      <c r="EL284" s="97"/>
      <c r="EM284" s="97"/>
      <c r="EN284" s="97"/>
      <c r="EO284" s="97"/>
      <c r="EP284" s="97"/>
      <c r="EQ284" s="97"/>
      <c r="ER284" s="97"/>
      <c r="ES284" s="97"/>
      <c r="ET284" s="97"/>
      <c r="EU284" s="97"/>
      <c r="EV284" s="97"/>
      <c r="EW284" s="98"/>
      <c r="EX284" s="104"/>
      <c r="EY284" s="97"/>
      <c r="EZ284" s="97"/>
      <c r="FA284" s="97"/>
      <c r="FB284" s="97"/>
      <c r="FC284" s="97"/>
      <c r="FD284" s="97"/>
      <c r="FE284" s="97"/>
      <c r="FF284" s="97"/>
      <c r="FG284" s="97"/>
      <c r="FH284" s="97"/>
      <c r="FI284" s="97"/>
      <c r="FJ284" s="97"/>
      <c r="FK284" s="97"/>
      <c r="FL284" s="97"/>
      <c r="FM284" s="97"/>
      <c r="FN284" s="98"/>
      <c r="FO284" s="104"/>
      <c r="FP284" s="97"/>
      <c r="FQ284" s="97"/>
      <c r="FR284" s="97"/>
      <c r="FS284" s="97"/>
      <c r="FT284" s="97"/>
      <c r="FU284" s="97"/>
      <c r="FV284" s="97"/>
      <c r="FW284" s="97"/>
      <c r="FX284" s="97"/>
      <c r="FY284" s="97"/>
      <c r="FZ284" s="97"/>
      <c r="GA284" s="97"/>
      <c r="GB284" s="97"/>
      <c r="GC284" s="97"/>
      <c r="GD284" s="97"/>
      <c r="GE284" s="98"/>
      <c r="GF284" s="104"/>
      <c r="GG284" s="97"/>
      <c r="GH284" s="97"/>
      <c r="GI284" s="97"/>
      <c r="GJ284" s="97"/>
      <c r="GK284" s="97"/>
      <c r="GL284" s="97"/>
      <c r="GM284" s="97"/>
      <c r="GN284" s="97"/>
      <c r="GO284" s="97"/>
      <c r="GP284" s="97"/>
      <c r="GQ284" s="97"/>
      <c r="GR284" s="97"/>
      <c r="GS284" s="97"/>
      <c r="GT284" s="97"/>
      <c r="GU284" s="97"/>
      <c r="GV284" s="98"/>
      <c r="GW284" s="104"/>
      <c r="GX284" s="97"/>
      <c r="GY284" s="97"/>
      <c r="GZ284" s="97"/>
      <c r="HA284" s="97"/>
      <c r="HB284" s="97"/>
      <c r="HC284" s="97"/>
      <c r="HD284" s="97"/>
      <c r="HE284" s="97"/>
      <c r="HF284" s="97"/>
      <c r="HG284" s="97"/>
      <c r="HH284" s="97"/>
      <c r="HI284" s="97"/>
      <c r="HJ284" s="97"/>
      <c r="HK284" s="97"/>
      <c r="HL284" s="97"/>
      <c r="HM284" s="98"/>
      <c r="HN284" s="104"/>
      <c r="HO284" s="97"/>
      <c r="HP284" s="97"/>
      <c r="HQ284" s="97"/>
      <c r="HR284" s="97"/>
      <c r="HS284" s="97"/>
      <c r="HT284" s="97"/>
      <c r="HU284" s="97"/>
      <c r="HV284" s="97"/>
      <c r="HW284" s="97"/>
      <c r="HX284" s="97"/>
      <c r="HY284" s="97"/>
      <c r="HZ284" s="97"/>
      <c r="IA284" s="97"/>
      <c r="IB284" s="97"/>
      <c r="IC284" s="97"/>
      <c r="ID284" s="98"/>
      <c r="IE284" s="104"/>
      <c r="IF284" s="97"/>
      <c r="IG284" s="97"/>
      <c r="IH284" s="97"/>
      <c r="II284" s="97"/>
      <c r="IJ284" s="97"/>
      <c r="IK284" s="97"/>
      <c r="IL284" s="97"/>
      <c r="IM284" s="97"/>
      <c r="IN284" s="97"/>
      <c r="IO284" s="97"/>
      <c r="IP284" s="97"/>
      <c r="IQ284" s="97"/>
      <c r="IR284" s="97"/>
      <c r="IS284" s="97"/>
      <c r="IT284" s="97"/>
      <c r="IU284" s="98"/>
      <c r="IV284" s="104"/>
      <c r="IW284" s="97"/>
      <c r="IX284" s="97"/>
      <c r="IY284" s="97"/>
      <c r="IZ284" s="97"/>
      <c r="JA284" s="97"/>
      <c r="JB284" s="97"/>
      <c r="JC284" s="97"/>
      <c r="JD284" s="97"/>
      <c r="JE284" s="97"/>
      <c r="JF284" s="97"/>
      <c r="JG284" s="97"/>
      <c r="JH284" s="97"/>
      <c r="JI284" s="97"/>
      <c r="JJ284" s="97"/>
      <c r="JK284" s="97"/>
      <c r="JL284" s="98"/>
      <c r="JM284" s="104"/>
      <c r="JN284" s="97"/>
      <c r="JO284" s="97"/>
      <c r="JP284" s="97"/>
      <c r="JQ284" s="97"/>
      <c r="JR284" s="97"/>
      <c r="JS284" s="97"/>
      <c r="JT284" s="97"/>
      <c r="JU284" s="97"/>
      <c r="JV284" s="97"/>
      <c r="JW284" s="97"/>
      <c r="JX284" s="97"/>
      <c r="JY284" s="97"/>
      <c r="JZ284" s="97"/>
      <c r="KA284" s="97"/>
      <c r="KB284" s="97"/>
      <c r="KC284" s="98"/>
      <c r="KD284" s="104"/>
      <c r="KE284" s="97"/>
      <c r="KF284" s="97"/>
      <c r="KG284" s="97"/>
      <c r="KH284" s="97"/>
      <c r="KI284" s="97"/>
      <c r="KJ284" s="97"/>
      <c r="KK284" s="97"/>
      <c r="KL284" s="97"/>
      <c r="KM284" s="97"/>
      <c r="KN284" s="97"/>
      <c r="KO284" s="97"/>
      <c r="KP284" s="97"/>
      <c r="KQ284" s="97"/>
      <c r="KR284" s="97"/>
      <c r="KS284" s="97"/>
    </row>
    <row r="285" ht="15.0" customHeight="1">
      <c r="A285" s="104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8"/>
      <c r="R285" s="104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8"/>
      <c r="AI285" s="104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  <c r="AT285" s="97"/>
      <c r="AU285" s="97"/>
      <c r="AV285" s="97"/>
      <c r="AW285" s="97"/>
      <c r="AX285" s="97"/>
      <c r="AY285" s="98"/>
      <c r="AZ285" s="104"/>
      <c r="BA285" s="97"/>
      <c r="BB285" s="97"/>
      <c r="BC285" s="97"/>
      <c r="BD285" s="97"/>
      <c r="BE285" s="97"/>
      <c r="BF285" s="97"/>
      <c r="BG285" s="97"/>
      <c r="BH285" s="97"/>
      <c r="BI285" s="97"/>
      <c r="BJ285" s="97"/>
      <c r="BK285" s="97"/>
      <c r="BL285" s="97"/>
      <c r="BM285" s="97"/>
      <c r="BN285" s="97"/>
      <c r="BO285" s="97"/>
      <c r="BP285" s="98"/>
      <c r="BQ285" s="104"/>
      <c r="BR285" s="97"/>
      <c r="BS285" s="97"/>
      <c r="BT285" s="97"/>
      <c r="BU285" s="97"/>
      <c r="BV285" s="97"/>
      <c r="BW285" s="97"/>
      <c r="BX285" s="97"/>
      <c r="BY285" s="97"/>
      <c r="BZ285" s="97"/>
      <c r="CA285" s="97"/>
      <c r="CB285" s="97"/>
      <c r="CC285" s="97"/>
      <c r="CD285" s="97"/>
      <c r="CE285" s="97"/>
      <c r="CF285" s="97"/>
      <c r="CG285" s="98"/>
      <c r="CH285" s="104"/>
      <c r="CI285" s="97"/>
      <c r="CJ285" s="97"/>
      <c r="CK285" s="97"/>
      <c r="CL285" s="97"/>
      <c r="CM285" s="97"/>
      <c r="CN285" s="97"/>
      <c r="CO285" s="97"/>
      <c r="CP285" s="97"/>
      <c r="CQ285" s="97"/>
      <c r="CR285" s="97"/>
      <c r="CS285" s="97"/>
      <c r="CT285" s="97"/>
      <c r="CU285" s="97"/>
      <c r="CV285" s="97"/>
      <c r="CW285" s="97"/>
      <c r="CX285" s="98"/>
      <c r="CY285" s="104"/>
      <c r="CZ285" s="97"/>
      <c r="DA285" s="97"/>
      <c r="DB285" s="97"/>
      <c r="DC285" s="97"/>
      <c r="DD285" s="97"/>
      <c r="DE285" s="97"/>
      <c r="DF285" s="97"/>
      <c r="DG285" s="97"/>
      <c r="DH285" s="97"/>
      <c r="DI285" s="97"/>
      <c r="DJ285" s="97"/>
      <c r="DK285" s="97"/>
      <c r="DL285" s="97"/>
      <c r="DM285" s="97"/>
      <c r="DN285" s="97"/>
      <c r="DO285" s="98"/>
      <c r="DP285" s="104"/>
      <c r="DQ285" s="97"/>
      <c r="DR285" s="97"/>
      <c r="DS285" s="97"/>
      <c r="DT285" s="97"/>
      <c r="DU285" s="97"/>
      <c r="DV285" s="97"/>
      <c r="DW285" s="97"/>
      <c r="DX285" s="97"/>
      <c r="DY285" s="97"/>
      <c r="DZ285" s="97"/>
      <c r="EA285" s="97"/>
      <c r="EB285" s="97"/>
      <c r="EC285" s="97"/>
      <c r="ED285" s="97"/>
      <c r="EE285" s="97"/>
      <c r="EF285" s="98"/>
      <c r="EG285" s="104"/>
      <c r="EH285" s="97"/>
      <c r="EI285" s="97"/>
      <c r="EJ285" s="97"/>
      <c r="EK285" s="97"/>
      <c r="EL285" s="97"/>
      <c r="EM285" s="97"/>
      <c r="EN285" s="97"/>
      <c r="EO285" s="97"/>
      <c r="EP285" s="97"/>
      <c r="EQ285" s="97"/>
      <c r="ER285" s="97"/>
      <c r="ES285" s="97"/>
      <c r="ET285" s="97"/>
      <c r="EU285" s="97"/>
      <c r="EV285" s="97"/>
      <c r="EW285" s="98"/>
      <c r="EX285" s="104"/>
      <c r="EY285" s="97"/>
      <c r="EZ285" s="97"/>
      <c r="FA285" s="97"/>
      <c r="FB285" s="97"/>
      <c r="FC285" s="97"/>
      <c r="FD285" s="97"/>
      <c r="FE285" s="97"/>
      <c r="FF285" s="97"/>
      <c r="FG285" s="97"/>
      <c r="FH285" s="97"/>
      <c r="FI285" s="97"/>
      <c r="FJ285" s="97"/>
      <c r="FK285" s="97"/>
      <c r="FL285" s="97"/>
      <c r="FM285" s="97"/>
      <c r="FN285" s="98"/>
      <c r="FO285" s="104"/>
      <c r="FP285" s="97"/>
      <c r="FQ285" s="97"/>
      <c r="FR285" s="97"/>
      <c r="FS285" s="97"/>
      <c r="FT285" s="97"/>
      <c r="FU285" s="97"/>
      <c r="FV285" s="97"/>
      <c r="FW285" s="97"/>
      <c r="FX285" s="97"/>
      <c r="FY285" s="97"/>
      <c r="FZ285" s="97"/>
      <c r="GA285" s="97"/>
      <c r="GB285" s="97"/>
      <c r="GC285" s="97"/>
      <c r="GD285" s="97"/>
      <c r="GE285" s="98"/>
      <c r="GF285" s="104"/>
      <c r="GG285" s="97"/>
      <c r="GH285" s="97"/>
      <c r="GI285" s="97"/>
      <c r="GJ285" s="97"/>
      <c r="GK285" s="97"/>
      <c r="GL285" s="97"/>
      <c r="GM285" s="97"/>
      <c r="GN285" s="97"/>
      <c r="GO285" s="97"/>
      <c r="GP285" s="97"/>
      <c r="GQ285" s="97"/>
      <c r="GR285" s="97"/>
      <c r="GS285" s="97"/>
      <c r="GT285" s="97"/>
      <c r="GU285" s="97"/>
      <c r="GV285" s="98"/>
      <c r="GW285" s="104"/>
      <c r="GX285" s="97"/>
      <c r="GY285" s="97"/>
      <c r="GZ285" s="97"/>
      <c r="HA285" s="97"/>
      <c r="HB285" s="97"/>
      <c r="HC285" s="97"/>
      <c r="HD285" s="97"/>
      <c r="HE285" s="97"/>
      <c r="HF285" s="97"/>
      <c r="HG285" s="97"/>
      <c r="HH285" s="97"/>
      <c r="HI285" s="97"/>
      <c r="HJ285" s="97"/>
      <c r="HK285" s="97"/>
      <c r="HL285" s="97"/>
      <c r="HM285" s="98"/>
      <c r="HN285" s="104"/>
      <c r="HO285" s="97"/>
      <c r="HP285" s="97"/>
      <c r="HQ285" s="97"/>
      <c r="HR285" s="97"/>
      <c r="HS285" s="97"/>
      <c r="HT285" s="97"/>
      <c r="HU285" s="97"/>
      <c r="HV285" s="97"/>
      <c r="HW285" s="97"/>
      <c r="HX285" s="97"/>
      <c r="HY285" s="97"/>
      <c r="HZ285" s="97"/>
      <c r="IA285" s="97"/>
      <c r="IB285" s="97"/>
      <c r="IC285" s="97"/>
      <c r="ID285" s="98"/>
      <c r="IE285" s="104"/>
      <c r="IF285" s="97"/>
      <c r="IG285" s="97"/>
      <c r="IH285" s="97"/>
      <c r="II285" s="97"/>
      <c r="IJ285" s="97"/>
      <c r="IK285" s="97"/>
      <c r="IL285" s="97"/>
      <c r="IM285" s="97"/>
      <c r="IN285" s="97"/>
      <c r="IO285" s="97"/>
      <c r="IP285" s="97"/>
      <c r="IQ285" s="97"/>
      <c r="IR285" s="97"/>
      <c r="IS285" s="97"/>
      <c r="IT285" s="97"/>
      <c r="IU285" s="98"/>
      <c r="IV285" s="104"/>
      <c r="IW285" s="97"/>
      <c r="IX285" s="97"/>
      <c r="IY285" s="97"/>
      <c r="IZ285" s="97"/>
      <c r="JA285" s="97"/>
      <c r="JB285" s="97"/>
      <c r="JC285" s="97"/>
      <c r="JD285" s="97"/>
      <c r="JE285" s="97"/>
      <c r="JF285" s="97"/>
      <c r="JG285" s="97"/>
      <c r="JH285" s="97"/>
      <c r="JI285" s="97"/>
      <c r="JJ285" s="97"/>
      <c r="JK285" s="97"/>
      <c r="JL285" s="98"/>
      <c r="JM285" s="104"/>
      <c r="JN285" s="97"/>
      <c r="JO285" s="97"/>
      <c r="JP285" s="97"/>
      <c r="JQ285" s="97"/>
      <c r="JR285" s="97"/>
      <c r="JS285" s="97"/>
      <c r="JT285" s="97"/>
      <c r="JU285" s="97"/>
      <c r="JV285" s="97"/>
      <c r="JW285" s="97"/>
      <c r="JX285" s="97"/>
      <c r="JY285" s="97"/>
      <c r="JZ285" s="97"/>
      <c r="KA285" s="97"/>
      <c r="KB285" s="97"/>
      <c r="KC285" s="98"/>
      <c r="KD285" s="104"/>
      <c r="KE285" s="97"/>
      <c r="KF285" s="97"/>
      <c r="KG285" s="97"/>
      <c r="KH285" s="97"/>
      <c r="KI285" s="97"/>
      <c r="KJ285" s="97"/>
      <c r="KK285" s="97"/>
      <c r="KL285" s="97"/>
      <c r="KM285" s="97"/>
      <c r="KN285" s="97"/>
      <c r="KO285" s="97"/>
      <c r="KP285" s="97"/>
      <c r="KQ285" s="97"/>
      <c r="KR285" s="97"/>
      <c r="KS285" s="97"/>
    </row>
    <row r="286" ht="15.0" customHeight="1">
      <c r="A286" s="104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8"/>
      <c r="R286" s="104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8"/>
      <c r="AI286" s="104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  <c r="AX286" s="97"/>
      <c r="AY286" s="98"/>
      <c r="AZ286" s="104"/>
      <c r="BA286" s="97"/>
      <c r="BB286" s="97"/>
      <c r="BC286" s="97"/>
      <c r="BD286" s="97"/>
      <c r="BE286" s="97"/>
      <c r="BF286" s="97"/>
      <c r="BG286" s="97"/>
      <c r="BH286" s="97"/>
      <c r="BI286" s="97"/>
      <c r="BJ286" s="97"/>
      <c r="BK286" s="97"/>
      <c r="BL286" s="97"/>
      <c r="BM286" s="97"/>
      <c r="BN286" s="97"/>
      <c r="BO286" s="97"/>
      <c r="BP286" s="98"/>
      <c r="BQ286" s="104"/>
      <c r="BR286" s="97"/>
      <c r="BS286" s="97"/>
      <c r="BT286" s="97"/>
      <c r="BU286" s="97"/>
      <c r="BV286" s="97"/>
      <c r="BW286" s="97"/>
      <c r="BX286" s="97"/>
      <c r="BY286" s="97"/>
      <c r="BZ286" s="97"/>
      <c r="CA286" s="97"/>
      <c r="CB286" s="97"/>
      <c r="CC286" s="97"/>
      <c r="CD286" s="97"/>
      <c r="CE286" s="97"/>
      <c r="CF286" s="97"/>
      <c r="CG286" s="98"/>
      <c r="CH286" s="104"/>
      <c r="CI286" s="97"/>
      <c r="CJ286" s="97"/>
      <c r="CK286" s="97"/>
      <c r="CL286" s="97"/>
      <c r="CM286" s="97"/>
      <c r="CN286" s="97"/>
      <c r="CO286" s="97"/>
      <c r="CP286" s="97"/>
      <c r="CQ286" s="97"/>
      <c r="CR286" s="97"/>
      <c r="CS286" s="97"/>
      <c r="CT286" s="97"/>
      <c r="CU286" s="97"/>
      <c r="CV286" s="97"/>
      <c r="CW286" s="97"/>
      <c r="CX286" s="98"/>
      <c r="CY286" s="104"/>
      <c r="CZ286" s="97"/>
      <c r="DA286" s="97"/>
      <c r="DB286" s="97"/>
      <c r="DC286" s="97"/>
      <c r="DD286" s="97"/>
      <c r="DE286" s="97"/>
      <c r="DF286" s="97"/>
      <c r="DG286" s="97"/>
      <c r="DH286" s="97"/>
      <c r="DI286" s="97"/>
      <c r="DJ286" s="97"/>
      <c r="DK286" s="97"/>
      <c r="DL286" s="97"/>
      <c r="DM286" s="97"/>
      <c r="DN286" s="97"/>
      <c r="DO286" s="98"/>
      <c r="DP286" s="104"/>
      <c r="DQ286" s="97"/>
      <c r="DR286" s="97"/>
      <c r="DS286" s="97"/>
      <c r="DT286" s="97"/>
      <c r="DU286" s="97"/>
      <c r="DV286" s="97"/>
      <c r="DW286" s="97"/>
      <c r="DX286" s="97"/>
      <c r="DY286" s="97"/>
      <c r="DZ286" s="97"/>
      <c r="EA286" s="97"/>
      <c r="EB286" s="97"/>
      <c r="EC286" s="97"/>
      <c r="ED286" s="97"/>
      <c r="EE286" s="97"/>
      <c r="EF286" s="98"/>
      <c r="EG286" s="104"/>
      <c r="EH286" s="97"/>
      <c r="EI286" s="97"/>
      <c r="EJ286" s="97"/>
      <c r="EK286" s="97"/>
      <c r="EL286" s="97"/>
      <c r="EM286" s="97"/>
      <c r="EN286" s="97"/>
      <c r="EO286" s="97"/>
      <c r="EP286" s="97"/>
      <c r="EQ286" s="97"/>
      <c r="ER286" s="97"/>
      <c r="ES286" s="97"/>
      <c r="ET286" s="97"/>
      <c r="EU286" s="97"/>
      <c r="EV286" s="97"/>
      <c r="EW286" s="98"/>
      <c r="EX286" s="104"/>
      <c r="EY286" s="97"/>
      <c r="EZ286" s="97"/>
      <c r="FA286" s="97"/>
      <c r="FB286" s="97"/>
      <c r="FC286" s="97"/>
      <c r="FD286" s="97"/>
      <c r="FE286" s="97"/>
      <c r="FF286" s="97"/>
      <c r="FG286" s="97"/>
      <c r="FH286" s="97"/>
      <c r="FI286" s="97"/>
      <c r="FJ286" s="97"/>
      <c r="FK286" s="97"/>
      <c r="FL286" s="97"/>
      <c r="FM286" s="97"/>
      <c r="FN286" s="98"/>
      <c r="FO286" s="104"/>
      <c r="FP286" s="97"/>
      <c r="FQ286" s="97"/>
      <c r="FR286" s="97"/>
      <c r="FS286" s="97"/>
      <c r="FT286" s="97"/>
      <c r="FU286" s="97"/>
      <c r="FV286" s="97"/>
      <c r="FW286" s="97"/>
      <c r="FX286" s="97"/>
      <c r="FY286" s="97"/>
      <c r="FZ286" s="97"/>
      <c r="GA286" s="97"/>
      <c r="GB286" s="97"/>
      <c r="GC286" s="97"/>
      <c r="GD286" s="97"/>
      <c r="GE286" s="98"/>
      <c r="GF286" s="104"/>
      <c r="GG286" s="97"/>
      <c r="GH286" s="97"/>
      <c r="GI286" s="97"/>
      <c r="GJ286" s="97"/>
      <c r="GK286" s="97"/>
      <c r="GL286" s="97"/>
      <c r="GM286" s="97"/>
      <c r="GN286" s="97"/>
      <c r="GO286" s="97"/>
      <c r="GP286" s="97"/>
      <c r="GQ286" s="97"/>
      <c r="GR286" s="97"/>
      <c r="GS286" s="97"/>
      <c r="GT286" s="97"/>
      <c r="GU286" s="97"/>
      <c r="GV286" s="98"/>
      <c r="GW286" s="104"/>
      <c r="GX286" s="97"/>
      <c r="GY286" s="97"/>
      <c r="GZ286" s="97"/>
      <c r="HA286" s="97"/>
      <c r="HB286" s="97"/>
      <c r="HC286" s="97"/>
      <c r="HD286" s="97"/>
      <c r="HE286" s="97"/>
      <c r="HF286" s="97"/>
      <c r="HG286" s="97"/>
      <c r="HH286" s="97"/>
      <c r="HI286" s="97"/>
      <c r="HJ286" s="97"/>
      <c r="HK286" s="97"/>
      <c r="HL286" s="97"/>
      <c r="HM286" s="98"/>
      <c r="HN286" s="104"/>
      <c r="HO286" s="97"/>
      <c r="HP286" s="97"/>
      <c r="HQ286" s="97"/>
      <c r="HR286" s="97"/>
      <c r="HS286" s="97"/>
      <c r="HT286" s="97"/>
      <c r="HU286" s="97"/>
      <c r="HV286" s="97"/>
      <c r="HW286" s="97"/>
      <c r="HX286" s="97"/>
      <c r="HY286" s="97"/>
      <c r="HZ286" s="97"/>
      <c r="IA286" s="97"/>
      <c r="IB286" s="97"/>
      <c r="IC286" s="97"/>
      <c r="ID286" s="98"/>
      <c r="IE286" s="104"/>
      <c r="IF286" s="97"/>
      <c r="IG286" s="97"/>
      <c r="IH286" s="97"/>
      <c r="II286" s="97"/>
      <c r="IJ286" s="97"/>
      <c r="IK286" s="97"/>
      <c r="IL286" s="97"/>
      <c r="IM286" s="97"/>
      <c r="IN286" s="97"/>
      <c r="IO286" s="97"/>
      <c r="IP286" s="97"/>
      <c r="IQ286" s="97"/>
      <c r="IR286" s="97"/>
      <c r="IS286" s="97"/>
      <c r="IT286" s="97"/>
      <c r="IU286" s="98"/>
      <c r="IV286" s="104"/>
      <c r="IW286" s="97"/>
      <c r="IX286" s="97"/>
      <c r="IY286" s="97"/>
      <c r="IZ286" s="97"/>
      <c r="JA286" s="97"/>
      <c r="JB286" s="97"/>
      <c r="JC286" s="97"/>
      <c r="JD286" s="97"/>
      <c r="JE286" s="97"/>
      <c r="JF286" s="97"/>
      <c r="JG286" s="97"/>
      <c r="JH286" s="97"/>
      <c r="JI286" s="97"/>
      <c r="JJ286" s="97"/>
      <c r="JK286" s="97"/>
      <c r="JL286" s="98"/>
      <c r="JM286" s="104"/>
      <c r="JN286" s="97"/>
      <c r="JO286" s="97"/>
      <c r="JP286" s="97"/>
      <c r="JQ286" s="97"/>
      <c r="JR286" s="97"/>
      <c r="JS286" s="97"/>
      <c r="JT286" s="97"/>
      <c r="JU286" s="97"/>
      <c r="JV286" s="97"/>
      <c r="JW286" s="97"/>
      <c r="JX286" s="97"/>
      <c r="JY286" s="97"/>
      <c r="JZ286" s="97"/>
      <c r="KA286" s="97"/>
      <c r="KB286" s="97"/>
      <c r="KC286" s="98"/>
      <c r="KD286" s="104"/>
      <c r="KE286" s="97"/>
      <c r="KF286" s="97"/>
      <c r="KG286" s="97"/>
      <c r="KH286" s="97"/>
      <c r="KI286" s="97"/>
      <c r="KJ286" s="97"/>
      <c r="KK286" s="97"/>
      <c r="KL286" s="97"/>
      <c r="KM286" s="97"/>
      <c r="KN286" s="97"/>
      <c r="KO286" s="97"/>
      <c r="KP286" s="97"/>
      <c r="KQ286" s="97"/>
      <c r="KR286" s="97"/>
      <c r="KS286" s="97"/>
    </row>
    <row r="287" ht="15.0" customHeight="1">
      <c r="A287" s="104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8"/>
      <c r="R287" s="104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8"/>
      <c r="AI287" s="104"/>
      <c r="AJ287" s="97"/>
      <c r="AK287" s="97"/>
      <c r="AL287" s="97"/>
      <c r="AM287" s="97"/>
      <c r="AN287" s="97"/>
      <c r="AO287" s="97"/>
      <c r="AP287" s="97"/>
      <c r="AQ287" s="97"/>
      <c r="AR287" s="97"/>
      <c r="AS287" s="97"/>
      <c r="AT287" s="97"/>
      <c r="AU287" s="97"/>
      <c r="AV287" s="97"/>
      <c r="AW287" s="97"/>
      <c r="AX287" s="97"/>
      <c r="AY287" s="98"/>
      <c r="AZ287" s="104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8"/>
      <c r="BQ287" s="104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8"/>
      <c r="CH287" s="104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8"/>
      <c r="CY287" s="104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8"/>
      <c r="DP287" s="104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8"/>
      <c r="EG287" s="104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8"/>
      <c r="EX287" s="104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8"/>
      <c r="FO287" s="104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8"/>
      <c r="GF287" s="104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8"/>
      <c r="GW287" s="104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8"/>
      <c r="HN287" s="104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8"/>
      <c r="IE287" s="104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8"/>
      <c r="IV287" s="104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8"/>
      <c r="JM287" s="104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8"/>
      <c r="KD287" s="104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</row>
    <row r="288" ht="15.0" customHeight="1">
      <c r="A288" s="104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8"/>
      <c r="R288" s="104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8"/>
      <c r="AI288" s="104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  <c r="AT288" s="97"/>
      <c r="AU288" s="97"/>
      <c r="AV288" s="97"/>
      <c r="AW288" s="97"/>
      <c r="AX288" s="97"/>
      <c r="AY288" s="98"/>
      <c r="AZ288" s="104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8"/>
      <c r="BQ288" s="104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8"/>
      <c r="CH288" s="104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8"/>
      <c r="CY288" s="104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8"/>
      <c r="DP288" s="104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8"/>
      <c r="EG288" s="104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8"/>
      <c r="EX288" s="104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8"/>
      <c r="FO288" s="104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8"/>
      <c r="GF288" s="104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8"/>
      <c r="GW288" s="104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8"/>
      <c r="HN288" s="104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8"/>
      <c r="IE288" s="104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8"/>
      <c r="IV288" s="104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8"/>
      <c r="JM288" s="104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8"/>
      <c r="KD288" s="104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</row>
    <row r="289" ht="15.0" customHeight="1">
      <c r="A289" s="104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8"/>
      <c r="R289" s="104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8"/>
      <c r="AI289" s="104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7"/>
      <c r="AV289" s="97"/>
      <c r="AW289" s="97"/>
      <c r="AX289" s="97"/>
      <c r="AY289" s="98"/>
      <c r="AZ289" s="104"/>
      <c r="BA289" s="97"/>
      <c r="BB289" s="97"/>
      <c r="BC289" s="97"/>
      <c r="BD289" s="97"/>
      <c r="BE289" s="97"/>
      <c r="BF289" s="97"/>
      <c r="BG289" s="97"/>
      <c r="BH289" s="97"/>
      <c r="BI289" s="97"/>
      <c r="BJ289" s="97"/>
      <c r="BK289" s="97"/>
      <c r="BL289" s="97"/>
      <c r="BM289" s="97"/>
      <c r="BN289" s="97"/>
      <c r="BO289" s="97"/>
      <c r="BP289" s="98"/>
      <c r="BQ289" s="104"/>
      <c r="BR289" s="97"/>
      <c r="BS289" s="97"/>
      <c r="BT289" s="97"/>
      <c r="BU289" s="97"/>
      <c r="BV289" s="97"/>
      <c r="BW289" s="97"/>
      <c r="BX289" s="97"/>
      <c r="BY289" s="97"/>
      <c r="BZ289" s="97"/>
      <c r="CA289" s="97"/>
      <c r="CB289" s="97"/>
      <c r="CC289" s="97"/>
      <c r="CD289" s="97"/>
      <c r="CE289" s="97"/>
      <c r="CF289" s="97"/>
      <c r="CG289" s="98"/>
      <c r="CH289" s="104"/>
      <c r="CI289" s="97"/>
      <c r="CJ289" s="97"/>
      <c r="CK289" s="97"/>
      <c r="CL289" s="97"/>
      <c r="CM289" s="97"/>
      <c r="CN289" s="97"/>
      <c r="CO289" s="97"/>
      <c r="CP289" s="97"/>
      <c r="CQ289" s="97"/>
      <c r="CR289" s="97"/>
      <c r="CS289" s="97"/>
      <c r="CT289" s="97"/>
      <c r="CU289" s="97"/>
      <c r="CV289" s="97"/>
      <c r="CW289" s="97"/>
      <c r="CX289" s="98"/>
      <c r="CY289" s="104"/>
      <c r="CZ289" s="97"/>
      <c r="DA289" s="97"/>
      <c r="DB289" s="97"/>
      <c r="DC289" s="97"/>
      <c r="DD289" s="97"/>
      <c r="DE289" s="97"/>
      <c r="DF289" s="97"/>
      <c r="DG289" s="97"/>
      <c r="DH289" s="97"/>
      <c r="DI289" s="97"/>
      <c r="DJ289" s="97"/>
      <c r="DK289" s="97"/>
      <c r="DL289" s="97"/>
      <c r="DM289" s="97"/>
      <c r="DN289" s="97"/>
      <c r="DO289" s="98"/>
      <c r="DP289" s="104"/>
      <c r="DQ289" s="97"/>
      <c r="DR289" s="97"/>
      <c r="DS289" s="97"/>
      <c r="DT289" s="97"/>
      <c r="DU289" s="97"/>
      <c r="DV289" s="97"/>
      <c r="DW289" s="97"/>
      <c r="DX289" s="97"/>
      <c r="DY289" s="97"/>
      <c r="DZ289" s="97"/>
      <c r="EA289" s="97"/>
      <c r="EB289" s="97"/>
      <c r="EC289" s="97"/>
      <c r="ED289" s="97"/>
      <c r="EE289" s="97"/>
      <c r="EF289" s="98"/>
      <c r="EG289" s="104"/>
      <c r="EH289" s="97"/>
      <c r="EI289" s="97"/>
      <c r="EJ289" s="97"/>
      <c r="EK289" s="97"/>
      <c r="EL289" s="97"/>
      <c r="EM289" s="97"/>
      <c r="EN289" s="97"/>
      <c r="EO289" s="97"/>
      <c r="EP289" s="97"/>
      <c r="EQ289" s="97"/>
      <c r="ER289" s="97"/>
      <c r="ES289" s="97"/>
      <c r="ET289" s="97"/>
      <c r="EU289" s="97"/>
      <c r="EV289" s="97"/>
      <c r="EW289" s="98"/>
      <c r="EX289" s="104"/>
      <c r="EY289" s="97"/>
      <c r="EZ289" s="97"/>
      <c r="FA289" s="97"/>
      <c r="FB289" s="97"/>
      <c r="FC289" s="97"/>
      <c r="FD289" s="97"/>
      <c r="FE289" s="97"/>
      <c r="FF289" s="97"/>
      <c r="FG289" s="97"/>
      <c r="FH289" s="97"/>
      <c r="FI289" s="97"/>
      <c r="FJ289" s="97"/>
      <c r="FK289" s="97"/>
      <c r="FL289" s="97"/>
      <c r="FM289" s="97"/>
      <c r="FN289" s="98"/>
      <c r="FO289" s="104"/>
      <c r="FP289" s="97"/>
      <c r="FQ289" s="97"/>
      <c r="FR289" s="97"/>
      <c r="FS289" s="97"/>
      <c r="FT289" s="97"/>
      <c r="FU289" s="97"/>
      <c r="FV289" s="97"/>
      <c r="FW289" s="97"/>
      <c r="FX289" s="97"/>
      <c r="FY289" s="97"/>
      <c r="FZ289" s="97"/>
      <c r="GA289" s="97"/>
      <c r="GB289" s="97"/>
      <c r="GC289" s="97"/>
      <c r="GD289" s="97"/>
      <c r="GE289" s="98"/>
      <c r="GF289" s="104"/>
      <c r="GG289" s="97"/>
      <c r="GH289" s="97"/>
      <c r="GI289" s="97"/>
      <c r="GJ289" s="97"/>
      <c r="GK289" s="97"/>
      <c r="GL289" s="97"/>
      <c r="GM289" s="97"/>
      <c r="GN289" s="97"/>
      <c r="GO289" s="97"/>
      <c r="GP289" s="97"/>
      <c r="GQ289" s="97"/>
      <c r="GR289" s="97"/>
      <c r="GS289" s="97"/>
      <c r="GT289" s="97"/>
      <c r="GU289" s="97"/>
      <c r="GV289" s="98"/>
      <c r="GW289" s="104"/>
      <c r="GX289" s="97"/>
      <c r="GY289" s="97"/>
      <c r="GZ289" s="97"/>
      <c r="HA289" s="97"/>
      <c r="HB289" s="97"/>
      <c r="HC289" s="97"/>
      <c r="HD289" s="97"/>
      <c r="HE289" s="97"/>
      <c r="HF289" s="97"/>
      <c r="HG289" s="97"/>
      <c r="HH289" s="97"/>
      <c r="HI289" s="97"/>
      <c r="HJ289" s="97"/>
      <c r="HK289" s="97"/>
      <c r="HL289" s="97"/>
      <c r="HM289" s="98"/>
      <c r="HN289" s="104"/>
      <c r="HO289" s="97"/>
      <c r="HP289" s="97"/>
      <c r="HQ289" s="97"/>
      <c r="HR289" s="97"/>
      <c r="HS289" s="97"/>
      <c r="HT289" s="97"/>
      <c r="HU289" s="97"/>
      <c r="HV289" s="97"/>
      <c r="HW289" s="97"/>
      <c r="HX289" s="97"/>
      <c r="HY289" s="97"/>
      <c r="HZ289" s="97"/>
      <c r="IA289" s="97"/>
      <c r="IB289" s="97"/>
      <c r="IC289" s="97"/>
      <c r="ID289" s="98"/>
      <c r="IE289" s="104"/>
      <c r="IF289" s="97"/>
      <c r="IG289" s="97"/>
      <c r="IH289" s="97"/>
      <c r="II289" s="97"/>
      <c r="IJ289" s="97"/>
      <c r="IK289" s="97"/>
      <c r="IL289" s="97"/>
      <c r="IM289" s="97"/>
      <c r="IN289" s="97"/>
      <c r="IO289" s="97"/>
      <c r="IP289" s="97"/>
      <c r="IQ289" s="97"/>
      <c r="IR289" s="97"/>
      <c r="IS289" s="97"/>
      <c r="IT289" s="97"/>
      <c r="IU289" s="98"/>
      <c r="IV289" s="104"/>
      <c r="IW289" s="97"/>
      <c r="IX289" s="97"/>
      <c r="IY289" s="97"/>
      <c r="IZ289" s="97"/>
      <c r="JA289" s="97"/>
      <c r="JB289" s="97"/>
      <c r="JC289" s="97"/>
      <c r="JD289" s="97"/>
      <c r="JE289" s="97"/>
      <c r="JF289" s="97"/>
      <c r="JG289" s="97"/>
      <c r="JH289" s="97"/>
      <c r="JI289" s="97"/>
      <c r="JJ289" s="97"/>
      <c r="JK289" s="97"/>
      <c r="JL289" s="98"/>
      <c r="JM289" s="104"/>
      <c r="JN289" s="97"/>
      <c r="JO289" s="97"/>
      <c r="JP289" s="97"/>
      <c r="JQ289" s="97"/>
      <c r="JR289" s="97"/>
      <c r="JS289" s="97"/>
      <c r="JT289" s="97"/>
      <c r="JU289" s="97"/>
      <c r="JV289" s="97"/>
      <c r="JW289" s="97"/>
      <c r="JX289" s="97"/>
      <c r="JY289" s="97"/>
      <c r="JZ289" s="97"/>
      <c r="KA289" s="97"/>
      <c r="KB289" s="97"/>
      <c r="KC289" s="98"/>
      <c r="KD289" s="104"/>
      <c r="KE289" s="97"/>
      <c r="KF289" s="97"/>
      <c r="KG289" s="97"/>
      <c r="KH289" s="97"/>
      <c r="KI289" s="97"/>
      <c r="KJ289" s="97"/>
      <c r="KK289" s="97"/>
      <c r="KL289" s="97"/>
      <c r="KM289" s="97"/>
      <c r="KN289" s="97"/>
      <c r="KO289" s="97"/>
      <c r="KP289" s="97"/>
      <c r="KQ289" s="97"/>
      <c r="KR289" s="97"/>
      <c r="KS289" s="97"/>
    </row>
    <row r="290" ht="15.0" customHeight="1">
      <c r="A290" s="104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8"/>
      <c r="R290" s="104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8"/>
      <c r="AI290" s="104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/>
      <c r="AT290" s="97"/>
      <c r="AU290" s="97"/>
      <c r="AV290" s="97"/>
      <c r="AW290" s="97"/>
      <c r="AX290" s="97"/>
      <c r="AY290" s="98"/>
      <c r="AZ290" s="104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8"/>
      <c r="BQ290" s="104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8"/>
      <c r="CH290" s="104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8"/>
      <c r="CY290" s="104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8"/>
      <c r="DP290" s="104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8"/>
      <c r="EG290" s="104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8"/>
      <c r="EX290" s="104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8"/>
      <c r="FO290" s="104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8"/>
      <c r="GF290" s="104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8"/>
      <c r="GW290" s="104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8"/>
      <c r="HN290" s="104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8"/>
      <c r="IE290" s="104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8"/>
      <c r="IV290" s="104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8"/>
      <c r="JM290" s="104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8"/>
      <c r="KD290" s="104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</row>
    <row r="291" ht="15.0" customHeight="1">
      <c r="A291" s="104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8"/>
      <c r="R291" s="104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8"/>
      <c r="AI291" s="104"/>
      <c r="AJ291" s="97"/>
      <c r="AK291" s="97"/>
      <c r="AL291" s="97"/>
      <c r="AM291" s="97"/>
      <c r="AN291" s="97"/>
      <c r="AO291" s="97"/>
      <c r="AP291" s="97"/>
      <c r="AQ291" s="97"/>
      <c r="AR291" s="97"/>
      <c r="AS291" s="97"/>
      <c r="AT291" s="97"/>
      <c r="AU291" s="97"/>
      <c r="AV291" s="97"/>
      <c r="AW291" s="97"/>
      <c r="AX291" s="97"/>
      <c r="AY291" s="98"/>
      <c r="AZ291" s="104"/>
      <c r="BA291" s="97"/>
      <c r="BB291" s="97"/>
      <c r="BC291" s="97"/>
      <c r="BD291" s="97"/>
      <c r="BE291" s="97"/>
      <c r="BF291" s="97"/>
      <c r="BG291" s="97"/>
      <c r="BH291" s="97"/>
      <c r="BI291" s="97"/>
      <c r="BJ291" s="97"/>
      <c r="BK291" s="97"/>
      <c r="BL291" s="97"/>
      <c r="BM291" s="97"/>
      <c r="BN291" s="97"/>
      <c r="BO291" s="97"/>
      <c r="BP291" s="98"/>
      <c r="BQ291" s="104"/>
      <c r="BR291" s="97"/>
      <c r="BS291" s="97"/>
      <c r="BT291" s="97"/>
      <c r="BU291" s="97"/>
      <c r="BV291" s="97"/>
      <c r="BW291" s="97"/>
      <c r="BX291" s="97"/>
      <c r="BY291" s="97"/>
      <c r="BZ291" s="97"/>
      <c r="CA291" s="97"/>
      <c r="CB291" s="97"/>
      <c r="CC291" s="97"/>
      <c r="CD291" s="97"/>
      <c r="CE291" s="97"/>
      <c r="CF291" s="97"/>
      <c r="CG291" s="98"/>
      <c r="CH291" s="104"/>
      <c r="CI291" s="97"/>
      <c r="CJ291" s="97"/>
      <c r="CK291" s="97"/>
      <c r="CL291" s="97"/>
      <c r="CM291" s="97"/>
      <c r="CN291" s="97"/>
      <c r="CO291" s="97"/>
      <c r="CP291" s="97"/>
      <c r="CQ291" s="97"/>
      <c r="CR291" s="97"/>
      <c r="CS291" s="97"/>
      <c r="CT291" s="97"/>
      <c r="CU291" s="97"/>
      <c r="CV291" s="97"/>
      <c r="CW291" s="97"/>
      <c r="CX291" s="98"/>
      <c r="CY291" s="104"/>
      <c r="CZ291" s="97"/>
      <c r="DA291" s="97"/>
      <c r="DB291" s="97"/>
      <c r="DC291" s="97"/>
      <c r="DD291" s="97"/>
      <c r="DE291" s="97"/>
      <c r="DF291" s="97"/>
      <c r="DG291" s="97"/>
      <c r="DH291" s="97"/>
      <c r="DI291" s="97"/>
      <c r="DJ291" s="97"/>
      <c r="DK291" s="97"/>
      <c r="DL291" s="97"/>
      <c r="DM291" s="97"/>
      <c r="DN291" s="97"/>
      <c r="DO291" s="98"/>
      <c r="DP291" s="104"/>
      <c r="DQ291" s="97"/>
      <c r="DR291" s="97"/>
      <c r="DS291" s="97"/>
      <c r="DT291" s="97"/>
      <c r="DU291" s="97"/>
      <c r="DV291" s="97"/>
      <c r="DW291" s="97"/>
      <c r="DX291" s="97"/>
      <c r="DY291" s="97"/>
      <c r="DZ291" s="97"/>
      <c r="EA291" s="97"/>
      <c r="EB291" s="97"/>
      <c r="EC291" s="97"/>
      <c r="ED291" s="97"/>
      <c r="EE291" s="97"/>
      <c r="EF291" s="98"/>
      <c r="EG291" s="104"/>
      <c r="EH291" s="97"/>
      <c r="EI291" s="97"/>
      <c r="EJ291" s="97"/>
      <c r="EK291" s="97"/>
      <c r="EL291" s="97"/>
      <c r="EM291" s="97"/>
      <c r="EN291" s="97"/>
      <c r="EO291" s="97"/>
      <c r="EP291" s="97"/>
      <c r="EQ291" s="97"/>
      <c r="ER291" s="97"/>
      <c r="ES291" s="97"/>
      <c r="ET291" s="97"/>
      <c r="EU291" s="97"/>
      <c r="EV291" s="97"/>
      <c r="EW291" s="98"/>
      <c r="EX291" s="104"/>
      <c r="EY291" s="97"/>
      <c r="EZ291" s="97"/>
      <c r="FA291" s="97"/>
      <c r="FB291" s="97"/>
      <c r="FC291" s="97"/>
      <c r="FD291" s="97"/>
      <c r="FE291" s="97"/>
      <c r="FF291" s="97"/>
      <c r="FG291" s="97"/>
      <c r="FH291" s="97"/>
      <c r="FI291" s="97"/>
      <c r="FJ291" s="97"/>
      <c r="FK291" s="97"/>
      <c r="FL291" s="97"/>
      <c r="FM291" s="97"/>
      <c r="FN291" s="98"/>
      <c r="FO291" s="104"/>
      <c r="FP291" s="97"/>
      <c r="FQ291" s="97"/>
      <c r="FR291" s="97"/>
      <c r="FS291" s="97"/>
      <c r="FT291" s="97"/>
      <c r="FU291" s="97"/>
      <c r="FV291" s="97"/>
      <c r="FW291" s="97"/>
      <c r="FX291" s="97"/>
      <c r="FY291" s="97"/>
      <c r="FZ291" s="97"/>
      <c r="GA291" s="97"/>
      <c r="GB291" s="97"/>
      <c r="GC291" s="97"/>
      <c r="GD291" s="97"/>
      <c r="GE291" s="98"/>
      <c r="GF291" s="104"/>
      <c r="GG291" s="97"/>
      <c r="GH291" s="97"/>
      <c r="GI291" s="97"/>
      <c r="GJ291" s="97"/>
      <c r="GK291" s="97"/>
      <c r="GL291" s="97"/>
      <c r="GM291" s="97"/>
      <c r="GN291" s="97"/>
      <c r="GO291" s="97"/>
      <c r="GP291" s="97"/>
      <c r="GQ291" s="97"/>
      <c r="GR291" s="97"/>
      <c r="GS291" s="97"/>
      <c r="GT291" s="97"/>
      <c r="GU291" s="97"/>
      <c r="GV291" s="98"/>
      <c r="GW291" s="104"/>
      <c r="GX291" s="97"/>
      <c r="GY291" s="97"/>
      <c r="GZ291" s="97"/>
      <c r="HA291" s="97"/>
      <c r="HB291" s="97"/>
      <c r="HC291" s="97"/>
      <c r="HD291" s="97"/>
      <c r="HE291" s="97"/>
      <c r="HF291" s="97"/>
      <c r="HG291" s="97"/>
      <c r="HH291" s="97"/>
      <c r="HI291" s="97"/>
      <c r="HJ291" s="97"/>
      <c r="HK291" s="97"/>
      <c r="HL291" s="97"/>
      <c r="HM291" s="98"/>
      <c r="HN291" s="104"/>
      <c r="HO291" s="97"/>
      <c r="HP291" s="97"/>
      <c r="HQ291" s="97"/>
      <c r="HR291" s="97"/>
      <c r="HS291" s="97"/>
      <c r="HT291" s="97"/>
      <c r="HU291" s="97"/>
      <c r="HV291" s="97"/>
      <c r="HW291" s="97"/>
      <c r="HX291" s="97"/>
      <c r="HY291" s="97"/>
      <c r="HZ291" s="97"/>
      <c r="IA291" s="97"/>
      <c r="IB291" s="97"/>
      <c r="IC291" s="97"/>
      <c r="ID291" s="98"/>
      <c r="IE291" s="104"/>
      <c r="IF291" s="97"/>
      <c r="IG291" s="97"/>
      <c r="IH291" s="97"/>
      <c r="II291" s="97"/>
      <c r="IJ291" s="97"/>
      <c r="IK291" s="97"/>
      <c r="IL291" s="97"/>
      <c r="IM291" s="97"/>
      <c r="IN291" s="97"/>
      <c r="IO291" s="97"/>
      <c r="IP291" s="97"/>
      <c r="IQ291" s="97"/>
      <c r="IR291" s="97"/>
      <c r="IS291" s="97"/>
      <c r="IT291" s="97"/>
      <c r="IU291" s="98"/>
      <c r="IV291" s="104"/>
      <c r="IW291" s="97"/>
      <c r="IX291" s="97"/>
      <c r="IY291" s="97"/>
      <c r="IZ291" s="97"/>
      <c r="JA291" s="97"/>
      <c r="JB291" s="97"/>
      <c r="JC291" s="97"/>
      <c r="JD291" s="97"/>
      <c r="JE291" s="97"/>
      <c r="JF291" s="97"/>
      <c r="JG291" s="97"/>
      <c r="JH291" s="97"/>
      <c r="JI291" s="97"/>
      <c r="JJ291" s="97"/>
      <c r="JK291" s="97"/>
      <c r="JL291" s="98"/>
      <c r="JM291" s="104"/>
      <c r="JN291" s="97"/>
      <c r="JO291" s="97"/>
      <c r="JP291" s="97"/>
      <c r="JQ291" s="97"/>
      <c r="JR291" s="97"/>
      <c r="JS291" s="97"/>
      <c r="JT291" s="97"/>
      <c r="JU291" s="97"/>
      <c r="JV291" s="97"/>
      <c r="JW291" s="97"/>
      <c r="JX291" s="97"/>
      <c r="JY291" s="97"/>
      <c r="JZ291" s="97"/>
      <c r="KA291" s="97"/>
      <c r="KB291" s="97"/>
      <c r="KC291" s="98"/>
      <c r="KD291" s="104"/>
      <c r="KE291" s="97"/>
      <c r="KF291" s="97"/>
      <c r="KG291" s="97"/>
      <c r="KH291" s="97"/>
      <c r="KI291" s="97"/>
      <c r="KJ291" s="97"/>
      <c r="KK291" s="97"/>
      <c r="KL291" s="97"/>
      <c r="KM291" s="97"/>
      <c r="KN291" s="97"/>
      <c r="KO291" s="97"/>
      <c r="KP291" s="97"/>
      <c r="KQ291" s="97"/>
      <c r="KR291" s="97"/>
      <c r="KS291" s="97"/>
    </row>
    <row r="292" ht="15.0" customHeight="1">
      <c r="A292" s="104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8"/>
      <c r="R292" s="104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8"/>
      <c r="AI292" s="104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  <c r="AT292" s="97"/>
      <c r="AU292" s="97"/>
      <c r="AV292" s="97"/>
      <c r="AW292" s="97"/>
      <c r="AX292" s="97"/>
      <c r="AY292" s="98"/>
      <c r="AZ292" s="104"/>
      <c r="BA292" s="97"/>
      <c r="BB292" s="97"/>
      <c r="BC292" s="97"/>
      <c r="BD292" s="97"/>
      <c r="BE292" s="97"/>
      <c r="BF292" s="97"/>
      <c r="BG292" s="97"/>
      <c r="BH292" s="97"/>
      <c r="BI292" s="97"/>
      <c r="BJ292" s="97"/>
      <c r="BK292" s="97"/>
      <c r="BL292" s="97"/>
      <c r="BM292" s="97"/>
      <c r="BN292" s="97"/>
      <c r="BO292" s="97"/>
      <c r="BP292" s="98"/>
      <c r="BQ292" s="104"/>
      <c r="BR292" s="97"/>
      <c r="BS292" s="97"/>
      <c r="BT292" s="97"/>
      <c r="BU292" s="97"/>
      <c r="BV292" s="97"/>
      <c r="BW292" s="97"/>
      <c r="BX292" s="97"/>
      <c r="BY292" s="97"/>
      <c r="BZ292" s="97"/>
      <c r="CA292" s="97"/>
      <c r="CB292" s="97"/>
      <c r="CC292" s="97"/>
      <c r="CD292" s="97"/>
      <c r="CE292" s="97"/>
      <c r="CF292" s="97"/>
      <c r="CG292" s="98"/>
      <c r="CH292" s="104"/>
      <c r="CI292" s="97"/>
      <c r="CJ292" s="97"/>
      <c r="CK292" s="97"/>
      <c r="CL292" s="97"/>
      <c r="CM292" s="97"/>
      <c r="CN292" s="97"/>
      <c r="CO292" s="97"/>
      <c r="CP292" s="97"/>
      <c r="CQ292" s="97"/>
      <c r="CR292" s="97"/>
      <c r="CS292" s="97"/>
      <c r="CT292" s="97"/>
      <c r="CU292" s="97"/>
      <c r="CV292" s="97"/>
      <c r="CW292" s="97"/>
      <c r="CX292" s="98"/>
      <c r="CY292" s="104"/>
      <c r="CZ292" s="97"/>
      <c r="DA292" s="97"/>
      <c r="DB292" s="97"/>
      <c r="DC292" s="97"/>
      <c r="DD292" s="97"/>
      <c r="DE292" s="97"/>
      <c r="DF292" s="97"/>
      <c r="DG292" s="97"/>
      <c r="DH292" s="97"/>
      <c r="DI292" s="97"/>
      <c r="DJ292" s="97"/>
      <c r="DK292" s="97"/>
      <c r="DL292" s="97"/>
      <c r="DM292" s="97"/>
      <c r="DN292" s="97"/>
      <c r="DO292" s="98"/>
      <c r="DP292" s="104"/>
      <c r="DQ292" s="97"/>
      <c r="DR292" s="97"/>
      <c r="DS292" s="97"/>
      <c r="DT292" s="97"/>
      <c r="DU292" s="97"/>
      <c r="DV292" s="97"/>
      <c r="DW292" s="97"/>
      <c r="DX292" s="97"/>
      <c r="DY292" s="97"/>
      <c r="DZ292" s="97"/>
      <c r="EA292" s="97"/>
      <c r="EB292" s="97"/>
      <c r="EC292" s="97"/>
      <c r="ED292" s="97"/>
      <c r="EE292" s="97"/>
      <c r="EF292" s="98"/>
      <c r="EG292" s="104"/>
      <c r="EH292" s="97"/>
      <c r="EI292" s="97"/>
      <c r="EJ292" s="97"/>
      <c r="EK292" s="97"/>
      <c r="EL292" s="97"/>
      <c r="EM292" s="97"/>
      <c r="EN292" s="97"/>
      <c r="EO292" s="97"/>
      <c r="EP292" s="97"/>
      <c r="EQ292" s="97"/>
      <c r="ER292" s="97"/>
      <c r="ES292" s="97"/>
      <c r="ET292" s="97"/>
      <c r="EU292" s="97"/>
      <c r="EV292" s="97"/>
      <c r="EW292" s="98"/>
      <c r="EX292" s="104"/>
      <c r="EY292" s="97"/>
      <c r="EZ292" s="97"/>
      <c r="FA292" s="97"/>
      <c r="FB292" s="97"/>
      <c r="FC292" s="97"/>
      <c r="FD292" s="97"/>
      <c r="FE292" s="97"/>
      <c r="FF292" s="97"/>
      <c r="FG292" s="97"/>
      <c r="FH292" s="97"/>
      <c r="FI292" s="97"/>
      <c r="FJ292" s="97"/>
      <c r="FK292" s="97"/>
      <c r="FL292" s="97"/>
      <c r="FM292" s="97"/>
      <c r="FN292" s="98"/>
      <c r="FO292" s="104"/>
      <c r="FP292" s="97"/>
      <c r="FQ292" s="97"/>
      <c r="FR292" s="97"/>
      <c r="FS292" s="97"/>
      <c r="FT292" s="97"/>
      <c r="FU292" s="97"/>
      <c r="FV292" s="97"/>
      <c r="FW292" s="97"/>
      <c r="FX292" s="97"/>
      <c r="FY292" s="97"/>
      <c r="FZ292" s="97"/>
      <c r="GA292" s="97"/>
      <c r="GB292" s="97"/>
      <c r="GC292" s="97"/>
      <c r="GD292" s="97"/>
      <c r="GE292" s="98"/>
      <c r="GF292" s="104"/>
      <c r="GG292" s="97"/>
      <c r="GH292" s="97"/>
      <c r="GI292" s="97"/>
      <c r="GJ292" s="97"/>
      <c r="GK292" s="97"/>
      <c r="GL292" s="97"/>
      <c r="GM292" s="97"/>
      <c r="GN292" s="97"/>
      <c r="GO292" s="97"/>
      <c r="GP292" s="97"/>
      <c r="GQ292" s="97"/>
      <c r="GR292" s="97"/>
      <c r="GS292" s="97"/>
      <c r="GT292" s="97"/>
      <c r="GU292" s="97"/>
      <c r="GV292" s="98"/>
      <c r="GW292" s="104"/>
      <c r="GX292" s="97"/>
      <c r="GY292" s="97"/>
      <c r="GZ292" s="97"/>
      <c r="HA292" s="97"/>
      <c r="HB292" s="97"/>
      <c r="HC292" s="97"/>
      <c r="HD292" s="97"/>
      <c r="HE292" s="97"/>
      <c r="HF292" s="97"/>
      <c r="HG292" s="97"/>
      <c r="HH292" s="97"/>
      <c r="HI292" s="97"/>
      <c r="HJ292" s="97"/>
      <c r="HK292" s="97"/>
      <c r="HL292" s="97"/>
      <c r="HM292" s="98"/>
      <c r="HN292" s="104"/>
      <c r="HO292" s="97"/>
      <c r="HP292" s="97"/>
      <c r="HQ292" s="97"/>
      <c r="HR292" s="97"/>
      <c r="HS292" s="97"/>
      <c r="HT292" s="97"/>
      <c r="HU292" s="97"/>
      <c r="HV292" s="97"/>
      <c r="HW292" s="97"/>
      <c r="HX292" s="97"/>
      <c r="HY292" s="97"/>
      <c r="HZ292" s="97"/>
      <c r="IA292" s="97"/>
      <c r="IB292" s="97"/>
      <c r="IC292" s="97"/>
      <c r="ID292" s="98"/>
      <c r="IE292" s="104"/>
      <c r="IF292" s="97"/>
      <c r="IG292" s="97"/>
      <c r="IH292" s="97"/>
      <c r="II292" s="97"/>
      <c r="IJ292" s="97"/>
      <c r="IK292" s="97"/>
      <c r="IL292" s="97"/>
      <c r="IM292" s="97"/>
      <c r="IN292" s="97"/>
      <c r="IO292" s="97"/>
      <c r="IP292" s="97"/>
      <c r="IQ292" s="97"/>
      <c r="IR292" s="97"/>
      <c r="IS292" s="97"/>
      <c r="IT292" s="97"/>
      <c r="IU292" s="98"/>
      <c r="IV292" s="104"/>
      <c r="IW292" s="97"/>
      <c r="IX292" s="97"/>
      <c r="IY292" s="97"/>
      <c r="IZ292" s="97"/>
      <c r="JA292" s="97"/>
      <c r="JB292" s="97"/>
      <c r="JC292" s="97"/>
      <c r="JD292" s="97"/>
      <c r="JE292" s="97"/>
      <c r="JF292" s="97"/>
      <c r="JG292" s="97"/>
      <c r="JH292" s="97"/>
      <c r="JI292" s="97"/>
      <c r="JJ292" s="97"/>
      <c r="JK292" s="97"/>
      <c r="JL292" s="98"/>
      <c r="JM292" s="104"/>
      <c r="JN292" s="97"/>
      <c r="JO292" s="97"/>
      <c r="JP292" s="97"/>
      <c r="JQ292" s="97"/>
      <c r="JR292" s="97"/>
      <c r="JS292" s="97"/>
      <c r="JT292" s="97"/>
      <c r="JU292" s="97"/>
      <c r="JV292" s="97"/>
      <c r="JW292" s="97"/>
      <c r="JX292" s="97"/>
      <c r="JY292" s="97"/>
      <c r="JZ292" s="97"/>
      <c r="KA292" s="97"/>
      <c r="KB292" s="97"/>
      <c r="KC292" s="98"/>
      <c r="KD292" s="104"/>
      <c r="KE292" s="97"/>
      <c r="KF292" s="97"/>
      <c r="KG292" s="97"/>
      <c r="KH292" s="97"/>
      <c r="KI292" s="97"/>
      <c r="KJ292" s="97"/>
      <c r="KK292" s="97"/>
      <c r="KL292" s="97"/>
      <c r="KM292" s="97"/>
      <c r="KN292" s="97"/>
      <c r="KO292" s="97"/>
      <c r="KP292" s="97"/>
      <c r="KQ292" s="97"/>
      <c r="KR292" s="97"/>
      <c r="KS292" s="97"/>
    </row>
    <row r="293" ht="15.0" customHeight="1">
      <c r="A293" s="104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8"/>
      <c r="R293" s="104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8"/>
      <c r="AI293" s="104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  <c r="AT293" s="97"/>
      <c r="AU293" s="97"/>
      <c r="AV293" s="97"/>
      <c r="AW293" s="97"/>
      <c r="AX293" s="97"/>
      <c r="AY293" s="98"/>
      <c r="AZ293" s="104"/>
      <c r="BA293" s="97"/>
      <c r="BB293" s="97"/>
      <c r="BC293" s="97"/>
      <c r="BD293" s="97"/>
      <c r="BE293" s="97"/>
      <c r="BF293" s="97"/>
      <c r="BG293" s="97"/>
      <c r="BH293" s="97"/>
      <c r="BI293" s="97"/>
      <c r="BJ293" s="97"/>
      <c r="BK293" s="97"/>
      <c r="BL293" s="97"/>
      <c r="BM293" s="97"/>
      <c r="BN293" s="97"/>
      <c r="BO293" s="97"/>
      <c r="BP293" s="98"/>
      <c r="BQ293" s="104"/>
      <c r="BR293" s="97"/>
      <c r="BS293" s="97"/>
      <c r="BT293" s="97"/>
      <c r="BU293" s="97"/>
      <c r="BV293" s="97"/>
      <c r="BW293" s="97"/>
      <c r="BX293" s="97"/>
      <c r="BY293" s="97"/>
      <c r="BZ293" s="97"/>
      <c r="CA293" s="97"/>
      <c r="CB293" s="97"/>
      <c r="CC293" s="97"/>
      <c r="CD293" s="97"/>
      <c r="CE293" s="97"/>
      <c r="CF293" s="97"/>
      <c r="CG293" s="98"/>
      <c r="CH293" s="104"/>
      <c r="CI293" s="97"/>
      <c r="CJ293" s="97"/>
      <c r="CK293" s="97"/>
      <c r="CL293" s="97"/>
      <c r="CM293" s="97"/>
      <c r="CN293" s="97"/>
      <c r="CO293" s="97"/>
      <c r="CP293" s="97"/>
      <c r="CQ293" s="97"/>
      <c r="CR293" s="97"/>
      <c r="CS293" s="97"/>
      <c r="CT293" s="97"/>
      <c r="CU293" s="97"/>
      <c r="CV293" s="97"/>
      <c r="CW293" s="97"/>
      <c r="CX293" s="98"/>
      <c r="CY293" s="104"/>
      <c r="CZ293" s="97"/>
      <c r="DA293" s="97"/>
      <c r="DB293" s="97"/>
      <c r="DC293" s="97"/>
      <c r="DD293" s="97"/>
      <c r="DE293" s="97"/>
      <c r="DF293" s="97"/>
      <c r="DG293" s="97"/>
      <c r="DH293" s="97"/>
      <c r="DI293" s="97"/>
      <c r="DJ293" s="97"/>
      <c r="DK293" s="97"/>
      <c r="DL293" s="97"/>
      <c r="DM293" s="97"/>
      <c r="DN293" s="97"/>
      <c r="DO293" s="98"/>
      <c r="DP293" s="104"/>
      <c r="DQ293" s="97"/>
      <c r="DR293" s="97"/>
      <c r="DS293" s="97"/>
      <c r="DT293" s="97"/>
      <c r="DU293" s="97"/>
      <c r="DV293" s="97"/>
      <c r="DW293" s="97"/>
      <c r="DX293" s="97"/>
      <c r="DY293" s="97"/>
      <c r="DZ293" s="97"/>
      <c r="EA293" s="97"/>
      <c r="EB293" s="97"/>
      <c r="EC293" s="97"/>
      <c r="ED293" s="97"/>
      <c r="EE293" s="97"/>
      <c r="EF293" s="98"/>
      <c r="EG293" s="104"/>
      <c r="EH293" s="97"/>
      <c r="EI293" s="97"/>
      <c r="EJ293" s="97"/>
      <c r="EK293" s="97"/>
      <c r="EL293" s="97"/>
      <c r="EM293" s="97"/>
      <c r="EN293" s="97"/>
      <c r="EO293" s="97"/>
      <c r="EP293" s="97"/>
      <c r="EQ293" s="97"/>
      <c r="ER293" s="97"/>
      <c r="ES293" s="97"/>
      <c r="ET293" s="97"/>
      <c r="EU293" s="97"/>
      <c r="EV293" s="97"/>
      <c r="EW293" s="98"/>
      <c r="EX293" s="104"/>
      <c r="EY293" s="97"/>
      <c r="EZ293" s="97"/>
      <c r="FA293" s="97"/>
      <c r="FB293" s="97"/>
      <c r="FC293" s="97"/>
      <c r="FD293" s="97"/>
      <c r="FE293" s="97"/>
      <c r="FF293" s="97"/>
      <c r="FG293" s="97"/>
      <c r="FH293" s="97"/>
      <c r="FI293" s="97"/>
      <c r="FJ293" s="97"/>
      <c r="FK293" s="97"/>
      <c r="FL293" s="97"/>
      <c r="FM293" s="97"/>
      <c r="FN293" s="98"/>
      <c r="FO293" s="104"/>
      <c r="FP293" s="97"/>
      <c r="FQ293" s="97"/>
      <c r="FR293" s="97"/>
      <c r="FS293" s="97"/>
      <c r="FT293" s="97"/>
      <c r="FU293" s="97"/>
      <c r="FV293" s="97"/>
      <c r="FW293" s="97"/>
      <c r="FX293" s="97"/>
      <c r="FY293" s="97"/>
      <c r="FZ293" s="97"/>
      <c r="GA293" s="97"/>
      <c r="GB293" s="97"/>
      <c r="GC293" s="97"/>
      <c r="GD293" s="97"/>
      <c r="GE293" s="98"/>
      <c r="GF293" s="104"/>
      <c r="GG293" s="97"/>
      <c r="GH293" s="97"/>
      <c r="GI293" s="97"/>
      <c r="GJ293" s="97"/>
      <c r="GK293" s="97"/>
      <c r="GL293" s="97"/>
      <c r="GM293" s="97"/>
      <c r="GN293" s="97"/>
      <c r="GO293" s="97"/>
      <c r="GP293" s="97"/>
      <c r="GQ293" s="97"/>
      <c r="GR293" s="97"/>
      <c r="GS293" s="97"/>
      <c r="GT293" s="97"/>
      <c r="GU293" s="97"/>
      <c r="GV293" s="98"/>
      <c r="GW293" s="104"/>
      <c r="GX293" s="97"/>
      <c r="GY293" s="97"/>
      <c r="GZ293" s="97"/>
      <c r="HA293" s="97"/>
      <c r="HB293" s="97"/>
      <c r="HC293" s="97"/>
      <c r="HD293" s="97"/>
      <c r="HE293" s="97"/>
      <c r="HF293" s="97"/>
      <c r="HG293" s="97"/>
      <c r="HH293" s="97"/>
      <c r="HI293" s="97"/>
      <c r="HJ293" s="97"/>
      <c r="HK293" s="97"/>
      <c r="HL293" s="97"/>
      <c r="HM293" s="98"/>
      <c r="HN293" s="104"/>
      <c r="HO293" s="97"/>
      <c r="HP293" s="97"/>
      <c r="HQ293" s="97"/>
      <c r="HR293" s="97"/>
      <c r="HS293" s="97"/>
      <c r="HT293" s="97"/>
      <c r="HU293" s="97"/>
      <c r="HV293" s="97"/>
      <c r="HW293" s="97"/>
      <c r="HX293" s="97"/>
      <c r="HY293" s="97"/>
      <c r="HZ293" s="97"/>
      <c r="IA293" s="97"/>
      <c r="IB293" s="97"/>
      <c r="IC293" s="97"/>
      <c r="ID293" s="98"/>
      <c r="IE293" s="104"/>
      <c r="IF293" s="97"/>
      <c r="IG293" s="97"/>
      <c r="IH293" s="97"/>
      <c r="II293" s="97"/>
      <c r="IJ293" s="97"/>
      <c r="IK293" s="97"/>
      <c r="IL293" s="97"/>
      <c r="IM293" s="97"/>
      <c r="IN293" s="97"/>
      <c r="IO293" s="97"/>
      <c r="IP293" s="97"/>
      <c r="IQ293" s="97"/>
      <c r="IR293" s="97"/>
      <c r="IS293" s="97"/>
      <c r="IT293" s="97"/>
      <c r="IU293" s="98"/>
      <c r="IV293" s="104"/>
      <c r="IW293" s="97"/>
      <c r="IX293" s="97"/>
      <c r="IY293" s="97"/>
      <c r="IZ293" s="97"/>
      <c r="JA293" s="97"/>
      <c r="JB293" s="97"/>
      <c r="JC293" s="97"/>
      <c r="JD293" s="97"/>
      <c r="JE293" s="97"/>
      <c r="JF293" s="97"/>
      <c r="JG293" s="97"/>
      <c r="JH293" s="97"/>
      <c r="JI293" s="97"/>
      <c r="JJ293" s="97"/>
      <c r="JK293" s="97"/>
      <c r="JL293" s="98"/>
      <c r="JM293" s="104"/>
      <c r="JN293" s="97"/>
      <c r="JO293" s="97"/>
      <c r="JP293" s="97"/>
      <c r="JQ293" s="97"/>
      <c r="JR293" s="97"/>
      <c r="JS293" s="97"/>
      <c r="JT293" s="97"/>
      <c r="JU293" s="97"/>
      <c r="JV293" s="97"/>
      <c r="JW293" s="97"/>
      <c r="JX293" s="97"/>
      <c r="JY293" s="97"/>
      <c r="JZ293" s="97"/>
      <c r="KA293" s="97"/>
      <c r="KB293" s="97"/>
      <c r="KC293" s="98"/>
      <c r="KD293" s="104"/>
      <c r="KE293" s="97"/>
      <c r="KF293" s="97"/>
      <c r="KG293" s="97"/>
      <c r="KH293" s="97"/>
      <c r="KI293" s="97"/>
      <c r="KJ293" s="97"/>
      <c r="KK293" s="97"/>
      <c r="KL293" s="97"/>
      <c r="KM293" s="97"/>
      <c r="KN293" s="97"/>
      <c r="KO293" s="97"/>
      <c r="KP293" s="97"/>
      <c r="KQ293" s="97"/>
      <c r="KR293" s="97"/>
      <c r="KS293" s="97"/>
    </row>
    <row r="294" ht="15.0" customHeight="1">
      <c r="A294" s="104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8"/>
      <c r="R294" s="104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8"/>
      <c r="AI294" s="104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  <c r="AT294" s="97"/>
      <c r="AU294" s="97"/>
      <c r="AV294" s="97"/>
      <c r="AW294" s="97"/>
      <c r="AX294" s="97"/>
      <c r="AY294" s="98"/>
      <c r="AZ294" s="104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8"/>
      <c r="BQ294" s="104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8"/>
      <c r="CH294" s="104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8"/>
      <c r="CY294" s="104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8"/>
      <c r="DP294" s="104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8"/>
      <c r="EG294" s="104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8"/>
      <c r="EX294" s="104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8"/>
      <c r="FO294" s="104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8"/>
      <c r="GF294" s="104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8"/>
      <c r="GW294" s="104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8"/>
      <c r="HN294" s="104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8"/>
      <c r="IE294" s="104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8"/>
      <c r="IV294" s="104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8"/>
      <c r="JM294" s="104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8"/>
      <c r="KD294" s="104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</row>
    <row r="295" ht="15.0" customHeight="1">
      <c r="A295" s="104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8"/>
      <c r="R295" s="104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8"/>
      <c r="AI295" s="104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  <c r="AT295" s="97"/>
      <c r="AU295" s="97"/>
      <c r="AV295" s="97"/>
      <c r="AW295" s="97"/>
      <c r="AX295" s="97"/>
      <c r="AY295" s="98"/>
      <c r="AZ295" s="104"/>
      <c r="BA295" s="97"/>
      <c r="BB295" s="97"/>
      <c r="BC295" s="97"/>
      <c r="BD295" s="97"/>
      <c r="BE295" s="97"/>
      <c r="BF295" s="97"/>
      <c r="BG295" s="97"/>
      <c r="BH295" s="97"/>
      <c r="BI295" s="97"/>
      <c r="BJ295" s="97"/>
      <c r="BK295" s="97"/>
      <c r="BL295" s="97"/>
      <c r="BM295" s="97"/>
      <c r="BN295" s="97"/>
      <c r="BO295" s="97"/>
      <c r="BP295" s="98"/>
      <c r="BQ295" s="104"/>
      <c r="BR295" s="97"/>
      <c r="BS295" s="97"/>
      <c r="BT295" s="97"/>
      <c r="BU295" s="97"/>
      <c r="BV295" s="97"/>
      <c r="BW295" s="97"/>
      <c r="BX295" s="97"/>
      <c r="BY295" s="97"/>
      <c r="BZ295" s="97"/>
      <c r="CA295" s="97"/>
      <c r="CB295" s="97"/>
      <c r="CC295" s="97"/>
      <c r="CD295" s="97"/>
      <c r="CE295" s="97"/>
      <c r="CF295" s="97"/>
      <c r="CG295" s="98"/>
      <c r="CH295" s="104"/>
      <c r="CI295" s="97"/>
      <c r="CJ295" s="97"/>
      <c r="CK295" s="97"/>
      <c r="CL295" s="97"/>
      <c r="CM295" s="97"/>
      <c r="CN295" s="97"/>
      <c r="CO295" s="97"/>
      <c r="CP295" s="97"/>
      <c r="CQ295" s="97"/>
      <c r="CR295" s="97"/>
      <c r="CS295" s="97"/>
      <c r="CT295" s="97"/>
      <c r="CU295" s="97"/>
      <c r="CV295" s="97"/>
      <c r="CW295" s="97"/>
      <c r="CX295" s="98"/>
      <c r="CY295" s="104"/>
      <c r="CZ295" s="97"/>
      <c r="DA295" s="97"/>
      <c r="DB295" s="97"/>
      <c r="DC295" s="97"/>
      <c r="DD295" s="97"/>
      <c r="DE295" s="97"/>
      <c r="DF295" s="97"/>
      <c r="DG295" s="97"/>
      <c r="DH295" s="97"/>
      <c r="DI295" s="97"/>
      <c r="DJ295" s="97"/>
      <c r="DK295" s="97"/>
      <c r="DL295" s="97"/>
      <c r="DM295" s="97"/>
      <c r="DN295" s="97"/>
      <c r="DO295" s="98"/>
      <c r="DP295" s="104"/>
      <c r="DQ295" s="97"/>
      <c r="DR295" s="97"/>
      <c r="DS295" s="97"/>
      <c r="DT295" s="97"/>
      <c r="DU295" s="97"/>
      <c r="DV295" s="97"/>
      <c r="DW295" s="97"/>
      <c r="DX295" s="97"/>
      <c r="DY295" s="97"/>
      <c r="DZ295" s="97"/>
      <c r="EA295" s="97"/>
      <c r="EB295" s="97"/>
      <c r="EC295" s="97"/>
      <c r="ED295" s="97"/>
      <c r="EE295" s="97"/>
      <c r="EF295" s="98"/>
      <c r="EG295" s="104"/>
      <c r="EH295" s="97"/>
      <c r="EI295" s="97"/>
      <c r="EJ295" s="97"/>
      <c r="EK295" s="97"/>
      <c r="EL295" s="97"/>
      <c r="EM295" s="97"/>
      <c r="EN295" s="97"/>
      <c r="EO295" s="97"/>
      <c r="EP295" s="97"/>
      <c r="EQ295" s="97"/>
      <c r="ER295" s="97"/>
      <c r="ES295" s="97"/>
      <c r="ET295" s="97"/>
      <c r="EU295" s="97"/>
      <c r="EV295" s="97"/>
      <c r="EW295" s="98"/>
      <c r="EX295" s="104"/>
      <c r="EY295" s="97"/>
      <c r="EZ295" s="97"/>
      <c r="FA295" s="97"/>
      <c r="FB295" s="97"/>
      <c r="FC295" s="97"/>
      <c r="FD295" s="97"/>
      <c r="FE295" s="97"/>
      <c r="FF295" s="97"/>
      <c r="FG295" s="97"/>
      <c r="FH295" s="97"/>
      <c r="FI295" s="97"/>
      <c r="FJ295" s="97"/>
      <c r="FK295" s="97"/>
      <c r="FL295" s="97"/>
      <c r="FM295" s="97"/>
      <c r="FN295" s="98"/>
      <c r="FO295" s="104"/>
      <c r="FP295" s="97"/>
      <c r="FQ295" s="97"/>
      <c r="FR295" s="97"/>
      <c r="FS295" s="97"/>
      <c r="FT295" s="97"/>
      <c r="FU295" s="97"/>
      <c r="FV295" s="97"/>
      <c r="FW295" s="97"/>
      <c r="FX295" s="97"/>
      <c r="FY295" s="97"/>
      <c r="FZ295" s="97"/>
      <c r="GA295" s="97"/>
      <c r="GB295" s="97"/>
      <c r="GC295" s="97"/>
      <c r="GD295" s="97"/>
      <c r="GE295" s="98"/>
      <c r="GF295" s="104"/>
      <c r="GG295" s="97"/>
      <c r="GH295" s="97"/>
      <c r="GI295" s="97"/>
      <c r="GJ295" s="97"/>
      <c r="GK295" s="97"/>
      <c r="GL295" s="97"/>
      <c r="GM295" s="97"/>
      <c r="GN295" s="97"/>
      <c r="GO295" s="97"/>
      <c r="GP295" s="97"/>
      <c r="GQ295" s="97"/>
      <c r="GR295" s="97"/>
      <c r="GS295" s="97"/>
      <c r="GT295" s="97"/>
      <c r="GU295" s="97"/>
      <c r="GV295" s="98"/>
      <c r="GW295" s="104"/>
      <c r="GX295" s="97"/>
      <c r="GY295" s="97"/>
      <c r="GZ295" s="97"/>
      <c r="HA295" s="97"/>
      <c r="HB295" s="97"/>
      <c r="HC295" s="97"/>
      <c r="HD295" s="97"/>
      <c r="HE295" s="97"/>
      <c r="HF295" s="97"/>
      <c r="HG295" s="97"/>
      <c r="HH295" s="97"/>
      <c r="HI295" s="97"/>
      <c r="HJ295" s="97"/>
      <c r="HK295" s="97"/>
      <c r="HL295" s="97"/>
      <c r="HM295" s="98"/>
      <c r="HN295" s="104"/>
      <c r="HO295" s="97"/>
      <c r="HP295" s="97"/>
      <c r="HQ295" s="97"/>
      <c r="HR295" s="97"/>
      <c r="HS295" s="97"/>
      <c r="HT295" s="97"/>
      <c r="HU295" s="97"/>
      <c r="HV295" s="97"/>
      <c r="HW295" s="97"/>
      <c r="HX295" s="97"/>
      <c r="HY295" s="97"/>
      <c r="HZ295" s="97"/>
      <c r="IA295" s="97"/>
      <c r="IB295" s="97"/>
      <c r="IC295" s="97"/>
      <c r="ID295" s="98"/>
      <c r="IE295" s="104"/>
      <c r="IF295" s="97"/>
      <c r="IG295" s="97"/>
      <c r="IH295" s="97"/>
      <c r="II295" s="97"/>
      <c r="IJ295" s="97"/>
      <c r="IK295" s="97"/>
      <c r="IL295" s="97"/>
      <c r="IM295" s="97"/>
      <c r="IN295" s="97"/>
      <c r="IO295" s="97"/>
      <c r="IP295" s="97"/>
      <c r="IQ295" s="97"/>
      <c r="IR295" s="97"/>
      <c r="IS295" s="97"/>
      <c r="IT295" s="97"/>
      <c r="IU295" s="98"/>
      <c r="IV295" s="104"/>
      <c r="IW295" s="97"/>
      <c r="IX295" s="97"/>
      <c r="IY295" s="97"/>
      <c r="IZ295" s="97"/>
      <c r="JA295" s="97"/>
      <c r="JB295" s="97"/>
      <c r="JC295" s="97"/>
      <c r="JD295" s="97"/>
      <c r="JE295" s="97"/>
      <c r="JF295" s="97"/>
      <c r="JG295" s="97"/>
      <c r="JH295" s="97"/>
      <c r="JI295" s="97"/>
      <c r="JJ295" s="97"/>
      <c r="JK295" s="97"/>
      <c r="JL295" s="98"/>
      <c r="JM295" s="104"/>
      <c r="JN295" s="97"/>
      <c r="JO295" s="97"/>
      <c r="JP295" s="97"/>
      <c r="JQ295" s="97"/>
      <c r="JR295" s="97"/>
      <c r="JS295" s="97"/>
      <c r="JT295" s="97"/>
      <c r="JU295" s="97"/>
      <c r="JV295" s="97"/>
      <c r="JW295" s="97"/>
      <c r="JX295" s="97"/>
      <c r="JY295" s="97"/>
      <c r="JZ295" s="97"/>
      <c r="KA295" s="97"/>
      <c r="KB295" s="97"/>
      <c r="KC295" s="98"/>
      <c r="KD295" s="104"/>
      <c r="KE295" s="97"/>
      <c r="KF295" s="97"/>
      <c r="KG295" s="97"/>
      <c r="KH295" s="97"/>
      <c r="KI295" s="97"/>
      <c r="KJ295" s="97"/>
      <c r="KK295" s="97"/>
      <c r="KL295" s="97"/>
      <c r="KM295" s="97"/>
      <c r="KN295" s="97"/>
      <c r="KO295" s="97"/>
      <c r="KP295" s="97"/>
      <c r="KQ295" s="97"/>
      <c r="KR295" s="97"/>
      <c r="KS295" s="97"/>
    </row>
    <row r="296" ht="15.0" customHeight="1">
      <c r="A296" s="104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8"/>
      <c r="R296" s="104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8"/>
      <c r="AI296" s="104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  <c r="AT296" s="97"/>
      <c r="AU296" s="97"/>
      <c r="AV296" s="97"/>
      <c r="AW296" s="97"/>
      <c r="AX296" s="97"/>
      <c r="AY296" s="98"/>
      <c r="AZ296" s="104"/>
      <c r="BA296" s="97"/>
      <c r="BB296" s="97"/>
      <c r="BC296" s="97"/>
      <c r="BD296" s="97"/>
      <c r="BE296" s="97"/>
      <c r="BF296" s="97"/>
      <c r="BG296" s="97"/>
      <c r="BH296" s="97"/>
      <c r="BI296" s="97"/>
      <c r="BJ296" s="97"/>
      <c r="BK296" s="97"/>
      <c r="BL296" s="97"/>
      <c r="BM296" s="97"/>
      <c r="BN296" s="97"/>
      <c r="BO296" s="97"/>
      <c r="BP296" s="98"/>
      <c r="BQ296" s="104"/>
      <c r="BR296" s="97"/>
      <c r="BS296" s="97"/>
      <c r="BT296" s="97"/>
      <c r="BU296" s="97"/>
      <c r="BV296" s="97"/>
      <c r="BW296" s="97"/>
      <c r="BX296" s="97"/>
      <c r="BY296" s="97"/>
      <c r="BZ296" s="97"/>
      <c r="CA296" s="97"/>
      <c r="CB296" s="97"/>
      <c r="CC296" s="97"/>
      <c r="CD296" s="97"/>
      <c r="CE296" s="97"/>
      <c r="CF296" s="97"/>
      <c r="CG296" s="98"/>
      <c r="CH296" s="104"/>
      <c r="CI296" s="97"/>
      <c r="CJ296" s="97"/>
      <c r="CK296" s="97"/>
      <c r="CL296" s="97"/>
      <c r="CM296" s="97"/>
      <c r="CN296" s="97"/>
      <c r="CO296" s="97"/>
      <c r="CP296" s="97"/>
      <c r="CQ296" s="97"/>
      <c r="CR296" s="97"/>
      <c r="CS296" s="97"/>
      <c r="CT296" s="97"/>
      <c r="CU296" s="97"/>
      <c r="CV296" s="97"/>
      <c r="CW296" s="97"/>
      <c r="CX296" s="98"/>
      <c r="CY296" s="104"/>
      <c r="CZ296" s="97"/>
      <c r="DA296" s="97"/>
      <c r="DB296" s="97"/>
      <c r="DC296" s="97"/>
      <c r="DD296" s="97"/>
      <c r="DE296" s="97"/>
      <c r="DF296" s="97"/>
      <c r="DG296" s="97"/>
      <c r="DH296" s="97"/>
      <c r="DI296" s="97"/>
      <c r="DJ296" s="97"/>
      <c r="DK296" s="97"/>
      <c r="DL296" s="97"/>
      <c r="DM296" s="97"/>
      <c r="DN296" s="97"/>
      <c r="DO296" s="98"/>
      <c r="DP296" s="104"/>
      <c r="DQ296" s="97"/>
      <c r="DR296" s="97"/>
      <c r="DS296" s="97"/>
      <c r="DT296" s="97"/>
      <c r="DU296" s="97"/>
      <c r="DV296" s="97"/>
      <c r="DW296" s="97"/>
      <c r="DX296" s="97"/>
      <c r="DY296" s="97"/>
      <c r="DZ296" s="97"/>
      <c r="EA296" s="97"/>
      <c r="EB296" s="97"/>
      <c r="EC296" s="97"/>
      <c r="ED296" s="97"/>
      <c r="EE296" s="97"/>
      <c r="EF296" s="98"/>
      <c r="EG296" s="104"/>
      <c r="EH296" s="97"/>
      <c r="EI296" s="97"/>
      <c r="EJ296" s="97"/>
      <c r="EK296" s="97"/>
      <c r="EL296" s="97"/>
      <c r="EM296" s="97"/>
      <c r="EN296" s="97"/>
      <c r="EO296" s="97"/>
      <c r="EP296" s="97"/>
      <c r="EQ296" s="97"/>
      <c r="ER296" s="97"/>
      <c r="ES296" s="97"/>
      <c r="ET296" s="97"/>
      <c r="EU296" s="97"/>
      <c r="EV296" s="97"/>
      <c r="EW296" s="98"/>
      <c r="EX296" s="104"/>
      <c r="EY296" s="97"/>
      <c r="EZ296" s="97"/>
      <c r="FA296" s="97"/>
      <c r="FB296" s="97"/>
      <c r="FC296" s="97"/>
      <c r="FD296" s="97"/>
      <c r="FE296" s="97"/>
      <c r="FF296" s="97"/>
      <c r="FG296" s="97"/>
      <c r="FH296" s="97"/>
      <c r="FI296" s="97"/>
      <c r="FJ296" s="97"/>
      <c r="FK296" s="97"/>
      <c r="FL296" s="97"/>
      <c r="FM296" s="97"/>
      <c r="FN296" s="98"/>
      <c r="FO296" s="104"/>
      <c r="FP296" s="97"/>
      <c r="FQ296" s="97"/>
      <c r="FR296" s="97"/>
      <c r="FS296" s="97"/>
      <c r="FT296" s="97"/>
      <c r="FU296" s="97"/>
      <c r="FV296" s="97"/>
      <c r="FW296" s="97"/>
      <c r="FX296" s="97"/>
      <c r="FY296" s="97"/>
      <c r="FZ296" s="97"/>
      <c r="GA296" s="97"/>
      <c r="GB296" s="97"/>
      <c r="GC296" s="97"/>
      <c r="GD296" s="97"/>
      <c r="GE296" s="98"/>
      <c r="GF296" s="104"/>
      <c r="GG296" s="97"/>
      <c r="GH296" s="97"/>
      <c r="GI296" s="97"/>
      <c r="GJ296" s="97"/>
      <c r="GK296" s="97"/>
      <c r="GL296" s="97"/>
      <c r="GM296" s="97"/>
      <c r="GN296" s="97"/>
      <c r="GO296" s="97"/>
      <c r="GP296" s="97"/>
      <c r="GQ296" s="97"/>
      <c r="GR296" s="97"/>
      <c r="GS296" s="97"/>
      <c r="GT296" s="97"/>
      <c r="GU296" s="97"/>
      <c r="GV296" s="98"/>
      <c r="GW296" s="104"/>
      <c r="GX296" s="97"/>
      <c r="GY296" s="97"/>
      <c r="GZ296" s="97"/>
      <c r="HA296" s="97"/>
      <c r="HB296" s="97"/>
      <c r="HC296" s="97"/>
      <c r="HD296" s="97"/>
      <c r="HE296" s="97"/>
      <c r="HF296" s="97"/>
      <c r="HG296" s="97"/>
      <c r="HH296" s="97"/>
      <c r="HI296" s="97"/>
      <c r="HJ296" s="97"/>
      <c r="HK296" s="97"/>
      <c r="HL296" s="97"/>
      <c r="HM296" s="98"/>
      <c r="HN296" s="104"/>
      <c r="HO296" s="97"/>
      <c r="HP296" s="97"/>
      <c r="HQ296" s="97"/>
      <c r="HR296" s="97"/>
      <c r="HS296" s="97"/>
      <c r="HT296" s="97"/>
      <c r="HU296" s="97"/>
      <c r="HV296" s="97"/>
      <c r="HW296" s="97"/>
      <c r="HX296" s="97"/>
      <c r="HY296" s="97"/>
      <c r="HZ296" s="97"/>
      <c r="IA296" s="97"/>
      <c r="IB296" s="97"/>
      <c r="IC296" s="97"/>
      <c r="ID296" s="98"/>
      <c r="IE296" s="104"/>
      <c r="IF296" s="97"/>
      <c r="IG296" s="97"/>
      <c r="IH296" s="97"/>
      <c r="II296" s="97"/>
      <c r="IJ296" s="97"/>
      <c r="IK296" s="97"/>
      <c r="IL296" s="97"/>
      <c r="IM296" s="97"/>
      <c r="IN296" s="97"/>
      <c r="IO296" s="97"/>
      <c r="IP296" s="97"/>
      <c r="IQ296" s="97"/>
      <c r="IR296" s="97"/>
      <c r="IS296" s="97"/>
      <c r="IT296" s="97"/>
      <c r="IU296" s="98"/>
      <c r="IV296" s="104"/>
      <c r="IW296" s="97"/>
      <c r="IX296" s="97"/>
      <c r="IY296" s="97"/>
      <c r="IZ296" s="97"/>
      <c r="JA296" s="97"/>
      <c r="JB296" s="97"/>
      <c r="JC296" s="97"/>
      <c r="JD296" s="97"/>
      <c r="JE296" s="97"/>
      <c r="JF296" s="97"/>
      <c r="JG296" s="97"/>
      <c r="JH296" s="97"/>
      <c r="JI296" s="97"/>
      <c r="JJ296" s="97"/>
      <c r="JK296" s="97"/>
      <c r="JL296" s="98"/>
      <c r="JM296" s="104"/>
      <c r="JN296" s="97"/>
      <c r="JO296" s="97"/>
      <c r="JP296" s="97"/>
      <c r="JQ296" s="97"/>
      <c r="JR296" s="97"/>
      <c r="JS296" s="97"/>
      <c r="JT296" s="97"/>
      <c r="JU296" s="97"/>
      <c r="JV296" s="97"/>
      <c r="JW296" s="97"/>
      <c r="JX296" s="97"/>
      <c r="JY296" s="97"/>
      <c r="JZ296" s="97"/>
      <c r="KA296" s="97"/>
      <c r="KB296" s="97"/>
      <c r="KC296" s="98"/>
      <c r="KD296" s="104"/>
      <c r="KE296" s="97"/>
      <c r="KF296" s="97"/>
      <c r="KG296" s="97"/>
      <c r="KH296" s="97"/>
      <c r="KI296" s="97"/>
      <c r="KJ296" s="97"/>
      <c r="KK296" s="97"/>
      <c r="KL296" s="97"/>
      <c r="KM296" s="97"/>
      <c r="KN296" s="97"/>
      <c r="KO296" s="97"/>
      <c r="KP296" s="97"/>
      <c r="KQ296" s="97"/>
      <c r="KR296" s="97"/>
      <c r="KS296" s="97"/>
    </row>
    <row r="297" ht="15.0" customHeight="1">
      <c r="A297" s="104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8"/>
      <c r="R297" s="104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8"/>
      <c r="AI297" s="104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  <c r="AT297" s="97"/>
      <c r="AU297" s="97"/>
      <c r="AV297" s="97"/>
      <c r="AW297" s="97"/>
      <c r="AX297" s="97"/>
      <c r="AY297" s="98"/>
      <c r="AZ297" s="104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8"/>
      <c r="BQ297" s="104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8"/>
      <c r="CH297" s="104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8"/>
      <c r="CY297" s="104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8"/>
      <c r="DP297" s="104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8"/>
      <c r="EG297" s="104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8"/>
      <c r="EX297" s="104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8"/>
      <c r="FO297" s="104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8"/>
      <c r="GF297" s="104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8"/>
      <c r="GW297" s="104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8"/>
      <c r="HN297" s="104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8"/>
      <c r="IE297" s="104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8"/>
      <c r="IV297" s="104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8"/>
      <c r="JM297" s="104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8"/>
      <c r="KD297" s="104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</row>
    <row r="298" ht="15.0" customHeight="1">
      <c r="A298" s="104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8"/>
      <c r="R298" s="104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8"/>
      <c r="AI298" s="104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  <c r="AT298" s="97"/>
      <c r="AU298" s="97"/>
      <c r="AV298" s="97"/>
      <c r="AW298" s="97"/>
      <c r="AX298" s="97"/>
      <c r="AY298" s="98"/>
      <c r="AZ298" s="104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8"/>
      <c r="BQ298" s="104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8"/>
      <c r="CH298" s="104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8"/>
      <c r="CY298" s="104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8"/>
      <c r="DP298" s="104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8"/>
      <c r="EG298" s="104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8"/>
      <c r="EX298" s="104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8"/>
      <c r="FO298" s="104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8"/>
      <c r="GF298" s="104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8"/>
      <c r="GW298" s="104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8"/>
      <c r="HN298" s="104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8"/>
      <c r="IE298" s="104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8"/>
      <c r="IV298" s="104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8"/>
      <c r="JM298" s="104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8"/>
      <c r="KD298" s="104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</row>
    <row r="299" ht="15.0" customHeight="1">
      <c r="A299" s="104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8"/>
      <c r="R299" s="104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8"/>
      <c r="AI299" s="104"/>
      <c r="AJ299" s="97"/>
      <c r="AK299" s="97"/>
      <c r="AL299" s="97"/>
      <c r="AM299" s="97"/>
      <c r="AN299" s="97"/>
      <c r="AO299" s="97"/>
      <c r="AP299" s="97"/>
      <c r="AQ299" s="97"/>
      <c r="AR299" s="97"/>
      <c r="AS299" s="97"/>
      <c r="AT299" s="97"/>
      <c r="AU299" s="97"/>
      <c r="AV299" s="97"/>
      <c r="AW299" s="97"/>
      <c r="AX299" s="97"/>
      <c r="AY299" s="98"/>
      <c r="AZ299" s="104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8"/>
      <c r="BQ299" s="104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8"/>
      <c r="CH299" s="104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8"/>
      <c r="CY299" s="104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8"/>
      <c r="DP299" s="104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8"/>
      <c r="EG299" s="104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8"/>
      <c r="EX299" s="104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8"/>
      <c r="FO299" s="104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8"/>
      <c r="GF299" s="104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8"/>
      <c r="GW299" s="104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8"/>
      <c r="HN299" s="104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8"/>
      <c r="IE299" s="104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8"/>
      <c r="IV299" s="104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8"/>
      <c r="JM299" s="104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8"/>
      <c r="KD299" s="104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</row>
    <row r="300" ht="15.0" customHeight="1">
      <c r="A300" s="104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8"/>
      <c r="R300" s="104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8"/>
      <c r="AI300" s="104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  <c r="AT300" s="97"/>
      <c r="AU300" s="97"/>
      <c r="AV300" s="97"/>
      <c r="AW300" s="97"/>
      <c r="AX300" s="97"/>
      <c r="AY300" s="98"/>
      <c r="AZ300" s="104"/>
      <c r="BA300" s="97"/>
      <c r="BB300" s="97"/>
      <c r="BC300" s="97"/>
      <c r="BD300" s="97"/>
      <c r="BE300" s="97"/>
      <c r="BF300" s="97"/>
      <c r="BG300" s="97"/>
      <c r="BH300" s="97"/>
      <c r="BI300" s="97"/>
      <c r="BJ300" s="97"/>
      <c r="BK300" s="97"/>
      <c r="BL300" s="97"/>
      <c r="BM300" s="97"/>
      <c r="BN300" s="97"/>
      <c r="BO300" s="97"/>
      <c r="BP300" s="98"/>
      <c r="BQ300" s="104"/>
      <c r="BR300" s="97"/>
      <c r="BS300" s="97"/>
      <c r="BT300" s="97"/>
      <c r="BU300" s="97"/>
      <c r="BV300" s="97"/>
      <c r="BW300" s="97"/>
      <c r="BX300" s="97"/>
      <c r="BY300" s="97"/>
      <c r="BZ300" s="97"/>
      <c r="CA300" s="97"/>
      <c r="CB300" s="97"/>
      <c r="CC300" s="97"/>
      <c r="CD300" s="97"/>
      <c r="CE300" s="97"/>
      <c r="CF300" s="97"/>
      <c r="CG300" s="98"/>
      <c r="CH300" s="104"/>
      <c r="CI300" s="97"/>
      <c r="CJ300" s="97"/>
      <c r="CK300" s="97"/>
      <c r="CL300" s="97"/>
      <c r="CM300" s="97"/>
      <c r="CN300" s="97"/>
      <c r="CO300" s="97"/>
      <c r="CP300" s="97"/>
      <c r="CQ300" s="97"/>
      <c r="CR300" s="97"/>
      <c r="CS300" s="97"/>
      <c r="CT300" s="97"/>
      <c r="CU300" s="97"/>
      <c r="CV300" s="97"/>
      <c r="CW300" s="97"/>
      <c r="CX300" s="98"/>
      <c r="CY300" s="104"/>
      <c r="CZ300" s="97"/>
      <c r="DA300" s="97"/>
      <c r="DB300" s="97"/>
      <c r="DC300" s="97"/>
      <c r="DD300" s="97"/>
      <c r="DE300" s="97"/>
      <c r="DF300" s="97"/>
      <c r="DG300" s="97"/>
      <c r="DH300" s="97"/>
      <c r="DI300" s="97"/>
      <c r="DJ300" s="97"/>
      <c r="DK300" s="97"/>
      <c r="DL300" s="97"/>
      <c r="DM300" s="97"/>
      <c r="DN300" s="97"/>
      <c r="DO300" s="98"/>
      <c r="DP300" s="104"/>
      <c r="DQ300" s="97"/>
      <c r="DR300" s="97"/>
      <c r="DS300" s="97"/>
      <c r="DT300" s="97"/>
      <c r="DU300" s="97"/>
      <c r="DV300" s="97"/>
      <c r="DW300" s="97"/>
      <c r="DX300" s="97"/>
      <c r="DY300" s="97"/>
      <c r="DZ300" s="97"/>
      <c r="EA300" s="97"/>
      <c r="EB300" s="97"/>
      <c r="EC300" s="97"/>
      <c r="ED300" s="97"/>
      <c r="EE300" s="97"/>
      <c r="EF300" s="98"/>
      <c r="EG300" s="104"/>
      <c r="EH300" s="97"/>
      <c r="EI300" s="97"/>
      <c r="EJ300" s="97"/>
      <c r="EK300" s="97"/>
      <c r="EL300" s="97"/>
      <c r="EM300" s="97"/>
      <c r="EN300" s="97"/>
      <c r="EO300" s="97"/>
      <c r="EP300" s="97"/>
      <c r="EQ300" s="97"/>
      <c r="ER300" s="97"/>
      <c r="ES300" s="97"/>
      <c r="ET300" s="97"/>
      <c r="EU300" s="97"/>
      <c r="EV300" s="97"/>
      <c r="EW300" s="98"/>
      <c r="EX300" s="104"/>
      <c r="EY300" s="97"/>
      <c r="EZ300" s="97"/>
      <c r="FA300" s="97"/>
      <c r="FB300" s="97"/>
      <c r="FC300" s="97"/>
      <c r="FD300" s="97"/>
      <c r="FE300" s="97"/>
      <c r="FF300" s="97"/>
      <c r="FG300" s="97"/>
      <c r="FH300" s="97"/>
      <c r="FI300" s="97"/>
      <c r="FJ300" s="97"/>
      <c r="FK300" s="97"/>
      <c r="FL300" s="97"/>
      <c r="FM300" s="97"/>
      <c r="FN300" s="98"/>
      <c r="FO300" s="104"/>
      <c r="FP300" s="97"/>
      <c r="FQ300" s="97"/>
      <c r="FR300" s="97"/>
      <c r="FS300" s="97"/>
      <c r="FT300" s="97"/>
      <c r="FU300" s="97"/>
      <c r="FV300" s="97"/>
      <c r="FW300" s="97"/>
      <c r="FX300" s="97"/>
      <c r="FY300" s="97"/>
      <c r="FZ300" s="97"/>
      <c r="GA300" s="97"/>
      <c r="GB300" s="97"/>
      <c r="GC300" s="97"/>
      <c r="GD300" s="97"/>
      <c r="GE300" s="98"/>
      <c r="GF300" s="104"/>
      <c r="GG300" s="97"/>
      <c r="GH300" s="97"/>
      <c r="GI300" s="97"/>
      <c r="GJ300" s="97"/>
      <c r="GK300" s="97"/>
      <c r="GL300" s="97"/>
      <c r="GM300" s="97"/>
      <c r="GN300" s="97"/>
      <c r="GO300" s="97"/>
      <c r="GP300" s="97"/>
      <c r="GQ300" s="97"/>
      <c r="GR300" s="97"/>
      <c r="GS300" s="97"/>
      <c r="GT300" s="97"/>
      <c r="GU300" s="97"/>
      <c r="GV300" s="98"/>
      <c r="GW300" s="104"/>
      <c r="GX300" s="97"/>
      <c r="GY300" s="97"/>
      <c r="GZ300" s="97"/>
      <c r="HA300" s="97"/>
      <c r="HB300" s="97"/>
      <c r="HC300" s="97"/>
      <c r="HD300" s="97"/>
      <c r="HE300" s="97"/>
      <c r="HF300" s="97"/>
      <c r="HG300" s="97"/>
      <c r="HH300" s="97"/>
      <c r="HI300" s="97"/>
      <c r="HJ300" s="97"/>
      <c r="HK300" s="97"/>
      <c r="HL300" s="97"/>
      <c r="HM300" s="98"/>
      <c r="HN300" s="104"/>
      <c r="HO300" s="97"/>
      <c r="HP300" s="97"/>
      <c r="HQ300" s="97"/>
      <c r="HR300" s="97"/>
      <c r="HS300" s="97"/>
      <c r="HT300" s="97"/>
      <c r="HU300" s="97"/>
      <c r="HV300" s="97"/>
      <c r="HW300" s="97"/>
      <c r="HX300" s="97"/>
      <c r="HY300" s="97"/>
      <c r="HZ300" s="97"/>
      <c r="IA300" s="97"/>
      <c r="IB300" s="97"/>
      <c r="IC300" s="97"/>
      <c r="ID300" s="98"/>
      <c r="IE300" s="104"/>
      <c r="IF300" s="97"/>
      <c r="IG300" s="97"/>
      <c r="IH300" s="97"/>
      <c r="II300" s="97"/>
      <c r="IJ300" s="97"/>
      <c r="IK300" s="97"/>
      <c r="IL300" s="97"/>
      <c r="IM300" s="97"/>
      <c r="IN300" s="97"/>
      <c r="IO300" s="97"/>
      <c r="IP300" s="97"/>
      <c r="IQ300" s="97"/>
      <c r="IR300" s="97"/>
      <c r="IS300" s="97"/>
      <c r="IT300" s="97"/>
      <c r="IU300" s="98"/>
      <c r="IV300" s="104"/>
      <c r="IW300" s="97"/>
      <c r="IX300" s="97"/>
      <c r="IY300" s="97"/>
      <c r="IZ300" s="97"/>
      <c r="JA300" s="97"/>
      <c r="JB300" s="97"/>
      <c r="JC300" s="97"/>
      <c r="JD300" s="97"/>
      <c r="JE300" s="97"/>
      <c r="JF300" s="97"/>
      <c r="JG300" s="97"/>
      <c r="JH300" s="97"/>
      <c r="JI300" s="97"/>
      <c r="JJ300" s="97"/>
      <c r="JK300" s="97"/>
      <c r="JL300" s="98"/>
      <c r="JM300" s="104"/>
      <c r="JN300" s="97"/>
      <c r="JO300" s="97"/>
      <c r="JP300" s="97"/>
      <c r="JQ300" s="97"/>
      <c r="JR300" s="97"/>
      <c r="JS300" s="97"/>
      <c r="JT300" s="97"/>
      <c r="JU300" s="97"/>
      <c r="JV300" s="97"/>
      <c r="JW300" s="97"/>
      <c r="JX300" s="97"/>
      <c r="JY300" s="97"/>
      <c r="JZ300" s="97"/>
      <c r="KA300" s="97"/>
      <c r="KB300" s="97"/>
      <c r="KC300" s="98"/>
      <c r="KD300" s="104"/>
      <c r="KE300" s="97"/>
      <c r="KF300" s="97"/>
      <c r="KG300" s="97"/>
      <c r="KH300" s="97"/>
      <c r="KI300" s="97"/>
      <c r="KJ300" s="97"/>
      <c r="KK300" s="97"/>
      <c r="KL300" s="97"/>
      <c r="KM300" s="97"/>
      <c r="KN300" s="97"/>
      <c r="KO300" s="97"/>
      <c r="KP300" s="97"/>
      <c r="KQ300" s="97"/>
      <c r="KR300" s="97"/>
      <c r="KS300" s="97"/>
    </row>
    <row r="301" ht="15.0" customHeight="1">
      <c r="A301" s="104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8"/>
      <c r="R301" s="104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8"/>
      <c r="AI301" s="104"/>
      <c r="AJ301" s="97"/>
      <c r="AK301" s="97"/>
      <c r="AL301" s="97"/>
      <c r="AM301" s="97"/>
      <c r="AN301" s="97"/>
      <c r="AO301" s="97"/>
      <c r="AP301" s="97"/>
      <c r="AQ301" s="97"/>
      <c r="AR301" s="97"/>
      <c r="AS301" s="97"/>
      <c r="AT301" s="97"/>
      <c r="AU301" s="97"/>
      <c r="AV301" s="97"/>
      <c r="AW301" s="97"/>
      <c r="AX301" s="97"/>
      <c r="AY301" s="98"/>
      <c r="AZ301" s="104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8"/>
      <c r="BQ301" s="104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8"/>
      <c r="CH301" s="104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8"/>
      <c r="CY301" s="104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8"/>
      <c r="DP301" s="104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8"/>
      <c r="EG301" s="104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8"/>
      <c r="EX301" s="104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8"/>
      <c r="FO301" s="104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8"/>
      <c r="GF301" s="104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8"/>
      <c r="GW301" s="104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8"/>
      <c r="HN301" s="104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8"/>
      <c r="IE301" s="104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8"/>
      <c r="IV301" s="104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8"/>
      <c r="JM301" s="104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8"/>
      <c r="KD301" s="104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</row>
    <row r="302" ht="15.0" customHeight="1">
      <c r="A302" s="104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8"/>
      <c r="R302" s="104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8"/>
      <c r="AI302" s="104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7"/>
      <c r="AV302" s="97"/>
      <c r="AW302" s="97"/>
      <c r="AX302" s="97"/>
      <c r="AY302" s="98"/>
      <c r="AZ302" s="104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8"/>
      <c r="BQ302" s="104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8"/>
      <c r="CH302" s="104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8"/>
      <c r="CY302" s="104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8"/>
      <c r="DP302" s="104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8"/>
      <c r="EG302" s="104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8"/>
      <c r="EX302" s="104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8"/>
      <c r="FO302" s="104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8"/>
      <c r="GF302" s="104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8"/>
      <c r="GW302" s="104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8"/>
      <c r="HN302" s="104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8"/>
      <c r="IE302" s="104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8"/>
      <c r="IV302" s="104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8"/>
      <c r="JM302" s="104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8"/>
      <c r="KD302" s="104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</row>
    <row r="303" ht="15.0" customHeight="1">
      <c r="A303" s="104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8"/>
      <c r="R303" s="104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8"/>
      <c r="AI303" s="104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  <c r="AT303" s="97"/>
      <c r="AU303" s="97"/>
      <c r="AV303" s="97"/>
      <c r="AW303" s="97"/>
      <c r="AX303" s="97"/>
      <c r="AY303" s="98"/>
      <c r="AZ303" s="104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8"/>
      <c r="BQ303" s="104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8"/>
      <c r="CH303" s="104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8"/>
      <c r="CY303" s="104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8"/>
      <c r="DP303" s="104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8"/>
      <c r="EG303" s="104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8"/>
      <c r="EX303" s="104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8"/>
      <c r="FO303" s="104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8"/>
      <c r="GF303" s="104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8"/>
      <c r="GW303" s="104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8"/>
      <c r="HN303" s="104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8"/>
      <c r="IE303" s="104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8"/>
      <c r="IV303" s="104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8"/>
      <c r="JM303" s="104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8"/>
      <c r="KD303" s="104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</row>
    <row r="304" ht="15.0" customHeight="1">
      <c r="A304" s="104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8"/>
      <c r="R304" s="104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8"/>
      <c r="AI304" s="104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7"/>
      <c r="AV304" s="97"/>
      <c r="AW304" s="97"/>
      <c r="AX304" s="97"/>
      <c r="AY304" s="98"/>
      <c r="AZ304" s="104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8"/>
      <c r="BQ304" s="104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8"/>
      <c r="CH304" s="104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8"/>
      <c r="CY304" s="104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8"/>
      <c r="DP304" s="104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8"/>
      <c r="EG304" s="104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8"/>
      <c r="EX304" s="104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8"/>
      <c r="FO304" s="104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8"/>
      <c r="GF304" s="104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8"/>
      <c r="GW304" s="104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8"/>
      <c r="HN304" s="104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8"/>
      <c r="IE304" s="104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8"/>
      <c r="IV304" s="104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8"/>
      <c r="JM304" s="104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8"/>
      <c r="KD304" s="104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</row>
    <row r="305" ht="15.0" customHeight="1">
      <c r="A305" s="104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8"/>
      <c r="R305" s="104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8"/>
      <c r="AI305" s="104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  <c r="AT305" s="97"/>
      <c r="AU305" s="97"/>
      <c r="AV305" s="97"/>
      <c r="AW305" s="97"/>
      <c r="AX305" s="97"/>
      <c r="AY305" s="98"/>
      <c r="AZ305" s="104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8"/>
      <c r="BQ305" s="104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8"/>
      <c r="CH305" s="104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8"/>
      <c r="CY305" s="104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8"/>
      <c r="DP305" s="104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8"/>
      <c r="EG305" s="104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8"/>
      <c r="EX305" s="104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8"/>
      <c r="FO305" s="104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8"/>
      <c r="GF305" s="104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8"/>
      <c r="GW305" s="104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8"/>
      <c r="HN305" s="104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8"/>
      <c r="IE305" s="104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8"/>
      <c r="IV305" s="104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8"/>
      <c r="JM305" s="104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8"/>
      <c r="KD305" s="104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</row>
    <row r="306" ht="15.0" customHeight="1">
      <c r="A306" s="104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8"/>
      <c r="R306" s="104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8"/>
      <c r="AI306" s="104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/>
      <c r="AT306" s="97"/>
      <c r="AU306" s="97"/>
      <c r="AV306" s="97"/>
      <c r="AW306" s="97"/>
      <c r="AX306" s="97"/>
      <c r="AY306" s="98"/>
      <c r="AZ306" s="104"/>
      <c r="BA306" s="97"/>
      <c r="BB306" s="97"/>
      <c r="BC306" s="97"/>
      <c r="BD306" s="97"/>
      <c r="BE306" s="97"/>
      <c r="BF306" s="97"/>
      <c r="BG306" s="97"/>
      <c r="BH306" s="97"/>
      <c r="BI306" s="97"/>
      <c r="BJ306" s="97"/>
      <c r="BK306" s="97"/>
      <c r="BL306" s="97"/>
      <c r="BM306" s="97"/>
      <c r="BN306" s="97"/>
      <c r="BO306" s="97"/>
      <c r="BP306" s="98"/>
      <c r="BQ306" s="104"/>
      <c r="BR306" s="97"/>
      <c r="BS306" s="97"/>
      <c r="BT306" s="97"/>
      <c r="BU306" s="97"/>
      <c r="BV306" s="97"/>
      <c r="BW306" s="97"/>
      <c r="BX306" s="97"/>
      <c r="BY306" s="97"/>
      <c r="BZ306" s="97"/>
      <c r="CA306" s="97"/>
      <c r="CB306" s="97"/>
      <c r="CC306" s="97"/>
      <c r="CD306" s="97"/>
      <c r="CE306" s="97"/>
      <c r="CF306" s="97"/>
      <c r="CG306" s="98"/>
      <c r="CH306" s="104"/>
      <c r="CI306" s="97"/>
      <c r="CJ306" s="97"/>
      <c r="CK306" s="97"/>
      <c r="CL306" s="97"/>
      <c r="CM306" s="97"/>
      <c r="CN306" s="97"/>
      <c r="CO306" s="97"/>
      <c r="CP306" s="97"/>
      <c r="CQ306" s="97"/>
      <c r="CR306" s="97"/>
      <c r="CS306" s="97"/>
      <c r="CT306" s="97"/>
      <c r="CU306" s="97"/>
      <c r="CV306" s="97"/>
      <c r="CW306" s="97"/>
      <c r="CX306" s="98"/>
      <c r="CY306" s="104"/>
      <c r="CZ306" s="97"/>
      <c r="DA306" s="97"/>
      <c r="DB306" s="97"/>
      <c r="DC306" s="97"/>
      <c r="DD306" s="97"/>
      <c r="DE306" s="97"/>
      <c r="DF306" s="97"/>
      <c r="DG306" s="97"/>
      <c r="DH306" s="97"/>
      <c r="DI306" s="97"/>
      <c r="DJ306" s="97"/>
      <c r="DK306" s="97"/>
      <c r="DL306" s="97"/>
      <c r="DM306" s="97"/>
      <c r="DN306" s="97"/>
      <c r="DO306" s="98"/>
      <c r="DP306" s="104"/>
      <c r="DQ306" s="97"/>
      <c r="DR306" s="97"/>
      <c r="DS306" s="97"/>
      <c r="DT306" s="97"/>
      <c r="DU306" s="97"/>
      <c r="DV306" s="97"/>
      <c r="DW306" s="97"/>
      <c r="DX306" s="97"/>
      <c r="DY306" s="97"/>
      <c r="DZ306" s="97"/>
      <c r="EA306" s="97"/>
      <c r="EB306" s="97"/>
      <c r="EC306" s="97"/>
      <c r="ED306" s="97"/>
      <c r="EE306" s="97"/>
      <c r="EF306" s="98"/>
      <c r="EG306" s="104"/>
      <c r="EH306" s="97"/>
      <c r="EI306" s="97"/>
      <c r="EJ306" s="97"/>
      <c r="EK306" s="97"/>
      <c r="EL306" s="97"/>
      <c r="EM306" s="97"/>
      <c r="EN306" s="97"/>
      <c r="EO306" s="97"/>
      <c r="EP306" s="97"/>
      <c r="EQ306" s="97"/>
      <c r="ER306" s="97"/>
      <c r="ES306" s="97"/>
      <c r="ET306" s="97"/>
      <c r="EU306" s="97"/>
      <c r="EV306" s="97"/>
      <c r="EW306" s="98"/>
      <c r="EX306" s="104"/>
      <c r="EY306" s="97"/>
      <c r="EZ306" s="97"/>
      <c r="FA306" s="97"/>
      <c r="FB306" s="97"/>
      <c r="FC306" s="97"/>
      <c r="FD306" s="97"/>
      <c r="FE306" s="97"/>
      <c r="FF306" s="97"/>
      <c r="FG306" s="97"/>
      <c r="FH306" s="97"/>
      <c r="FI306" s="97"/>
      <c r="FJ306" s="97"/>
      <c r="FK306" s="97"/>
      <c r="FL306" s="97"/>
      <c r="FM306" s="97"/>
      <c r="FN306" s="98"/>
      <c r="FO306" s="104"/>
      <c r="FP306" s="97"/>
      <c r="FQ306" s="97"/>
      <c r="FR306" s="97"/>
      <c r="FS306" s="97"/>
      <c r="FT306" s="97"/>
      <c r="FU306" s="97"/>
      <c r="FV306" s="97"/>
      <c r="FW306" s="97"/>
      <c r="FX306" s="97"/>
      <c r="FY306" s="97"/>
      <c r="FZ306" s="97"/>
      <c r="GA306" s="97"/>
      <c r="GB306" s="97"/>
      <c r="GC306" s="97"/>
      <c r="GD306" s="97"/>
      <c r="GE306" s="98"/>
      <c r="GF306" s="104"/>
      <c r="GG306" s="97"/>
      <c r="GH306" s="97"/>
      <c r="GI306" s="97"/>
      <c r="GJ306" s="97"/>
      <c r="GK306" s="97"/>
      <c r="GL306" s="97"/>
      <c r="GM306" s="97"/>
      <c r="GN306" s="97"/>
      <c r="GO306" s="97"/>
      <c r="GP306" s="97"/>
      <c r="GQ306" s="97"/>
      <c r="GR306" s="97"/>
      <c r="GS306" s="97"/>
      <c r="GT306" s="97"/>
      <c r="GU306" s="97"/>
      <c r="GV306" s="98"/>
      <c r="GW306" s="104"/>
      <c r="GX306" s="97"/>
      <c r="GY306" s="97"/>
      <c r="GZ306" s="97"/>
      <c r="HA306" s="97"/>
      <c r="HB306" s="97"/>
      <c r="HC306" s="97"/>
      <c r="HD306" s="97"/>
      <c r="HE306" s="97"/>
      <c r="HF306" s="97"/>
      <c r="HG306" s="97"/>
      <c r="HH306" s="97"/>
      <c r="HI306" s="97"/>
      <c r="HJ306" s="97"/>
      <c r="HK306" s="97"/>
      <c r="HL306" s="97"/>
      <c r="HM306" s="98"/>
      <c r="HN306" s="104"/>
      <c r="HO306" s="97"/>
      <c r="HP306" s="97"/>
      <c r="HQ306" s="97"/>
      <c r="HR306" s="97"/>
      <c r="HS306" s="97"/>
      <c r="HT306" s="97"/>
      <c r="HU306" s="97"/>
      <c r="HV306" s="97"/>
      <c r="HW306" s="97"/>
      <c r="HX306" s="97"/>
      <c r="HY306" s="97"/>
      <c r="HZ306" s="97"/>
      <c r="IA306" s="97"/>
      <c r="IB306" s="97"/>
      <c r="IC306" s="97"/>
      <c r="ID306" s="98"/>
      <c r="IE306" s="104"/>
      <c r="IF306" s="97"/>
      <c r="IG306" s="97"/>
      <c r="IH306" s="97"/>
      <c r="II306" s="97"/>
      <c r="IJ306" s="97"/>
      <c r="IK306" s="97"/>
      <c r="IL306" s="97"/>
      <c r="IM306" s="97"/>
      <c r="IN306" s="97"/>
      <c r="IO306" s="97"/>
      <c r="IP306" s="97"/>
      <c r="IQ306" s="97"/>
      <c r="IR306" s="97"/>
      <c r="IS306" s="97"/>
      <c r="IT306" s="97"/>
      <c r="IU306" s="98"/>
      <c r="IV306" s="104"/>
      <c r="IW306" s="97"/>
      <c r="IX306" s="97"/>
      <c r="IY306" s="97"/>
      <c r="IZ306" s="97"/>
      <c r="JA306" s="97"/>
      <c r="JB306" s="97"/>
      <c r="JC306" s="97"/>
      <c r="JD306" s="97"/>
      <c r="JE306" s="97"/>
      <c r="JF306" s="97"/>
      <c r="JG306" s="97"/>
      <c r="JH306" s="97"/>
      <c r="JI306" s="97"/>
      <c r="JJ306" s="97"/>
      <c r="JK306" s="97"/>
      <c r="JL306" s="98"/>
      <c r="JM306" s="104"/>
      <c r="JN306" s="97"/>
      <c r="JO306" s="97"/>
      <c r="JP306" s="97"/>
      <c r="JQ306" s="97"/>
      <c r="JR306" s="97"/>
      <c r="JS306" s="97"/>
      <c r="JT306" s="97"/>
      <c r="JU306" s="97"/>
      <c r="JV306" s="97"/>
      <c r="JW306" s="97"/>
      <c r="JX306" s="97"/>
      <c r="JY306" s="97"/>
      <c r="JZ306" s="97"/>
      <c r="KA306" s="97"/>
      <c r="KB306" s="97"/>
      <c r="KC306" s="98"/>
      <c r="KD306" s="104"/>
      <c r="KE306" s="97"/>
      <c r="KF306" s="97"/>
      <c r="KG306" s="97"/>
      <c r="KH306" s="97"/>
      <c r="KI306" s="97"/>
      <c r="KJ306" s="97"/>
      <c r="KK306" s="97"/>
      <c r="KL306" s="97"/>
      <c r="KM306" s="97"/>
      <c r="KN306" s="97"/>
      <c r="KO306" s="97"/>
      <c r="KP306" s="97"/>
      <c r="KQ306" s="97"/>
      <c r="KR306" s="97"/>
      <c r="KS306" s="97"/>
    </row>
    <row r="307" ht="15.0" customHeight="1">
      <c r="A307" s="104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8"/>
      <c r="R307" s="104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8"/>
      <c r="AI307" s="104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8"/>
      <c r="AZ307" s="104"/>
      <c r="BA307" s="97"/>
      <c r="BB307" s="97"/>
      <c r="BC307" s="97"/>
      <c r="BD307" s="97"/>
      <c r="BE307" s="97"/>
      <c r="BF307" s="97"/>
      <c r="BG307" s="97"/>
      <c r="BH307" s="97"/>
      <c r="BI307" s="97"/>
      <c r="BJ307" s="97"/>
      <c r="BK307" s="97"/>
      <c r="BL307" s="97"/>
      <c r="BM307" s="97"/>
      <c r="BN307" s="97"/>
      <c r="BO307" s="97"/>
      <c r="BP307" s="98"/>
      <c r="BQ307" s="104"/>
      <c r="BR307" s="97"/>
      <c r="BS307" s="97"/>
      <c r="BT307" s="97"/>
      <c r="BU307" s="97"/>
      <c r="BV307" s="97"/>
      <c r="BW307" s="97"/>
      <c r="BX307" s="97"/>
      <c r="BY307" s="97"/>
      <c r="BZ307" s="97"/>
      <c r="CA307" s="97"/>
      <c r="CB307" s="97"/>
      <c r="CC307" s="97"/>
      <c r="CD307" s="97"/>
      <c r="CE307" s="97"/>
      <c r="CF307" s="97"/>
      <c r="CG307" s="98"/>
      <c r="CH307" s="104"/>
      <c r="CI307" s="97"/>
      <c r="CJ307" s="97"/>
      <c r="CK307" s="97"/>
      <c r="CL307" s="97"/>
      <c r="CM307" s="97"/>
      <c r="CN307" s="97"/>
      <c r="CO307" s="97"/>
      <c r="CP307" s="97"/>
      <c r="CQ307" s="97"/>
      <c r="CR307" s="97"/>
      <c r="CS307" s="97"/>
      <c r="CT307" s="97"/>
      <c r="CU307" s="97"/>
      <c r="CV307" s="97"/>
      <c r="CW307" s="97"/>
      <c r="CX307" s="98"/>
      <c r="CY307" s="104"/>
      <c r="CZ307" s="97"/>
      <c r="DA307" s="97"/>
      <c r="DB307" s="97"/>
      <c r="DC307" s="97"/>
      <c r="DD307" s="97"/>
      <c r="DE307" s="97"/>
      <c r="DF307" s="97"/>
      <c r="DG307" s="97"/>
      <c r="DH307" s="97"/>
      <c r="DI307" s="97"/>
      <c r="DJ307" s="97"/>
      <c r="DK307" s="97"/>
      <c r="DL307" s="97"/>
      <c r="DM307" s="97"/>
      <c r="DN307" s="97"/>
      <c r="DO307" s="98"/>
      <c r="DP307" s="104"/>
      <c r="DQ307" s="97"/>
      <c r="DR307" s="97"/>
      <c r="DS307" s="97"/>
      <c r="DT307" s="97"/>
      <c r="DU307" s="97"/>
      <c r="DV307" s="97"/>
      <c r="DW307" s="97"/>
      <c r="DX307" s="97"/>
      <c r="DY307" s="97"/>
      <c r="DZ307" s="97"/>
      <c r="EA307" s="97"/>
      <c r="EB307" s="97"/>
      <c r="EC307" s="97"/>
      <c r="ED307" s="97"/>
      <c r="EE307" s="97"/>
      <c r="EF307" s="98"/>
      <c r="EG307" s="104"/>
      <c r="EH307" s="97"/>
      <c r="EI307" s="97"/>
      <c r="EJ307" s="97"/>
      <c r="EK307" s="97"/>
      <c r="EL307" s="97"/>
      <c r="EM307" s="97"/>
      <c r="EN307" s="97"/>
      <c r="EO307" s="97"/>
      <c r="EP307" s="97"/>
      <c r="EQ307" s="97"/>
      <c r="ER307" s="97"/>
      <c r="ES307" s="97"/>
      <c r="ET307" s="97"/>
      <c r="EU307" s="97"/>
      <c r="EV307" s="97"/>
      <c r="EW307" s="98"/>
      <c r="EX307" s="104"/>
      <c r="EY307" s="97"/>
      <c r="EZ307" s="97"/>
      <c r="FA307" s="97"/>
      <c r="FB307" s="97"/>
      <c r="FC307" s="97"/>
      <c r="FD307" s="97"/>
      <c r="FE307" s="97"/>
      <c r="FF307" s="97"/>
      <c r="FG307" s="97"/>
      <c r="FH307" s="97"/>
      <c r="FI307" s="97"/>
      <c r="FJ307" s="97"/>
      <c r="FK307" s="97"/>
      <c r="FL307" s="97"/>
      <c r="FM307" s="97"/>
      <c r="FN307" s="98"/>
      <c r="FO307" s="104"/>
      <c r="FP307" s="97"/>
      <c r="FQ307" s="97"/>
      <c r="FR307" s="97"/>
      <c r="FS307" s="97"/>
      <c r="FT307" s="97"/>
      <c r="FU307" s="97"/>
      <c r="FV307" s="97"/>
      <c r="FW307" s="97"/>
      <c r="FX307" s="97"/>
      <c r="FY307" s="97"/>
      <c r="FZ307" s="97"/>
      <c r="GA307" s="97"/>
      <c r="GB307" s="97"/>
      <c r="GC307" s="97"/>
      <c r="GD307" s="97"/>
      <c r="GE307" s="98"/>
      <c r="GF307" s="104"/>
      <c r="GG307" s="97"/>
      <c r="GH307" s="97"/>
      <c r="GI307" s="97"/>
      <c r="GJ307" s="97"/>
      <c r="GK307" s="97"/>
      <c r="GL307" s="97"/>
      <c r="GM307" s="97"/>
      <c r="GN307" s="97"/>
      <c r="GO307" s="97"/>
      <c r="GP307" s="97"/>
      <c r="GQ307" s="97"/>
      <c r="GR307" s="97"/>
      <c r="GS307" s="97"/>
      <c r="GT307" s="97"/>
      <c r="GU307" s="97"/>
      <c r="GV307" s="98"/>
      <c r="GW307" s="104"/>
      <c r="GX307" s="97"/>
      <c r="GY307" s="97"/>
      <c r="GZ307" s="97"/>
      <c r="HA307" s="97"/>
      <c r="HB307" s="97"/>
      <c r="HC307" s="97"/>
      <c r="HD307" s="97"/>
      <c r="HE307" s="97"/>
      <c r="HF307" s="97"/>
      <c r="HG307" s="97"/>
      <c r="HH307" s="97"/>
      <c r="HI307" s="97"/>
      <c r="HJ307" s="97"/>
      <c r="HK307" s="97"/>
      <c r="HL307" s="97"/>
      <c r="HM307" s="98"/>
      <c r="HN307" s="104"/>
      <c r="HO307" s="97"/>
      <c r="HP307" s="97"/>
      <c r="HQ307" s="97"/>
      <c r="HR307" s="97"/>
      <c r="HS307" s="97"/>
      <c r="HT307" s="97"/>
      <c r="HU307" s="97"/>
      <c r="HV307" s="97"/>
      <c r="HW307" s="97"/>
      <c r="HX307" s="97"/>
      <c r="HY307" s="97"/>
      <c r="HZ307" s="97"/>
      <c r="IA307" s="97"/>
      <c r="IB307" s="97"/>
      <c r="IC307" s="97"/>
      <c r="ID307" s="98"/>
      <c r="IE307" s="104"/>
      <c r="IF307" s="97"/>
      <c r="IG307" s="97"/>
      <c r="IH307" s="97"/>
      <c r="II307" s="97"/>
      <c r="IJ307" s="97"/>
      <c r="IK307" s="97"/>
      <c r="IL307" s="97"/>
      <c r="IM307" s="97"/>
      <c r="IN307" s="97"/>
      <c r="IO307" s="97"/>
      <c r="IP307" s="97"/>
      <c r="IQ307" s="97"/>
      <c r="IR307" s="97"/>
      <c r="IS307" s="97"/>
      <c r="IT307" s="97"/>
      <c r="IU307" s="98"/>
      <c r="IV307" s="104"/>
      <c r="IW307" s="97"/>
      <c r="IX307" s="97"/>
      <c r="IY307" s="97"/>
      <c r="IZ307" s="97"/>
      <c r="JA307" s="97"/>
      <c r="JB307" s="97"/>
      <c r="JC307" s="97"/>
      <c r="JD307" s="97"/>
      <c r="JE307" s="97"/>
      <c r="JF307" s="97"/>
      <c r="JG307" s="97"/>
      <c r="JH307" s="97"/>
      <c r="JI307" s="97"/>
      <c r="JJ307" s="97"/>
      <c r="JK307" s="97"/>
      <c r="JL307" s="98"/>
      <c r="JM307" s="104"/>
      <c r="JN307" s="97"/>
      <c r="JO307" s="97"/>
      <c r="JP307" s="97"/>
      <c r="JQ307" s="97"/>
      <c r="JR307" s="97"/>
      <c r="JS307" s="97"/>
      <c r="JT307" s="97"/>
      <c r="JU307" s="97"/>
      <c r="JV307" s="97"/>
      <c r="JW307" s="97"/>
      <c r="JX307" s="97"/>
      <c r="JY307" s="97"/>
      <c r="JZ307" s="97"/>
      <c r="KA307" s="97"/>
      <c r="KB307" s="97"/>
      <c r="KC307" s="98"/>
      <c r="KD307" s="104"/>
      <c r="KE307" s="97"/>
      <c r="KF307" s="97"/>
      <c r="KG307" s="97"/>
      <c r="KH307" s="97"/>
      <c r="KI307" s="97"/>
      <c r="KJ307" s="97"/>
      <c r="KK307" s="97"/>
      <c r="KL307" s="97"/>
      <c r="KM307" s="97"/>
      <c r="KN307" s="97"/>
      <c r="KO307" s="97"/>
      <c r="KP307" s="97"/>
      <c r="KQ307" s="97"/>
      <c r="KR307" s="97"/>
      <c r="KS307" s="97"/>
    </row>
    <row r="308" ht="15.0" customHeight="1">
      <c r="A308" s="104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8"/>
      <c r="R308" s="104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8"/>
      <c r="AI308" s="104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7"/>
      <c r="AV308" s="97"/>
      <c r="AW308" s="97"/>
      <c r="AX308" s="97"/>
      <c r="AY308" s="98"/>
      <c r="AZ308" s="104"/>
      <c r="BA308" s="97"/>
      <c r="BB308" s="97"/>
      <c r="BC308" s="97"/>
      <c r="BD308" s="97"/>
      <c r="BE308" s="97"/>
      <c r="BF308" s="97"/>
      <c r="BG308" s="97"/>
      <c r="BH308" s="97"/>
      <c r="BI308" s="97"/>
      <c r="BJ308" s="97"/>
      <c r="BK308" s="97"/>
      <c r="BL308" s="97"/>
      <c r="BM308" s="97"/>
      <c r="BN308" s="97"/>
      <c r="BO308" s="97"/>
      <c r="BP308" s="98"/>
      <c r="BQ308" s="104"/>
      <c r="BR308" s="97"/>
      <c r="BS308" s="97"/>
      <c r="BT308" s="97"/>
      <c r="BU308" s="97"/>
      <c r="BV308" s="97"/>
      <c r="BW308" s="97"/>
      <c r="BX308" s="97"/>
      <c r="BY308" s="97"/>
      <c r="BZ308" s="97"/>
      <c r="CA308" s="97"/>
      <c r="CB308" s="97"/>
      <c r="CC308" s="97"/>
      <c r="CD308" s="97"/>
      <c r="CE308" s="97"/>
      <c r="CF308" s="97"/>
      <c r="CG308" s="98"/>
      <c r="CH308" s="104"/>
      <c r="CI308" s="97"/>
      <c r="CJ308" s="97"/>
      <c r="CK308" s="97"/>
      <c r="CL308" s="97"/>
      <c r="CM308" s="97"/>
      <c r="CN308" s="97"/>
      <c r="CO308" s="97"/>
      <c r="CP308" s="97"/>
      <c r="CQ308" s="97"/>
      <c r="CR308" s="97"/>
      <c r="CS308" s="97"/>
      <c r="CT308" s="97"/>
      <c r="CU308" s="97"/>
      <c r="CV308" s="97"/>
      <c r="CW308" s="97"/>
      <c r="CX308" s="98"/>
      <c r="CY308" s="104"/>
      <c r="CZ308" s="97"/>
      <c r="DA308" s="97"/>
      <c r="DB308" s="97"/>
      <c r="DC308" s="97"/>
      <c r="DD308" s="97"/>
      <c r="DE308" s="97"/>
      <c r="DF308" s="97"/>
      <c r="DG308" s="97"/>
      <c r="DH308" s="97"/>
      <c r="DI308" s="97"/>
      <c r="DJ308" s="97"/>
      <c r="DK308" s="97"/>
      <c r="DL308" s="97"/>
      <c r="DM308" s="97"/>
      <c r="DN308" s="97"/>
      <c r="DO308" s="98"/>
      <c r="DP308" s="104"/>
      <c r="DQ308" s="97"/>
      <c r="DR308" s="97"/>
      <c r="DS308" s="97"/>
      <c r="DT308" s="97"/>
      <c r="DU308" s="97"/>
      <c r="DV308" s="97"/>
      <c r="DW308" s="97"/>
      <c r="DX308" s="97"/>
      <c r="DY308" s="97"/>
      <c r="DZ308" s="97"/>
      <c r="EA308" s="97"/>
      <c r="EB308" s="97"/>
      <c r="EC308" s="97"/>
      <c r="ED308" s="97"/>
      <c r="EE308" s="97"/>
      <c r="EF308" s="98"/>
      <c r="EG308" s="104"/>
      <c r="EH308" s="97"/>
      <c r="EI308" s="97"/>
      <c r="EJ308" s="97"/>
      <c r="EK308" s="97"/>
      <c r="EL308" s="97"/>
      <c r="EM308" s="97"/>
      <c r="EN308" s="97"/>
      <c r="EO308" s="97"/>
      <c r="EP308" s="97"/>
      <c r="EQ308" s="97"/>
      <c r="ER308" s="97"/>
      <c r="ES308" s="97"/>
      <c r="ET308" s="97"/>
      <c r="EU308" s="97"/>
      <c r="EV308" s="97"/>
      <c r="EW308" s="98"/>
      <c r="EX308" s="104"/>
      <c r="EY308" s="97"/>
      <c r="EZ308" s="97"/>
      <c r="FA308" s="97"/>
      <c r="FB308" s="97"/>
      <c r="FC308" s="97"/>
      <c r="FD308" s="97"/>
      <c r="FE308" s="97"/>
      <c r="FF308" s="97"/>
      <c r="FG308" s="97"/>
      <c r="FH308" s="97"/>
      <c r="FI308" s="97"/>
      <c r="FJ308" s="97"/>
      <c r="FK308" s="97"/>
      <c r="FL308" s="97"/>
      <c r="FM308" s="97"/>
      <c r="FN308" s="98"/>
      <c r="FO308" s="104"/>
      <c r="FP308" s="97"/>
      <c r="FQ308" s="97"/>
      <c r="FR308" s="97"/>
      <c r="FS308" s="97"/>
      <c r="FT308" s="97"/>
      <c r="FU308" s="97"/>
      <c r="FV308" s="97"/>
      <c r="FW308" s="97"/>
      <c r="FX308" s="97"/>
      <c r="FY308" s="97"/>
      <c r="FZ308" s="97"/>
      <c r="GA308" s="97"/>
      <c r="GB308" s="97"/>
      <c r="GC308" s="97"/>
      <c r="GD308" s="97"/>
      <c r="GE308" s="98"/>
      <c r="GF308" s="104"/>
      <c r="GG308" s="97"/>
      <c r="GH308" s="97"/>
      <c r="GI308" s="97"/>
      <c r="GJ308" s="97"/>
      <c r="GK308" s="97"/>
      <c r="GL308" s="97"/>
      <c r="GM308" s="97"/>
      <c r="GN308" s="97"/>
      <c r="GO308" s="97"/>
      <c r="GP308" s="97"/>
      <c r="GQ308" s="97"/>
      <c r="GR308" s="97"/>
      <c r="GS308" s="97"/>
      <c r="GT308" s="97"/>
      <c r="GU308" s="97"/>
      <c r="GV308" s="98"/>
      <c r="GW308" s="104"/>
      <c r="GX308" s="97"/>
      <c r="GY308" s="97"/>
      <c r="GZ308" s="97"/>
      <c r="HA308" s="97"/>
      <c r="HB308" s="97"/>
      <c r="HC308" s="97"/>
      <c r="HD308" s="97"/>
      <c r="HE308" s="97"/>
      <c r="HF308" s="97"/>
      <c r="HG308" s="97"/>
      <c r="HH308" s="97"/>
      <c r="HI308" s="97"/>
      <c r="HJ308" s="97"/>
      <c r="HK308" s="97"/>
      <c r="HL308" s="97"/>
      <c r="HM308" s="98"/>
      <c r="HN308" s="104"/>
      <c r="HO308" s="97"/>
      <c r="HP308" s="97"/>
      <c r="HQ308" s="97"/>
      <c r="HR308" s="97"/>
      <c r="HS308" s="97"/>
      <c r="HT308" s="97"/>
      <c r="HU308" s="97"/>
      <c r="HV308" s="97"/>
      <c r="HW308" s="97"/>
      <c r="HX308" s="97"/>
      <c r="HY308" s="97"/>
      <c r="HZ308" s="97"/>
      <c r="IA308" s="97"/>
      <c r="IB308" s="97"/>
      <c r="IC308" s="97"/>
      <c r="ID308" s="98"/>
      <c r="IE308" s="104"/>
      <c r="IF308" s="97"/>
      <c r="IG308" s="97"/>
      <c r="IH308" s="97"/>
      <c r="II308" s="97"/>
      <c r="IJ308" s="97"/>
      <c r="IK308" s="97"/>
      <c r="IL308" s="97"/>
      <c r="IM308" s="97"/>
      <c r="IN308" s="97"/>
      <c r="IO308" s="97"/>
      <c r="IP308" s="97"/>
      <c r="IQ308" s="97"/>
      <c r="IR308" s="97"/>
      <c r="IS308" s="97"/>
      <c r="IT308" s="97"/>
      <c r="IU308" s="98"/>
      <c r="IV308" s="104"/>
      <c r="IW308" s="97"/>
      <c r="IX308" s="97"/>
      <c r="IY308" s="97"/>
      <c r="IZ308" s="97"/>
      <c r="JA308" s="97"/>
      <c r="JB308" s="97"/>
      <c r="JC308" s="97"/>
      <c r="JD308" s="97"/>
      <c r="JE308" s="97"/>
      <c r="JF308" s="97"/>
      <c r="JG308" s="97"/>
      <c r="JH308" s="97"/>
      <c r="JI308" s="97"/>
      <c r="JJ308" s="97"/>
      <c r="JK308" s="97"/>
      <c r="JL308" s="98"/>
      <c r="JM308" s="104"/>
      <c r="JN308" s="97"/>
      <c r="JO308" s="97"/>
      <c r="JP308" s="97"/>
      <c r="JQ308" s="97"/>
      <c r="JR308" s="97"/>
      <c r="JS308" s="97"/>
      <c r="JT308" s="97"/>
      <c r="JU308" s="97"/>
      <c r="JV308" s="97"/>
      <c r="JW308" s="97"/>
      <c r="JX308" s="97"/>
      <c r="JY308" s="97"/>
      <c r="JZ308" s="97"/>
      <c r="KA308" s="97"/>
      <c r="KB308" s="97"/>
      <c r="KC308" s="98"/>
      <c r="KD308" s="104"/>
      <c r="KE308" s="97"/>
      <c r="KF308" s="97"/>
      <c r="KG308" s="97"/>
      <c r="KH308" s="97"/>
      <c r="KI308" s="97"/>
      <c r="KJ308" s="97"/>
      <c r="KK308" s="97"/>
      <c r="KL308" s="97"/>
      <c r="KM308" s="97"/>
      <c r="KN308" s="97"/>
      <c r="KO308" s="97"/>
      <c r="KP308" s="97"/>
      <c r="KQ308" s="97"/>
      <c r="KR308" s="97"/>
      <c r="KS308" s="97"/>
    </row>
    <row r="309" ht="15.0" customHeight="1">
      <c r="A309" s="104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8"/>
      <c r="R309" s="104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8"/>
      <c r="AI309" s="104"/>
      <c r="AJ309" s="97"/>
      <c r="AK309" s="97"/>
      <c r="AL309" s="97"/>
      <c r="AM309" s="97"/>
      <c r="AN309" s="97"/>
      <c r="AO309" s="97"/>
      <c r="AP309" s="97"/>
      <c r="AQ309" s="97"/>
      <c r="AR309" s="97"/>
      <c r="AS309" s="97"/>
      <c r="AT309" s="97"/>
      <c r="AU309" s="97"/>
      <c r="AV309" s="97"/>
      <c r="AW309" s="97"/>
      <c r="AX309" s="97"/>
      <c r="AY309" s="98"/>
      <c r="AZ309" s="104"/>
      <c r="BA309" s="97"/>
      <c r="BB309" s="97"/>
      <c r="BC309" s="97"/>
      <c r="BD309" s="97"/>
      <c r="BE309" s="97"/>
      <c r="BF309" s="97"/>
      <c r="BG309" s="97"/>
      <c r="BH309" s="97"/>
      <c r="BI309" s="97"/>
      <c r="BJ309" s="97"/>
      <c r="BK309" s="97"/>
      <c r="BL309" s="97"/>
      <c r="BM309" s="97"/>
      <c r="BN309" s="97"/>
      <c r="BO309" s="97"/>
      <c r="BP309" s="98"/>
      <c r="BQ309" s="104"/>
      <c r="BR309" s="97"/>
      <c r="BS309" s="97"/>
      <c r="BT309" s="97"/>
      <c r="BU309" s="97"/>
      <c r="BV309" s="97"/>
      <c r="BW309" s="97"/>
      <c r="BX309" s="97"/>
      <c r="BY309" s="97"/>
      <c r="BZ309" s="97"/>
      <c r="CA309" s="97"/>
      <c r="CB309" s="97"/>
      <c r="CC309" s="97"/>
      <c r="CD309" s="97"/>
      <c r="CE309" s="97"/>
      <c r="CF309" s="97"/>
      <c r="CG309" s="98"/>
      <c r="CH309" s="104"/>
      <c r="CI309" s="97"/>
      <c r="CJ309" s="97"/>
      <c r="CK309" s="97"/>
      <c r="CL309" s="97"/>
      <c r="CM309" s="97"/>
      <c r="CN309" s="97"/>
      <c r="CO309" s="97"/>
      <c r="CP309" s="97"/>
      <c r="CQ309" s="97"/>
      <c r="CR309" s="97"/>
      <c r="CS309" s="97"/>
      <c r="CT309" s="97"/>
      <c r="CU309" s="97"/>
      <c r="CV309" s="97"/>
      <c r="CW309" s="97"/>
      <c r="CX309" s="98"/>
      <c r="CY309" s="104"/>
      <c r="CZ309" s="97"/>
      <c r="DA309" s="97"/>
      <c r="DB309" s="97"/>
      <c r="DC309" s="97"/>
      <c r="DD309" s="97"/>
      <c r="DE309" s="97"/>
      <c r="DF309" s="97"/>
      <c r="DG309" s="97"/>
      <c r="DH309" s="97"/>
      <c r="DI309" s="97"/>
      <c r="DJ309" s="97"/>
      <c r="DK309" s="97"/>
      <c r="DL309" s="97"/>
      <c r="DM309" s="97"/>
      <c r="DN309" s="97"/>
      <c r="DO309" s="98"/>
      <c r="DP309" s="104"/>
      <c r="DQ309" s="97"/>
      <c r="DR309" s="97"/>
      <c r="DS309" s="97"/>
      <c r="DT309" s="97"/>
      <c r="DU309" s="97"/>
      <c r="DV309" s="97"/>
      <c r="DW309" s="97"/>
      <c r="DX309" s="97"/>
      <c r="DY309" s="97"/>
      <c r="DZ309" s="97"/>
      <c r="EA309" s="97"/>
      <c r="EB309" s="97"/>
      <c r="EC309" s="97"/>
      <c r="ED309" s="97"/>
      <c r="EE309" s="97"/>
      <c r="EF309" s="98"/>
      <c r="EG309" s="104"/>
      <c r="EH309" s="97"/>
      <c r="EI309" s="97"/>
      <c r="EJ309" s="97"/>
      <c r="EK309" s="97"/>
      <c r="EL309" s="97"/>
      <c r="EM309" s="97"/>
      <c r="EN309" s="97"/>
      <c r="EO309" s="97"/>
      <c r="EP309" s="97"/>
      <c r="EQ309" s="97"/>
      <c r="ER309" s="97"/>
      <c r="ES309" s="97"/>
      <c r="ET309" s="97"/>
      <c r="EU309" s="97"/>
      <c r="EV309" s="97"/>
      <c r="EW309" s="98"/>
      <c r="EX309" s="104"/>
      <c r="EY309" s="97"/>
      <c r="EZ309" s="97"/>
      <c r="FA309" s="97"/>
      <c r="FB309" s="97"/>
      <c r="FC309" s="97"/>
      <c r="FD309" s="97"/>
      <c r="FE309" s="97"/>
      <c r="FF309" s="97"/>
      <c r="FG309" s="97"/>
      <c r="FH309" s="97"/>
      <c r="FI309" s="97"/>
      <c r="FJ309" s="97"/>
      <c r="FK309" s="97"/>
      <c r="FL309" s="97"/>
      <c r="FM309" s="97"/>
      <c r="FN309" s="98"/>
      <c r="FO309" s="104"/>
      <c r="FP309" s="97"/>
      <c r="FQ309" s="97"/>
      <c r="FR309" s="97"/>
      <c r="FS309" s="97"/>
      <c r="FT309" s="97"/>
      <c r="FU309" s="97"/>
      <c r="FV309" s="97"/>
      <c r="FW309" s="97"/>
      <c r="FX309" s="97"/>
      <c r="FY309" s="97"/>
      <c r="FZ309" s="97"/>
      <c r="GA309" s="97"/>
      <c r="GB309" s="97"/>
      <c r="GC309" s="97"/>
      <c r="GD309" s="97"/>
      <c r="GE309" s="98"/>
      <c r="GF309" s="104"/>
      <c r="GG309" s="97"/>
      <c r="GH309" s="97"/>
      <c r="GI309" s="97"/>
      <c r="GJ309" s="97"/>
      <c r="GK309" s="97"/>
      <c r="GL309" s="97"/>
      <c r="GM309" s="97"/>
      <c r="GN309" s="97"/>
      <c r="GO309" s="97"/>
      <c r="GP309" s="97"/>
      <c r="GQ309" s="97"/>
      <c r="GR309" s="97"/>
      <c r="GS309" s="97"/>
      <c r="GT309" s="97"/>
      <c r="GU309" s="97"/>
      <c r="GV309" s="98"/>
      <c r="GW309" s="104"/>
      <c r="GX309" s="97"/>
      <c r="GY309" s="97"/>
      <c r="GZ309" s="97"/>
      <c r="HA309" s="97"/>
      <c r="HB309" s="97"/>
      <c r="HC309" s="97"/>
      <c r="HD309" s="97"/>
      <c r="HE309" s="97"/>
      <c r="HF309" s="97"/>
      <c r="HG309" s="97"/>
      <c r="HH309" s="97"/>
      <c r="HI309" s="97"/>
      <c r="HJ309" s="97"/>
      <c r="HK309" s="97"/>
      <c r="HL309" s="97"/>
      <c r="HM309" s="98"/>
      <c r="HN309" s="104"/>
      <c r="HO309" s="97"/>
      <c r="HP309" s="97"/>
      <c r="HQ309" s="97"/>
      <c r="HR309" s="97"/>
      <c r="HS309" s="97"/>
      <c r="HT309" s="97"/>
      <c r="HU309" s="97"/>
      <c r="HV309" s="97"/>
      <c r="HW309" s="97"/>
      <c r="HX309" s="97"/>
      <c r="HY309" s="97"/>
      <c r="HZ309" s="97"/>
      <c r="IA309" s="97"/>
      <c r="IB309" s="97"/>
      <c r="IC309" s="97"/>
      <c r="ID309" s="98"/>
      <c r="IE309" s="104"/>
      <c r="IF309" s="97"/>
      <c r="IG309" s="97"/>
      <c r="IH309" s="97"/>
      <c r="II309" s="97"/>
      <c r="IJ309" s="97"/>
      <c r="IK309" s="97"/>
      <c r="IL309" s="97"/>
      <c r="IM309" s="97"/>
      <c r="IN309" s="97"/>
      <c r="IO309" s="97"/>
      <c r="IP309" s="97"/>
      <c r="IQ309" s="97"/>
      <c r="IR309" s="97"/>
      <c r="IS309" s="97"/>
      <c r="IT309" s="97"/>
      <c r="IU309" s="98"/>
      <c r="IV309" s="104"/>
      <c r="IW309" s="97"/>
      <c r="IX309" s="97"/>
      <c r="IY309" s="97"/>
      <c r="IZ309" s="97"/>
      <c r="JA309" s="97"/>
      <c r="JB309" s="97"/>
      <c r="JC309" s="97"/>
      <c r="JD309" s="97"/>
      <c r="JE309" s="97"/>
      <c r="JF309" s="97"/>
      <c r="JG309" s="97"/>
      <c r="JH309" s="97"/>
      <c r="JI309" s="97"/>
      <c r="JJ309" s="97"/>
      <c r="JK309" s="97"/>
      <c r="JL309" s="98"/>
      <c r="JM309" s="104"/>
      <c r="JN309" s="97"/>
      <c r="JO309" s="97"/>
      <c r="JP309" s="97"/>
      <c r="JQ309" s="97"/>
      <c r="JR309" s="97"/>
      <c r="JS309" s="97"/>
      <c r="JT309" s="97"/>
      <c r="JU309" s="97"/>
      <c r="JV309" s="97"/>
      <c r="JW309" s="97"/>
      <c r="JX309" s="97"/>
      <c r="JY309" s="97"/>
      <c r="JZ309" s="97"/>
      <c r="KA309" s="97"/>
      <c r="KB309" s="97"/>
      <c r="KC309" s="98"/>
      <c r="KD309" s="104"/>
      <c r="KE309" s="97"/>
      <c r="KF309" s="97"/>
      <c r="KG309" s="97"/>
      <c r="KH309" s="97"/>
      <c r="KI309" s="97"/>
      <c r="KJ309" s="97"/>
      <c r="KK309" s="97"/>
      <c r="KL309" s="97"/>
      <c r="KM309" s="97"/>
      <c r="KN309" s="97"/>
      <c r="KO309" s="97"/>
      <c r="KP309" s="97"/>
      <c r="KQ309" s="97"/>
      <c r="KR309" s="97"/>
      <c r="KS309" s="97"/>
    </row>
    <row r="310" ht="15.0" customHeight="1">
      <c r="A310" s="104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8"/>
      <c r="R310" s="104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8"/>
      <c r="AI310" s="104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/>
      <c r="AU310" s="97"/>
      <c r="AV310" s="97"/>
      <c r="AW310" s="97"/>
      <c r="AX310" s="97"/>
      <c r="AY310" s="98"/>
      <c r="AZ310" s="104"/>
      <c r="BA310" s="97"/>
      <c r="BB310" s="97"/>
      <c r="BC310" s="97"/>
      <c r="BD310" s="97"/>
      <c r="BE310" s="97"/>
      <c r="BF310" s="97"/>
      <c r="BG310" s="97"/>
      <c r="BH310" s="97"/>
      <c r="BI310" s="97"/>
      <c r="BJ310" s="97"/>
      <c r="BK310" s="97"/>
      <c r="BL310" s="97"/>
      <c r="BM310" s="97"/>
      <c r="BN310" s="97"/>
      <c r="BO310" s="97"/>
      <c r="BP310" s="98"/>
      <c r="BQ310" s="104"/>
      <c r="BR310" s="97"/>
      <c r="BS310" s="97"/>
      <c r="BT310" s="97"/>
      <c r="BU310" s="97"/>
      <c r="BV310" s="97"/>
      <c r="BW310" s="97"/>
      <c r="BX310" s="97"/>
      <c r="BY310" s="97"/>
      <c r="BZ310" s="97"/>
      <c r="CA310" s="97"/>
      <c r="CB310" s="97"/>
      <c r="CC310" s="97"/>
      <c r="CD310" s="97"/>
      <c r="CE310" s="97"/>
      <c r="CF310" s="97"/>
      <c r="CG310" s="98"/>
      <c r="CH310" s="104"/>
      <c r="CI310" s="97"/>
      <c r="CJ310" s="97"/>
      <c r="CK310" s="97"/>
      <c r="CL310" s="97"/>
      <c r="CM310" s="97"/>
      <c r="CN310" s="97"/>
      <c r="CO310" s="97"/>
      <c r="CP310" s="97"/>
      <c r="CQ310" s="97"/>
      <c r="CR310" s="97"/>
      <c r="CS310" s="97"/>
      <c r="CT310" s="97"/>
      <c r="CU310" s="97"/>
      <c r="CV310" s="97"/>
      <c r="CW310" s="97"/>
      <c r="CX310" s="98"/>
      <c r="CY310" s="104"/>
      <c r="CZ310" s="97"/>
      <c r="DA310" s="97"/>
      <c r="DB310" s="97"/>
      <c r="DC310" s="97"/>
      <c r="DD310" s="97"/>
      <c r="DE310" s="97"/>
      <c r="DF310" s="97"/>
      <c r="DG310" s="97"/>
      <c r="DH310" s="97"/>
      <c r="DI310" s="97"/>
      <c r="DJ310" s="97"/>
      <c r="DK310" s="97"/>
      <c r="DL310" s="97"/>
      <c r="DM310" s="97"/>
      <c r="DN310" s="97"/>
      <c r="DO310" s="98"/>
      <c r="DP310" s="104"/>
      <c r="DQ310" s="97"/>
      <c r="DR310" s="97"/>
      <c r="DS310" s="97"/>
      <c r="DT310" s="97"/>
      <c r="DU310" s="97"/>
      <c r="DV310" s="97"/>
      <c r="DW310" s="97"/>
      <c r="DX310" s="97"/>
      <c r="DY310" s="97"/>
      <c r="DZ310" s="97"/>
      <c r="EA310" s="97"/>
      <c r="EB310" s="97"/>
      <c r="EC310" s="97"/>
      <c r="ED310" s="97"/>
      <c r="EE310" s="97"/>
      <c r="EF310" s="98"/>
      <c r="EG310" s="104"/>
      <c r="EH310" s="97"/>
      <c r="EI310" s="97"/>
      <c r="EJ310" s="97"/>
      <c r="EK310" s="97"/>
      <c r="EL310" s="97"/>
      <c r="EM310" s="97"/>
      <c r="EN310" s="97"/>
      <c r="EO310" s="97"/>
      <c r="EP310" s="97"/>
      <c r="EQ310" s="97"/>
      <c r="ER310" s="97"/>
      <c r="ES310" s="97"/>
      <c r="ET310" s="97"/>
      <c r="EU310" s="97"/>
      <c r="EV310" s="97"/>
      <c r="EW310" s="98"/>
      <c r="EX310" s="104"/>
      <c r="EY310" s="97"/>
      <c r="EZ310" s="97"/>
      <c r="FA310" s="97"/>
      <c r="FB310" s="97"/>
      <c r="FC310" s="97"/>
      <c r="FD310" s="97"/>
      <c r="FE310" s="97"/>
      <c r="FF310" s="97"/>
      <c r="FG310" s="97"/>
      <c r="FH310" s="97"/>
      <c r="FI310" s="97"/>
      <c r="FJ310" s="97"/>
      <c r="FK310" s="97"/>
      <c r="FL310" s="97"/>
      <c r="FM310" s="97"/>
      <c r="FN310" s="98"/>
      <c r="FO310" s="104"/>
      <c r="FP310" s="97"/>
      <c r="FQ310" s="97"/>
      <c r="FR310" s="97"/>
      <c r="FS310" s="97"/>
      <c r="FT310" s="97"/>
      <c r="FU310" s="97"/>
      <c r="FV310" s="97"/>
      <c r="FW310" s="97"/>
      <c r="FX310" s="97"/>
      <c r="FY310" s="97"/>
      <c r="FZ310" s="97"/>
      <c r="GA310" s="97"/>
      <c r="GB310" s="97"/>
      <c r="GC310" s="97"/>
      <c r="GD310" s="97"/>
      <c r="GE310" s="98"/>
      <c r="GF310" s="104"/>
      <c r="GG310" s="97"/>
      <c r="GH310" s="97"/>
      <c r="GI310" s="97"/>
      <c r="GJ310" s="97"/>
      <c r="GK310" s="97"/>
      <c r="GL310" s="97"/>
      <c r="GM310" s="97"/>
      <c r="GN310" s="97"/>
      <c r="GO310" s="97"/>
      <c r="GP310" s="97"/>
      <c r="GQ310" s="97"/>
      <c r="GR310" s="97"/>
      <c r="GS310" s="97"/>
      <c r="GT310" s="97"/>
      <c r="GU310" s="97"/>
      <c r="GV310" s="98"/>
      <c r="GW310" s="104"/>
      <c r="GX310" s="97"/>
      <c r="GY310" s="97"/>
      <c r="GZ310" s="97"/>
      <c r="HA310" s="97"/>
      <c r="HB310" s="97"/>
      <c r="HC310" s="97"/>
      <c r="HD310" s="97"/>
      <c r="HE310" s="97"/>
      <c r="HF310" s="97"/>
      <c r="HG310" s="97"/>
      <c r="HH310" s="97"/>
      <c r="HI310" s="97"/>
      <c r="HJ310" s="97"/>
      <c r="HK310" s="97"/>
      <c r="HL310" s="97"/>
      <c r="HM310" s="98"/>
      <c r="HN310" s="104"/>
      <c r="HO310" s="97"/>
      <c r="HP310" s="97"/>
      <c r="HQ310" s="97"/>
      <c r="HR310" s="97"/>
      <c r="HS310" s="97"/>
      <c r="HT310" s="97"/>
      <c r="HU310" s="97"/>
      <c r="HV310" s="97"/>
      <c r="HW310" s="97"/>
      <c r="HX310" s="97"/>
      <c r="HY310" s="97"/>
      <c r="HZ310" s="97"/>
      <c r="IA310" s="97"/>
      <c r="IB310" s="97"/>
      <c r="IC310" s="97"/>
      <c r="ID310" s="98"/>
      <c r="IE310" s="104"/>
      <c r="IF310" s="97"/>
      <c r="IG310" s="97"/>
      <c r="IH310" s="97"/>
      <c r="II310" s="97"/>
      <c r="IJ310" s="97"/>
      <c r="IK310" s="97"/>
      <c r="IL310" s="97"/>
      <c r="IM310" s="97"/>
      <c r="IN310" s="97"/>
      <c r="IO310" s="97"/>
      <c r="IP310" s="97"/>
      <c r="IQ310" s="97"/>
      <c r="IR310" s="97"/>
      <c r="IS310" s="97"/>
      <c r="IT310" s="97"/>
      <c r="IU310" s="98"/>
      <c r="IV310" s="104"/>
      <c r="IW310" s="97"/>
      <c r="IX310" s="97"/>
      <c r="IY310" s="97"/>
      <c r="IZ310" s="97"/>
      <c r="JA310" s="97"/>
      <c r="JB310" s="97"/>
      <c r="JC310" s="97"/>
      <c r="JD310" s="97"/>
      <c r="JE310" s="97"/>
      <c r="JF310" s="97"/>
      <c r="JG310" s="97"/>
      <c r="JH310" s="97"/>
      <c r="JI310" s="97"/>
      <c r="JJ310" s="97"/>
      <c r="JK310" s="97"/>
      <c r="JL310" s="98"/>
      <c r="JM310" s="104"/>
      <c r="JN310" s="97"/>
      <c r="JO310" s="97"/>
      <c r="JP310" s="97"/>
      <c r="JQ310" s="97"/>
      <c r="JR310" s="97"/>
      <c r="JS310" s="97"/>
      <c r="JT310" s="97"/>
      <c r="JU310" s="97"/>
      <c r="JV310" s="97"/>
      <c r="JW310" s="97"/>
      <c r="JX310" s="97"/>
      <c r="JY310" s="97"/>
      <c r="JZ310" s="97"/>
      <c r="KA310" s="97"/>
      <c r="KB310" s="97"/>
      <c r="KC310" s="98"/>
      <c r="KD310" s="104"/>
      <c r="KE310" s="97"/>
      <c r="KF310" s="97"/>
      <c r="KG310" s="97"/>
      <c r="KH310" s="97"/>
      <c r="KI310" s="97"/>
      <c r="KJ310" s="97"/>
      <c r="KK310" s="97"/>
      <c r="KL310" s="97"/>
      <c r="KM310" s="97"/>
      <c r="KN310" s="97"/>
      <c r="KO310" s="97"/>
      <c r="KP310" s="97"/>
      <c r="KQ310" s="97"/>
      <c r="KR310" s="97"/>
      <c r="KS310" s="97"/>
    </row>
    <row r="311" ht="15.0" customHeight="1">
      <c r="A311" s="104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8"/>
      <c r="R311" s="104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8"/>
      <c r="AI311" s="104"/>
      <c r="AJ311" s="97"/>
      <c r="AK311" s="97"/>
      <c r="AL311" s="97"/>
      <c r="AM311" s="97"/>
      <c r="AN311" s="97"/>
      <c r="AO311" s="97"/>
      <c r="AP311" s="97"/>
      <c r="AQ311" s="97"/>
      <c r="AR311" s="97"/>
      <c r="AS311" s="97"/>
      <c r="AT311" s="97"/>
      <c r="AU311" s="97"/>
      <c r="AV311" s="97"/>
      <c r="AW311" s="97"/>
      <c r="AX311" s="97"/>
      <c r="AY311" s="98"/>
      <c r="AZ311" s="104"/>
      <c r="BA311" s="97"/>
      <c r="BB311" s="97"/>
      <c r="BC311" s="97"/>
      <c r="BD311" s="97"/>
      <c r="BE311" s="97"/>
      <c r="BF311" s="97"/>
      <c r="BG311" s="97"/>
      <c r="BH311" s="97"/>
      <c r="BI311" s="97"/>
      <c r="BJ311" s="97"/>
      <c r="BK311" s="97"/>
      <c r="BL311" s="97"/>
      <c r="BM311" s="97"/>
      <c r="BN311" s="97"/>
      <c r="BO311" s="97"/>
      <c r="BP311" s="98"/>
      <c r="BQ311" s="104"/>
      <c r="BR311" s="97"/>
      <c r="BS311" s="97"/>
      <c r="BT311" s="97"/>
      <c r="BU311" s="97"/>
      <c r="BV311" s="97"/>
      <c r="BW311" s="97"/>
      <c r="BX311" s="97"/>
      <c r="BY311" s="97"/>
      <c r="BZ311" s="97"/>
      <c r="CA311" s="97"/>
      <c r="CB311" s="97"/>
      <c r="CC311" s="97"/>
      <c r="CD311" s="97"/>
      <c r="CE311" s="97"/>
      <c r="CF311" s="97"/>
      <c r="CG311" s="98"/>
      <c r="CH311" s="104"/>
      <c r="CI311" s="97"/>
      <c r="CJ311" s="97"/>
      <c r="CK311" s="97"/>
      <c r="CL311" s="97"/>
      <c r="CM311" s="97"/>
      <c r="CN311" s="97"/>
      <c r="CO311" s="97"/>
      <c r="CP311" s="97"/>
      <c r="CQ311" s="97"/>
      <c r="CR311" s="97"/>
      <c r="CS311" s="97"/>
      <c r="CT311" s="97"/>
      <c r="CU311" s="97"/>
      <c r="CV311" s="97"/>
      <c r="CW311" s="97"/>
      <c r="CX311" s="98"/>
      <c r="CY311" s="104"/>
      <c r="CZ311" s="97"/>
      <c r="DA311" s="97"/>
      <c r="DB311" s="97"/>
      <c r="DC311" s="97"/>
      <c r="DD311" s="97"/>
      <c r="DE311" s="97"/>
      <c r="DF311" s="97"/>
      <c r="DG311" s="97"/>
      <c r="DH311" s="97"/>
      <c r="DI311" s="97"/>
      <c r="DJ311" s="97"/>
      <c r="DK311" s="97"/>
      <c r="DL311" s="97"/>
      <c r="DM311" s="97"/>
      <c r="DN311" s="97"/>
      <c r="DO311" s="98"/>
      <c r="DP311" s="104"/>
      <c r="DQ311" s="97"/>
      <c r="DR311" s="97"/>
      <c r="DS311" s="97"/>
      <c r="DT311" s="97"/>
      <c r="DU311" s="97"/>
      <c r="DV311" s="97"/>
      <c r="DW311" s="97"/>
      <c r="DX311" s="97"/>
      <c r="DY311" s="97"/>
      <c r="DZ311" s="97"/>
      <c r="EA311" s="97"/>
      <c r="EB311" s="97"/>
      <c r="EC311" s="97"/>
      <c r="ED311" s="97"/>
      <c r="EE311" s="97"/>
      <c r="EF311" s="98"/>
      <c r="EG311" s="104"/>
      <c r="EH311" s="97"/>
      <c r="EI311" s="97"/>
      <c r="EJ311" s="97"/>
      <c r="EK311" s="97"/>
      <c r="EL311" s="97"/>
      <c r="EM311" s="97"/>
      <c r="EN311" s="97"/>
      <c r="EO311" s="97"/>
      <c r="EP311" s="97"/>
      <c r="EQ311" s="97"/>
      <c r="ER311" s="97"/>
      <c r="ES311" s="97"/>
      <c r="ET311" s="97"/>
      <c r="EU311" s="97"/>
      <c r="EV311" s="97"/>
      <c r="EW311" s="98"/>
      <c r="EX311" s="104"/>
      <c r="EY311" s="97"/>
      <c r="EZ311" s="97"/>
      <c r="FA311" s="97"/>
      <c r="FB311" s="97"/>
      <c r="FC311" s="97"/>
      <c r="FD311" s="97"/>
      <c r="FE311" s="97"/>
      <c r="FF311" s="97"/>
      <c r="FG311" s="97"/>
      <c r="FH311" s="97"/>
      <c r="FI311" s="97"/>
      <c r="FJ311" s="97"/>
      <c r="FK311" s="97"/>
      <c r="FL311" s="97"/>
      <c r="FM311" s="97"/>
      <c r="FN311" s="98"/>
      <c r="FO311" s="104"/>
      <c r="FP311" s="97"/>
      <c r="FQ311" s="97"/>
      <c r="FR311" s="97"/>
      <c r="FS311" s="97"/>
      <c r="FT311" s="97"/>
      <c r="FU311" s="97"/>
      <c r="FV311" s="97"/>
      <c r="FW311" s="97"/>
      <c r="FX311" s="97"/>
      <c r="FY311" s="97"/>
      <c r="FZ311" s="97"/>
      <c r="GA311" s="97"/>
      <c r="GB311" s="97"/>
      <c r="GC311" s="97"/>
      <c r="GD311" s="97"/>
      <c r="GE311" s="98"/>
      <c r="GF311" s="104"/>
      <c r="GG311" s="97"/>
      <c r="GH311" s="97"/>
      <c r="GI311" s="97"/>
      <c r="GJ311" s="97"/>
      <c r="GK311" s="97"/>
      <c r="GL311" s="97"/>
      <c r="GM311" s="97"/>
      <c r="GN311" s="97"/>
      <c r="GO311" s="97"/>
      <c r="GP311" s="97"/>
      <c r="GQ311" s="97"/>
      <c r="GR311" s="97"/>
      <c r="GS311" s="97"/>
      <c r="GT311" s="97"/>
      <c r="GU311" s="97"/>
      <c r="GV311" s="98"/>
      <c r="GW311" s="104"/>
      <c r="GX311" s="97"/>
      <c r="GY311" s="97"/>
      <c r="GZ311" s="97"/>
      <c r="HA311" s="97"/>
      <c r="HB311" s="97"/>
      <c r="HC311" s="97"/>
      <c r="HD311" s="97"/>
      <c r="HE311" s="97"/>
      <c r="HF311" s="97"/>
      <c r="HG311" s="97"/>
      <c r="HH311" s="97"/>
      <c r="HI311" s="97"/>
      <c r="HJ311" s="97"/>
      <c r="HK311" s="97"/>
      <c r="HL311" s="97"/>
      <c r="HM311" s="98"/>
      <c r="HN311" s="104"/>
      <c r="HO311" s="97"/>
      <c r="HP311" s="97"/>
      <c r="HQ311" s="97"/>
      <c r="HR311" s="97"/>
      <c r="HS311" s="97"/>
      <c r="HT311" s="97"/>
      <c r="HU311" s="97"/>
      <c r="HV311" s="97"/>
      <c r="HW311" s="97"/>
      <c r="HX311" s="97"/>
      <c r="HY311" s="97"/>
      <c r="HZ311" s="97"/>
      <c r="IA311" s="97"/>
      <c r="IB311" s="97"/>
      <c r="IC311" s="97"/>
      <c r="ID311" s="98"/>
      <c r="IE311" s="104"/>
      <c r="IF311" s="97"/>
      <c r="IG311" s="97"/>
      <c r="IH311" s="97"/>
      <c r="II311" s="97"/>
      <c r="IJ311" s="97"/>
      <c r="IK311" s="97"/>
      <c r="IL311" s="97"/>
      <c r="IM311" s="97"/>
      <c r="IN311" s="97"/>
      <c r="IO311" s="97"/>
      <c r="IP311" s="97"/>
      <c r="IQ311" s="97"/>
      <c r="IR311" s="97"/>
      <c r="IS311" s="97"/>
      <c r="IT311" s="97"/>
      <c r="IU311" s="98"/>
      <c r="IV311" s="104"/>
      <c r="IW311" s="97"/>
      <c r="IX311" s="97"/>
      <c r="IY311" s="97"/>
      <c r="IZ311" s="97"/>
      <c r="JA311" s="97"/>
      <c r="JB311" s="97"/>
      <c r="JC311" s="97"/>
      <c r="JD311" s="97"/>
      <c r="JE311" s="97"/>
      <c r="JF311" s="97"/>
      <c r="JG311" s="97"/>
      <c r="JH311" s="97"/>
      <c r="JI311" s="97"/>
      <c r="JJ311" s="97"/>
      <c r="JK311" s="97"/>
      <c r="JL311" s="98"/>
      <c r="JM311" s="104"/>
      <c r="JN311" s="97"/>
      <c r="JO311" s="97"/>
      <c r="JP311" s="97"/>
      <c r="JQ311" s="97"/>
      <c r="JR311" s="97"/>
      <c r="JS311" s="97"/>
      <c r="JT311" s="97"/>
      <c r="JU311" s="97"/>
      <c r="JV311" s="97"/>
      <c r="JW311" s="97"/>
      <c r="JX311" s="97"/>
      <c r="JY311" s="97"/>
      <c r="JZ311" s="97"/>
      <c r="KA311" s="97"/>
      <c r="KB311" s="97"/>
      <c r="KC311" s="98"/>
      <c r="KD311" s="104"/>
      <c r="KE311" s="97"/>
      <c r="KF311" s="97"/>
      <c r="KG311" s="97"/>
      <c r="KH311" s="97"/>
      <c r="KI311" s="97"/>
      <c r="KJ311" s="97"/>
      <c r="KK311" s="97"/>
      <c r="KL311" s="97"/>
      <c r="KM311" s="97"/>
      <c r="KN311" s="97"/>
      <c r="KO311" s="97"/>
      <c r="KP311" s="97"/>
      <c r="KQ311" s="97"/>
      <c r="KR311" s="97"/>
      <c r="KS311" s="97"/>
    </row>
    <row r="312" ht="15.0" customHeight="1">
      <c r="A312" s="104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8"/>
      <c r="R312" s="104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8"/>
      <c r="AI312" s="104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7"/>
      <c r="AV312" s="97"/>
      <c r="AW312" s="97"/>
      <c r="AX312" s="97"/>
      <c r="AY312" s="98"/>
      <c r="AZ312" s="104"/>
      <c r="BA312" s="97"/>
      <c r="BB312" s="97"/>
      <c r="BC312" s="97"/>
      <c r="BD312" s="97"/>
      <c r="BE312" s="97"/>
      <c r="BF312" s="97"/>
      <c r="BG312" s="97"/>
      <c r="BH312" s="97"/>
      <c r="BI312" s="97"/>
      <c r="BJ312" s="97"/>
      <c r="BK312" s="97"/>
      <c r="BL312" s="97"/>
      <c r="BM312" s="97"/>
      <c r="BN312" s="97"/>
      <c r="BO312" s="97"/>
      <c r="BP312" s="98"/>
      <c r="BQ312" s="104"/>
      <c r="BR312" s="97"/>
      <c r="BS312" s="97"/>
      <c r="BT312" s="97"/>
      <c r="BU312" s="97"/>
      <c r="BV312" s="97"/>
      <c r="BW312" s="97"/>
      <c r="BX312" s="97"/>
      <c r="BY312" s="97"/>
      <c r="BZ312" s="97"/>
      <c r="CA312" s="97"/>
      <c r="CB312" s="97"/>
      <c r="CC312" s="97"/>
      <c r="CD312" s="97"/>
      <c r="CE312" s="97"/>
      <c r="CF312" s="97"/>
      <c r="CG312" s="98"/>
      <c r="CH312" s="104"/>
      <c r="CI312" s="97"/>
      <c r="CJ312" s="97"/>
      <c r="CK312" s="97"/>
      <c r="CL312" s="97"/>
      <c r="CM312" s="97"/>
      <c r="CN312" s="97"/>
      <c r="CO312" s="97"/>
      <c r="CP312" s="97"/>
      <c r="CQ312" s="97"/>
      <c r="CR312" s="97"/>
      <c r="CS312" s="97"/>
      <c r="CT312" s="97"/>
      <c r="CU312" s="97"/>
      <c r="CV312" s="97"/>
      <c r="CW312" s="97"/>
      <c r="CX312" s="98"/>
      <c r="CY312" s="104"/>
      <c r="CZ312" s="97"/>
      <c r="DA312" s="97"/>
      <c r="DB312" s="97"/>
      <c r="DC312" s="97"/>
      <c r="DD312" s="97"/>
      <c r="DE312" s="97"/>
      <c r="DF312" s="97"/>
      <c r="DG312" s="97"/>
      <c r="DH312" s="97"/>
      <c r="DI312" s="97"/>
      <c r="DJ312" s="97"/>
      <c r="DK312" s="97"/>
      <c r="DL312" s="97"/>
      <c r="DM312" s="97"/>
      <c r="DN312" s="97"/>
      <c r="DO312" s="98"/>
      <c r="DP312" s="104"/>
      <c r="DQ312" s="97"/>
      <c r="DR312" s="97"/>
      <c r="DS312" s="97"/>
      <c r="DT312" s="97"/>
      <c r="DU312" s="97"/>
      <c r="DV312" s="97"/>
      <c r="DW312" s="97"/>
      <c r="DX312" s="97"/>
      <c r="DY312" s="97"/>
      <c r="DZ312" s="97"/>
      <c r="EA312" s="97"/>
      <c r="EB312" s="97"/>
      <c r="EC312" s="97"/>
      <c r="ED312" s="97"/>
      <c r="EE312" s="97"/>
      <c r="EF312" s="98"/>
      <c r="EG312" s="104"/>
      <c r="EH312" s="97"/>
      <c r="EI312" s="97"/>
      <c r="EJ312" s="97"/>
      <c r="EK312" s="97"/>
      <c r="EL312" s="97"/>
      <c r="EM312" s="97"/>
      <c r="EN312" s="97"/>
      <c r="EO312" s="97"/>
      <c r="EP312" s="97"/>
      <c r="EQ312" s="97"/>
      <c r="ER312" s="97"/>
      <c r="ES312" s="97"/>
      <c r="ET312" s="97"/>
      <c r="EU312" s="97"/>
      <c r="EV312" s="97"/>
      <c r="EW312" s="98"/>
      <c r="EX312" s="104"/>
      <c r="EY312" s="97"/>
      <c r="EZ312" s="97"/>
      <c r="FA312" s="97"/>
      <c r="FB312" s="97"/>
      <c r="FC312" s="97"/>
      <c r="FD312" s="97"/>
      <c r="FE312" s="97"/>
      <c r="FF312" s="97"/>
      <c r="FG312" s="97"/>
      <c r="FH312" s="97"/>
      <c r="FI312" s="97"/>
      <c r="FJ312" s="97"/>
      <c r="FK312" s="97"/>
      <c r="FL312" s="97"/>
      <c r="FM312" s="97"/>
      <c r="FN312" s="98"/>
      <c r="FO312" s="104"/>
      <c r="FP312" s="97"/>
      <c r="FQ312" s="97"/>
      <c r="FR312" s="97"/>
      <c r="FS312" s="97"/>
      <c r="FT312" s="97"/>
      <c r="FU312" s="97"/>
      <c r="FV312" s="97"/>
      <c r="FW312" s="97"/>
      <c r="FX312" s="97"/>
      <c r="FY312" s="97"/>
      <c r="FZ312" s="97"/>
      <c r="GA312" s="97"/>
      <c r="GB312" s="97"/>
      <c r="GC312" s="97"/>
      <c r="GD312" s="97"/>
      <c r="GE312" s="98"/>
      <c r="GF312" s="104"/>
      <c r="GG312" s="97"/>
      <c r="GH312" s="97"/>
      <c r="GI312" s="97"/>
      <c r="GJ312" s="97"/>
      <c r="GK312" s="97"/>
      <c r="GL312" s="97"/>
      <c r="GM312" s="97"/>
      <c r="GN312" s="97"/>
      <c r="GO312" s="97"/>
      <c r="GP312" s="97"/>
      <c r="GQ312" s="97"/>
      <c r="GR312" s="97"/>
      <c r="GS312" s="97"/>
      <c r="GT312" s="97"/>
      <c r="GU312" s="97"/>
      <c r="GV312" s="98"/>
      <c r="GW312" s="104"/>
      <c r="GX312" s="97"/>
      <c r="GY312" s="97"/>
      <c r="GZ312" s="97"/>
      <c r="HA312" s="97"/>
      <c r="HB312" s="97"/>
      <c r="HC312" s="97"/>
      <c r="HD312" s="97"/>
      <c r="HE312" s="97"/>
      <c r="HF312" s="97"/>
      <c r="HG312" s="97"/>
      <c r="HH312" s="97"/>
      <c r="HI312" s="97"/>
      <c r="HJ312" s="97"/>
      <c r="HK312" s="97"/>
      <c r="HL312" s="97"/>
      <c r="HM312" s="98"/>
      <c r="HN312" s="104"/>
      <c r="HO312" s="97"/>
      <c r="HP312" s="97"/>
      <c r="HQ312" s="97"/>
      <c r="HR312" s="97"/>
      <c r="HS312" s="97"/>
      <c r="HT312" s="97"/>
      <c r="HU312" s="97"/>
      <c r="HV312" s="97"/>
      <c r="HW312" s="97"/>
      <c r="HX312" s="97"/>
      <c r="HY312" s="97"/>
      <c r="HZ312" s="97"/>
      <c r="IA312" s="97"/>
      <c r="IB312" s="97"/>
      <c r="IC312" s="97"/>
      <c r="ID312" s="98"/>
      <c r="IE312" s="104"/>
      <c r="IF312" s="97"/>
      <c r="IG312" s="97"/>
      <c r="IH312" s="97"/>
      <c r="II312" s="97"/>
      <c r="IJ312" s="97"/>
      <c r="IK312" s="97"/>
      <c r="IL312" s="97"/>
      <c r="IM312" s="97"/>
      <c r="IN312" s="97"/>
      <c r="IO312" s="97"/>
      <c r="IP312" s="97"/>
      <c r="IQ312" s="97"/>
      <c r="IR312" s="97"/>
      <c r="IS312" s="97"/>
      <c r="IT312" s="97"/>
      <c r="IU312" s="98"/>
      <c r="IV312" s="104"/>
      <c r="IW312" s="97"/>
      <c r="IX312" s="97"/>
      <c r="IY312" s="97"/>
      <c r="IZ312" s="97"/>
      <c r="JA312" s="97"/>
      <c r="JB312" s="97"/>
      <c r="JC312" s="97"/>
      <c r="JD312" s="97"/>
      <c r="JE312" s="97"/>
      <c r="JF312" s="97"/>
      <c r="JG312" s="97"/>
      <c r="JH312" s="97"/>
      <c r="JI312" s="97"/>
      <c r="JJ312" s="97"/>
      <c r="JK312" s="97"/>
      <c r="JL312" s="98"/>
      <c r="JM312" s="104"/>
      <c r="JN312" s="97"/>
      <c r="JO312" s="97"/>
      <c r="JP312" s="97"/>
      <c r="JQ312" s="97"/>
      <c r="JR312" s="97"/>
      <c r="JS312" s="97"/>
      <c r="JT312" s="97"/>
      <c r="JU312" s="97"/>
      <c r="JV312" s="97"/>
      <c r="JW312" s="97"/>
      <c r="JX312" s="97"/>
      <c r="JY312" s="97"/>
      <c r="JZ312" s="97"/>
      <c r="KA312" s="97"/>
      <c r="KB312" s="97"/>
      <c r="KC312" s="98"/>
      <c r="KD312" s="104"/>
      <c r="KE312" s="97"/>
      <c r="KF312" s="97"/>
      <c r="KG312" s="97"/>
      <c r="KH312" s="97"/>
      <c r="KI312" s="97"/>
      <c r="KJ312" s="97"/>
      <c r="KK312" s="97"/>
      <c r="KL312" s="97"/>
      <c r="KM312" s="97"/>
      <c r="KN312" s="97"/>
      <c r="KO312" s="97"/>
      <c r="KP312" s="97"/>
      <c r="KQ312" s="97"/>
      <c r="KR312" s="97"/>
      <c r="KS312" s="97"/>
    </row>
    <row r="313" ht="15.0" customHeight="1">
      <c r="A313" s="104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8"/>
      <c r="R313" s="104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  <c r="AF313" s="97"/>
      <c r="AG313" s="97"/>
      <c r="AH313" s="98"/>
      <c r="AI313" s="104"/>
      <c r="AJ313" s="97"/>
      <c r="AK313" s="97"/>
      <c r="AL313" s="97"/>
      <c r="AM313" s="97"/>
      <c r="AN313" s="97"/>
      <c r="AO313" s="97"/>
      <c r="AP313" s="97"/>
      <c r="AQ313" s="97"/>
      <c r="AR313" s="97"/>
      <c r="AS313" s="97"/>
      <c r="AT313" s="97"/>
      <c r="AU313" s="97"/>
      <c r="AV313" s="97"/>
      <c r="AW313" s="97"/>
      <c r="AX313" s="97"/>
      <c r="AY313" s="98"/>
      <c r="AZ313" s="104"/>
      <c r="BA313" s="97"/>
      <c r="BB313" s="97"/>
      <c r="BC313" s="97"/>
      <c r="BD313" s="97"/>
      <c r="BE313" s="97"/>
      <c r="BF313" s="97"/>
      <c r="BG313" s="97"/>
      <c r="BH313" s="97"/>
      <c r="BI313" s="97"/>
      <c r="BJ313" s="97"/>
      <c r="BK313" s="97"/>
      <c r="BL313" s="97"/>
      <c r="BM313" s="97"/>
      <c r="BN313" s="97"/>
      <c r="BO313" s="97"/>
      <c r="BP313" s="98"/>
      <c r="BQ313" s="104"/>
      <c r="BR313" s="97"/>
      <c r="BS313" s="97"/>
      <c r="BT313" s="97"/>
      <c r="BU313" s="97"/>
      <c r="BV313" s="97"/>
      <c r="BW313" s="97"/>
      <c r="BX313" s="97"/>
      <c r="BY313" s="97"/>
      <c r="BZ313" s="97"/>
      <c r="CA313" s="97"/>
      <c r="CB313" s="97"/>
      <c r="CC313" s="97"/>
      <c r="CD313" s="97"/>
      <c r="CE313" s="97"/>
      <c r="CF313" s="97"/>
      <c r="CG313" s="98"/>
      <c r="CH313" s="104"/>
      <c r="CI313" s="97"/>
      <c r="CJ313" s="97"/>
      <c r="CK313" s="97"/>
      <c r="CL313" s="97"/>
      <c r="CM313" s="97"/>
      <c r="CN313" s="97"/>
      <c r="CO313" s="97"/>
      <c r="CP313" s="97"/>
      <c r="CQ313" s="97"/>
      <c r="CR313" s="97"/>
      <c r="CS313" s="97"/>
      <c r="CT313" s="97"/>
      <c r="CU313" s="97"/>
      <c r="CV313" s="97"/>
      <c r="CW313" s="97"/>
      <c r="CX313" s="98"/>
      <c r="CY313" s="104"/>
      <c r="CZ313" s="97"/>
      <c r="DA313" s="97"/>
      <c r="DB313" s="97"/>
      <c r="DC313" s="97"/>
      <c r="DD313" s="97"/>
      <c r="DE313" s="97"/>
      <c r="DF313" s="97"/>
      <c r="DG313" s="97"/>
      <c r="DH313" s="97"/>
      <c r="DI313" s="97"/>
      <c r="DJ313" s="97"/>
      <c r="DK313" s="97"/>
      <c r="DL313" s="97"/>
      <c r="DM313" s="97"/>
      <c r="DN313" s="97"/>
      <c r="DO313" s="98"/>
      <c r="DP313" s="104"/>
      <c r="DQ313" s="97"/>
      <c r="DR313" s="97"/>
      <c r="DS313" s="97"/>
      <c r="DT313" s="97"/>
      <c r="DU313" s="97"/>
      <c r="DV313" s="97"/>
      <c r="DW313" s="97"/>
      <c r="DX313" s="97"/>
      <c r="DY313" s="97"/>
      <c r="DZ313" s="97"/>
      <c r="EA313" s="97"/>
      <c r="EB313" s="97"/>
      <c r="EC313" s="97"/>
      <c r="ED313" s="97"/>
      <c r="EE313" s="97"/>
      <c r="EF313" s="98"/>
      <c r="EG313" s="104"/>
      <c r="EH313" s="97"/>
      <c r="EI313" s="97"/>
      <c r="EJ313" s="97"/>
      <c r="EK313" s="97"/>
      <c r="EL313" s="97"/>
      <c r="EM313" s="97"/>
      <c r="EN313" s="97"/>
      <c r="EO313" s="97"/>
      <c r="EP313" s="97"/>
      <c r="EQ313" s="97"/>
      <c r="ER313" s="97"/>
      <c r="ES313" s="97"/>
      <c r="ET313" s="97"/>
      <c r="EU313" s="97"/>
      <c r="EV313" s="97"/>
      <c r="EW313" s="98"/>
      <c r="EX313" s="104"/>
      <c r="EY313" s="97"/>
      <c r="EZ313" s="97"/>
      <c r="FA313" s="97"/>
      <c r="FB313" s="97"/>
      <c r="FC313" s="97"/>
      <c r="FD313" s="97"/>
      <c r="FE313" s="97"/>
      <c r="FF313" s="97"/>
      <c r="FG313" s="97"/>
      <c r="FH313" s="97"/>
      <c r="FI313" s="97"/>
      <c r="FJ313" s="97"/>
      <c r="FK313" s="97"/>
      <c r="FL313" s="97"/>
      <c r="FM313" s="97"/>
      <c r="FN313" s="98"/>
      <c r="FO313" s="104"/>
      <c r="FP313" s="97"/>
      <c r="FQ313" s="97"/>
      <c r="FR313" s="97"/>
      <c r="FS313" s="97"/>
      <c r="FT313" s="97"/>
      <c r="FU313" s="97"/>
      <c r="FV313" s="97"/>
      <c r="FW313" s="97"/>
      <c r="FX313" s="97"/>
      <c r="FY313" s="97"/>
      <c r="FZ313" s="97"/>
      <c r="GA313" s="97"/>
      <c r="GB313" s="97"/>
      <c r="GC313" s="97"/>
      <c r="GD313" s="97"/>
      <c r="GE313" s="98"/>
      <c r="GF313" s="104"/>
      <c r="GG313" s="97"/>
      <c r="GH313" s="97"/>
      <c r="GI313" s="97"/>
      <c r="GJ313" s="97"/>
      <c r="GK313" s="97"/>
      <c r="GL313" s="97"/>
      <c r="GM313" s="97"/>
      <c r="GN313" s="97"/>
      <c r="GO313" s="97"/>
      <c r="GP313" s="97"/>
      <c r="GQ313" s="97"/>
      <c r="GR313" s="97"/>
      <c r="GS313" s="97"/>
      <c r="GT313" s="97"/>
      <c r="GU313" s="97"/>
      <c r="GV313" s="98"/>
      <c r="GW313" s="104"/>
      <c r="GX313" s="97"/>
      <c r="GY313" s="97"/>
      <c r="GZ313" s="97"/>
      <c r="HA313" s="97"/>
      <c r="HB313" s="97"/>
      <c r="HC313" s="97"/>
      <c r="HD313" s="97"/>
      <c r="HE313" s="97"/>
      <c r="HF313" s="97"/>
      <c r="HG313" s="97"/>
      <c r="HH313" s="97"/>
      <c r="HI313" s="97"/>
      <c r="HJ313" s="97"/>
      <c r="HK313" s="97"/>
      <c r="HL313" s="97"/>
      <c r="HM313" s="98"/>
      <c r="HN313" s="104"/>
      <c r="HO313" s="97"/>
      <c r="HP313" s="97"/>
      <c r="HQ313" s="97"/>
      <c r="HR313" s="97"/>
      <c r="HS313" s="97"/>
      <c r="HT313" s="97"/>
      <c r="HU313" s="97"/>
      <c r="HV313" s="97"/>
      <c r="HW313" s="97"/>
      <c r="HX313" s="97"/>
      <c r="HY313" s="97"/>
      <c r="HZ313" s="97"/>
      <c r="IA313" s="97"/>
      <c r="IB313" s="97"/>
      <c r="IC313" s="97"/>
      <c r="ID313" s="98"/>
      <c r="IE313" s="104"/>
      <c r="IF313" s="97"/>
      <c r="IG313" s="97"/>
      <c r="IH313" s="97"/>
      <c r="II313" s="97"/>
      <c r="IJ313" s="97"/>
      <c r="IK313" s="97"/>
      <c r="IL313" s="97"/>
      <c r="IM313" s="97"/>
      <c r="IN313" s="97"/>
      <c r="IO313" s="97"/>
      <c r="IP313" s="97"/>
      <c r="IQ313" s="97"/>
      <c r="IR313" s="97"/>
      <c r="IS313" s="97"/>
      <c r="IT313" s="97"/>
      <c r="IU313" s="98"/>
      <c r="IV313" s="104"/>
      <c r="IW313" s="97"/>
      <c r="IX313" s="97"/>
      <c r="IY313" s="97"/>
      <c r="IZ313" s="97"/>
      <c r="JA313" s="97"/>
      <c r="JB313" s="97"/>
      <c r="JC313" s="97"/>
      <c r="JD313" s="97"/>
      <c r="JE313" s="97"/>
      <c r="JF313" s="97"/>
      <c r="JG313" s="97"/>
      <c r="JH313" s="97"/>
      <c r="JI313" s="97"/>
      <c r="JJ313" s="97"/>
      <c r="JK313" s="97"/>
      <c r="JL313" s="98"/>
      <c r="JM313" s="104"/>
      <c r="JN313" s="97"/>
      <c r="JO313" s="97"/>
      <c r="JP313" s="97"/>
      <c r="JQ313" s="97"/>
      <c r="JR313" s="97"/>
      <c r="JS313" s="97"/>
      <c r="JT313" s="97"/>
      <c r="JU313" s="97"/>
      <c r="JV313" s="97"/>
      <c r="JW313" s="97"/>
      <c r="JX313" s="97"/>
      <c r="JY313" s="97"/>
      <c r="JZ313" s="97"/>
      <c r="KA313" s="97"/>
      <c r="KB313" s="97"/>
      <c r="KC313" s="98"/>
      <c r="KD313" s="104"/>
      <c r="KE313" s="97"/>
      <c r="KF313" s="97"/>
      <c r="KG313" s="97"/>
      <c r="KH313" s="97"/>
      <c r="KI313" s="97"/>
      <c r="KJ313" s="97"/>
      <c r="KK313" s="97"/>
      <c r="KL313" s="97"/>
      <c r="KM313" s="97"/>
      <c r="KN313" s="97"/>
      <c r="KO313" s="97"/>
      <c r="KP313" s="97"/>
      <c r="KQ313" s="97"/>
      <c r="KR313" s="97"/>
      <c r="KS313" s="97"/>
    </row>
    <row r="314" ht="15.0" customHeight="1">
      <c r="A314" s="104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8"/>
      <c r="R314" s="104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8"/>
      <c r="AI314" s="104"/>
      <c r="AJ314" s="97"/>
      <c r="AK314" s="97"/>
      <c r="AL314" s="97"/>
      <c r="AM314" s="97"/>
      <c r="AN314" s="97"/>
      <c r="AO314" s="97"/>
      <c r="AP314" s="97"/>
      <c r="AQ314" s="97"/>
      <c r="AR314" s="97"/>
      <c r="AS314" s="97"/>
      <c r="AT314" s="97"/>
      <c r="AU314" s="97"/>
      <c r="AV314" s="97"/>
      <c r="AW314" s="97"/>
      <c r="AX314" s="97"/>
      <c r="AY314" s="98"/>
      <c r="AZ314" s="104"/>
      <c r="BA314" s="97"/>
      <c r="BB314" s="97"/>
      <c r="BC314" s="97"/>
      <c r="BD314" s="97"/>
      <c r="BE314" s="97"/>
      <c r="BF314" s="97"/>
      <c r="BG314" s="97"/>
      <c r="BH314" s="97"/>
      <c r="BI314" s="97"/>
      <c r="BJ314" s="97"/>
      <c r="BK314" s="97"/>
      <c r="BL314" s="97"/>
      <c r="BM314" s="97"/>
      <c r="BN314" s="97"/>
      <c r="BO314" s="97"/>
      <c r="BP314" s="98"/>
      <c r="BQ314" s="104"/>
      <c r="BR314" s="97"/>
      <c r="BS314" s="97"/>
      <c r="BT314" s="97"/>
      <c r="BU314" s="97"/>
      <c r="BV314" s="97"/>
      <c r="BW314" s="97"/>
      <c r="BX314" s="97"/>
      <c r="BY314" s="97"/>
      <c r="BZ314" s="97"/>
      <c r="CA314" s="97"/>
      <c r="CB314" s="97"/>
      <c r="CC314" s="97"/>
      <c r="CD314" s="97"/>
      <c r="CE314" s="97"/>
      <c r="CF314" s="97"/>
      <c r="CG314" s="98"/>
      <c r="CH314" s="104"/>
      <c r="CI314" s="97"/>
      <c r="CJ314" s="97"/>
      <c r="CK314" s="97"/>
      <c r="CL314" s="97"/>
      <c r="CM314" s="97"/>
      <c r="CN314" s="97"/>
      <c r="CO314" s="97"/>
      <c r="CP314" s="97"/>
      <c r="CQ314" s="97"/>
      <c r="CR314" s="97"/>
      <c r="CS314" s="97"/>
      <c r="CT314" s="97"/>
      <c r="CU314" s="97"/>
      <c r="CV314" s="97"/>
      <c r="CW314" s="97"/>
      <c r="CX314" s="98"/>
      <c r="CY314" s="104"/>
      <c r="CZ314" s="97"/>
      <c r="DA314" s="97"/>
      <c r="DB314" s="97"/>
      <c r="DC314" s="97"/>
      <c r="DD314" s="97"/>
      <c r="DE314" s="97"/>
      <c r="DF314" s="97"/>
      <c r="DG314" s="97"/>
      <c r="DH314" s="97"/>
      <c r="DI314" s="97"/>
      <c r="DJ314" s="97"/>
      <c r="DK314" s="97"/>
      <c r="DL314" s="97"/>
      <c r="DM314" s="97"/>
      <c r="DN314" s="97"/>
      <c r="DO314" s="98"/>
      <c r="DP314" s="104"/>
      <c r="DQ314" s="97"/>
      <c r="DR314" s="97"/>
      <c r="DS314" s="97"/>
      <c r="DT314" s="97"/>
      <c r="DU314" s="97"/>
      <c r="DV314" s="97"/>
      <c r="DW314" s="97"/>
      <c r="DX314" s="97"/>
      <c r="DY314" s="97"/>
      <c r="DZ314" s="97"/>
      <c r="EA314" s="97"/>
      <c r="EB314" s="97"/>
      <c r="EC314" s="97"/>
      <c r="ED314" s="97"/>
      <c r="EE314" s="97"/>
      <c r="EF314" s="98"/>
      <c r="EG314" s="104"/>
      <c r="EH314" s="97"/>
      <c r="EI314" s="97"/>
      <c r="EJ314" s="97"/>
      <c r="EK314" s="97"/>
      <c r="EL314" s="97"/>
      <c r="EM314" s="97"/>
      <c r="EN314" s="97"/>
      <c r="EO314" s="97"/>
      <c r="EP314" s="97"/>
      <c r="EQ314" s="97"/>
      <c r="ER314" s="97"/>
      <c r="ES314" s="97"/>
      <c r="ET314" s="97"/>
      <c r="EU314" s="97"/>
      <c r="EV314" s="97"/>
      <c r="EW314" s="98"/>
      <c r="EX314" s="104"/>
      <c r="EY314" s="97"/>
      <c r="EZ314" s="97"/>
      <c r="FA314" s="97"/>
      <c r="FB314" s="97"/>
      <c r="FC314" s="97"/>
      <c r="FD314" s="97"/>
      <c r="FE314" s="97"/>
      <c r="FF314" s="97"/>
      <c r="FG314" s="97"/>
      <c r="FH314" s="97"/>
      <c r="FI314" s="97"/>
      <c r="FJ314" s="97"/>
      <c r="FK314" s="97"/>
      <c r="FL314" s="97"/>
      <c r="FM314" s="97"/>
      <c r="FN314" s="98"/>
      <c r="FO314" s="104"/>
      <c r="FP314" s="97"/>
      <c r="FQ314" s="97"/>
      <c r="FR314" s="97"/>
      <c r="FS314" s="97"/>
      <c r="FT314" s="97"/>
      <c r="FU314" s="97"/>
      <c r="FV314" s="97"/>
      <c r="FW314" s="97"/>
      <c r="FX314" s="97"/>
      <c r="FY314" s="97"/>
      <c r="FZ314" s="97"/>
      <c r="GA314" s="97"/>
      <c r="GB314" s="97"/>
      <c r="GC314" s="97"/>
      <c r="GD314" s="97"/>
      <c r="GE314" s="98"/>
      <c r="GF314" s="104"/>
      <c r="GG314" s="97"/>
      <c r="GH314" s="97"/>
      <c r="GI314" s="97"/>
      <c r="GJ314" s="97"/>
      <c r="GK314" s="97"/>
      <c r="GL314" s="97"/>
      <c r="GM314" s="97"/>
      <c r="GN314" s="97"/>
      <c r="GO314" s="97"/>
      <c r="GP314" s="97"/>
      <c r="GQ314" s="97"/>
      <c r="GR314" s="97"/>
      <c r="GS314" s="97"/>
      <c r="GT314" s="97"/>
      <c r="GU314" s="97"/>
      <c r="GV314" s="98"/>
      <c r="GW314" s="104"/>
      <c r="GX314" s="97"/>
      <c r="GY314" s="97"/>
      <c r="GZ314" s="97"/>
      <c r="HA314" s="97"/>
      <c r="HB314" s="97"/>
      <c r="HC314" s="97"/>
      <c r="HD314" s="97"/>
      <c r="HE314" s="97"/>
      <c r="HF314" s="97"/>
      <c r="HG314" s="97"/>
      <c r="HH314" s="97"/>
      <c r="HI314" s="97"/>
      <c r="HJ314" s="97"/>
      <c r="HK314" s="97"/>
      <c r="HL314" s="97"/>
      <c r="HM314" s="98"/>
      <c r="HN314" s="104"/>
      <c r="HO314" s="97"/>
      <c r="HP314" s="97"/>
      <c r="HQ314" s="97"/>
      <c r="HR314" s="97"/>
      <c r="HS314" s="97"/>
      <c r="HT314" s="97"/>
      <c r="HU314" s="97"/>
      <c r="HV314" s="97"/>
      <c r="HW314" s="97"/>
      <c r="HX314" s="97"/>
      <c r="HY314" s="97"/>
      <c r="HZ314" s="97"/>
      <c r="IA314" s="97"/>
      <c r="IB314" s="97"/>
      <c r="IC314" s="97"/>
      <c r="ID314" s="98"/>
      <c r="IE314" s="104"/>
      <c r="IF314" s="97"/>
      <c r="IG314" s="97"/>
      <c r="IH314" s="97"/>
      <c r="II314" s="97"/>
      <c r="IJ314" s="97"/>
      <c r="IK314" s="97"/>
      <c r="IL314" s="97"/>
      <c r="IM314" s="97"/>
      <c r="IN314" s="97"/>
      <c r="IO314" s="97"/>
      <c r="IP314" s="97"/>
      <c r="IQ314" s="97"/>
      <c r="IR314" s="97"/>
      <c r="IS314" s="97"/>
      <c r="IT314" s="97"/>
      <c r="IU314" s="98"/>
      <c r="IV314" s="104"/>
      <c r="IW314" s="97"/>
      <c r="IX314" s="97"/>
      <c r="IY314" s="97"/>
      <c r="IZ314" s="97"/>
      <c r="JA314" s="97"/>
      <c r="JB314" s="97"/>
      <c r="JC314" s="97"/>
      <c r="JD314" s="97"/>
      <c r="JE314" s="97"/>
      <c r="JF314" s="97"/>
      <c r="JG314" s="97"/>
      <c r="JH314" s="97"/>
      <c r="JI314" s="97"/>
      <c r="JJ314" s="97"/>
      <c r="JK314" s="97"/>
      <c r="JL314" s="98"/>
      <c r="JM314" s="104"/>
      <c r="JN314" s="97"/>
      <c r="JO314" s="97"/>
      <c r="JP314" s="97"/>
      <c r="JQ314" s="97"/>
      <c r="JR314" s="97"/>
      <c r="JS314" s="97"/>
      <c r="JT314" s="97"/>
      <c r="JU314" s="97"/>
      <c r="JV314" s="97"/>
      <c r="JW314" s="97"/>
      <c r="JX314" s="97"/>
      <c r="JY314" s="97"/>
      <c r="JZ314" s="97"/>
      <c r="KA314" s="97"/>
      <c r="KB314" s="97"/>
      <c r="KC314" s="98"/>
      <c r="KD314" s="104"/>
      <c r="KE314" s="97"/>
      <c r="KF314" s="97"/>
      <c r="KG314" s="97"/>
      <c r="KH314" s="97"/>
      <c r="KI314" s="97"/>
      <c r="KJ314" s="97"/>
      <c r="KK314" s="97"/>
      <c r="KL314" s="97"/>
      <c r="KM314" s="97"/>
      <c r="KN314" s="97"/>
      <c r="KO314" s="97"/>
      <c r="KP314" s="97"/>
      <c r="KQ314" s="97"/>
      <c r="KR314" s="97"/>
      <c r="KS314" s="97"/>
    </row>
    <row r="315" ht="15.0" customHeight="1">
      <c r="A315" s="104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8"/>
      <c r="R315" s="104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  <c r="AF315" s="97"/>
      <c r="AG315" s="97"/>
      <c r="AH315" s="98"/>
      <c r="AI315" s="104"/>
      <c r="AJ315" s="97"/>
      <c r="AK315" s="97"/>
      <c r="AL315" s="97"/>
      <c r="AM315" s="97"/>
      <c r="AN315" s="97"/>
      <c r="AO315" s="97"/>
      <c r="AP315" s="97"/>
      <c r="AQ315" s="97"/>
      <c r="AR315" s="97"/>
      <c r="AS315" s="97"/>
      <c r="AT315" s="97"/>
      <c r="AU315" s="97"/>
      <c r="AV315" s="97"/>
      <c r="AW315" s="97"/>
      <c r="AX315" s="97"/>
      <c r="AY315" s="98"/>
      <c r="AZ315" s="104"/>
      <c r="BA315" s="97"/>
      <c r="BB315" s="97"/>
      <c r="BC315" s="97"/>
      <c r="BD315" s="97"/>
      <c r="BE315" s="97"/>
      <c r="BF315" s="97"/>
      <c r="BG315" s="97"/>
      <c r="BH315" s="97"/>
      <c r="BI315" s="97"/>
      <c r="BJ315" s="97"/>
      <c r="BK315" s="97"/>
      <c r="BL315" s="97"/>
      <c r="BM315" s="97"/>
      <c r="BN315" s="97"/>
      <c r="BO315" s="97"/>
      <c r="BP315" s="98"/>
      <c r="BQ315" s="104"/>
      <c r="BR315" s="97"/>
      <c r="BS315" s="97"/>
      <c r="BT315" s="97"/>
      <c r="BU315" s="97"/>
      <c r="BV315" s="97"/>
      <c r="BW315" s="97"/>
      <c r="BX315" s="97"/>
      <c r="BY315" s="97"/>
      <c r="BZ315" s="97"/>
      <c r="CA315" s="97"/>
      <c r="CB315" s="97"/>
      <c r="CC315" s="97"/>
      <c r="CD315" s="97"/>
      <c r="CE315" s="97"/>
      <c r="CF315" s="97"/>
      <c r="CG315" s="98"/>
      <c r="CH315" s="104"/>
      <c r="CI315" s="97"/>
      <c r="CJ315" s="97"/>
      <c r="CK315" s="97"/>
      <c r="CL315" s="97"/>
      <c r="CM315" s="97"/>
      <c r="CN315" s="97"/>
      <c r="CO315" s="97"/>
      <c r="CP315" s="97"/>
      <c r="CQ315" s="97"/>
      <c r="CR315" s="97"/>
      <c r="CS315" s="97"/>
      <c r="CT315" s="97"/>
      <c r="CU315" s="97"/>
      <c r="CV315" s="97"/>
      <c r="CW315" s="97"/>
      <c r="CX315" s="98"/>
      <c r="CY315" s="104"/>
      <c r="CZ315" s="97"/>
      <c r="DA315" s="97"/>
      <c r="DB315" s="97"/>
      <c r="DC315" s="97"/>
      <c r="DD315" s="97"/>
      <c r="DE315" s="97"/>
      <c r="DF315" s="97"/>
      <c r="DG315" s="97"/>
      <c r="DH315" s="97"/>
      <c r="DI315" s="97"/>
      <c r="DJ315" s="97"/>
      <c r="DK315" s="97"/>
      <c r="DL315" s="97"/>
      <c r="DM315" s="97"/>
      <c r="DN315" s="97"/>
      <c r="DO315" s="98"/>
      <c r="DP315" s="104"/>
      <c r="DQ315" s="97"/>
      <c r="DR315" s="97"/>
      <c r="DS315" s="97"/>
      <c r="DT315" s="97"/>
      <c r="DU315" s="97"/>
      <c r="DV315" s="97"/>
      <c r="DW315" s="97"/>
      <c r="DX315" s="97"/>
      <c r="DY315" s="97"/>
      <c r="DZ315" s="97"/>
      <c r="EA315" s="97"/>
      <c r="EB315" s="97"/>
      <c r="EC315" s="97"/>
      <c r="ED315" s="97"/>
      <c r="EE315" s="97"/>
      <c r="EF315" s="98"/>
      <c r="EG315" s="104"/>
      <c r="EH315" s="97"/>
      <c r="EI315" s="97"/>
      <c r="EJ315" s="97"/>
      <c r="EK315" s="97"/>
      <c r="EL315" s="97"/>
      <c r="EM315" s="97"/>
      <c r="EN315" s="97"/>
      <c r="EO315" s="97"/>
      <c r="EP315" s="97"/>
      <c r="EQ315" s="97"/>
      <c r="ER315" s="97"/>
      <c r="ES315" s="97"/>
      <c r="ET315" s="97"/>
      <c r="EU315" s="97"/>
      <c r="EV315" s="97"/>
      <c r="EW315" s="98"/>
      <c r="EX315" s="104"/>
      <c r="EY315" s="97"/>
      <c r="EZ315" s="97"/>
      <c r="FA315" s="97"/>
      <c r="FB315" s="97"/>
      <c r="FC315" s="97"/>
      <c r="FD315" s="97"/>
      <c r="FE315" s="97"/>
      <c r="FF315" s="97"/>
      <c r="FG315" s="97"/>
      <c r="FH315" s="97"/>
      <c r="FI315" s="97"/>
      <c r="FJ315" s="97"/>
      <c r="FK315" s="97"/>
      <c r="FL315" s="97"/>
      <c r="FM315" s="97"/>
      <c r="FN315" s="98"/>
      <c r="FO315" s="104"/>
      <c r="FP315" s="97"/>
      <c r="FQ315" s="97"/>
      <c r="FR315" s="97"/>
      <c r="FS315" s="97"/>
      <c r="FT315" s="97"/>
      <c r="FU315" s="97"/>
      <c r="FV315" s="97"/>
      <c r="FW315" s="97"/>
      <c r="FX315" s="97"/>
      <c r="FY315" s="97"/>
      <c r="FZ315" s="97"/>
      <c r="GA315" s="97"/>
      <c r="GB315" s="97"/>
      <c r="GC315" s="97"/>
      <c r="GD315" s="97"/>
      <c r="GE315" s="98"/>
      <c r="GF315" s="104"/>
      <c r="GG315" s="97"/>
      <c r="GH315" s="97"/>
      <c r="GI315" s="97"/>
      <c r="GJ315" s="97"/>
      <c r="GK315" s="97"/>
      <c r="GL315" s="97"/>
      <c r="GM315" s="97"/>
      <c r="GN315" s="97"/>
      <c r="GO315" s="97"/>
      <c r="GP315" s="97"/>
      <c r="GQ315" s="97"/>
      <c r="GR315" s="97"/>
      <c r="GS315" s="97"/>
      <c r="GT315" s="97"/>
      <c r="GU315" s="97"/>
      <c r="GV315" s="98"/>
      <c r="GW315" s="104"/>
      <c r="GX315" s="97"/>
      <c r="GY315" s="97"/>
      <c r="GZ315" s="97"/>
      <c r="HA315" s="97"/>
      <c r="HB315" s="97"/>
      <c r="HC315" s="97"/>
      <c r="HD315" s="97"/>
      <c r="HE315" s="97"/>
      <c r="HF315" s="97"/>
      <c r="HG315" s="97"/>
      <c r="HH315" s="97"/>
      <c r="HI315" s="97"/>
      <c r="HJ315" s="97"/>
      <c r="HK315" s="97"/>
      <c r="HL315" s="97"/>
      <c r="HM315" s="98"/>
      <c r="HN315" s="104"/>
      <c r="HO315" s="97"/>
      <c r="HP315" s="97"/>
      <c r="HQ315" s="97"/>
      <c r="HR315" s="97"/>
      <c r="HS315" s="97"/>
      <c r="HT315" s="97"/>
      <c r="HU315" s="97"/>
      <c r="HV315" s="97"/>
      <c r="HW315" s="97"/>
      <c r="HX315" s="97"/>
      <c r="HY315" s="97"/>
      <c r="HZ315" s="97"/>
      <c r="IA315" s="97"/>
      <c r="IB315" s="97"/>
      <c r="IC315" s="97"/>
      <c r="ID315" s="98"/>
      <c r="IE315" s="104"/>
      <c r="IF315" s="97"/>
      <c r="IG315" s="97"/>
      <c r="IH315" s="97"/>
      <c r="II315" s="97"/>
      <c r="IJ315" s="97"/>
      <c r="IK315" s="97"/>
      <c r="IL315" s="97"/>
      <c r="IM315" s="97"/>
      <c r="IN315" s="97"/>
      <c r="IO315" s="97"/>
      <c r="IP315" s="97"/>
      <c r="IQ315" s="97"/>
      <c r="IR315" s="97"/>
      <c r="IS315" s="97"/>
      <c r="IT315" s="97"/>
      <c r="IU315" s="98"/>
      <c r="IV315" s="104"/>
      <c r="IW315" s="97"/>
      <c r="IX315" s="97"/>
      <c r="IY315" s="97"/>
      <c r="IZ315" s="97"/>
      <c r="JA315" s="97"/>
      <c r="JB315" s="97"/>
      <c r="JC315" s="97"/>
      <c r="JD315" s="97"/>
      <c r="JE315" s="97"/>
      <c r="JF315" s="97"/>
      <c r="JG315" s="97"/>
      <c r="JH315" s="97"/>
      <c r="JI315" s="97"/>
      <c r="JJ315" s="97"/>
      <c r="JK315" s="97"/>
      <c r="JL315" s="98"/>
      <c r="JM315" s="104"/>
      <c r="JN315" s="97"/>
      <c r="JO315" s="97"/>
      <c r="JP315" s="97"/>
      <c r="JQ315" s="97"/>
      <c r="JR315" s="97"/>
      <c r="JS315" s="97"/>
      <c r="JT315" s="97"/>
      <c r="JU315" s="97"/>
      <c r="JV315" s="97"/>
      <c r="JW315" s="97"/>
      <c r="JX315" s="97"/>
      <c r="JY315" s="97"/>
      <c r="JZ315" s="97"/>
      <c r="KA315" s="97"/>
      <c r="KB315" s="97"/>
      <c r="KC315" s="98"/>
      <c r="KD315" s="104"/>
      <c r="KE315" s="97"/>
      <c r="KF315" s="97"/>
      <c r="KG315" s="97"/>
      <c r="KH315" s="97"/>
      <c r="KI315" s="97"/>
      <c r="KJ315" s="97"/>
      <c r="KK315" s="97"/>
      <c r="KL315" s="97"/>
      <c r="KM315" s="97"/>
      <c r="KN315" s="97"/>
      <c r="KO315" s="97"/>
      <c r="KP315" s="97"/>
      <c r="KQ315" s="97"/>
      <c r="KR315" s="97"/>
      <c r="KS315" s="97"/>
    </row>
    <row r="316" ht="15.0" customHeight="1">
      <c r="A316" s="104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8"/>
      <c r="R316" s="104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8"/>
      <c r="AI316" s="104"/>
      <c r="AJ316" s="97"/>
      <c r="AK316" s="97"/>
      <c r="AL316" s="97"/>
      <c r="AM316" s="97"/>
      <c r="AN316" s="97"/>
      <c r="AO316" s="97"/>
      <c r="AP316" s="97"/>
      <c r="AQ316" s="97"/>
      <c r="AR316" s="97"/>
      <c r="AS316" s="97"/>
      <c r="AT316" s="97"/>
      <c r="AU316" s="97"/>
      <c r="AV316" s="97"/>
      <c r="AW316" s="97"/>
      <c r="AX316" s="97"/>
      <c r="AY316" s="98"/>
      <c r="AZ316" s="104"/>
      <c r="BA316" s="97"/>
      <c r="BB316" s="97"/>
      <c r="BC316" s="97"/>
      <c r="BD316" s="97"/>
      <c r="BE316" s="97"/>
      <c r="BF316" s="97"/>
      <c r="BG316" s="97"/>
      <c r="BH316" s="97"/>
      <c r="BI316" s="97"/>
      <c r="BJ316" s="97"/>
      <c r="BK316" s="97"/>
      <c r="BL316" s="97"/>
      <c r="BM316" s="97"/>
      <c r="BN316" s="97"/>
      <c r="BO316" s="97"/>
      <c r="BP316" s="98"/>
      <c r="BQ316" s="104"/>
      <c r="BR316" s="97"/>
      <c r="BS316" s="97"/>
      <c r="BT316" s="97"/>
      <c r="BU316" s="97"/>
      <c r="BV316" s="97"/>
      <c r="BW316" s="97"/>
      <c r="BX316" s="97"/>
      <c r="BY316" s="97"/>
      <c r="BZ316" s="97"/>
      <c r="CA316" s="97"/>
      <c r="CB316" s="97"/>
      <c r="CC316" s="97"/>
      <c r="CD316" s="97"/>
      <c r="CE316" s="97"/>
      <c r="CF316" s="97"/>
      <c r="CG316" s="98"/>
      <c r="CH316" s="104"/>
      <c r="CI316" s="97"/>
      <c r="CJ316" s="97"/>
      <c r="CK316" s="97"/>
      <c r="CL316" s="97"/>
      <c r="CM316" s="97"/>
      <c r="CN316" s="97"/>
      <c r="CO316" s="97"/>
      <c r="CP316" s="97"/>
      <c r="CQ316" s="97"/>
      <c r="CR316" s="97"/>
      <c r="CS316" s="97"/>
      <c r="CT316" s="97"/>
      <c r="CU316" s="97"/>
      <c r="CV316" s="97"/>
      <c r="CW316" s="97"/>
      <c r="CX316" s="98"/>
      <c r="CY316" s="104"/>
      <c r="CZ316" s="97"/>
      <c r="DA316" s="97"/>
      <c r="DB316" s="97"/>
      <c r="DC316" s="97"/>
      <c r="DD316" s="97"/>
      <c r="DE316" s="97"/>
      <c r="DF316" s="97"/>
      <c r="DG316" s="97"/>
      <c r="DH316" s="97"/>
      <c r="DI316" s="97"/>
      <c r="DJ316" s="97"/>
      <c r="DK316" s="97"/>
      <c r="DL316" s="97"/>
      <c r="DM316" s="97"/>
      <c r="DN316" s="97"/>
      <c r="DO316" s="98"/>
      <c r="DP316" s="104"/>
      <c r="DQ316" s="97"/>
      <c r="DR316" s="97"/>
      <c r="DS316" s="97"/>
      <c r="DT316" s="97"/>
      <c r="DU316" s="97"/>
      <c r="DV316" s="97"/>
      <c r="DW316" s="97"/>
      <c r="DX316" s="97"/>
      <c r="DY316" s="97"/>
      <c r="DZ316" s="97"/>
      <c r="EA316" s="97"/>
      <c r="EB316" s="97"/>
      <c r="EC316" s="97"/>
      <c r="ED316" s="97"/>
      <c r="EE316" s="97"/>
      <c r="EF316" s="98"/>
      <c r="EG316" s="104"/>
      <c r="EH316" s="97"/>
      <c r="EI316" s="97"/>
      <c r="EJ316" s="97"/>
      <c r="EK316" s="97"/>
      <c r="EL316" s="97"/>
      <c r="EM316" s="97"/>
      <c r="EN316" s="97"/>
      <c r="EO316" s="97"/>
      <c r="EP316" s="97"/>
      <c r="EQ316" s="97"/>
      <c r="ER316" s="97"/>
      <c r="ES316" s="97"/>
      <c r="ET316" s="97"/>
      <c r="EU316" s="97"/>
      <c r="EV316" s="97"/>
      <c r="EW316" s="98"/>
      <c r="EX316" s="104"/>
      <c r="EY316" s="97"/>
      <c r="EZ316" s="97"/>
      <c r="FA316" s="97"/>
      <c r="FB316" s="97"/>
      <c r="FC316" s="97"/>
      <c r="FD316" s="97"/>
      <c r="FE316" s="97"/>
      <c r="FF316" s="97"/>
      <c r="FG316" s="97"/>
      <c r="FH316" s="97"/>
      <c r="FI316" s="97"/>
      <c r="FJ316" s="97"/>
      <c r="FK316" s="97"/>
      <c r="FL316" s="97"/>
      <c r="FM316" s="97"/>
      <c r="FN316" s="98"/>
      <c r="FO316" s="104"/>
      <c r="FP316" s="97"/>
      <c r="FQ316" s="97"/>
      <c r="FR316" s="97"/>
      <c r="FS316" s="97"/>
      <c r="FT316" s="97"/>
      <c r="FU316" s="97"/>
      <c r="FV316" s="97"/>
      <c r="FW316" s="97"/>
      <c r="FX316" s="97"/>
      <c r="FY316" s="97"/>
      <c r="FZ316" s="97"/>
      <c r="GA316" s="97"/>
      <c r="GB316" s="97"/>
      <c r="GC316" s="97"/>
      <c r="GD316" s="97"/>
      <c r="GE316" s="98"/>
      <c r="GF316" s="104"/>
      <c r="GG316" s="97"/>
      <c r="GH316" s="97"/>
      <c r="GI316" s="97"/>
      <c r="GJ316" s="97"/>
      <c r="GK316" s="97"/>
      <c r="GL316" s="97"/>
      <c r="GM316" s="97"/>
      <c r="GN316" s="97"/>
      <c r="GO316" s="97"/>
      <c r="GP316" s="97"/>
      <c r="GQ316" s="97"/>
      <c r="GR316" s="97"/>
      <c r="GS316" s="97"/>
      <c r="GT316" s="97"/>
      <c r="GU316" s="97"/>
      <c r="GV316" s="98"/>
      <c r="GW316" s="104"/>
      <c r="GX316" s="97"/>
      <c r="GY316" s="97"/>
      <c r="GZ316" s="97"/>
      <c r="HA316" s="97"/>
      <c r="HB316" s="97"/>
      <c r="HC316" s="97"/>
      <c r="HD316" s="97"/>
      <c r="HE316" s="97"/>
      <c r="HF316" s="97"/>
      <c r="HG316" s="97"/>
      <c r="HH316" s="97"/>
      <c r="HI316" s="97"/>
      <c r="HJ316" s="97"/>
      <c r="HK316" s="97"/>
      <c r="HL316" s="97"/>
      <c r="HM316" s="98"/>
      <c r="HN316" s="104"/>
      <c r="HO316" s="97"/>
      <c r="HP316" s="97"/>
      <c r="HQ316" s="97"/>
      <c r="HR316" s="97"/>
      <c r="HS316" s="97"/>
      <c r="HT316" s="97"/>
      <c r="HU316" s="97"/>
      <c r="HV316" s="97"/>
      <c r="HW316" s="97"/>
      <c r="HX316" s="97"/>
      <c r="HY316" s="97"/>
      <c r="HZ316" s="97"/>
      <c r="IA316" s="97"/>
      <c r="IB316" s="97"/>
      <c r="IC316" s="97"/>
      <c r="ID316" s="98"/>
      <c r="IE316" s="104"/>
      <c r="IF316" s="97"/>
      <c r="IG316" s="97"/>
      <c r="IH316" s="97"/>
      <c r="II316" s="97"/>
      <c r="IJ316" s="97"/>
      <c r="IK316" s="97"/>
      <c r="IL316" s="97"/>
      <c r="IM316" s="97"/>
      <c r="IN316" s="97"/>
      <c r="IO316" s="97"/>
      <c r="IP316" s="97"/>
      <c r="IQ316" s="97"/>
      <c r="IR316" s="97"/>
      <c r="IS316" s="97"/>
      <c r="IT316" s="97"/>
      <c r="IU316" s="98"/>
      <c r="IV316" s="104"/>
      <c r="IW316" s="97"/>
      <c r="IX316" s="97"/>
      <c r="IY316" s="97"/>
      <c r="IZ316" s="97"/>
      <c r="JA316" s="97"/>
      <c r="JB316" s="97"/>
      <c r="JC316" s="97"/>
      <c r="JD316" s="97"/>
      <c r="JE316" s="97"/>
      <c r="JF316" s="97"/>
      <c r="JG316" s="97"/>
      <c r="JH316" s="97"/>
      <c r="JI316" s="97"/>
      <c r="JJ316" s="97"/>
      <c r="JK316" s="97"/>
      <c r="JL316" s="98"/>
      <c r="JM316" s="104"/>
      <c r="JN316" s="97"/>
      <c r="JO316" s="97"/>
      <c r="JP316" s="97"/>
      <c r="JQ316" s="97"/>
      <c r="JR316" s="97"/>
      <c r="JS316" s="97"/>
      <c r="JT316" s="97"/>
      <c r="JU316" s="97"/>
      <c r="JV316" s="97"/>
      <c r="JW316" s="97"/>
      <c r="JX316" s="97"/>
      <c r="JY316" s="97"/>
      <c r="JZ316" s="97"/>
      <c r="KA316" s="97"/>
      <c r="KB316" s="97"/>
      <c r="KC316" s="98"/>
      <c r="KD316" s="104"/>
      <c r="KE316" s="97"/>
      <c r="KF316" s="97"/>
      <c r="KG316" s="97"/>
      <c r="KH316" s="97"/>
      <c r="KI316" s="97"/>
      <c r="KJ316" s="97"/>
      <c r="KK316" s="97"/>
      <c r="KL316" s="97"/>
      <c r="KM316" s="97"/>
      <c r="KN316" s="97"/>
      <c r="KO316" s="97"/>
      <c r="KP316" s="97"/>
      <c r="KQ316" s="97"/>
      <c r="KR316" s="97"/>
      <c r="KS316" s="97"/>
    </row>
    <row r="317" ht="15.0" customHeight="1">
      <c r="A317" s="104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8"/>
      <c r="R317" s="104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8"/>
      <c r="AI317" s="104"/>
      <c r="AJ317" s="97"/>
      <c r="AK317" s="97"/>
      <c r="AL317" s="97"/>
      <c r="AM317" s="97"/>
      <c r="AN317" s="97"/>
      <c r="AO317" s="97"/>
      <c r="AP317" s="97"/>
      <c r="AQ317" s="97"/>
      <c r="AR317" s="97"/>
      <c r="AS317" s="97"/>
      <c r="AT317" s="97"/>
      <c r="AU317" s="97"/>
      <c r="AV317" s="97"/>
      <c r="AW317" s="97"/>
      <c r="AX317" s="97"/>
      <c r="AY317" s="98"/>
      <c r="AZ317" s="104"/>
      <c r="BA317" s="97"/>
      <c r="BB317" s="97"/>
      <c r="BC317" s="97"/>
      <c r="BD317" s="97"/>
      <c r="BE317" s="97"/>
      <c r="BF317" s="97"/>
      <c r="BG317" s="97"/>
      <c r="BH317" s="97"/>
      <c r="BI317" s="97"/>
      <c r="BJ317" s="97"/>
      <c r="BK317" s="97"/>
      <c r="BL317" s="97"/>
      <c r="BM317" s="97"/>
      <c r="BN317" s="97"/>
      <c r="BO317" s="97"/>
      <c r="BP317" s="98"/>
      <c r="BQ317" s="104"/>
      <c r="BR317" s="97"/>
      <c r="BS317" s="97"/>
      <c r="BT317" s="97"/>
      <c r="BU317" s="97"/>
      <c r="BV317" s="97"/>
      <c r="BW317" s="97"/>
      <c r="BX317" s="97"/>
      <c r="BY317" s="97"/>
      <c r="BZ317" s="97"/>
      <c r="CA317" s="97"/>
      <c r="CB317" s="97"/>
      <c r="CC317" s="97"/>
      <c r="CD317" s="97"/>
      <c r="CE317" s="97"/>
      <c r="CF317" s="97"/>
      <c r="CG317" s="98"/>
      <c r="CH317" s="104"/>
      <c r="CI317" s="97"/>
      <c r="CJ317" s="97"/>
      <c r="CK317" s="97"/>
      <c r="CL317" s="97"/>
      <c r="CM317" s="97"/>
      <c r="CN317" s="97"/>
      <c r="CO317" s="97"/>
      <c r="CP317" s="97"/>
      <c r="CQ317" s="97"/>
      <c r="CR317" s="97"/>
      <c r="CS317" s="97"/>
      <c r="CT317" s="97"/>
      <c r="CU317" s="97"/>
      <c r="CV317" s="97"/>
      <c r="CW317" s="97"/>
      <c r="CX317" s="98"/>
      <c r="CY317" s="104"/>
      <c r="CZ317" s="97"/>
      <c r="DA317" s="97"/>
      <c r="DB317" s="97"/>
      <c r="DC317" s="97"/>
      <c r="DD317" s="97"/>
      <c r="DE317" s="97"/>
      <c r="DF317" s="97"/>
      <c r="DG317" s="97"/>
      <c r="DH317" s="97"/>
      <c r="DI317" s="97"/>
      <c r="DJ317" s="97"/>
      <c r="DK317" s="97"/>
      <c r="DL317" s="97"/>
      <c r="DM317" s="97"/>
      <c r="DN317" s="97"/>
      <c r="DO317" s="98"/>
      <c r="DP317" s="104"/>
      <c r="DQ317" s="97"/>
      <c r="DR317" s="97"/>
      <c r="DS317" s="97"/>
      <c r="DT317" s="97"/>
      <c r="DU317" s="97"/>
      <c r="DV317" s="97"/>
      <c r="DW317" s="97"/>
      <c r="DX317" s="97"/>
      <c r="DY317" s="97"/>
      <c r="DZ317" s="97"/>
      <c r="EA317" s="97"/>
      <c r="EB317" s="97"/>
      <c r="EC317" s="97"/>
      <c r="ED317" s="97"/>
      <c r="EE317" s="97"/>
      <c r="EF317" s="98"/>
      <c r="EG317" s="104"/>
      <c r="EH317" s="97"/>
      <c r="EI317" s="97"/>
      <c r="EJ317" s="97"/>
      <c r="EK317" s="97"/>
      <c r="EL317" s="97"/>
      <c r="EM317" s="97"/>
      <c r="EN317" s="97"/>
      <c r="EO317" s="97"/>
      <c r="EP317" s="97"/>
      <c r="EQ317" s="97"/>
      <c r="ER317" s="97"/>
      <c r="ES317" s="97"/>
      <c r="ET317" s="97"/>
      <c r="EU317" s="97"/>
      <c r="EV317" s="97"/>
      <c r="EW317" s="98"/>
      <c r="EX317" s="104"/>
      <c r="EY317" s="97"/>
      <c r="EZ317" s="97"/>
      <c r="FA317" s="97"/>
      <c r="FB317" s="97"/>
      <c r="FC317" s="97"/>
      <c r="FD317" s="97"/>
      <c r="FE317" s="97"/>
      <c r="FF317" s="97"/>
      <c r="FG317" s="97"/>
      <c r="FH317" s="97"/>
      <c r="FI317" s="97"/>
      <c r="FJ317" s="97"/>
      <c r="FK317" s="97"/>
      <c r="FL317" s="97"/>
      <c r="FM317" s="97"/>
      <c r="FN317" s="98"/>
      <c r="FO317" s="104"/>
      <c r="FP317" s="97"/>
      <c r="FQ317" s="97"/>
      <c r="FR317" s="97"/>
      <c r="FS317" s="97"/>
      <c r="FT317" s="97"/>
      <c r="FU317" s="97"/>
      <c r="FV317" s="97"/>
      <c r="FW317" s="97"/>
      <c r="FX317" s="97"/>
      <c r="FY317" s="97"/>
      <c r="FZ317" s="97"/>
      <c r="GA317" s="97"/>
      <c r="GB317" s="97"/>
      <c r="GC317" s="97"/>
      <c r="GD317" s="97"/>
      <c r="GE317" s="98"/>
      <c r="GF317" s="104"/>
      <c r="GG317" s="97"/>
      <c r="GH317" s="97"/>
      <c r="GI317" s="97"/>
      <c r="GJ317" s="97"/>
      <c r="GK317" s="97"/>
      <c r="GL317" s="97"/>
      <c r="GM317" s="97"/>
      <c r="GN317" s="97"/>
      <c r="GO317" s="97"/>
      <c r="GP317" s="97"/>
      <c r="GQ317" s="97"/>
      <c r="GR317" s="97"/>
      <c r="GS317" s="97"/>
      <c r="GT317" s="97"/>
      <c r="GU317" s="97"/>
      <c r="GV317" s="98"/>
      <c r="GW317" s="104"/>
      <c r="GX317" s="97"/>
      <c r="GY317" s="97"/>
      <c r="GZ317" s="97"/>
      <c r="HA317" s="97"/>
      <c r="HB317" s="97"/>
      <c r="HC317" s="97"/>
      <c r="HD317" s="97"/>
      <c r="HE317" s="97"/>
      <c r="HF317" s="97"/>
      <c r="HG317" s="97"/>
      <c r="HH317" s="97"/>
      <c r="HI317" s="97"/>
      <c r="HJ317" s="97"/>
      <c r="HK317" s="97"/>
      <c r="HL317" s="97"/>
      <c r="HM317" s="98"/>
      <c r="HN317" s="104"/>
      <c r="HO317" s="97"/>
      <c r="HP317" s="97"/>
      <c r="HQ317" s="97"/>
      <c r="HR317" s="97"/>
      <c r="HS317" s="97"/>
      <c r="HT317" s="97"/>
      <c r="HU317" s="97"/>
      <c r="HV317" s="97"/>
      <c r="HW317" s="97"/>
      <c r="HX317" s="97"/>
      <c r="HY317" s="97"/>
      <c r="HZ317" s="97"/>
      <c r="IA317" s="97"/>
      <c r="IB317" s="97"/>
      <c r="IC317" s="97"/>
      <c r="ID317" s="98"/>
      <c r="IE317" s="104"/>
      <c r="IF317" s="97"/>
      <c r="IG317" s="97"/>
      <c r="IH317" s="97"/>
      <c r="II317" s="97"/>
      <c r="IJ317" s="97"/>
      <c r="IK317" s="97"/>
      <c r="IL317" s="97"/>
      <c r="IM317" s="97"/>
      <c r="IN317" s="97"/>
      <c r="IO317" s="97"/>
      <c r="IP317" s="97"/>
      <c r="IQ317" s="97"/>
      <c r="IR317" s="97"/>
      <c r="IS317" s="97"/>
      <c r="IT317" s="97"/>
      <c r="IU317" s="98"/>
      <c r="IV317" s="104"/>
      <c r="IW317" s="97"/>
      <c r="IX317" s="97"/>
      <c r="IY317" s="97"/>
      <c r="IZ317" s="97"/>
      <c r="JA317" s="97"/>
      <c r="JB317" s="97"/>
      <c r="JC317" s="97"/>
      <c r="JD317" s="97"/>
      <c r="JE317" s="97"/>
      <c r="JF317" s="97"/>
      <c r="JG317" s="97"/>
      <c r="JH317" s="97"/>
      <c r="JI317" s="97"/>
      <c r="JJ317" s="97"/>
      <c r="JK317" s="97"/>
      <c r="JL317" s="98"/>
      <c r="JM317" s="104"/>
      <c r="JN317" s="97"/>
      <c r="JO317" s="97"/>
      <c r="JP317" s="97"/>
      <c r="JQ317" s="97"/>
      <c r="JR317" s="97"/>
      <c r="JS317" s="97"/>
      <c r="JT317" s="97"/>
      <c r="JU317" s="97"/>
      <c r="JV317" s="97"/>
      <c r="JW317" s="97"/>
      <c r="JX317" s="97"/>
      <c r="JY317" s="97"/>
      <c r="JZ317" s="97"/>
      <c r="KA317" s="97"/>
      <c r="KB317" s="97"/>
      <c r="KC317" s="98"/>
      <c r="KD317" s="104"/>
      <c r="KE317" s="97"/>
      <c r="KF317" s="97"/>
      <c r="KG317" s="97"/>
      <c r="KH317" s="97"/>
      <c r="KI317" s="97"/>
      <c r="KJ317" s="97"/>
      <c r="KK317" s="97"/>
      <c r="KL317" s="97"/>
      <c r="KM317" s="97"/>
      <c r="KN317" s="97"/>
      <c r="KO317" s="97"/>
      <c r="KP317" s="97"/>
      <c r="KQ317" s="97"/>
      <c r="KR317" s="97"/>
      <c r="KS317" s="97"/>
    </row>
    <row r="318" ht="15.0" customHeight="1">
      <c r="A318" s="104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8"/>
      <c r="R318" s="104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8"/>
      <c r="AI318" s="104"/>
      <c r="AJ318" s="97"/>
      <c r="AK318" s="97"/>
      <c r="AL318" s="97"/>
      <c r="AM318" s="97"/>
      <c r="AN318" s="97"/>
      <c r="AO318" s="97"/>
      <c r="AP318" s="97"/>
      <c r="AQ318" s="97"/>
      <c r="AR318" s="97"/>
      <c r="AS318" s="97"/>
      <c r="AT318" s="97"/>
      <c r="AU318" s="97"/>
      <c r="AV318" s="97"/>
      <c r="AW318" s="97"/>
      <c r="AX318" s="97"/>
      <c r="AY318" s="98"/>
      <c r="AZ318" s="104"/>
      <c r="BA318" s="97"/>
      <c r="BB318" s="97"/>
      <c r="BC318" s="97"/>
      <c r="BD318" s="97"/>
      <c r="BE318" s="97"/>
      <c r="BF318" s="97"/>
      <c r="BG318" s="97"/>
      <c r="BH318" s="97"/>
      <c r="BI318" s="97"/>
      <c r="BJ318" s="97"/>
      <c r="BK318" s="97"/>
      <c r="BL318" s="97"/>
      <c r="BM318" s="97"/>
      <c r="BN318" s="97"/>
      <c r="BO318" s="97"/>
      <c r="BP318" s="98"/>
      <c r="BQ318" s="104"/>
      <c r="BR318" s="97"/>
      <c r="BS318" s="97"/>
      <c r="BT318" s="97"/>
      <c r="BU318" s="97"/>
      <c r="BV318" s="97"/>
      <c r="BW318" s="97"/>
      <c r="BX318" s="97"/>
      <c r="BY318" s="97"/>
      <c r="BZ318" s="97"/>
      <c r="CA318" s="97"/>
      <c r="CB318" s="97"/>
      <c r="CC318" s="97"/>
      <c r="CD318" s="97"/>
      <c r="CE318" s="97"/>
      <c r="CF318" s="97"/>
      <c r="CG318" s="98"/>
      <c r="CH318" s="104"/>
      <c r="CI318" s="97"/>
      <c r="CJ318" s="97"/>
      <c r="CK318" s="97"/>
      <c r="CL318" s="97"/>
      <c r="CM318" s="97"/>
      <c r="CN318" s="97"/>
      <c r="CO318" s="97"/>
      <c r="CP318" s="97"/>
      <c r="CQ318" s="97"/>
      <c r="CR318" s="97"/>
      <c r="CS318" s="97"/>
      <c r="CT318" s="97"/>
      <c r="CU318" s="97"/>
      <c r="CV318" s="97"/>
      <c r="CW318" s="97"/>
      <c r="CX318" s="98"/>
      <c r="CY318" s="104"/>
      <c r="CZ318" s="97"/>
      <c r="DA318" s="97"/>
      <c r="DB318" s="97"/>
      <c r="DC318" s="97"/>
      <c r="DD318" s="97"/>
      <c r="DE318" s="97"/>
      <c r="DF318" s="97"/>
      <c r="DG318" s="97"/>
      <c r="DH318" s="97"/>
      <c r="DI318" s="97"/>
      <c r="DJ318" s="97"/>
      <c r="DK318" s="97"/>
      <c r="DL318" s="97"/>
      <c r="DM318" s="97"/>
      <c r="DN318" s="97"/>
      <c r="DO318" s="98"/>
      <c r="DP318" s="104"/>
      <c r="DQ318" s="97"/>
      <c r="DR318" s="97"/>
      <c r="DS318" s="97"/>
      <c r="DT318" s="97"/>
      <c r="DU318" s="97"/>
      <c r="DV318" s="97"/>
      <c r="DW318" s="97"/>
      <c r="DX318" s="97"/>
      <c r="DY318" s="97"/>
      <c r="DZ318" s="97"/>
      <c r="EA318" s="97"/>
      <c r="EB318" s="97"/>
      <c r="EC318" s="97"/>
      <c r="ED318" s="97"/>
      <c r="EE318" s="97"/>
      <c r="EF318" s="98"/>
      <c r="EG318" s="104"/>
      <c r="EH318" s="97"/>
      <c r="EI318" s="97"/>
      <c r="EJ318" s="97"/>
      <c r="EK318" s="97"/>
      <c r="EL318" s="97"/>
      <c r="EM318" s="97"/>
      <c r="EN318" s="97"/>
      <c r="EO318" s="97"/>
      <c r="EP318" s="97"/>
      <c r="EQ318" s="97"/>
      <c r="ER318" s="97"/>
      <c r="ES318" s="97"/>
      <c r="ET318" s="97"/>
      <c r="EU318" s="97"/>
      <c r="EV318" s="97"/>
      <c r="EW318" s="98"/>
      <c r="EX318" s="104"/>
      <c r="EY318" s="97"/>
      <c r="EZ318" s="97"/>
      <c r="FA318" s="97"/>
      <c r="FB318" s="97"/>
      <c r="FC318" s="97"/>
      <c r="FD318" s="97"/>
      <c r="FE318" s="97"/>
      <c r="FF318" s="97"/>
      <c r="FG318" s="97"/>
      <c r="FH318" s="97"/>
      <c r="FI318" s="97"/>
      <c r="FJ318" s="97"/>
      <c r="FK318" s="97"/>
      <c r="FL318" s="97"/>
      <c r="FM318" s="97"/>
      <c r="FN318" s="98"/>
      <c r="FO318" s="104"/>
      <c r="FP318" s="97"/>
      <c r="FQ318" s="97"/>
      <c r="FR318" s="97"/>
      <c r="FS318" s="97"/>
      <c r="FT318" s="97"/>
      <c r="FU318" s="97"/>
      <c r="FV318" s="97"/>
      <c r="FW318" s="97"/>
      <c r="FX318" s="97"/>
      <c r="FY318" s="97"/>
      <c r="FZ318" s="97"/>
      <c r="GA318" s="97"/>
      <c r="GB318" s="97"/>
      <c r="GC318" s="97"/>
      <c r="GD318" s="97"/>
      <c r="GE318" s="98"/>
      <c r="GF318" s="104"/>
      <c r="GG318" s="97"/>
      <c r="GH318" s="97"/>
      <c r="GI318" s="97"/>
      <c r="GJ318" s="97"/>
      <c r="GK318" s="97"/>
      <c r="GL318" s="97"/>
      <c r="GM318" s="97"/>
      <c r="GN318" s="97"/>
      <c r="GO318" s="97"/>
      <c r="GP318" s="97"/>
      <c r="GQ318" s="97"/>
      <c r="GR318" s="97"/>
      <c r="GS318" s="97"/>
      <c r="GT318" s="97"/>
      <c r="GU318" s="97"/>
      <c r="GV318" s="98"/>
      <c r="GW318" s="104"/>
      <c r="GX318" s="97"/>
      <c r="GY318" s="97"/>
      <c r="GZ318" s="97"/>
      <c r="HA318" s="97"/>
      <c r="HB318" s="97"/>
      <c r="HC318" s="97"/>
      <c r="HD318" s="97"/>
      <c r="HE318" s="97"/>
      <c r="HF318" s="97"/>
      <c r="HG318" s="97"/>
      <c r="HH318" s="97"/>
      <c r="HI318" s="97"/>
      <c r="HJ318" s="97"/>
      <c r="HK318" s="97"/>
      <c r="HL318" s="97"/>
      <c r="HM318" s="98"/>
      <c r="HN318" s="104"/>
      <c r="HO318" s="97"/>
      <c r="HP318" s="97"/>
      <c r="HQ318" s="97"/>
      <c r="HR318" s="97"/>
      <c r="HS318" s="97"/>
      <c r="HT318" s="97"/>
      <c r="HU318" s="97"/>
      <c r="HV318" s="97"/>
      <c r="HW318" s="97"/>
      <c r="HX318" s="97"/>
      <c r="HY318" s="97"/>
      <c r="HZ318" s="97"/>
      <c r="IA318" s="97"/>
      <c r="IB318" s="97"/>
      <c r="IC318" s="97"/>
      <c r="ID318" s="98"/>
      <c r="IE318" s="104"/>
      <c r="IF318" s="97"/>
      <c r="IG318" s="97"/>
      <c r="IH318" s="97"/>
      <c r="II318" s="97"/>
      <c r="IJ318" s="97"/>
      <c r="IK318" s="97"/>
      <c r="IL318" s="97"/>
      <c r="IM318" s="97"/>
      <c r="IN318" s="97"/>
      <c r="IO318" s="97"/>
      <c r="IP318" s="97"/>
      <c r="IQ318" s="97"/>
      <c r="IR318" s="97"/>
      <c r="IS318" s="97"/>
      <c r="IT318" s="97"/>
      <c r="IU318" s="98"/>
      <c r="IV318" s="104"/>
      <c r="IW318" s="97"/>
      <c r="IX318" s="97"/>
      <c r="IY318" s="97"/>
      <c r="IZ318" s="97"/>
      <c r="JA318" s="97"/>
      <c r="JB318" s="97"/>
      <c r="JC318" s="97"/>
      <c r="JD318" s="97"/>
      <c r="JE318" s="97"/>
      <c r="JF318" s="97"/>
      <c r="JG318" s="97"/>
      <c r="JH318" s="97"/>
      <c r="JI318" s="97"/>
      <c r="JJ318" s="97"/>
      <c r="JK318" s="97"/>
      <c r="JL318" s="98"/>
      <c r="JM318" s="104"/>
      <c r="JN318" s="97"/>
      <c r="JO318" s="97"/>
      <c r="JP318" s="97"/>
      <c r="JQ318" s="97"/>
      <c r="JR318" s="97"/>
      <c r="JS318" s="97"/>
      <c r="JT318" s="97"/>
      <c r="JU318" s="97"/>
      <c r="JV318" s="97"/>
      <c r="JW318" s="97"/>
      <c r="JX318" s="97"/>
      <c r="JY318" s="97"/>
      <c r="JZ318" s="97"/>
      <c r="KA318" s="97"/>
      <c r="KB318" s="97"/>
      <c r="KC318" s="98"/>
      <c r="KD318" s="104"/>
      <c r="KE318" s="97"/>
      <c r="KF318" s="97"/>
      <c r="KG318" s="97"/>
      <c r="KH318" s="97"/>
      <c r="KI318" s="97"/>
      <c r="KJ318" s="97"/>
      <c r="KK318" s="97"/>
      <c r="KL318" s="97"/>
      <c r="KM318" s="97"/>
      <c r="KN318" s="97"/>
      <c r="KO318" s="97"/>
      <c r="KP318" s="97"/>
      <c r="KQ318" s="97"/>
      <c r="KR318" s="97"/>
      <c r="KS318" s="97"/>
    </row>
    <row r="319" ht="15.0" customHeight="1">
      <c r="A319" s="104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8"/>
      <c r="R319" s="104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8"/>
      <c r="AI319" s="104"/>
      <c r="AJ319" s="97"/>
      <c r="AK319" s="97"/>
      <c r="AL319" s="97"/>
      <c r="AM319" s="97"/>
      <c r="AN319" s="97"/>
      <c r="AO319" s="97"/>
      <c r="AP319" s="97"/>
      <c r="AQ319" s="97"/>
      <c r="AR319" s="97"/>
      <c r="AS319" s="97"/>
      <c r="AT319" s="97"/>
      <c r="AU319" s="97"/>
      <c r="AV319" s="97"/>
      <c r="AW319" s="97"/>
      <c r="AX319" s="97"/>
      <c r="AY319" s="98"/>
      <c r="AZ319" s="104"/>
      <c r="BA319" s="97"/>
      <c r="BB319" s="97"/>
      <c r="BC319" s="97"/>
      <c r="BD319" s="97"/>
      <c r="BE319" s="97"/>
      <c r="BF319" s="97"/>
      <c r="BG319" s="97"/>
      <c r="BH319" s="97"/>
      <c r="BI319" s="97"/>
      <c r="BJ319" s="97"/>
      <c r="BK319" s="97"/>
      <c r="BL319" s="97"/>
      <c r="BM319" s="97"/>
      <c r="BN319" s="97"/>
      <c r="BO319" s="97"/>
      <c r="BP319" s="98"/>
      <c r="BQ319" s="104"/>
      <c r="BR319" s="97"/>
      <c r="BS319" s="97"/>
      <c r="BT319" s="97"/>
      <c r="BU319" s="97"/>
      <c r="BV319" s="97"/>
      <c r="BW319" s="97"/>
      <c r="BX319" s="97"/>
      <c r="BY319" s="97"/>
      <c r="BZ319" s="97"/>
      <c r="CA319" s="97"/>
      <c r="CB319" s="97"/>
      <c r="CC319" s="97"/>
      <c r="CD319" s="97"/>
      <c r="CE319" s="97"/>
      <c r="CF319" s="97"/>
      <c r="CG319" s="98"/>
      <c r="CH319" s="104"/>
      <c r="CI319" s="97"/>
      <c r="CJ319" s="97"/>
      <c r="CK319" s="97"/>
      <c r="CL319" s="97"/>
      <c r="CM319" s="97"/>
      <c r="CN319" s="97"/>
      <c r="CO319" s="97"/>
      <c r="CP319" s="97"/>
      <c r="CQ319" s="97"/>
      <c r="CR319" s="97"/>
      <c r="CS319" s="97"/>
      <c r="CT319" s="97"/>
      <c r="CU319" s="97"/>
      <c r="CV319" s="97"/>
      <c r="CW319" s="97"/>
      <c r="CX319" s="98"/>
      <c r="CY319" s="104"/>
      <c r="CZ319" s="97"/>
      <c r="DA319" s="97"/>
      <c r="DB319" s="97"/>
      <c r="DC319" s="97"/>
      <c r="DD319" s="97"/>
      <c r="DE319" s="97"/>
      <c r="DF319" s="97"/>
      <c r="DG319" s="97"/>
      <c r="DH319" s="97"/>
      <c r="DI319" s="97"/>
      <c r="DJ319" s="97"/>
      <c r="DK319" s="97"/>
      <c r="DL319" s="97"/>
      <c r="DM319" s="97"/>
      <c r="DN319" s="97"/>
      <c r="DO319" s="98"/>
      <c r="DP319" s="104"/>
      <c r="DQ319" s="97"/>
      <c r="DR319" s="97"/>
      <c r="DS319" s="97"/>
      <c r="DT319" s="97"/>
      <c r="DU319" s="97"/>
      <c r="DV319" s="97"/>
      <c r="DW319" s="97"/>
      <c r="DX319" s="97"/>
      <c r="DY319" s="97"/>
      <c r="DZ319" s="97"/>
      <c r="EA319" s="97"/>
      <c r="EB319" s="97"/>
      <c r="EC319" s="97"/>
      <c r="ED319" s="97"/>
      <c r="EE319" s="97"/>
      <c r="EF319" s="98"/>
      <c r="EG319" s="104"/>
      <c r="EH319" s="97"/>
      <c r="EI319" s="97"/>
      <c r="EJ319" s="97"/>
      <c r="EK319" s="97"/>
      <c r="EL319" s="97"/>
      <c r="EM319" s="97"/>
      <c r="EN319" s="97"/>
      <c r="EO319" s="97"/>
      <c r="EP319" s="97"/>
      <c r="EQ319" s="97"/>
      <c r="ER319" s="97"/>
      <c r="ES319" s="97"/>
      <c r="ET319" s="97"/>
      <c r="EU319" s="97"/>
      <c r="EV319" s="97"/>
      <c r="EW319" s="98"/>
      <c r="EX319" s="104"/>
      <c r="EY319" s="97"/>
      <c r="EZ319" s="97"/>
      <c r="FA319" s="97"/>
      <c r="FB319" s="97"/>
      <c r="FC319" s="97"/>
      <c r="FD319" s="97"/>
      <c r="FE319" s="97"/>
      <c r="FF319" s="97"/>
      <c r="FG319" s="97"/>
      <c r="FH319" s="97"/>
      <c r="FI319" s="97"/>
      <c r="FJ319" s="97"/>
      <c r="FK319" s="97"/>
      <c r="FL319" s="97"/>
      <c r="FM319" s="97"/>
      <c r="FN319" s="98"/>
      <c r="FO319" s="104"/>
      <c r="FP319" s="97"/>
      <c r="FQ319" s="97"/>
      <c r="FR319" s="97"/>
      <c r="FS319" s="97"/>
      <c r="FT319" s="97"/>
      <c r="FU319" s="97"/>
      <c r="FV319" s="97"/>
      <c r="FW319" s="97"/>
      <c r="FX319" s="97"/>
      <c r="FY319" s="97"/>
      <c r="FZ319" s="97"/>
      <c r="GA319" s="97"/>
      <c r="GB319" s="97"/>
      <c r="GC319" s="97"/>
      <c r="GD319" s="97"/>
      <c r="GE319" s="98"/>
      <c r="GF319" s="104"/>
      <c r="GG319" s="97"/>
      <c r="GH319" s="97"/>
      <c r="GI319" s="97"/>
      <c r="GJ319" s="97"/>
      <c r="GK319" s="97"/>
      <c r="GL319" s="97"/>
      <c r="GM319" s="97"/>
      <c r="GN319" s="97"/>
      <c r="GO319" s="97"/>
      <c r="GP319" s="97"/>
      <c r="GQ319" s="97"/>
      <c r="GR319" s="97"/>
      <c r="GS319" s="97"/>
      <c r="GT319" s="97"/>
      <c r="GU319" s="97"/>
      <c r="GV319" s="98"/>
      <c r="GW319" s="104"/>
      <c r="GX319" s="97"/>
      <c r="GY319" s="97"/>
      <c r="GZ319" s="97"/>
      <c r="HA319" s="97"/>
      <c r="HB319" s="97"/>
      <c r="HC319" s="97"/>
      <c r="HD319" s="97"/>
      <c r="HE319" s="97"/>
      <c r="HF319" s="97"/>
      <c r="HG319" s="97"/>
      <c r="HH319" s="97"/>
      <c r="HI319" s="97"/>
      <c r="HJ319" s="97"/>
      <c r="HK319" s="97"/>
      <c r="HL319" s="97"/>
      <c r="HM319" s="98"/>
      <c r="HN319" s="104"/>
      <c r="HO319" s="97"/>
      <c r="HP319" s="97"/>
      <c r="HQ319" s="97"/>
      <c r="HR319" s="97"/>
      <c r="HS319" s="97"/>
      <c r="HT319" s="97"/>
      <c r="HU319" s="97"/>
      <c r="HV319" s="97"/>
      <c r="HW319" s="97"/>
      <c r="HX319" s="97"/>
      <c r="HY319" s="97"/>
      <c r="HZ319" s="97"/>
      <c r="IA319" s="97"/>
      <c r="IB319" s="97"/>
      <c r="IC319" s="97"/>
      <c r="ID319" s="98"/>
      <c r="IE319" s="104"/>
      <c r="IF319" s="97"/>
      <c r="IG319" s="97"/>
      <c r="IH319" s="97"/>
      <c r="II319" s="97"/>
      <c r="IJ319" s="97"/>
      <c r="IK319" s="97"/>
      <c r="IL319" s="97"/>
      <c r="IM319" s="97"/>
      <c r="IN319" s="97"/>
      <c r="IO319" s="97"/>
      <c r="IP319" s="97"/>
      <c r="IQ319" s="97"/>
      <c r="IR319" s="97"/>
      <c r="IS319" s="97"/>
      <c r="IT319" s="97"/>
      <c r="IU319" s="98"/>
      <c r="IV319" s="104"/>
      <c r="IW319" s="97"/>
      <c r="IX319" s="97"/>
      <c r="IY319" s="97"/>
      <c r="IZ319" s="97"/>
      <c r="JA319" s="97"/>
      <c r="JB319" s="97"/>
      <c r="JC319" s="97"/>
      <c r="JD319" s="97"/>
      <c r="JE319" s="97"/>
      <c r="JF319" s="97"/>
      <c r="JG319" s="97"/>
      <c r="JH319" s="97"/>
      <c r="JI319" s="97"/>
      <c r="JJ319" s="97"/>
      <c r="JK319" s="97"/>
      <c r="JL319" s="98"/>
      <c r="JM319" s="104"/>
      <c r="JN319" s="97"/>
      <c r="JO319" s="97"/>
      <c r="JP319" s="97"/>
      <c r="JQ319" s="97"/>
      <c r="JR319" s="97"/>
      <c r="JS319" s="97"/>
      <c r="JT319" s="97"/>
      <c r="JU319" s="97"/>
      <c r="JV319" s="97"/>
      <c r="JW319" s="97"/>
      <c r="JX319" s="97"/>
      <c r="JY319" s="97"/>
      <c r="JZ319" s="97"/>
      <c r="KA319" s="97"/>
      <c r="KB319" s="97"/>
      <c r="KC319" s="98"/>
      <c r="KD319" s="104"/>
      <c r="KE319" s="97"/>
      <c r="KF319" s="97"/>
      <c r="KG319" s="97"/>
      <c r="KH319" s="97"/>
      <c r="KI319" s="97"/>
      <c r="KJ319" s="97"/>
      <c r="KK319" s="97"/>
      <c r="KL319" s="97"/>
      <c r="KM319" s="97"/>
      <c r="KN319" s="97"/>
      <c r="KO319" s="97"/>
      <c r="KP319" s="97"/>
      <c r="KQ319" s="97"/>
      <c r="KR319" s="97"/>
      <c r="KS319" s="97"/>
    </row>
    <row r="320" ht="15.0" customHeight="1">
      <c r="A320" s="104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8"/>
      <c r="R320" s="104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8"/>
      <c r="AI320" s="104"/>
      <c r="AJ320" s="97"/>
      <c r="AK320" s="97"/>
      <c r="AL320" s="97"/>
      <c r="AM320" s="97"/>
      <c r="AN320" s="97"/>
      <c r="AO320" s="97"/>
      <c r="AP320" s="97"/>
      <c r="AQ320" s="97"/>
      <c r="AR320" s="97"/>
      <c r="AS320" s="97"/>
      <c r="AT320" s="97"/>
      <c r="AU320" s="97"/>
      <c r="AV320" s="97"/>
      <c r="AW320" s="97"/>
      <c r="AX320" s="97"/>
      <c r="AY320" s="98"/>
      <c r="AZ320" s="104"/>
      <c r="BA320" s="97"/>
      <c r="BB320" s="97"/>
      <c r="BC320" s="97"/>
      <c r="BD320" s="97"/>
      <c r="BE320" s="97"/>
      <c r="BF320" s="97"/>
      <c r="BG320" s="97"/>
      <c r="BH320" s="97"/>
      <c r="BI320" s="97"/>
      <c r="BJ320" s="97"/>
      <c r="BK320" s="97"/>
      <c r="BL320" s="97"/>
      <c r="BM320" s="97"/>
      <c r="BN320" s="97"/>
      <c r="BO320" s="97"/>
      <c r="BP320" s="98"/>
      <c r="BQ320" s="104"/>
      <c r="BR320" s="97"/>
      <c r="BS320" s="97"/>
      <c r="BT320" s="97"/>
      <c r="BU320" s="97"/>
      <c r="BV320" s="97"/>
      <c r="BW320" s="97"/>
      <c r="BX320" s="97"/>
      <c r="BY320" s="97"/>
      <c r="BZ320" s="97"/>
      <c r="CA320" s="97"/>
      <c r="CB320" s="97"/>
      <c r="CC320" s="97"/>
      <c r="CD320" s="97"/>
      <c r="CE320" s="97"/>
      <c r="CF320" s="97"/>
      <c r="CG320" s="98"/>
      <c r="CH320" s="104"/>
      <c r="CI320" s="97"/>
      <c r="CJ320" s="97"/>
      <c r="CK320" s="97"/>
      <c r="CL320" s="97"/>
      <c r="CM320" s="97"/>
      <c r="CN320" s="97"/>
      <c r="CO320" s="97"/>
      <c r="CP320" s="97"/>
      <c r="CQ320" s="97"/>
      <c r="CR320" s="97"/>
      <c r="CS320" s="97"/>
      <c r="CT320" s="97"/>
      <c r="CU320" s="97"/>
      <c r="CV320" s="97"/>
      <c r="CW320" s="97"/>
      <c r="CX320" s="98"/>
      <c r="CY320" s="104"/>
      <c r="CZ320" s="97"/>
      <c r="DA320" s="97"/>
      <c r="DB320" s="97"/>
      <c r="DC320" s="97"/>
      <c r="DD320" s="97"/>
      <c r="DE320" s="97"/>
      <c r="DF320" s="97"/>
      <c r="DG320" s="97"/>
      <c r="DH320" s="97"/>
      <c r="DI320" s="97"/>
      <c r="DJ320" s="97"/>
      <c r="DK320" s="97"/>
      <c r="DL320" s="97"/>
      <c r="DM320" s="97"/>
      <c r="DN320" s="97"/>
      <c r="DO320" s="98"/>
      <c r="DP320" s="104"/>
      <c r="DQ320" s="97"/>
      <c r="DR320" s="97"/>
      <c r="DS320" s="97"/>
      <c r="DT320" s="97"/>
      <c r="DU320" s="97"/>
      <c r="DV320" s="97"/>
      <c r="DW320" s="97"/>
      <c r="DX320" s="97"/>
      <c r="DY320" s="97"/>
      <c r="DZ320" s="97"/>
      <c r="EA320" s="97"/>
      <c r="EB320" s="97"/>
      <c r="EC320" s="97"/>
      <c r="ED320" s="97"/>
      <c r="EE320" s="97"/>
      <c r="EF320" s="98"/>
      <c r="EG320" s="104"/>
      <c r="EH320" s="97"/>
      <c r="EI320" s="97"/>
      <c r="EJ320" s="97"/>
      <c r="EK320" s="97"/>
      <c r="EL320" s="97"/>
      <c r="EM320" s="97"/>
      <c r="EN320" s="97"/>
      <c r="EO320" s="97"/>
      <c r="EP320" s="97"/>
      <c r="EQ320" s="97"/>
      <c r="ER320" s="97"/>
      <c r="ES320" s="97"/>
      <c r="ET320" s="97"/>
      <c r="EU320" s="97"/>
      <c r="EV320" s="97"/>
      <c r="EW320" s="98"/>
      <c r="EX320" s="104"/>
      <c r="EY320" s="97"/>
      <c r="EZ320" s="97"/>
      <c r="FA320" s="97"/>
      <c r="FB320" s="97"/>
      <c r="FC320" s="97"/>
      <c r="FD320" s="97"/>
      <c r="FE320" s="97"/>
      <c r="FF320" s="97"/>
      <c r="FG320" s="97"/>
      <c r="FH320" s="97"/>
      <c r="FI320" s="97"/>
      <c r="FJ320" s="97"/>
      <c r="FK320" s="97"/>
      <c r="FL320" s="97"/>
      <c r="FM320" s="97"/>
      <c r="FN320" s="98"/>
      <c r="FO320" s="104"/>
      <c r="FP320" s="97"/>
      <c r="FQ320" s="97"/>
      <c r="FR320" s="97"/>
      <c r="FS320" s="97"/>
      <c r="FT320" s="97"/>
      <c r="FU320" s="97"/>
      <c r="FV320" s="97"/>
      <c r="FW320" s="97"/>
      <c r="FX320" s="97"/>
      <c r="FY320" s="97"/>
      <c r="FZ320" s="97"/>
      <c r="GA320" s="97"/>
      <c r="GB320" s="97"/>
      <c r="GC320" s="97"/>
      <c r="GD320" s="97"/>
      <c r="GE320" s="98"/>
      <c r="GF320" s="104"/>
      <c r="GG320" s="97"/>
      <c r="GH320" s="97"/>
      <c r="GI320" s="97"/>
      <c r="GJ320" s="97"/>
      <c r="GK320" s="97"/>
      <c r="GL320" s="97"/>
      <c r="GM320" s="97"/>
      <c r="GN320" s="97"/>
      <c r="GO320" s="97"/>
      <c r="GP320" s="97"/>
      <c r="GQ320" s="97"/>
      <c r="GR320" s="97"/>
      <c r="GS320" s="97"/>
      <c r="GT320" s="97"/>
      <c r="GU320" s="97"/>
      <c r="GV320" s="98"/>
      <c r="GW320" s="104"/>
      <c r="GX320" s="97"/>
      <c r="GY320" s="97"/>
      <c r="GZ320" s="97"/>
      <c r="HA320" s="97"/>
      <c r="HB320" s="97"/>
      <c r="HC320" s="97"/>
      <c r="HD320" s="97"/>
      <c r="HE320" s="97"/>
      <c r="HF320" s="97"/>
      <c r="HG320" s="97"/>
      <c r="HH320" s="97"/>
      <c r="HI320" s="97"/>
      <c r="HJ320" s="97"/>
      <c r="HK320" s="97"/>
      <c r="HL320" s="97"/>
      <c r="HM320" s="98"/>
      <c r="HN320" s="104"/>
      <c r="HO320" s="97"/>
      <c r="HP320" s="97"/>
      <c r="HQ320" s="97"/>
      <c r="HR320" s="97"/>
      <c r="HS320" s="97"/>
      <c r="HT320" s="97"/>
      <c r="HU320" s="97"/>
      <c r="HV320" s="97"/>
      <c r="HW320" s="97"/>
      <c r="HX320" s="97"/>
      <c r="HY320" s="97"/>
      <c r="HZ320" s="97"/>
      <c r="IA320" s="97"/>
      <c r="IB320" s="97"/>
      <c r="IC320" s="97"/>
      <c r="ID320" s="98"/>
      <c r="IE320" s="104"/>
      <c r="IF320" s="97"/>
      <c r="IG320" s="97"/>
      <c r="IH320" s="97"/>
      <c r="II320" s="97"/>
      <c r="IJ320" s="97"/>
      <c r="IK320" s="97"/>
      <c r="IL320" s="97"/>
      <c r="IM320" s="97"/>
      <c r="IN320" s="97"/>
      <c r="IO320" s="97"/>
      <c r="IP320" s="97"/>
      <c r="IQ320" s="97"/>
      <c r="IR320" s="97"/>
      <c r="IS320" s="97"/>
      <c r="IT320" s="97"/>
      <c r="IU320" s="98"/>
      <c r="IV320" s="104"/>
      <c r="IW320" s="97"/>
      <c r="IX320" s="97"/>
      <c r="IY320" s="97"/>
      <c r="IZ320" s="97"/>
      <c r="JA320" s="97"/>
      <c r="JB320" s="97"/>
      <c r="JC320" s="97"/>
      <c r="JD320" s="97"/>
      <c r="JE320" s="97"/>
      <c r="JF320" s="97"/>
      <c r="JG320" s="97"/>
      <c r="JH320" s="97"/>
      <c r="JI320" s="97"/>
      <c r="JJ320" s="97"/>
      <c r="JK320" s="97"/>
      <c r="JL320" s="98"/>
      <c r="JM320" s="104"/>
      <c r="JN320" s="97"/>
      <c r="JO320" s="97"/>
      <c r="JP320" s="97"/>
      <c r="JQ320" s="97"/>
      <c r="JR320" s="97"/>
      <c r="JS320" s="97"/>
      <c r="JT320" s="97"/>
      <c r="JU320" s="97"/>
      <c r="JV320" s="97"/>
      <c r="JW320" s="97"/>
      <c r="JX320" s="97"/>
      <c r="JY320" s="97"/>
      <c r="JZ320" s="97"/>
      <c r="KA320" s="97"/>
      <c r="KB320" s="97"/>
      <c r="KC320" s="98"/>
      <c r="KD320" s="104"/>
      <c r="KE320" s="97"/>
      <c r="KF320" s="97"/>
      <c r="KG320" s="97"/>
      <c r="KH320" s="97"/>
      <c r="KI320" s="97"/>
      <c r="KJ320" s="97"/>
      <c r="KK320" s="97"/>
      <c r="KL320" s="97"/>
      <c r="KM320" s="97"/>
      <c r="KN320" s="97"/>
      <c r="KO320" s="97"/>
      <c r="KP320" s="97"/>
      <c r="KQ320" s="97"/>
      <c r="KR320" s="97"/>
      <c r="KS320" s="97"/>
    </row>
    <row r="321" ht="15.0" customHeight="1">
      <c r="A321" s="104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8"/>
      <c r="R321" s="104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8"/>
      <c r="AI321" s="104"/>
      <c r="AJ321" s="97"/>
      <c r="AK321" s="97"/>
      <c r="AL321" s="97"/>
      <c r="AM321" s="97"/>
      <c r="AN321" s="97"/>
      <c r="AO321" s="97"/>
      <c r="AP321" s="97"/>
      <c r="AQ321" s="97"/>
      <c r="AR321" s="97"/>
      <c r="AS321" s="97"/>
      <c r="AT321" s="97"/>
      <c r="AU321" s="97"/>
      <c r="AV321" s="97"/>
      <c r="AW321" s="97"/>
      <c r="AX321" s="97"/>
      <c r="AY321" s="98"/>
      <c r="AZ321" s="104"/>
      <c r="BA321" s="97"/>
      <c r="BB321" s="97"/>
      <c r="BC321" s="97"/>
      <c r="BD321" s="97"/>
      <c r="BE321" s="97"/>
      <c r="BF321" s="97"/>
      <c r="BG321" s="97"/>
      <c r="BH321" s="97"/>
      <c r="BI321" s="97"/>
      <c r="BJ321" s="97"/>
      <c r="BK321" s="97"/>
      <c r="BL321" s="97"/>
      <c r="BM321" s="97"/>
      <c r="BN321" s="97"/>
      <c r="BO321" s="97"/>
      <c r="BP321" s="98"/>
      <c r="BQ321" s="104"/>
      <c r="BR321" s="97"/>
      <c r="BS321" s="97"/>
      <c r="BT321" s="97"/>
      <c r="BU321" s="97"/>
      <c r="BV321" s="97"/>
      <c r="BW321" s="97"/>
      <c r="BX321" s="97"/>
      <c r="BY321" s="97"/>
      <c r="BZ321" s="97"/>
      <c r="CA321" s="97"/>
      <c r="CB321" s="97"/>
      <c r="CC321" s="97"/>
      <c r="CD321" s="97"/>
      <c r="CE321" s="97"/>
      <c r="CF321" s="97"/>
      <c r="CG321" s="98"/>
      <c r="CH321" s="104"/>
      <c r="CI321" s="97"/>
      <c r="CJ321" s="97"/>
      <c r="CK321" s="97"/>
      <c r="CL321" s="97"/>
      <c r="CM321" s="97"/>
      <c r="CN321" s="97"/>
      <c r="CO321" s="97"/>
      <c r="CP321" s="97"/>
      <c r="CQ321" s="97"/>
      <c r="CR321" s="97"/>
      <c r="CS321" s="97"/>
      <c r="CT321" s="97"/>
      <c r="CU321" s="97"/>
      <c r="CV321" s="97"/>
      <c r="CW321" s="97"/>
      <c r="CX321" s="98"/>
      <c r="CY321" s="104"/>
      <c r="CZ321" s="97"/>
      <c r="DA321" s="97"/>
      <c r="DB321" s="97"/>
      <c r="DC321" s="97"/>
      <c r="DD321" s="97"/>
      <c r="DE321" s="97"/>
      <c r="DF321" s="97"/>
      <c r="DG321" s="97"/>
      <c r="DH321" s="97"/>
      <c r="DI321" s="97"/>
      <c r="DJ321" s="97"/>
      <c r="DK321" s="97"/>
      <c r="DL321" s="97"/>
      <c r="DM321" s="97"/>
      <c r="DN321" s="97"/>
      <c r="DO321" s="98"/>
      <c r="DP321" s="104"/>
      <c r="DQ321" s="97"/>
      <c r="DR321" s="97"/>
      <c r="DS321" s="97"/>
      <c r="DT321" s="97"/>
      <c r="DU321" s="97"/>
      <c r="DV321" s="97"/>
      <c r="DW321" s="97"/>
      <c r="DX321" s="97"/>
      <c r="DY321" s="97"/>
      <c r="DZ321" s="97"/>
      <c r="EA321" s="97"/>
      <c r="EB321" s="97"/>
      <c r="EC321" s="97"/>
      <c r="ED321" s="97"/>
      <c r="EE321" s="97"/>
      <c r="EF321" s="98"/>
      <c r="EG321" s="104"/>
      <c r="EH321" s="97"/>
      <c r="EI321" s="97"/>
      <c r="EJ321" s="97"/>
      <c r="EK321" s="97"/>
      <c r="EL321" s="97"/>
      <c r="EM321" s="97"/>
      <c r="EN321" s="97"/>
      <c r="EO321" s="97"/>
      <c r="EP321" s="97"/>
      <c r="EQ321" s="97"/>
      <c r="ER321" s="97"/>
      <c r="ES321" s="97"/>
      <c r="ET321" s="97"/>
      <c r="EU321" s="97"/>
      <c r="EV321" s="97"/>
      <c r="EW321" s="98"/>
      <c r="EX321" s="104"/>
      <c r="EY321" s="97"/>
      <c r="EZ321" s="97"/>
      <c r="FA321" s="97"/>
      <c r="FB321" s="97"/>
      <c r="FC321" s="97"/>
      <c r="FD321" s="97"/>
      <c r="FE321" s="97"/>
      <c r="FF321" s="97"/>
      <c r="FG321" s="97"/>
      <c r="FH321" s="97"/>
      <c r="FI321" s="97"/>
      <c r="FJ321" s="97"/>
      <c r="FK321" s="97"/>
      <c r="FL321" s="97"/>
      <c r="FM321" s="97"/>
      <c r="FN321" s="98"/>
      <c r="FO321" s="104"/>
      <c r="FP321" s="97"/>
      <c r="FQ321" s="97"/>
      <c r="FR321" s="97"/>
      <c r="FS321" s="97"/>
      <c r="FT321" s="97"/>
      <c r="FU321" s="97"/>
      <c r="FV321" s="97"/>
      <c r="FW321" s="97"/>
      <c r="FX321" s="97"/>
      <c r="FY321" s="97"/>
      <c r="FZ321" s="97"/>
      <c r="GA321" s="97"/>
      <c r="GB321" s="97"/>
      <c r="GC321" s="97"/>
      <c r="GD321" s="97"/>
      <c r="GE321" s="98"/>
      <c r="GF321" s="104"/>
      <c r="GG321" s="97"/>
      <c r="GH321" s="97"/>
      <c r="GI321" s="97"/>
      <c r="GJ321" s="97"/>
      <c r="GK321" s="97"/>
      <c r="GL321" s="97"/>
      <c r="GM321" s="97"/>
      <c r="GN321" s="97"/>
      <c r="GO321" s="97"/>
      <c r="GP321" s="97"/>
      <c r="GQ321" s="97"/>
      <c r="GR321" s="97"/>
      <c r="GS321" s="97"/>
      <c r="GT321" s="97"/>
      <c r="GU321" s="97"/>
      <c r="GV321" s="98"/>
      <c r="GW321" s="104"/>
      <c r="GX321" s="97"/>
      <c r="GY321" s="97"/>
      <c r="GZ321" s="97"/>
      <c r="HA321" s="97"/>
      <c r="HB321" s="97"/>
      <c r="HC321" s="97"/>
      <c r="HD321" s="97"/>
      <c r="HE321" s="97"/>
      <c r="HF321" s="97"/>
      <c r="HG321" s="97"/>
      <c r="HH321" s="97"/>
      <c r="HI321" s="97"/>
      <c r="HJ321" s="97"/>
      <c r="HK321" s="97"/>
      <c r="HL321" s="97"/>
      <c r="HM321" s="98"/>
      <c r="HN321" s="104"/>
      <c r="HO321" s="97"/>
      <c r="HP321" s="97"/>
      <c r="HQ321" s="97"/>
      <c r="HR321" s="97"/>
      <c r="HS321" s="97"/>
      <c r="HT321" s="97"/>
      <c r="HU321" s="97"/>
      <c r="HV321" s="97"/>
      <c r="HW321" s="97"/>
      <c r="HX321" s="97"/>
      <c r="HY321" s="97"/>
      <c r="HZ321" s="97"/>
      <c r="IA321" s="97"/>
      <c r="IB321" s="97"/>
      <c r="IC321" s="97"/>
      <c r="ID321" s="98"/>
      <c r="IE321" s="104"/>
      <c r="IF321" s="97"/>
      <c r="IG321" s="97"/>
      <c r="IH321" s="97"/>
      <c r="II321" s="97"/>
      <c r="IJ321" s="97"/>
      <c r="IK321" s="97"/>
      <c r="IL321" s="97"/>
      <c r="IM321" s="97"/>
      <c r="IN321" s="97"/>
      <c r="IO321" s="97"/>
      <c r="IP321" s="97"/>
      <c r="IQ321" s="97"/>
      <c r="IR321" s="97"/>
      <c r="IS321" s="97"/>
      <c r="IT321" s="97"/>
      <c r="IU321" s="98"/>
      <c r="IV321" s="104"/>
      <c r="IW321" s="97"/>
      <c r="IX321" s="97"/>
      <c r="IY321" s="97"/>
      <c r="IZ321" s="97"/>
      <c r="JA321" s="97"/>
      <c r="JB321" s="97"/>
      <c r="JC321" s="97"/>
      <c r="JD321" s="97"/>
      <c r="JE321" s="97"/>
      <c r="JF321" s="97"/>
      <c r="JG321" s="97"/>
      <c r="JH321" s="97"/>
      <c r="JI321" s="97"/>
      <c r="JJ321" s="97"/>
      <c r="JK321" s="97"/>
      <c r="JL321" s="98"/>
      <c r="JM321" s="104"/>
      <c r="JN321" s="97"/>
      <c r="JO321" s="97"/>
      <c r="JP321" s="97"/>
      <c r="JQ321" s="97"/>
      <c r="JR321" s="97"/>
      <c r="JS321" s="97"/>
      <c r="JT321" s="97"/>
      <c r="JU321" s="97"/>
      <c r="JV321" s="97"/>
      <c r="JW321" s="97"/>
      <c r="JX321" s="97"/>
      <c r="JY321" s="97"/>
      <c r="JZ321" s="97"/>
      <c r="KA321" s="97"/>
      <c r="KB321" s="97"/>
      <c r="KC321" s="98"/>
      <c r="KD321" s="104"/>
      <c r="KE321" s="97"/>
      <c r="KF321" s="97"/>
      <c r="KG321" s="97"/>
      <c r="KH321" s="97"/>
      <c r="KI321" s="97"/>
      <c r="KJ321" s="97"/>
      <c r="KK321" s="97"/>
      <c r="KL321" s="97"/>
      <c r="KM321" s="97"/>
      <c r="KN321" s="97"/>
      <c r="KO321" s="97"/>
      <c r="KP321" s="97"/>
      <c r="KQ321" s="97"/>
      <c r="KR321" s="97"/>
      <c r="KS321" s="97"/>
    </row>
    <row r="322" ht="15.0" customHeight="1">
      <c r="A322" s="104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8"/>
      <c r="R322" s="104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8"/>
      <c r="AI322" s="104"/>
      <c r="AJ322" s="97"/>
      <c r="AK322" s="97"/>
      <c r="AL322" s="97"/>
      <c r="AM322" s="97"/>
      <c r="AN322" s="97"/>
      <c r="AO322" s="97"/>
      <c r="AP322" s="97"/>
      <c r="AQ322" s="97"/>
      <c r="AR322" s="97"/>
      <c r="AS322" s="97"/>
      <c r="AT322" s="97"/>
      <c r="AU322" s="97"/>
      <c r="AV322" s="97"/>
      <c r="AW322" s="97"/>
      <c r="AX322" s="97"/>
      <c r="AY322" s="98"/>
      <c r="AZ322" s="104"/>
      <c r="BA322" s="97"/>
      <c r="BB322" s="97"/>
      <c r="BC322" s="97"/>
      <c r="BD322" s="97"/>
      <c r="BE322" s="97"/>
      <c r="BF322" s="97"/>
      <c r="BG322" s="97"/>
      <c r="BH322" s="97"/>
      <c r="BI322" s="97"/>
      <c r="BJ322" s="97"/>
      <c r="BK322" s="97"/>
      <c r="BL322" s="97"/>
      <c r="BM322" s="97"/>
      <c r="BN322" s="97"/>
      <c r="BO322" s="97"/>
      <c r="BP322" s="98"/>
      <c r="BQ322" s="104"/>
      <c r="BR322" s="97"/>
      <c r="BS322" s="97"/>
      <c r="BT322" s="97"/>
      <c r="BU322" s="97"/>
      <c r="BV322" s="97"/>
      <c r="BW322" s="97"/>
      <c r="BX322" s="97"/>
      <c r="BY322" s="97"/>
      <c r="BZ322" s="97"/>
      <c r="CA322" s="97"/>
      <c r="CB322" s="97"/>
      <c r="CC322" s="97"/>
      <c r="CD322" s="97"/>
      <c r="CE322" s="97"/>
      <c r="CF322" s="97"/>
      <c r="CG322" s="98"/>
      <c r="CH322" s="104"/>
      <c r="CI322" s="97"/>
      <c r="CJ322" s="97"/>
      <c r="CK322" s="97"/>
      <c r="CL322" s="97"/>
      <c r="CM322" s="97"/>
      <c r="CN322" s="97"/>
      <c r="CO322" s="97"/>
      <c r="CP322" s="97"/>
      <c r="CQ322" s="97"/>
      <c r="CR322" s="97"/>
      <c r="CS322" s="97"/>
      <c r="CT322" s="97"/>
      <c r="CU322" s="97"/>
      <c r="CV322" s="97"/>
      <c r="CW322" s="97"/>
      <c r="CX322" s="98"/>
      <c r="CY322" s="104"/>
      <c r="CZ322" s="97"/>
      <c r="DA322" s="97"/>
      <c r="DB322" s="97"/>
      <c r="DC322" s="97"/>
      <c r="DD322" s="97"/>
      <c r="DE322" s="97"/>
      <c r="DF322" s="97"/>
      <c r="DG322" s="97"/>
      <c r="DH322" s="97"/>
      <c r="DI322" s="97"/>
      <c r="DJ322" s="97"/>
      <c r="DK322" s="97"/>
      <c r="DL322" s="97"/>
      <c r="DM322" s="97"/>
      <c r="DN322" s="97"/>
      <c r="DO322" s="98"/>
      <c r="DP322" s="104"/>
      <c r="DQ322" s="97"/>
      <c r="DR322" s="97"/>
      <c r="DS322" s="97"/>
      <c r="DT322" s="97"/>
      <c r="DU322" s="97"/>
      <c r="DV322" s="97"/>
      <c r="DW322" s="97"/>
      <c r="DX322" s="97"/>
      <c r="DY322" s="97"/>
      <c r="DZ322" s="97"/>
      <c r="EA322" s="97"/>
      <c r="EB322" s="97"/>
      <c r="EC322" s="97"/>
      <c r="ED322" s="97"/>
      <c r="EE322" s="97"/>
      <c r="EF322" s="98"/>
      <c r="EG322" s="104"/>
      <c r="EH322" s="97"/>
      <c r="EI322" s="97"/>
      <c r="EJ322" s="97"/>
      <c r="EK322" s="97"/>
      <c r="EL322" s="97"/>
      <c r="EM322" s="97"/>
      <c r="EN322" s="97"/>
      <c r="EO322" s="97"/>
      <c r="EP322" s="97"/>
      <c r="EQ322" s="97"/>
      <c r="ER322" s="97"/>
      <c r="ES322" s="97"/>
      <c r="ET322" s="97"/>
      <c r="EU322" s="97"/>
      <c r="EV322" s="97"/>
      <c r="EW322" s="98"/>
      <c r="EX322" s="104"/>
      <c r="EY322" s="97"/>
      <c r="EZ322" s="97"/>
      <c r="FA322" s="97"/>
      <c r="FB322" s="97"/>
      <c r="FC322" s="97"/>
      <c r="FD322" s="97"/>
      <c r="FE322" s="97"/>
      <c r="FF322" s="97"/>
      <c r="FG322" s="97"/>
      <c r="FH322" s="97"/>
      <c r="FI322" s="97"/>
      <c r="FJ322" s="97"/>
      <c r="FK322" s="97"/>
      <c r="FL322" s="97"/>
      <c r="FM322" s="97"/>
      <c r="FN322" s="98"/>
      <c r="FO322" s="104"/>
      <c r="FP322" s="97"/>
      <c r="FQ322" s="97"/>
      <c r="FR322" s="97"/>
      <c r="FS322" s="97"/>
      <c r="FT322" s="97"/>
      <c r="FU322" s="97"/>
      <c r="FV322" s="97"/>
      <c r="FW322" s="97"/>
      <c r="FX322" s="97"/>
      <c r="FY322" s="97"/>
      <c r="FZ322" s="97"/>
      <c r="GA322" s="97"/>
      <c r="GB322" s="97"/>
      <c r="GC322" s="97"/>
      <c r="GD322" s="97"/>
      <c r="GE322" s="98"/>
      <c r="GF322" s="104"/>
      <c r="GG322" s="97"/>
      <c r="GH322" s="97"/>
      <c r="GI322" s="97"/>
      <c r="GJ322" s="97"/>
      <c r="GK322" s="97"/>
      <c r="GL322" s="97"/>
      <c r="GM322" s="97"/>
      <c r="GN322" s="97"/>
      <c r="GO322" s="97"/>
      <c r="GP322" s="97"/>
      <c r="GQ322" s="97"/>
      <c r="GR322" s="97"/>
      <c r="GS322" s="97"/>
      <c r="GT322" s="97"/>
      <c r="GU322" s="97"/>
      <c r="GV322" s="98"/>
      <c r="GW322" s="104"/>
      <c r="GX322" s="97"/>
      <c r="GY322" s="97"/>
      <c r="GZ322" s="97"/>
      <c r="HA322" s="97"/>
      <c r="HB322" s="97"/>
      <c r="HC322" s="97"/>
      <c r="HD322" s="97"/>
      <c r="HE322" s="97"/>
      <c r="HF322" s="97"/>
      <c r="HG322" s="97"/>
      <c r="HH322" s="97"/>
      <c r="HI322" s="97"/>
      <c r="HJ322" s="97"/>
      <c r="HK322" s="97"/>
      <c r="HL322" s="97"/>
      <c r="HM322" s="98"/>
      <c r="HN322" s="104"/>
      <c r="HO322" s="97"/>
      <c r="HP322" s="97"/>
      <c r="HQ322" s="97"/>
      <c r="HR322" s="97"/>
      <c r="HS322" s="97"/>
      <c r="HT322" s="97"/>
      <c r="HU322" s="97"/>
      <c r="HV322" s="97"/>
      <c r="HW322" s="97"/>
      <c r="HX322" s="97"/>
      <c r="HY322" s="97"/>
      <c r="HZ322" s="97"/>
      <c r="IA322" s="97"/>
      <c r="IB322" s="97"/>
      <c r="IC322" s="97"/>
      <c r="ID322" s="98"/>
      <c r="IE322" s="104"/>
      <c r="IF322" s="97"/>
      <c r="IG322" s="97"/>
      <c r="IH322" s="97"/>
      <c r="II322" s="97"/>
      <c r="IJ322" s="97"/>
      <c r="IK322" s="97"/>
      <c r="IL322" s="97"/>
      <c r="IM322" s="97"/>
      <c r="IN322" s="97"/>
      <c r="IO322" s="97"/>
      <c r="IP322" s="97"/>
      <c r="IQ322" s="97"/>
      <c r="IR322" s="97"/>
      <c r="IS322" s="97"/>
      <c r="IT322" s="97"/>
      <c r="IU322" s="98"/>
      <c r="IV322" s="104"/>
      <c r="IW322" s="97"/>
      <c r="IX322" s="97"/>
      <c r="IY322" s="97"/>
      <c r="IZ322" s="97"/>
      <c r="JA322" s="97"/>
      <c r="JB322" s="97"/>
      <c r="JC322" s="97"/>
      <c r="JD322" s="97"/>
      <c r="JE322" s="97"/>
      <c r="JF322" s="97"/>
      <c r="JG322" s="97"/>
      <c r="JH322" s="97"/>
      <c r="JI322" s="97"/>
      <c r="JJ322" s="97"/>
      <c r="JK322" s="97"/>
      <c r="JL322" s="98"/>
      <c r="JM322" s="104"/>
      <c r="JN322" s="97"/>
      <c r="JO322" s="97"/>
      <c r="JP322" s="97"/>
      <c r="JQ322" s="97"/>
      <c r="JR322" s="97"/>
      <c r="JS322" s="97"/>
      <c r="JT322" s="97"/>
      <c r="JU322" s="97"/>
      <c r="JV322" s="97"/>
      <c r="JW322" s="97"/>
      <c r="JX322" s="97"/>
      <c r="JY322" s="97"/>
      <c r="JZ322" s="97"/>
      <c r="KA322" s="97"/>
      <c r="KB322" s="97"/>
      <c r="KC322" s="98"/>
      <c r="KD322" s="104"/>
      <c r="KE322" s="97"/>
      <c r="KF322" s="97"/>
      <c r="KG322" s="97"/>
      <c r="KH322" s="97"/>
      <c r="KI322" s="97"/>
      <c r="KJ322" s="97"/>
      <c r="KK322" s="97"/>
      <c r="KL322" s="97"/>
      <c r="KM322" s="97"/>
      <c r="KN322" s="97"/>
      <c r="KO322" s="97"/>
      <c r="KP322" s="97"/>
      <c r="KQ322" s="97"/>
      <c r="KR322" s="97"/>
      <c r="KS322" s="97"/>
    </row>
    <row r="323" ht="15.0" customHeight="1">
      <c r="A323" s="104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8"/>
      <c r="R323" s="104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8"/>
      <c r="AI323" s="104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7"/>
      <c r="AV323" s="97"/>
      <c r="AW323" s="97"/>
      <c r="AX323" s="97"/>
      <c r="AY323" s="98"/>
      <c r="AZ323" s="104"/>
      <c r="BA323" s="97"/>
      <c r="BB323" s="97"/>
      <c r="BC323" s="97"/>
      <c r="BD323" s="97"/>
      <c r="BE323" s="97"/>
      <c r="BF323" s="97"/>
      <c r="BG323" s="97"/>
      <c r="BH323" s="97"/>
      <c r="BI323" s="97"/>
      <c r="BJ323" s="97"/>
      <c r="BK323" s="97"/>
      <c r="BL323" s="97"/>
      <c r="BM323" s="97"/>
      <c r="BN323" s="97"/>
      <c r="BO323" s="97"/>
      <c r="BP323" s="98"/>
      <c r="BQ323" s="104"/>
      <c r="BR323" s="97"/>
      <c r="BS323" s="97"/>
      <c r="BT323" s="97"/>
      <c r="BU323" s="97"/>
      <c r="BV323" s="97"/>
      <c r="BW323" s="97"/>
      <c r="BX323" s="97"/>
      <c r="BY323" s="97"/>
      <c r="BZ323" s="97"/>
      <c r="CA323" s="97"/>
      <c r="CB323" s="97"/>
      <c r="CC323" s="97"/>
      <c r="CD323" s="97"/>
      <c r="CE323" s="97"/>
      <c r="CF323" s="97"/>
      <c r="CG323" s="98"/>
      <c r="CH323" s="104"/>
      <c r="CI323" s="97"/>
      <c r="CJ323" s="97"/>
      <c r="CK323" s="97"/>
      <c r="CL323" s="97"/>
      <c r="CM323" s="97"/>
      <c r="CN323" s="97"/>
      <c r="CO323" s="97"/>
      <c r="CP323" s="97"/>
      <c r="CQ323" s="97"/>
      <c r="CR323" s="97"/>
      <c r="CS323" s="97"/>
      <c r="CT323" s="97"/>
      <c r="CU323" s="97"/>
      <c r="CV323" s="97"/>
      <c r="CW323" s="97"/>
      <c r="CX323" s="98"/>
      <c r="CY323" s="104"/>
      <c r="CZ323" s="97"/>
      <c r="DA323" s="97"/>
      <c r="DB323" s="97"/>
      <c r="DC323" s="97"/>
      <c r="DD323" s="97"/>
      <c r="DE323" s="97"/>
      <c r="DF323" s="97"/>
      <c r="DG323" s="97"/>
      <c r="DH323" s="97"/>
      <c r="DI323" s="97"/>
      <c r="DJ323" s="97"/>
      <c r="DK323" s="97"/>
      <c r="DL323" s="97"/>
      <c r="DM323" s="97"/>
      <c r="DN323" s="97"/>
      <c r="DO323" s="98"/>
      <c r="DP323" s="104"/>
      <c r="DQ323" s="97"/>
      <c r="DR323" s="97"/>
      <c r="DS323" s="97"/>
      <c r="DT323" s="97"/>
      <c r="DU323" s="97"/>
      <c r="DV323" s="97"/>
      <c r="DW323" s="97"/>
      <c r="DX323" s="97"/>
      <c r="DY323" s="97"/>
      <c r="DZ323" s="97"/>
      <c r="EA323" s="97"/>
      <c r="EB323" s="97"/>
      <c r="EC323" s="97"/>
      <c r="ED323" s="97"/>
      <c r="EE323" s="97"/>
      <c r="EF323" s="98"/>
      <c r="EG323" s="104"/>
      <c r="EH323" s="97"/>
      <c r="EI323" s="97"/>
      <c r="EJ323" s="97"/>
      <c r="EK323" s="97"/>
      <c r="EL323" s="97"/>
      <c r="EM323" s="97"/>
      <c r="EN323" s="97"/>
      <c r="EO323" s="97"/>
      <c r="EP323" s="97"/>
      <c r="EQ323" s="97"/>
      <c r="ER323" s="97"/>
      <c r="ES323" s="97"/>
      <c r="ET323" s="97"/>
      <c r="EU323" s="97"/>
      <c r="EV323" s="97"/>
      <c r="EW323" s="98"/>
      <c r="EX323" s="104"/>
      <c r="EY323" s="97"/>
      <c r="EZ323" s="97"/>
      <c r="FA323" s="97"/>
      <c r="FB323" s="97"/>
      <c r="FC323" s="97"/>
      <c r="FD323" s="97"/>
      <c r="FE323" s="97"/>
      <c r="FF323" s="97"/>
      <c r="FG323" s="97"/>
      <c r="FH323" s="97"/>
      <c r="FI323" s="97"/>
      <c r="FJ323" s="97"/>
      <c r="FK323" s="97"/>
      <c r="FL323" s="97"/>
      <c r="FM323" s="97"/>
      <c r="FN323" s="98"/>
      <c r="FO323" s="104"/>
      <c r="FP323" s="97"/>
      <c r="FQ323" s="97"/>
      <c r="FR323" s="97"/>
      <c r="FS323" s="97"/>
      <c r="FT323" s="97"/>
      <c r="FU323" s="97"/>
      <c r="FV323" s="97"/>
      <c r="FW323" s="97"/>
      <c r="FX323" s="97"/>
      <c r="FY323" s="97"/>
      <c r="FZ323" s="97"/>
      <c r="GA323" s="97"/>
      <c r="GB323" s="97"/>
      <c r="GC323" s="97"/>
      <c r="GD323" s="97"/>
      <c r="GE323" s="98"/>
      <c r="GF323" s="104"/>
      <c r="GG323" s="97"/>
      <c r="GH323" s="97"/>
      <c r="GI323" s="97"/>
      <c r="GJ323" s="97"/>
      <c r="GK323" s="97"/>
      <c r="GL323" s="97"/>
      <c r="GM323" s="97"/>
      <c r="GN323" s="97"/>
      <c r="GO323" s="97"/>
      <c r="GP323" s="97"/>
      <c r="GQ323" s="97"/>
      <c r="GR323" s="97"/>
      <c r="GS323" s="97"/>
      <c r="GT323" s="97"/>
      <c r="GU323" s="97"/>
      <c r="GV323" s="98"/>
      <c r="GW323" s="104"/>
      <c r="GX323" s="97"/>
      <c r="GY323" s="97"/>
      <c r="GZ323" s="97"/>
      <c r="HA323" s="97"/>
      <c r="HB323" s="97"/>
      <c r="HC323" s="97"/>
      <c r="HD323" s="97"/>
      <c r="HE323" s="97"/>
      <c r="HF323" s="97"/>
      <c r="HG323" s="97"/>
      <c r="HH323" s="97"/>
      <c r="HI323" s="97"/>
      <c r="HJ323" s="97"/>
      <c r="HK323" s="97"/>
      <c r="HL323" s="97"/>
      <c r="HM323" s="98"/>
      <c r="HN323" s="104"/>
      <c r="HO323" s="97"/>
      <c r="HP323" s="97"/>
      <c r="HQ323" s="97"/>
      <c r="HR323" s="97"/>
      <c r="HS323" s="97"/>
      <c r="HT323" s="97"/>
      <c r="HU323" s="97"/>
      <c r="HV323" s="97"/>
      <c r="HW323" s="97"/>
      <c r="HX323" s="97"/>
      <c r="HY323" s="97"/>
      <c r="HZ323" s="97"/>
      <c r="IA323" s="97"/>
      <c r="IB323" s="97"/>
      <c r="IC323" s="97"/>
      <c r="ID323" s="98"/>
      <c r="IE323" s="104"/>
      <c r="IF323" s="97"/>
      <c r="IG323" s="97"/>
      <c r="IH323" s="97"/>
      <c r="II323" s="97"/>
      <c r="IJ323" s="97"/>
      <c r="IK323" s="97"/>
      <c r="IL323" s="97"/>
      <c r="IM323" s="97"/>
      <c r="IN323" s="97"/>
      <c r="IO323" s="97"/>
      <c r="IP323" s="97"/>
      <c r="IQ323" s="97"/>
      <c r="IR323" s="97"/>
      <c r="IS323" s="97"/>
      <c r="IT323" s="97"/>
      <c r="IU323" s="98"/>
      <c r="IV323" s="104"/>
      <c r="IW323" s="97"/>
      <c r="IX323" s="97"/>
      <c r="IY323" s="97"/>
      <c r="IZ323" s="97"/>
      <c r="JA323" s="97"/>
      <c r="JB323" s="97"/>
      <c r="JC323" s="97"/>
      <c r="JD323" s="97"/>
      <c r="JE323" s="97"/>
      <c r="JF323" s="97"/>
      <c r="JG323" s="97"/>
      <c r="JH323" s="97"/>
      <c r="JI323" s="97"/>
      <c r="JJ323" s="97"/>
      <c r="JK323" s="97"/>
      <c r="JL323" s="98"/>
      <c r="JM323" s="104"/>
      <c r="JN323" s="97"/>
      <c r="JO323" s="97"/>
      <c r="JP323" s="97"/>
      <c r="JQ323" s="97"/>
      <c r="JR323" s="97"/>
      <c r="JS323" s="97"/>
      <c r="JT323" s="97"/>
      <c r="JU323" s="97"/>
      <c r="JV323" s="97"/>
      <c r="JW323" s="97"/>
      <c r="JX323" s="97"/>
      <c r="JY323" s="97"/>
      <c r="JZ323" s="97"/>
      <c r="KA323" s="97"/>
      <c r="KB323" s="97"/>
      <c r="KC323" s="98"/>
      <c r="KD323" s="104"/>
      <c r="KE323" s="97"/>
      <c r="KF323" s="97"/>
      <c r="KG323" s="97"/>
      <c r="KH323" s="97"/>
      <c r="KI323" s="97"/>
      <c r="KJ323" s="97"/>
      <c r="KK323" s="97"/>
      <c r="KL323" s="97"/>
      <c r="KM323" s="97"/>
      <c r="KN323" s="97"/>
      <c r="KO323" s="97"/>
      <c r="KP323" s="97"/>
      <c r="KQ323" s="97"/>
      <c r="KR323" s="97"/>
      <c r="KS323" s="97"/>
    </row>
    <row r="324" ht="15.0" customHeight="1">
      <c r="A324" s="104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8"/>
      <c r="R324" s="104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8"/>
      <c r="AI324" s="104"/>
      <c r="AJ324" s="97"/>
      <c r="AK324" s="97"/>
      <c r="AL324" s="97"/>
      <c r="AM324" s="97"/>
      <c r="AN324" s="97"/>
      <c r="AO324" s="97"/>
      <c r="AP324" s="97"/>
      <c r="AQ324" s="97"/>
      <c r="AR324" s="97"/>
      <c r="AS324" s="97"/>
      <c r="AT324" s="97"/>
      <c r="AU324" s="97"/>
      <c r="AV324" s="97"/>
      <c r="AW324" s="97"/>
      <c r="AX324" s="97"/>
      <c r="AY324" s="98"/>
      <c r="AZ324" s="104"/>
      <c r="BA324" s="97"/>
      <c r="BB324" s="97"/>
      <c r="BC324" s="97"/>
      <c r="BD324" s="97"/>
      <c r="BE324" s="97"/>
      <c r="BF324" s="97"/>
      <c r="BG324" s="97"/>
      <c r="BH324" s="97"/>
      <c r="BI324" s="97"/>
      <c r="BJ324" s="97"/>
      <c r="BK324" s="97"/>
      <c r="BL324" s="97"/>
      <c r="BM324" s="97"/>
      <c r="BN324" s="97"/>
      <c r="BO324" s="97"/>
      <c r="BP324" s="98"/>
      <c r="BQ324" s="104"/>
      <c r="BR324" s="97"/>
      <c r="BS324" s="97"/>
      <c r="BT324" s="97"/>
      <c r="BU324" s="97"/>
      <c r="BV324" s="97"/>
      <c r="BW324" s="97"/>
      <c r="BX324" s="97"/>
      <c r="BY324" s="97"/>
      <c r="BZ324" s="97"/>
      <c r="CA324" s="97"/>
      <c r="CB324" s="97"/>
      <c r="CC324" s="97"/>
      <c r="CD324" s="97"/>
      <c r="CE324" s="97"/>
      <c r="CF324" s="97"/>
      <c r="CG324" s="98"/>
      <c r="CH324" s="104"/>
      <c r="CI324" s="97"/>
      <c r="CJ324" s="97"/>
      <c r="CK324" s="97"/>
      <c r="CL324" s="97"/>
      <c r="CM324" s="97"/>
      <c r="CN324" s="97"/>
      <c r="CO324" s="97"/>
      <c r="CP324" s="97"/>
      <c r="CQ324" s="97"/>
      <c r="CR324" s="97"/>
      <c r="CS324" s="97"/>
      <c r="CT324" s="97"/>
      <c r="CU324" s="97"/>
      <c r="CV324" s="97"/>
      <c r="CW324" s="97"/>
      <c r="CX324" s="98"/>
      <c r="CY324" s="104"/>
      <c r="CZ324" s="97"/>
      <c r="DA324" s="97"/>
      <c r="DB324" s="97"/>
      <c r="DC324" s="97"/>
      <c r="DD324" s="97"/>
      <c r="DE324" s="97"/>
      <c r="DF324" s="97"/>
      <c r="DG324" s="97"/>
      <c r="DH324" s="97"/>
      <c r="DI324" s="97"/>
      <c r="DJ324" s="97"/>
      <c r="DK324" s="97"/>
      <c r="DL324" s="97"/>
      <c r="DM324" s="97"/>
      <c r="DN324" s="97"/>
      <c r="DO324" s="98"/>
      <c r="DP324" s="104"/>
      <c r="DQ324" s="97"/>
      <c r="DR324" s="97"/>
      <c r="DS324" s="97"/>
      <c r="DT324" s="97"/>
      <c r="DU324" s="97"/>
      <c r="DV324" s="97"/>
      <c r="DW324" s="97"/>
      <c r="DX324" s="97"/>
      <c r="DY324" s="97"/>
      <c r="DZ324" s="97"/>
      <c r="EA324" s="97"/>
      <c r="EB324" s="97"/>
      <c r="EC324" s="97"/>
      <c r="ED324" s="97"/>
      <c r="EE324" s="97"/>
      <c r="EF324" s="98"/>
      <c r="EG324" s="104"/>
      <c r="EH324" s="97"/>
      <c r="EI324" s="97"/>
      <c r="EJ324" s="97"/>
      <c r="EK324" s="97"/>
      <c r="EL324" s="97"/>
      <c r="EM324" s="97"/>
      <c r="EN324" s="97"/>
      <c r="EO324" s="97"/>
      <c r="EP324" s="97"/>
      <c r="EQ324" s="97"/>
      <c r="ER324" s="97"/>
      <c r="ES324" s="97"/>
      <c r="ET324" s="97"/>
      <c r="EU324" s="97"/>
      <c r="EV324" s="97"/>
      <c r="EW324" s="98"/>
      <c r="EX324" s="104"/>
      <c r="EY324" s="97"/>
      <c r="EZ324" s="97"/>
      <c r="FA324" s="97"/>
      <c r="FB324" s="97"/>
      <c r="FC324" s="97"/>
      <c r="FD324" s="97"/>
      <c r="FE324" s="97"/>
      <c r="FF324" s="97"/>
      <c r="FG324" s="97"/>
      <c r="FH324" s="97"/>
      <c r="FI324" s="97"/>
      <c r="FJ324" s="97"/>
      <c r="FK324" s="97"/>
      <c r="FL324" s="97"/>
      <c r="FM324" s="97"/>
      <c r="FN324" s="98"/>
      <c r="FO324" s="104"/>
      <c r="FP324" s="97"/>
      <c r="FQ324" s="97"/>
      <c r="FR324" s="97"/>
      <c r="FS324" s="97"/>
      <c r="FT324" s="97"/>
      <c r="FU324" s="97"/>
      <c r="FV324" s="97"/>
      <c r="FW324" s="97"/>
      <c r="FX324" s="97"/>
      <c r="FY324" s="97"/>
      <c r="FZ324" s="97"/>
      <c r="GA324" s="97"/>
      <c r="GB324" s="97"/>
      <c r="GC324" s="97"/>
      <c r="GD324" s="97"/>
      <c r="GE324" s="98"/>
      <c r="GF324" s="104"/>
      <c r="GG324" s="97"/>
      <c r="GH324" s="97"/>
      <c r="GI324" s="97"/>
      <c r="GJ324" s="97"/>
      <c r="GK324" s="97"/>
      <c r="GL324" s="97"/>
      <c r="GM324" s="97"/>
      <c r="GN324" s="97"/>
      <c r="GO324" s="97"/>
      <c r="GP324" s="97"/>
      <c r="GQ324" s="97"/>
      <c r="GR324" s="97"/>
      <c r="GS324" s="97"/>
      <c r="GT324" s="97"/>
      <c r="GU324" s="97"/>
      <c r="GV324" s="98"/>
      <c r="GW324" s="104"/>
      <c r="GX324" s="97"/>
      <c r="GY324" s="97"/>
      <c r="GZ324" s="97"/>
      <c r="HA324" s="97"/>
      <c r="HB324" s="97"/>
      <c r="HC324" s="97"/>
      <c r="HD324" s="97"/>
      <c r="HE324" s="97"/>
      <c r="HF324" s="97"/>
      <c r="HG324" s="97"/>
      <c r="HH324" s="97"/>
      <c r="HI324" s="97"/>
      <c r="HJ324" s="97"/>
      <c r="HK324" s="97"/>
      <c r="HL324" s="97"/>
      <c r="HM324" s="98"/>
      <c r="HN324" s="104"/>
      <c r="HO324" s="97"/>
      <c r="HP324" s="97"/>
      <c r="HQ324" s="97"/>
      <c r="HR324" s="97"/>
      <c r="HS324" s="97"/>
      <c r="HT324" s="97"/>
      <c r="HU324" s="97"/>
      <c r="HV324" s="97"/>
      <c r="HW324" s="97"/>
      <c r="HX324" s="97"/>
      <c r="HY324" s="97"/>
      <c r="HZ324" s="97"/>
      <c r="IA324" s="97"/>
      <c r="IB324" s="97"/>
      <c r="IC324" s="97"/>
      <c r="ID324" s="98"/>
      <c r="IE324" s="104"/>
      <c r="IF324" s="97"/>
      <c r="IG324" s="97"/>
      <c r="IH324" s="97"/>
      <c r="II324" s="97"/>
      <c r="IJ324" s="97"/>
      <c r="IK324" s="97"/>
      <c r="IL324" s="97"/>
      <c r="IM324" s="97"/>
      <c r="IN324" s="97"/>
      <c r="IO324" s="97"/>
      <c r="IP324" s="97"/>
      <c r="IQ324" s="97"/>
      <c r="IR324" s="97"/>
      <c r="IS324" s="97"/>
      <c r="IT324" s="97"/>
      <c r="IU324" s="98"/>
      <c r="IV324" s="104"/>
      <c r="IW324" s="97"/>
      <c r="IX324" s="97"/>
      <c r="IY324" s="97"/>
      <c r="IZ324" s="97"/>
      <c r="JA324" s="97"/>
      <c r="JB324" s="97"/>
      <c r="JC324" s="97"/>
      <c r="JD324" s="97"/>
      <c r="JE324" s="97"/>
      <c r="JF324" s="97"/>
      <c r="JG324" s="97"/>
      <c r="JH324" s="97"/>
      <c r="JI324" s="97"/>
      <c r="JJ324" s="97"/>
      <c r="JK324" s="97"/>
      <c r="JL324" s="98"/>
      <c r="JM324" s="104"/>
      <c r="JN324" s="97"/>
      <c r="JO324" s="97"/>
      <c r="JP324" s="97"/>
      <c r="JQ324" s="97"/>
      <c r="JR324" s="97"/>
      <c r="JS324" s="97"/>
      <c r="JT324" s="97"/>
      <c r="JU324" s="97"/>
      <c r="JV324" s="97"/>
      <c r="JW324" s="97"/>
      <c r="JX324" s="97"/>
      <c r="JY324" s="97"/>
      <c r="JZ324" s="97"/>
      <c r="KA324" s="97"/>
      <c r="KB324" s="97"/>
      <c r="KC324" s="98"/>
      <c r="KD324" s="104"/>
      <c r="KE324" s="97"/>
      <c r="KF324" s="97"/>
      <c r="KG324" s="97"/>
      <c r="KH324" s="97"/>
      <c r="KI324" s="97"/>
      <c r="KJ324" s="97"/>
      <c r="KK324" s="97"/>
      <c r="KL324" s="97"/>
      <c r="KM324" s="97"/>
      <c r="KN324" s="97"/>
      <c r="KO324" s="97"/>
      <c r="KP324" s="97"/>
      <c r="KQ324" s="97"/>
      <c r="KR324" s="97"/>
      <c r="KS324" s="97"/>
    </row>
    <row r="325" ht="15.0" customHeight="1">
      <c r="A325" s="104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8"/>
      <c r="R325" s="104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8"/>
      <c r="AI325" s="104"/>
      <c r="AJ325" s="97"/>
      <c r="AK325" s="97"/>
      <c r="AL325" s="97"/>
      <c r="AM325" s="97"/>
      <c r="AN325" s="97"/>
      <c r="AO325" s="97"/>
      <c r="AP325" s="97"/>
      <c r="AQ325" s="97"/>
      <c r="AR325" s="97"/>
      <c r="AS325" s="97"/>
      <c r="AT325" s="97"/>
      <c r="AU325" s="97"/>
      <c r="AV325" s="97"/>
      <c r="AW325" s="97"/>
      <c r="AX325" s="97"/>
      <c r="AY325" s="98"/>
      <c r="AZ325" s="104"/>
      <c r="BA325" s="97"/>
      <c r="BB325" s="97"/>
      <c r="BC325" s="97"/>
      <c r="BD325" s="97"/>
      <c r="BE325" s="97"/>
      <c r="BF325" s="97"/>
      <c r="BG325" s="97"/>
      <c r="BH325" s="97"/>
      <c r="BI325" s="97"/>
      <c r="BJ325" s="97"/>
      <c r="BK325" s="97"/>
      <c r="BL325" s="97"/>
      <c r="BM325" s="97"/>
      <c r="BN325" s="97"/>
      <c r="BO325" s="97"/>
      <c r="BP325" s="98"/>
      <c r="BQ325" s="104"/>
      <c r="BR325" s="97"/>
      <c r="BS325" s="97"/>
      <c r="BT325" s="97"/>
      <c r="BU325" s="97"/>
      <c r="BV325" s="97"/>
      <c r="BW325" s="97"/>
      <c r="BX325" s="97"/>
      <c r="BY325" s="97"/>
      <c r="BZ325" s="97"/>
      <c r="CA325" s="97"/>
      <c r="CB325" s="97"/>
      <c r="CC325" s="97"/>
      <c r="CD325" s="97"/>
      <c r="CE325" s="97"/>
      <c r="CF325" s="97"/>
      <c r="CG325" s="98"/>
      <c r="CH325" s="104"/>
      <c r="CI325" s="97"/>
      <c r="CJ325" s="97"/>
      <c r="CK325" s="97"/>
      <c r="CL325" s="97"/>
      <c r="CM325" s="97"/>
      <c r="CN325" s="97"/>
      <c r="CO325" s="97"/>
      <c r="CP325" s="97"/>
      <c r="CQ325" s="97"/>
      <c r="CR325" s="97"/>
      <c r="CS325" s="97"/>
      <c r="CT325" s="97"/>
      <c r="CU325" s="97"/>
      <c r="CV325" s="97"/>
      <c r="CW325" s="97"/>
      <c r="CX325" s="98"/>
      <c r="CY325" s="104"/>
      <c r="CZ325" s="97"/>
      <c r="DA325" s="97"/>
      <c r="DB325" s="97"/>
      <c r="DC325" s="97"/>
      <c r="DD325" s="97"/>
      <c r="DE325" s="97"/>
      <c r="DF325" s="97"/>
      <c r="DG325" s="97"/>
      <c r="DH325" s="97"/>
      <c r="DI325" s="97"/>
      <c r="DJ325" s="97"/>
      <c r="DK325" s="97"/>
      <c r="DL325" s="97"/>
      <c r="DM325" s="97"/>
      <c r="DN325" s="97"/>
      <c r="DO325" s="98"/>
      <c r="DP325" s="104"/>
      <c r="DQ325" s="97"/>
      <c r="DR325" s="97"/>
      <c r="DS325" s="97"/>
      <c r="DT325" s="97"/>
      <c r="DU325" s="97"/>
      <c r="DV325" s="97"/>
      <c r="DW325" s="97"/>
      <c r="DX325" s="97"/>
      <c r="DY325" s="97"/>
      <c r="DZ325" s="97"/>
      <c r="EA325" s="97"/>
      <c r="EB325" s="97"/>
      <c r="EC325" s="97"/>
      <c r="ED325" s="97"/>
      <c r="EE325" s="97"/>
      <c r="EF325" s="98"/>
      <c r="EG325" s="104"/>
      <c r="EH325" s="97"/>
      <c r="EI325" s="97"/>
      <c r="EJ325" s="97"/>
      <c r="EK325" s="97"/>
      <c r="EL325" s="97"/>
      <c r="EM325" s="97"/>
      <c r="EN325" s="97"/>
      <c r="EO325" s="97"/>
      <c r="EP325" s="97"/>
      <c r="EQ325" s="97"/>
      <c r="ER325" s="97"/>
      <c r="ES325" s="97"/>
      <c r="ET325" s="97"/>
      <c r="EU325" s="97"/>
      <c r="EV325" s="97"/>
      <c r="EW325" s="98"/>
      <c r="EX325" s="104"/>
      <c r="EY325" s="97"/>
      <c r="EZ325" s="97"/>
      <c r="FA325" s="97"/>
      <c r="FB325" s="97"/>
      <c r="FC325" s="97"/>
      <c r="FD325" s="97"/>
      <c r="FE325" s="97"/>
      <c r="FF325" s="97"/>
      <c r="FG325" s="97"/>
      <c r="FH325" s="97"/>
      <c r="FI325" s="97"/>
      <c r="FJ325" s="97"/>
      <c r="FK325" s="97"/>
      <c r="FL325" s="97"/>
      <c r="FM325" s="97"/>
      <c r="FN325" s="98"/>
      <c r="FO325" s="104"/>
      <c r="FP325" s="97"/>
      <c r="FQ325" s="97"/>
      <c r="FR325" s="97"/>
      <c r="FS325" s="97"/>
      <c r="FT325" s="97"/>
      <c r="FU325" s="97"/>
      <c r="FV325" s="97"/>
      <c r="FW325" s="97"/>
      <c r="FX325" s="97"/>
      <c r="FY325" s="97"/>
      <c r="FZ325" s="97"/>
      <c r="GA325" s="97"/>
      <c r="GB325" s="97"/>
      <c r="GC325" s="97"/>
      <c r="GD325" s="97"/>
      <c r="GE325" s="98"/>
      <c r="GF325" s="104"/>
      <c r="GG325" s="97"/>
      <c r="GH325" s="97"/>
      <c r="GI325" s="97"/>
      <c r="GJ325" s="97"/>
      <c r="GK325" s="97"/>
      <c r="GL325" s="97"/>
      <c r="GM325" s="97"/>
      <c r="GN325" s="97"/>
      <c r="GO325" s="97"/>
      <c r="GP325" s="97"/>
      <c r="GQ325" s="97"/>
      <c r="GR325" s="97"/>
      <c r="GS325" s="97"/>
      <c r="GT325" s="97"/>
      <c r="GU325" s="97"/>
      <c r="GV325" s="98"/>
      <c r="GW325" s="104"/>
      <c r="GX325" s="97"/>
      <c r="GY325" s="97"/>
      <c r="GZ325" s="97"/>
      <c r="HA325" s="97"/>
      <c r="HB325" s="97"/>
      <c r="HC325" s="97"/>
      <c r="HD325" s="97"/>
      <c r="HE325" s="97"/>
      <c r="HF325" s="97"/>
      <c r="HG325" s="97"/>
      <c r="HH325" s="97"/>
      <c r="HI325" s="97"/>
      <c r="HJ325" s="97"/>
      <c r="HK325" s="97"/>
      <c r="HL325" s="97"/>
      <c r="HM325" s="98"/>
      <c r="HN325" s="104"/>
      <c r="HO325" s="97"/>
      <c r="HP325" s="97"/>
      <c r="HQ325" s="97"/>
      <c r="HR325" s="97"/>
      <c r="HS325" s="97"/>
      <c r="HT325" s="97"/>
      <c r="HU325" s="97"/>
      <c r="HV325" s="97"/>
      <c r="HW325" s="97"/>
      <c r="HX325" s="97"/>
      <c r="HY325" s="97"/>
      <c r="HZ325" s="97"/>
      <c r="IA325" s="97"/>
      <c r="IB325" s="97"/>
      <c r="IC325" s="97"/>
      <c r="ID325" s="98"/>
      <c r="IE325" s="104"/>
      <c r="IF325" s="97"/>
      <c r="IG325" s="97"/>
      <c r="IH325" s="97"/>
      <c r="II325" s="97"/>
      <c r="IJ325" s="97"/>
      <c r="IK325" s="97"/>
      <c r="IL325" s="97"/>
      <c r="IM325" s="97"/>
      <c r="IN325" s="97"/>
      <c r="IO325" s="97"/>
      <c r="IP325" s="97"/>
      <c r="IQ325" s="97"/>
      <c r="IR325" s="97"/>
      <c r="IS325" s="97"/>
      <c r="IT325" s="97"/>
      <c r="IU325" s="98"/>
      <c r="IV325" s="104"/>
      <c r="IW325" s="97"/>
      <c r="IX325" s="97"/>
      <c r="IY325" s="97"/>
      <c r="IZ325" s="97"/>
      <c r="JA325" s="97"/>
      <c r="JB325" s="97"/>
      <c r="JC325" s="97"/>
      <c r="JD325" s="97"/>
      <c r="JE325" s="97"/>
      <c r="JF325" s="97"/>
      <c r="JG325" s="97"/>
      <c r="JH325" s="97"/>
      <c r="JI325" s="97"/>
      <c r="JJ325" s="97"/>
      <c r="JK325" s="97"/>
      <c r="JL325" s="98"/>
      <c r="JM325" s="104"/>
      <c r="JN325" s="97"/>
      <c r="JO325" s="97"/>
      <c r="JP325" s="97"/>
      <c r="JQ325" s="97"/>
      <c r="JR325" s="97"/>
      <c r="JS325" s="97"/>
      <c r="JT325" s="97"/>
      <c r="JU325" s="97"/>
      <c r="JV325" s="97"/>
      <c r="JW325" s="97"/>
      <c r="JX325" s="97"/>
      <c r="JY325" s="97"/>
      <c r="JZ325" s="97"/>
      <c r="KA325" s="97"/>
      <c r="KB325" s="97"/>
      <c r="KC325" s="98"/>
      <c r="KD325" s="104"/>
      <c r="KE325" s="97"/>
      <c r="KF325" s="97"/>
      <c r="KG325" s="97"/>
      <c r="KH325" s="97"/>
      <c r="KI325" s="97"/>
      <c r="KJ325" s="97"/>
      <c r="KK325" s="97"/>
      <c r="KL325" s="97"/>
      <c r="KM325" s="97"/>
      <c r="KN325" s="97"/>
      <c r="KO325" s="97"/>
      <c r="KP325" s="97"/>
      <c r="KQ325" s="97"/>
      <c r="KR325" s="97"/>
      <c r="KS325" s="97"/>
    </row>
    <row r="326" ht="15.0" customHeight="1">
      <c r="A326" s="104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8"/>
      <c r="R326" s="104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8"/>
      <c r="AI326" s="104"/>
      <c r="AJ326" s="97"/>
      <c r="AK326" s="97"/>
      <c r="AL326" s="97"/>
      <c r="AM326" s="97"/>
      <c r="AN326" s="97"/>
      <c r="AO326" s="97"/>
      <c r="AP326" s="97"/>
      <c r="AQ326" s="97"/>
      <c r="AR326" s="97"/>
      <c r="AS326" s="97"/>
      <c r="AT326" s="97"/>
      <c r="AU326" s="97"/>
      <c r="AV326" s="97"/>
      <c r="AW326" s="97"/>
      <c r="AX326" s="97"/>
      <c r="AY326" s="98"/>
      <c r="AZ326" s="104"/>
      <c r="BA326" s="97"/>
      <c r="BB326" s="97"/>
      <c r="BC326" s="97"/>
      <c r="BD326" s="97"/>
      <c r="BE326" s="97"/>
      <c r="BF326" s="97"/>
      <c r="BG326" s="97"/>
      <c r="BH326" s="97"/>
      <c r="BI326" s="97"/>
      <c r="BJ326" s="97"/>
      <c r="BK326" s="97"/>
      <c r="BL326" s="97"/>
      <c r="BM326" s="97"/>
      <c r="BN326" s="97"/>
      <c r="BO326" s="97"/>
      <c r="BP326" s="98"/>
      <c r="BQ326" s="104"/>
      <c r="BR326" s="97"/>
      <c r="BS326" s="97"/>
      <c r="BT326" s="97"/>
      <c r="BU326" s="97"/>
      <c r="BV326" s="97"/>
      <c r="BW326" s="97"/>
      <c r="BX326" s="97"/>
      <c r="BY326" s="97"/>
      <c r="BZ326" s="97"/>
      <c r="CA326" s="97"/>
      <c r="CB326" s="97"/>
      <c r="CC326" s="97"/>
      <c r="CD326" s="97"/>
      <c r="CE326" s="97"/>
      <c r="CF326" s="97"/>
      <c r="CG326" s="98"/>
      <c r="CH326" s="104"/>
      <c r="CI326" s="97"/>
      <c r="CJ326" s="97"/>
      <c r="CK326" s="97"/>
      <c r="CL326" s="97"/>
      <c r="CM326" s="97"/>
      <c r="CN326" s="97"/>
      <c r="CO326" s="97"/>
      <c r="CP326" s="97"/>
      <c r="CQ326" s="97"/>
      <c r="CR326" s="97"/>
      <c r="CS326" s="97"/>
      <c r="CT326" s="97"/>
      <c r="CU326" s="97"/>
      <c r="CV326" s="97"/>
      <c r="CW326" s="97"/>
      <c r="CX326" s="98"/>
      <c r="CY326" s="104"/>
      <c r="CZ326" s="97"/>
      <c r="DA326" s="97"/>
      <c r="DB326" s="97"/>
      <c r="DC326" s="97"/>
      <c r="DD326" s="97"/>
      <c r="DE326" s="97"/>
      <c r="DF326" s="97"/>
      <c r="DG326" s="97"/>
      <c r="DH326" s="97"/>
      <c r="DI326" s="97"/>
      <c r="DJ326" s="97"/>
      <c r="DK326" s="97"/>
      <c r="DL326" s="97"/>
      <c r="DM326" s="97"/>
      <c r="DN326" s="97"/>
      <c r="DO326" s="98"/>
      <c r="DP326" s="104"/>
      <c r="DQ326" s="97"/>
      <c r="DR326" s="97"/>
      <c r="DS326" s="97"/>
      <c r="DT326" s="97"/>
      <c r="DU326" s="97"/>
      <c r="DV326" s="97"/>
      <c r="DW326" s="97"/>
      <c r="DX326" s="97"/>
      <c r="DY326" s="97"/>
      <c r="DZ326" s="97"/>
      <c r="EA326" s="97"/>
      <c r="EB326" s="97"/>
      <c r="EC326" s="97"/>
      <c r="ED326" s="97"/>
      <c r="EE326" s="97"/>
      <c r="EF326" s="98"/>
      <c r="EG326" s="104"/>
      <c r="EH326" s="97"/>
      <c r="EI326" s="97"/>
      <c r="EJ326" s="97"/>
      <c r="EK326" s="97"/>
      <c r="EL326" s="97"/>
      <c r="EM326" s="97"/>
      <c r="EN326" s="97"/>
      <c r="EO326" s="97"/>
      <c r="EP326" s="97"/>
      <c r="EQ326" s="97"/>
      <c r="ER326" s="97"/>
      <c r="ES326" s="97"/>
      <c r="ET326" s="97"/>
      <c r="EU326" s="97"/>
      <c r="EV326" s="97"/>
      <c r="EW326" s="98"/>
      <c r="EX326" s="104"/>
      <c r="EY326" s="97"/>
      <c r="EZ326" s="97"/>
      <c r="FA326" s="97"/>
      <c r="FB326" s="97"/>
      <c r="FC326" s="97"/>
      <c r="FD326" s="97"/>
      <c r="FE326" s="97"/>
      <c r="FF326" s="97"/>
      <c r="FG326" s="97"/>
      <c r="FH326" s="97"/>
      <c r="FI326" s="97"/>
      <c r="FJ326" s="97"/>
      <c r="FK326" s="97"/>
      <c r="FL326" s="97"/>
      <c r="FM326" s="97"/>
      <c r="FN326" s="98"/>
      <c r="FO326" s="104"/>
      <c r="FP326" s="97"/>
      <c r="FQ326" s="97"/>
      <c r="FR326" s="97"/>
      <c r="FS326" s="97"/>
      <c r="FT326" s="97"/>
      <c r="FU326" s="97"/>
      <c r="FV326" s="97"/>
      <c r="FW326" s="97"/>
      <c r="FX326" s="97"/>
      <c r="FY326" s="97"/>
      <c r="FZ326" s="97"/>
      <c r="GA326" s="97"/>
      <c r="GB326" s="97"/>
      <c r="GC326" s="97"/>
      <c r="GD326" s="97"/>
      <c r="GE326" s="98"/>
      <c r="GF326" s="104"/>
      <c r="GG326" s="97"/>
      <c r="GH326" s="97"/>
      <c r="GI326" s="97"/>
      <c r="GJ326" s="97"/>
      <c r="GK326" s="97"/>
      <c r="GL326" s="97"/>
      <c r="GM326" s="97"/>
      <c r="GN326" s="97"/>
      <c r="GO326" s="97"/>
      <c r="GP326" s="97"/>
      <c r="GQ326" s="97"/>
      <c r="GR326" s="97"/>
      <c r="GS326" s="97"/>
      <c r="GT326" s="97"/>
      <c r="GU326" s="97"/>
      <c r="GV326" s="98"/>
      <c r="GW326" s="104"/>
      <c r="GX326" s="97"/>
      <c r="GY326" s="97"/>
      <c r="GZ326" s="97"/>
      <c r="HA326" s="97"/>
      <c r="HB326" s="97"/>
      <c r="HC326" s="97"/>
      <c r="HD326" s="97"/>
      <c r="HE326" s="97"/>
      <c r="HF326" s="97"/>
      <c r="HG326" s="97"/>
      <c r="HH326" s="97"/>
      <c r="HI326" s="97"/>
      <c r="HJ326" s="97"/>
      <c r="HK326" s="97"/>
      <c r="HL326" s="97"/>
      <c r="HM326" s="98"/>
      <c r="HN326" s="104"/>
      <c r="HO326" s="97"/>
      <c r="HP326" s="97"/>
      <c r="HQ326" s="97"/>
      <c r="HR326" s="97"/>
      <c r="HS326" s="97"/>
      <c r="HT326" s="97"/>
      <c r="HU326" s="97"/>
      <c r="HV326" s="97"/>
      <c r="HW326" s="97"/>
      <c r="HX326" s="97"/>
      <c r="HY326" s="97"/>
      <c r="HZ326" s="97"/>
      <c r="IA326" s="97"/>
      <c r="IB326" s="97"/>
      <c r="IC326" s="97"/>
      <c r="ID326" s="98"/>
      <c r="IE326" s="104"/>
      <c r="IF326" s="97"/>
      <c r="IG326" s="97"/>
      <c r="IH326" s="97"/>
      <c r="II326" s="97"/>
      <c r="IJ326" s="97"/>
      <c r="IK326" s="97"/>
      <c r="IL326" s="97"/>
      <c r="IM326" s="97"/>
      <c r="IN326" s="97"/>
      <c r="IO326" s="97"/>
      <c r="IP326" s="97"/>
      <c r="IQ326" s="97"/>
      <c r="IR326" s="97"/>
      <c r="IS326" s="97"/>
      <c r="IT326" s="97"/>
      <c r="IU326" s="98"/>
      <c r="IV326" s="104"/>
      <c r="IW326" s="97"/>
      <c r="IX326" s="97"/>
      <c r="IY326" s="97"/>
      <c r="IZ326" s="97"/>
      <c r="JA326" s="97"/>
      <c r="JB326" s="97"/>
      <c r="JC326" s="97"/>
      <c r="JD326" s="97"/>
      <c r="JE326" s="97"/>
      <c r="JF326" s="97"/>
      <c r="JG326" s="97"/>
      <c r="JH326" s="97"/>
      <c r="JI326" s="97"/>
      <c r="JJ326" s="97"/>
      <c r="JK326" s="97"/>
      <c r="JL326" s="98"/>
      <c r="JM326" s="104"/>
      <c r="JN326" s="97"/>
      <c r="JO326" s="97"/>
      <c r="JP326" s="97"/>
      <c r="JQ326" s="97"/>
      <c r="JR326" s="97"/>
      <c r="JS326" s="97"/>
      <c r="JT326" s="97"/>
      <c r="JU326" s="97"/>
      <c r="JV326" s="97"/>
      <c r="JW326" s="97"/>
      <c r="JX326" s="97"/>
      <c r="JY326" s="97"/>
      <c r="JZ326" s="97"/>
      <c r="KA326" s="97"/>
      <c r="KB326" s="97"/>
      <c r="KC326" s="98"/>
      <c r="KD326" s="104"/>
      <c r="KE326" s="97"/>
      <c r="KF326" s="97"/>
      <c r="KG326" s="97"/>
      <c r="KH326" s="97"/>
      <c r="KI326" s="97"/>
      <c r="KJ326" s="97"/>
      <c r="KK326" s="97"/>
      <c r="KL326" s="97"/>
      <c r="KM326" s="97"/>
      <c r="KN326" s="97"/>
      <c r="KO326" s="97"/>
      <c r="KP326" s="97"/>
      <c r="KQ326" s="97"/>
      <c r="KR326" s="97"/>
      <c r="KS326" s="97"/>
    </row>
    <row r="327" ht="15.0" customHeight="1">
      <c r="A327" s="104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8"/>
      <c r="R327" s="104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8"/>
      <c r="AI327" s="104"/>
      <c r="AJ327" s="97"/>
      <c r="AK327" s="97"/>
      <c r="AL327" s="97"/>
      <c r="AM327" s="97"/>
      <c r="AN327" s="97"/>
      <c r="AO327" s="97"/>
      <c r="AP327" s="97"/>
      <c r="AQ327" s="97"/>
      <c r="AR327" s="97"/>
      <c r="AS327" s="97"/>
      <c r="AT327" s="97"/>
      <c r="AU327" s="97"/>
      <c r="AV327" s="97"/>
      <c r="AW327" s="97"/>
      <c r="AX327" s="97"/>
      <c r="AY327" s="98"/>
      <c r="AZ327" s="104"/>
      <c r="BA327" s="97"/>
      <c r="BB327" s="97"/>
      <c r="BC327" s="97"/>
      <c r="BD327" s="97"/>
      <c r="BE327" s="97"/>
      <c r="BF327" s="97"/>
      <c r="BG327" s="97"/>
      <c r="BH327" s="97"/>
      <c r="BI327" s="97"/>
      <c r="BJ327" s="97"/>
      <c r="BK327" s="97"/>
      <c r="BL327" s="97"/>
      <c r="BM327" s="97"/>
      <c r="BN327" s="97"/>
      <c r="BO327" s="97"/>
      <c r="BP327" s="98"/>
      <c r="BQ327" s="104"/>
      <c r="BR327" s="97"/>
      <c r="BS327" s="97"/>
      <c r="BT327" s="97"/>
      <c r="BU327" s="97"/>
      <c r="BV327" s="97"/>
      <c r="BW327" s="97"/>
      <c r="BX327" s="97"/>
      <c r="BY327" s="97"/>
      <c r="BZ327" s="97"/>
      <c r="CA327" s="97"/>
      <c r="CB327" s="97"/>
      <c r="CC327" s="97"/>
      <c r="CD327" s="97"/>
      <c r="CE327" s="97"/>
      <c r="CF327" s="97"/>
      <c r="CG327" s="98"/>
      <c r="CH327" s="104"/>
      <c r="CI327" s="97"/>
      <c r="CJ327" s="97"/>
      <c r="CK327" s="97"/>
      <c r="CL327" s="97"/>
      <c r="CM327" s="97"/>
      <c r="CN327" s="97"/>
      <c r="CO327" s="97"/>
      <c r="CP327" s="97"/>
      <c r="CQ327" s="97"/>
      <c r="CR327" s="97"/>
      <c r="CS327" s="97"/>
      <c r="CT327" s="97"/>
      <c r="CU327" s="97"/>
      <c r="CV327" s="97"/>
      <c r="CW327" s="97"/>
      <c r="CX327" s="98"/>
      <c r="CY327" s="104"/>
      <c r="CZ327" s="97"/>
      <c r="DA327" s="97"/>
      <c r="DB327" s="97"/>
      <c r="DC327" s="97"/>
      <c r="DD327" s="97"/>
      <c r="DE327" s="97"/>
      <c r="DF327" s="97"/>
      <c r="DG327" s="97"/>
      <c r="DH327" s="97"/>
      <c r="DI327" s="97"/>
      <c r="DJ327" s="97"/>
      <c r="DK327" s="97"/>
      <c r="DL327" s="97"/>
      <c r="DM327" s="97"/>
      <c r="DN327" s="97"/>
      <c r="DO327" s="98"/>
      <c r="DP327" s="104"/>
      <c r="DQ327" s="97"/>
      <c r="DR327" s="97"/>
      <c r="DS327" s="97"/>
      <c r="DT327" s="97"/>
      <c r="DU327" s="97"/>
      <c r="DV327" s="97"/>
      <c r="DW327" s="97"/>
      <c r="DX327" s="97"/>
      <c r="DY327" s="97"/>
      <c r="DZ327" s="97"/>
      <c r="EA327" s="97"/>
      <c r="EB327" s="97"/>
      <c r="EC327" s="97"/>
      <c r="ED327" s="97"/>
      <c r="EE327" s="97"/>
      <c r="EF327" s="98"/>
      <c r="EG327" s="104"/>
      <c r="EH327" s="97"/>
      <c r="EI327" s="97"/>
      <c r="EJ327" s="97"/>
      <c r="EK327" s="97"/>
      <c r="EL327" s="97"/>
      <c r="EM327" s="97"/>
      <c r="EN327" s="97"/>
      <c r="EO327" s="97"/>
      <c r="EP327" s="97"/>
      <c r="EQ327" s="97"/>
      <c r="ER327" s="97"/>
      <c r="ES327" s="97"/>
      <c r="ET327" s="97"/>
      <c r="EU327" s="97"/>
      <c r="EV327" s="97"/>
      <c r="EW327" s="98"/>
      <c r="EX327" s="104"/>
      <c r="EY327" s="97"/>
      <c r="EZ327" s="97"/>
      <c r="FA327" s="97"/>
      <c r="FB327" s="97"/>
      <c r="FC327" s="97"/>
      <c r="FD327" s="97"/>
      <c r="FE327" s="97"/>
      <c r="FF327" s="97"/>
      <c r="FG327" s="97"/>
      <c r="FH327" s="97"/>
      <c r="FI327" s="97"/>
      <c r="FJ327" s="97"/>
      <c r="FK327" s="97"/>
      <c r="FL327" s="97"/>
      <c r="FM327" s="97"/>
      <c r="FN327" s="98"/>
      <c r="FO327" s="104"/>
      <c r="FP327" s="97"/>
      <c r="FQ327" s="97"/>
      <c r="FR327" s="97"/>
      <c r="FS327" s="97"/>
      <c r="FT327" s="97"/>
      <c r="FU327" s="97"/>
      <c r="FV327" s="97"/>
      <c r="FW327" s="97"/>
      <c r="FX327" s="97"/>
      <c r="FY327" s="97"/>
      <c r="FZ327" s="97"/>
      <c r="GA327" s="97"/>
      <c r="GB327" s="97"/>
      <c r="GC327" s="97"/>
      <c r="GD327" s="97"/>
      <c r="GE327" s="98"/>
      <c r="GF327" s="104"/>
      <c r="GG327" s="97"/>
      <c r="GH327" s="97"/>
      <c r="GI327" s="97"/>
      <c r="GJ327" s="97"/>
      <c r="GK327" s="97"/>
      <c r="GL327" s="97"/>
      <c r="GM327" s="97"/>
      <c r="GN327" s="97"/>
      <c r="GO327" s="97"/>
      <c r="GP327" s="97"/>
      <c r="GQ327" s="97"/>
      <c r="GR327" s="97"/>
      <c r="GS327" s="97"/>
      <c r="GT327" s="97"/>
      <c r="GU327" s="97"/>
      <c r="GV327" s="98"/>
      <c r="GW327" s="104"/>
      <c r="GX327" s="97"/>
      <c r="GY327" s="97"/>
      <c r="GZ327" s="97"/>
      <c r="HA327" s="97"/>
      <c r="HB327" s="97"/>
      <c r="HC327" s="97"/>
      <c r="HD327" s="97"/>
      <c r="HE327" s="97"/>
      <c r="HF327" s="97"/>
      <c r="HG327" s="97"/>
      <c r="HH327" s="97"/>
      <c r="HI327" s="97"/>
      <c r="HJ327" s="97"/>
      <c r="HK327" s="97"/>
      <c r="HL327" s="97"/>
      <c r="HM327" s="98"/>
      <c r="HN327" s="104"/>
      <c r="HO327" s="97"/>
      <c r="HP327" s="97"/>
      <c r="HQ327" s="97"/>
      <c r="HR327" s="97"/>
      <c r="HS327" s="97"/>
      <c r="HT327" s="97"/>
      <c r="HU327" s="97"/>
      <c r="HV327" s="97"/>
      <c r="HW327" s="97"/>
      <c r="HX327" s="97"/>
      <c r="HY327" s="97"/>
      <c r="HZ327" s="97"/>
      <c r="IA327" s="97"/>
      <c r="IB327" s="97"/>
      <c r="IC327" s="97"/>
      <c r="ID327" s="98"/>
      <c r="IE327" s="104"/>
      <c r="IF327" s="97"/>
      <c r="IG327" s="97"/>
      <c r="IH327" s="97"/>
      <c r="II327" s="97"/>
      <c r="IJ327" s="97"/>
      <c r="IK327" s="97"/>
      <c r="IL327" s="97"/>
      <c r="IM327" s="97"/>
      <c r="IN327" s="97"/>
      <c r="IO327" s="97"/>
      <c r="IP327" s="97"/>
      <c r="IQ327" s="97"/>
      <c r="IR327" s="97"/>
      <c r="IS327" s="97"/>
      <c r="IT327" s="97"/>
      <c r="IU327" s="98"/>
      <c r="IV327" s="104"/>
      <c r="IW327" s="97"/>
      <c r="IX327" s="97"/>
      <c r="IY327" s="97"/>
      <c r="IZ327" s="97"/>
      <c r="JA327" s="97"/>
      <c r="JB327" s="97"/>
      <c r="JC327" s="97"/>
      <c r="JD327" s="97"/>
      <c r="JE327" s="97"/>
      <c r="JF327" s="97"/>
      <c r="JG327" s="97"/>
      <c r="JH327" s="97"/>
      <c r="JI327" s="97"/>
      <c r="JJ327" s="97"/>
      <c r="JK327" s="97"/>
      <c r="JL327" s="98"/>
      <c r="JM327" s="104"/>
      <c r="JN327" s="97"/>
      <c r="JO327" s="97"/>
      <c r="JP327" s="97"/>
      <c r="JQ327" s="97"/>
      <c r="JR327" s="97"/>
      <c r="JS327" s="97"/>
      <c r="JT327" s="97"/>
      <c r="JU327" s="97"/>
      <c r="JV327" s="97"/>
      <c r="JW327" s="97"/>
      <c r="JX327" s="97"/>
      <c r="JY327" s="97"/>
      <c r="JZ327" s="97"/>
      <c r="KA327" s="97"/>
      <c r="KB327" s="97"/>
      <c r="KC327" s="98"/>
      <c r="KD327" s="104"/>
      <c r="KE327" s="97"/>
      <c r="KF327" s="97"/>
      <c r="KG327" s="97"/>
      <c r="KH327" s="97"/>
      <c r="KI327" s="97"/>
      <c r="KJ327" s="97"/>
      <c r="KK327" s="97"/>
      <c r="KL327" s="97"/>
      <c r="KM327" s="97"/>
      <c r="KN327" s="97"/>
      <c r="KO327" s="97"/>
      <c r="KP327" s="97"/>
      <c r="KQ327" s="97"/>
      <c r="KR327" s="97"/>
      <c r="KS327" s="97"/>
    </row>
    <row r="328" ht="15.0" customHeight="1">
      <c r="A328" s="104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8"/>
      <c r="R328" s="104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8"/>
      <c r="AI328" s="104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7"/>
      <c r="AV328" s="97"/>
      <c r="AW328" s="97"/>
      <c r="AX328" s="97"/>
      <c r="AY328" s="98"/>
      <c r="AZ328" s="104"/>
      <c r="BA328" s="97"/>
      <c r="BB328" s="97"/>
      <c r="BC328" s="97"/>
      <c r="BD328" s="97"/>
      <c r="BE328" s="97"/>
      <c r="BF328" s="97"/>
      <c r="BG328" s="97"/>
      <c r="BH328" s="97"/>
      <c r="BI328" s="97"/>
      <c r="BJ328" s="97"/>
      <c r="BK328" s="97"/>
      <c r="BL328" s="97"/>
      <c r="BM328" s="97"/>
      <c r="BN328" s="97"/>
      <c r="BO328" s="97"/>
      <c r="BP328" s="98"/>
      <c r="BQ328" s="104"/>
      <c r="BR328" s="97"/>
      <c r="BS328" s="97"/>
      <c r="BT328" s="97"/>
      <c r="BU328" s="97"/>
      <c r="BV328" s="97"/>
      <c r="BW328" s="97"/>
      <c r="BX328" s="97"/>
      <c r="BY328" s="97"/>
      <c r="BZ328" s="97"/>
      <c r="CA328" s="97"/>
      <c r="CB328" s="97"/>
      <c r="CC328" s="97"/>
      <c r="CD328" s="97"/>
      <c r="CE328" s="97"/>
      <c r="CF328" s="97"/>
      <c r="CG328" s="98"/>
      <c r="CH328" s="104"/>
      <c r="CI328" s="97"/>
      <c r="CJ328" s="97"/>
      <c r="CK328" s="97"/>
      <c r="CL328" s="97"/>
      <c r="CM328" s="97"/>
      <c r="CN328" s="97"/>
      <c r="CO328" s="97"/>
      <c r="CP328" s="97"/>
      <c r="CQ328" s="97"/>
      <c r="CR328" s="97"/>
      <c r="CS328" s="97"/>
      <c r="CT328" s="97"/>
      <c r="CU328" s="97"/>
      <c r="CV328" s="97"/>
      <c r="CW328" s="97"/>
      <c r="CX328" s="98"/>
      <c r="CY328" s="104"/>
      <c r="CZ328" s="97"/>
      <c r="DA328" s="97"/>
      <c r="DB328" s="97"/>
      <c r="DC328" s="97"/>
      <c r="DD328" s="97"/>
      <c r="DE328" s="97"/>
      <c r="DF328" s="97"/>
      <c r="DG328" s="97"/>
      <c r="DH328" s="97"/>
      <c r="DI328" s="97"/>
      <c r="DJ328" s="97"/>
      <c r="DK328" s="97"/>
      <c r="DL328" s="97"/>
      <c r="DM328" s="97"/>
      <c r="DN328" s="97"/>
      <c r="DO328" s="98"/>
      <c r="DP328" s="104"/>
      <c r="DQ328" s="97"/>
      <c r="DR328" s="97"/>
      <c r="DS328" s="97"/>
      <c r="DT328" s="97"/>
      <c r="DU328" s="97"/>
      <c r="DV328" s="97"/>
      <c r="DW328" s="97"/>
      <c r="DX328" s="97"/>
      <c r="DY328" s="97"/>
      <c r="DZ328" s="97"/>
      <c r="EA328" s="97"/>
      <c r="EB328" s="97"/>
      <c r="EC328" s="97"/>
      <c r="ED328" s="97"/>
      <c r="EE328" s="97"/>
      <c r="EF328" s="98"/>
      <c r="EG328" s="104"/>
      <c r="EH328" s="97"/>
      <c r="EI328" s="97"/>
      <c r="EJ328" s="97"/>
      <c r="EK328" s="97"/>
      <c r="EL328" s="97"/>
      <c r="EM328" s="97"/>
      <c r="EN328" s="97"/>
      <c r="EO328" s="97"/>
      <c r="EP328" s="97"/>
      <c r="EQ328" s="97"/>
      <c r="ER328" s="97"/>
      <c r="ES328" s="97"/>
      <c r="ET328" s="97"/>
      <c r="EU328" s="97"/>
      <c r="EV328" s="97"/>
      <c r="EW328" s="98"/>
      <c r="EX328" s="104"/>
      <c r="EY328" s="97"/>
      <c r="EZ328" s="97"/>
      <c r="FA328" s="97"/>
      <c r="FB328" s="97"/>
      <c r="FC328" s="97"/>
      <c r="FD328" s="97"/>
      <c r="FE328" s="97"/>
      <c r="FF328" s="97"/>
      <c r="FG328" s="97"/>
      <c r="FH328" s="97"/>
      <c r="FI328" s="97"/>
      <c r="FJ328" s="97"/>
      <c r="FK328" s="97"/>
      <c r="FL328" s="97"/>
      <c r="FM328" s="97"/>
      <c r="FN328" s="98"/>
      <c r="FO328" s="104"/>
      <c r="FP328" s="97"/>
      <c r="FQ328" s="97"/>
      <c r="FR328" s="97"/>
      <c r="FS328" s="97"/>
      <c r="FT328" s="97"/>
      <c r="FU328" s="97"/>
      <c r="FV328" s="97"/>
      <c r="FW328" s="97"/>
      <c r="FX328" s="97"/>
      <c r="FY328" s="97"/>
      <c r="FZ328" s="97"/>
      <c r="GA328" s="97"/>
      <c r="GB328" s="97"/>
      <c r="GC328" s="97"/>
      <c r="GD328" s="97"/>
      <c r="GE328" s="98"/>
      <c r="GF328" s="104"/>
      <c r="GG328" s="97"/>
      <c r="GH328" s="97"/>
      <c r="GI328" s="97"/>
      <c r="GJ328" s="97"/>
      <c r="GK328" s="97"/>
      <c r="GL328" s="97"/>
      <c r="GM328" s="97"/>
      <c r="GN328" s="97"/>
      <c r="GO328" s="97"/>
      <c r="GP328" s="97"/>
      <c r="GQ328" s="97"/>
      <c r="GR328" s="97"/>
      <c r="GS328" s="97"/>
      <c r="GT328" s="97"/>
      <c r="GU328" s="97"/>
      <c r="GV328" s="98"/>
      <c r="GW328" s="104"/>
      <c r="GX328" s="97"/>
      <c r="GY328" s="97"/>
      <c r="GZ328" s="97"/>
      <c r="HA328" s="97"/>
      <c r="HB328" s="97"/>
      <c r="HC328" s="97"/>
      <c r="HD328" s="97"/>
      <c r="HE328" s="97"/>
      <c r="HF328" s="97"/>
      <c r="HG328" s="97"/>
      <c r="HH328" s="97"/>
      <c r="HI328" s="97"/>
      <c r="HJ328" s="97"/>
      <c r="HK328" s="97"/>
      <c r="HL328" s="97"/>
      <c r="HM328" s="98"/>
      <c r="HN328" s="104"/>
      <c r="HO328" s="97"/>
      <c r="HP328" s="97"/>
      <c r="HQ328" s="97"/>
      <c r="HR328" s="97"/>
      <c r="HS328" s="97"/>
      <c r="HT328" s="97"/>
      <c r="HU328" s="97"/>
      <c r="HV328" s="97"/>
      <c r="HW328" s="97"/>
      <c r="HX328" s="97"/>
      <c r="HY328" s="97"/>
      <c r="HZ328" s="97"/>
      <c r="IA328" s="97"/>
      <c r="IB328" s="97"/>
      <c r="IC328" s="97"/>
      <c r="ID328" s="98"/>
      <c r="IE328" s="104"/>
      <c r="IF328" s="97"/>
      <c r="IG328" s="97"/>
      <c r="IH328" s="97"/>
      <c r="II328" s="97"/>
      <c r="IJ328" s="97"/>
      <c r="IK328" s="97"/>
      <c r="IL328" s="97"/>
      <c r="IM328" s="97"/>
      <c r="IN328" s="97"/>
      <c r="IO328" s="97"/>
      <c r="IP328" s="97"/>
      <c r="IQ328" s="97"/>
      <c r="IR328" s="97"/>
      <c r="IS328" s="97"/>
      <c r="IT328" s="97"/>
      <c r="IU328" s="98"/>
      <c r="IV328" s="104"/>
      <c r="IW328" s="97"/>
      <c r="IX328" s="97"/>
      <c r="IY328" s="97"/>
      <c r="IZ328" s="97"/>
      <c r="JA328" s="97"/>
      <c r="JB328" s="97"/>
      <c r="JC328" s="97"/>
      <c r="JD328" s="97"/>
      <c r="JE328" s="97"/>
      <c r="JF328" s="97"/>
      <c r="JG328" s="97"/>
      <c r="JH328" s="97"/>
      <c r="JI328" s="97"/>
      <c r="JJ328" s="97"/>
      <c r="JK328" s="97"/>
      <c r="JL328" s="98"/>
      <c r="JM328" s="104"/>
      <c r="JN328" s="97"/>
      <c r="JO328" s="97"/>
      <c r="JP328" s="97"/>
      <c r="JQ328" s="97"/>
      <c r="JR328" s="97"/>
      <c r="JS328" s="97"/>
      <c r="JT328" s="97"/>
      <c r="JU328" s="97"/>
      <c r="JV328" s="97"/>
      <c r="JW328" s="97"/>
      <c r="JX328" s="97"/>
      <c r="JY328" s="97"/>
      <c r="JZ328" s="97"/>
      <c r="KA328" s="97"/>
      <c r="KB328" s="97"/>
      <c r="KC328" s="98"/>
      <c r="KD328" s="104"/>
      <c r="KE328" s="97"/>
      <c r="KF328" s="97"/>
      <c r="KG328" s="97"/>
      <c r="KH328" s="97"/>
      <c r="KI328" s="97"/>
      <c r="KJ328" s="97"/>
      <c r="KK328" s="97"/>
      <c r="KL328" s="97"/>
      <c r="KM328" s="97"/>
      <c r="KN328" s="97"/>
      <c r="KO328" s="97"/>
      <c r="KP328" s="97"/>
      <c r="KQ328" s="97"/>
      <c r="KR328" s="97"/>
      <c r="KS328" s="97"/>
    </row>
    <row r="329" ht="15.0" customHeight="1">
      <c r="A329" s="104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8"/>
      <c r="R329" s="104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8"/>
      <c r="AI329" s="104"/>
      <c r="AJ329" s="97"/>
      <c r="AK329" s="97"/>
      <c r="AL329" s="97"/>
      <c r="AM329" s="97"/>
      <c r="AN329" s="97"/>
      <c r="AO329" s="97"/>
      <c r="AP329" s="97"/>
      <c r="AQ329" s="97"/>
      <c r="AR329" s="97"/>
      <c r="AS329" s="97"/>
      <c r="AT329" s="97"/>
      <c r="AU329" s="97"/>
      <c r="AV329" s="97"/>
      <c r="AW329" s="97"/>
      <c r="AX329" s="97"/>
      <c r="AY329" s="98"/>
      <c r="AZ329" s="104"/>
      <c r="BA329" s="97"/>
      <c r="BB329" s="97"/>
      <c r="BC329" s="97"/>
      <c r="BD329" s="97"/>
      <c r="BE329" s="97"/>
      <c r="BF329" s="97"/>
      <c r="BG329" s="97"/>
      <c r="BH329" s="97"/>
      <c r="BI329" s="97"/>
      <c r="BJ329" s="97"/>
      <c r="BK329" s="97"/>
      <c r="BL329" s="97"/>
      <c r="BM329" s="97"/>
      <c r="BN329" s="97"/>
      <c r="BO329" s="97"/>
      <c r="BP329" s="98"/>
      <c r="BQ329" s="104"/>
      <c r="BR329" s="97"/>
      <c r="BS329" s="97"/>
      <c r="BT329" s="97"/>
      <c r="BU329" s="97"/>
      <c r="BV329" s="97"/>
      <c r="BW329" s="97"/>
      <c r="BX329" s="97"/>
      <c r="BY329" s="97"/>
      <c r="BZ329" s="97"/>
      <c r="CA329" s="97"/>
      <c r="CB329" s="97"/>
      <c r="CC329" s="97"/>
      <c r="CD329" s="97"/>
      <c r="CE329" s="97"/>
      <c r="CF329" s="97"/>
      <c r="CG329" s="98"/>
      <c r="CH329" s="104"/>
      <c r="CI329" s="97"/>
      <c r="CJ329" s="97"/>
      <c r="CK329" s="97"/>
      <c r="CL329" s="97"/>
      <c r="CM329" s="97"/>
      <c r="CN329" s="97"/>
      <c r="CO329" s="97"/>
      <c r="CP329" s="97"/>
      <c r="CQ329" s="97"/>
      <c r="CR329" s="97"/>
      <c r="CS329" s="97"/>
      <c r="CT329" s="97"/>
      <c r="CU329" s="97"/>
      <c r="CV329" s="97"/>
      <c r="CW329" s="97"/>
      <c r="CX329" s="98"/>
      <c r="CY329" s="104"/>
      <c r="CZ329" s="97"/>
      <c r="DA329" s="97"/>
      <c r="DB329" s="97"/>
      <c r="DC329" s="97"/>
      <c r="DD329" s="97"/>
      <c r="DE329" s="97"/>
      <c r="DF329" s="97"/>
      <c r="DG329" s="97"/>
      <c r="DH329" s="97"/>
      <c r="DI329" s="97"/>
      <c r="DJ329" s="97"/>
      <c r="DK329" s="97"/>
      <c r="DL329" s="97"/>
      <c r="DM329" s="97"/>
      <c r="DN329" s="97"/>
      <c r="DO329" s="98"/>
      <c r="DP329" s="104"/>
      <c r="DQ329" s="97"/>
      <c r="DR329" s="97"/>
      <c r="DS329" s="97"/>
      <c r="DT329" s="97"/>
      <c r="DU329" s="97"/>
      <c r="DV329" s="97"/>
      <c r="DW329" s="97"/>
      <c r="DX329" s="97"/>
      <c r="DY329" s="97"/>
      <c r="DZ329" s="97"/>
      <c r="EA329" s="97"/>
      <c r="EB329" s="97"/>
      <c r="EC329" s="97"/>
      <c r="ED329" s="97"/>
      <c r="EE329" s="97"/>
      <c r="EF329" s="98"/>
      <c r="EG329" s="104"/>
      <c r="EH329" s="97"/>
      <c r="EI329" s="97"/>
      <c r="EJ329" s="97"/>
      <c r="EK329" s="97"/>
      <c r="EL329" s="97"/>
      <c r="EM329" s="97"/>
      <c r="EN329" s="97"/>
      <c r="EO329" s="97"/>
      <c r="EP329" s="97"/>
      <c r="EQ329" s="97"/>
      <c r="ER329" s="97"/>
      <c r="ES329" s="97"/>
      <c r="ET329" s="97"/>
      <c r="EU329" s="97"/>
      <c r="EV329" s="97"/>
      <c r="EW329" s="98"/>
      <c r="EX329" s="104"/>
      <c r="EY329" s="97"/>
      <c r="EZ329" s="97"/>
      <c r="FA329" s="97"/>
      <c r="FB329" s="97"/>
      <c r="FC329" s="97"/>
      <c r="FD329" s="97"/>
      <c r="FE329" s="97"/>
      <c r="FF329" s="97"/>
      <c r="FG329" s="97"/>
      <c r="FH329" s="97"/>
      <c r="FI329" s="97"/>
      <c r="FJ329" s="97"/>
      <c r="FK329" s="97"/>
      <c r="FL329" s="97"/>
      <c r="FM329" s="97"/>
      <c r="FN329" s="98"/>
      <c r="FO329" s="104"/>
      <c r="FP329" s="97"/>
      <c r="FQ329" s="97"/>
      <c r="FR329" s="97"/>
      <c r="FS329" s="97"/>
      <c r="FT329" s="97"/>
      <c r="FU329" s="97"/>
      <c r="FV329" s="97"/>
      <c r="FW329" s="97"/>
      <c r="FX329" s="97"/>
      <c r="FY329" s="97"/>
      <c r="FZ329" s="97"/>
      <c r="GA329" s="97"/>
      <c r="GB329" s="97"/>
      <c r="GC329" s="97"/>
      <c r="GD329" s="97"/>
      <c r="GE329" s="98"/>
      <c r="GF329" s="104"/>
      <c r="GG329" s="97"/>
      <c r="GH329" s="97"/>
      <c r="GI329" s="97"/>
      <c r="GJ329" s="97"/>
      <c r="GK329" s="97"/>
      <c r="GL329" s="97"/>
      <c r="GM329" s="97"/>
      <c r="GN329" s="97"/>
      <c r="GO329" s="97"/>
      <c r="GP329" s="97"/>
      <c r="GQ329" s="97"/>
      <c r="GR329" s="97"/>
      <c r="GS329" s="97"/>
      <c r="GT329" s="97"/>
      <c r="GU329" s="97"/>
      <c r="GV329" s="98"/>
      <c r="GW329" s="104"/>
      <c r="GX329" s="97"/>
      <c r="GY329" s="97"/>
      <c r="GZ329" s="97"/>
      <c r="HA329" s="97"/>
      <c r="HB329" s="97"/>
      <c r="HC329" s="97"/>
      <c r="HD329" s="97"/>
      <c r="HE329" s="97"/>
      <c r="HF329" s="97"/>
      <c r="HG329" s="97"/>
      <c r="HH329" s="97"/>
      <c r="HI329" s="97"/>
      <c r="HJ329" s="97"/>
      <c r="HK329" s="97"/>
      <c r="HL329" s="97"/>
      <c r="HM329" s="98"/>
      <c r="HN329" s="104"/>
      <c r="HO329" s="97"/>
      <c r="HP329" s="97"/>
      <c r="HQ329" s="97"/>
      <c r="HR329" s="97"/>
      <c r="HS329" s="97"/>
      <c r="HT329" s="97"/>
      <c r="HU329" s="97"/>
      <c r="HV329" s="97"/>
      <c r="HW329" s="97"/>
      <c r="HX329" s="97"/>
      <c r="HY329" s="97"/>
      <c r="HZ329" s="97"/>
      <c r="IA329" s="97"/>
      <c r="IB329" s="97"/>
      <c r="IC329" s="97"/>
      <c r="ID329" s="98"/>
      <c r="IE329" s="104"/>
      <c r="IF329" s="97"/>
      <c r="IG329" s="97"/>
      <c r="IH329" s="97"/>
      <c r="II329" s="97"/>
      <c r="IJ329" s="97"/>
      <c r="IK329" s="97"/>
      <c r="IL329" s="97"/>
      <c r="IM329" s="97"/>
      <c r="IN329" s="97"/>
      <c r="IO329" s="97"/>
      <c r="IP329" s="97"/>
      <c r="IQ329" s="97"/>
      <c r="IR329" s="97"/>
      <c r="IS329" s="97"/>
      <c r="IT329" s="97"/>
      <c r="IU329" s="98"/>
      <c r="IV329" s="104"/>
      <c r="IW329" s="97"/>
      <c r="IX329" s="97"/>
      <c r="IY329" s="97"/>
      <c r="IZ329" s="97"/>
      <c r="JA329" s="97"/>
      <c r="JB329" s="97"/>
      <c r="JC329" s="97"/>
      <c r="JD329" s="97"/>
      <c r="JE329" s="97"/>
      <c r="JF329" s="97"/>
      <c r="JG329" s="97"/>
      <c r="JH329" s="97"/>
      <c r="JI329" s="97"/>
      <c r="JJ329" s="97"/>
      <c r="JK329" s="97"/>
      <c r="JL329" s="98"/>
      <c r="JM329" s="104"/>
      <c r="JN329" s="97"/>
      <c r="JO329" s="97"/>
      <c r="JP329" s="97"/>
      <c r="JQ329" s="97"/>
      <c r="JR329" s="97"/>
      <c r="JS329" s="97"/>
      <c r="JT329" s="97"/>
      <c r="JU329" s="97"/>
      <c r="JV329" s="97"/>
      <c r="JW329" s="97"/>
      <c r="JX329" s="97"/>
      <c r="JY329" s="97"/>
      <c r="JZ329" s="97"/>
      <c r="KA329" s="97"/>
      <c r="KB329" s="97"/>
      <c r="KC329" s="98"/>
      <c r="KD329" s="104"/>
      <c r="KE329" s="97"/>
      <c r="KF329" s="97"/>
      <c r="KG329" s="97"/>
      <c r="KH329" s="97"/>
      <c r="KI329" s="97"/>
      <c r="KJ329" s="97"/>
      <c r="KK329" s="97"/>
      <c r="KL329" s="97"/>
      <c r="KM329" s="97"/>
      <c r="KN329" s="97"/>
      <c r="KO329" s="97"/>
      <c r="KP329" s="97"/>
      <c r="KQ329" s="97"/>
      <c r="KR329" s="97"/>
      <c r="KS329" s="97"/>
    </row>
    <row r="330" ht="15.0" customHeight="1">
      <c r="A330" s="104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8"/>
      <c r="R330" s="104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8"/>
      <c r="AI330" s="104"/>
      <c r="AJ330" s="97"/>
      <c r="AK330" s="97"/>
      <c r="AL330" s="97"/>
      <c r="AM330" s="97"/>
      <c r="AN330" s="97"/>
      <c r="AO330" s="97"/>
      <c r="AP330" s="97"/>
      <c r="AQ330" s="97"/>
      <c r="AR330" s="97"/>
      <c r="AS330" s="97"/>
      <c r="AT330" s="97"/>
      <c r="AU330" s="97"/>
      <c r="AV330" s="97"/>
      <c r="AW330" s="97"/>
      <c r="AX330" s="97"/>
      <c r="AY330" s="98"/>
      <c r="AZ330" s="104"/>
      <c r="BA330" s="97"/>
      <c r="BB330" s="97"/>
      <c r="BC330" s="97"/>
      <c r="BD330" s="97"/>
      <c r="BE330" s="97"/>
      <c r="BF330" s="97"/>
      <c r="BG330" s="97"/>
      <c r="BH330" s="97"/>
      <c r="BI330" s="97"/>
      <c r="BJ330" s="97"/>
      <c r="BK330" s="97"/>
      <c r="BL330" s="97"/>
      <c r="BM330" s="97"/>
      <c r="BN330" s="97"/>
      <c r="BO330" s="97"/>
      <c r="BP330" s="98"/>
      <c r="BQ330" s="104"/>
      <c r="BR330" s="97"/>
      <c r="BS330" s="97"/>
      <c r="BT330" s="97"/>
      <c r="BU330" s="97"/>
      <c r="BV330" s="97"/>
      <c r="BW330" s="97"/>
      <c r="BX330" s="97"/>
      <c r="BY330" s="97"/>
      <c r="BZ330" s="97"/>
      <c r="CA330" s="97"/>
      <c r="CB330" s="97"/>
      <c r="CC330" s="97"/>
      <c r="CD330" s="97"/>
      <c r="CE330" s="97"/>
      <c r="CF330" s="97"/>
      <c r="CG330" s="98"/>
      <c r="CH330" s="104"/>
      <c r="CI330" s="97"/>
      <c r="CJ330" s="97"/>
      <c r="CK330" s="97"/>
      <c r="CL330" s="97"/>
      <c r="CM330" s="97"/>
      <c r="CN330" s="97"/>
      <c r="CO330" s="97"/>
      <c r="CP330" s="97"/>
      <c r="CQ330" s="97"/>
      <c r="CR330" s="97"/>
      <c r="CS330" s="97"/>
      <c r="CT330" s="97"/>
      <c r="CU330" s="97"/>
      <c r="CV330" s="97"/>
      <c r="CW330" s="97"/>
      <c r="CX330" s="98"/>
      <c r="CY330" s="104"/>
      <c r="CZ330" s="97"/>
      <c r="DA330" s="97"/>
      <c r="DB330" s="97"/>
      <c r="DC330" s="97"/>
      <c r="DD330" s="97"/>
      <c r="DE330" s="97"/>
      <c r="DF330" s="97"/>
      <c r="DG330" s="97"/>
      <c r="DH330" s="97"/>
      <c r="DI330" s="97"/>
      <c r="DJ330" s="97"/>
      <c r="DK330" s="97"/>
      <c r="DL330" s="97"/>
      <c r="DM330" s="97"/>
      <c r="DN330" s="97"/>
      <c r="DO330" s="98"/>
      <c r="DP330" s="104"/>
      <c r="DQ330" s="97"/>
      <c r="DR330" s="97"/>
      <c r="DS330" s="97"/>
      <c r="DT330" s="97"/>
      <c r="DU330" s="97"/>
      <c r="DV330" s="97"/>
      <c r="DW330" s="97"/>
      <c r="DX330" s="97"/>
      <c r="DY330" s="97"/>
      <c r="DZ330" s="97"/>
      <c r="EA330" s="97"/>
      <c r="EB330" s="97"/>
      <c r="EC330" s="97"/>
      <c r="ED330" s="97"/>
      <c r="EE330" s="97"/>
      <c r="EF330" s="98"/>
      <c r="EG330" s="104"/>
      <c r="EH330" s="97"/>
      <c r="EI330" s="97"/>
      <c r="EJ330" s="97"/>
      <c r="EK330" s="97"/>
      <c r="EL330" s="97"/>
      <c r="EM330" s="97"/>
      <c r="EN330" s="97"/>
      <c r="EO330" s="97"/>
      <c r="EP330" s="97"/>
      <c r="EQ330" s="97"/>
      <c r="ER330" s="97"/>
      <c r="ES330" s="97"/>
      <c r="ET330" s="97"/>
      <c r="EU330" s="97"/>
      <c r="EV330" s="97"/>
      <c r="EW330" s="98"/>
      <c r="EX330" s="104"/>
      <c r="EY330" s="97"/>
      <c r="EZ330" s="97"/>
      <c r="FA330" s="97"/>
      <c r="FB330" s="97"/>
      <c r="FC330" s="97"/>
      <c r="FD330" s="97"/>
      <c r="FE330" s="97"/>
      <c r="FF330" s="97"/>
      <c r="FG330" s="97"/>
      <c r="FH330" s="97"/>
      <c r="FI330" s="97"/>
      <c r="FJ330" s="97"/>
      <c r="FK330" s="97"/>
      <c r="FL330" s="97"/>
      <c r="FM330" s="97"/>
      <c r="FN330" s="98"/>
      <c r="FO330" s="104"/>
      <c r="FP330" s="97"/>
      <c r="FQ330" s="97"/>
      <c r="FR330" s="97"/>
      <c r="FS330" s="97"/>
      <c r="FT330" s="97"/>
      <c r="FU330" s="97"/>
      <c r="FV330" s="97"/>
      <c r="FW330" s="97"/>
      <c r="FX330" s="97"/>
      <c r="FY330" s="97"/>
      <c r="FZ330" s="97"/>
      <c r="GA330" s="97"/>
      <c r="GB330" s="97"/>
      <c r="GC330" s="97"/>
      <c r="GD330" s="97"/>
      <c r="GE330" s="98"/>
      <c r="GF330" s="104"/>
      <c r="GG330" s="97"/>
      <c r="GH330" s="97"/>
      <c r="GI330" s="97"/>
      <c r="GJ330" s="97"/>
      <c r="GK330" s="97"/>
      <c r="GL330" s="97"/>
      <c r="GM330" s="97"/>
      <c r="GN330" s="97"/>
      <c r="GO330" s="97"/>
      <c r="GP330" s="97"/>
      <c r="GQ330" s="97"/>
      <c r="GR330" s="97"/>
      <c r="GS330" s="97"/>
      <c r="GT330" s="97"/>
      <c r="GU330" s="97"/>
      <c r="GV330" s="98"/>
      <c r="GW330" s="104"/>
      <c r="GX330" s="97"/>
      <c r="GY330" s="97"/>
      <c r="GZ330" s="97"/>
      <c r="HA330" s="97"/>
      <c r="HB330" s="97"/>
      <c r="HC330" s="97"/>
      <c r="HD330" s="97"/>
      <c r="HE330" s="97"/>
      <c r="HF330" s="97"/>
      <c r="HG330" s="97"/>
      <c r="HH330" s="97"/>
      <c r="HI330" s="97"/>
      <c r="HJ330" s="97"/>
      <c r="HK330" s="97"/>
      <c r="HL330" s="97"/>
      <c r="HM330" s="98"/>
      <c r="HN330" s="104"/>
      <c r="HO330" s="97"/>
      <c r="HP330" s="97"/>
      <c r="HQ330" s="97"/>
      <c r="HR330" s="97"/>
      <c r="HS330" s="97"/>
      <c r="HT330" s="97"/>
      <c r="HU330" s="97"/>
      <c r="HV330" s="97"/>
      <c r="HW330" s="97"/>
      <c r="HX330" s="97"/>
      <c r="HY330" s="97"/>
      <c r="HZ330" s="97"/>
      <c r="IA330" s="97"/>
      <c r="IB330" s="97"/>
      <c r="IC330" s="97"/>
      <c r="ID330" s="98"/>
      <c r="IE330" s="104"/>
      <c r="IF330" s="97"/>
      <c r="IG330" s="97"/>
      <c r="IH330" s="97"/>
      <c r="II330" s="97"/>
      <c r="IJ330" s="97"/>
      <c r="IK330" s="97"/>
      <c r="IL330" s="97"/>
      <c r="IM330" s="97"/>
      <c r="IN330" s="97"/>
      <c r="IO330" s="97"/>
      <c r="IP330" s="97"/>
      <c r="IQ330" s="97"/>
      <c r="IR330" s="97"/>
      <c r="IS330" s="97"/>
      <c r="IT330" s="97"/>
      <c r="IU330" s="98"/>
      <c r="IV330" s="104"/>
      <c r="IW330" s="97"/>
      <c r="IX330" s="97"/>
      <c r="IY330" s="97"/>
      <c r="IZ330" s="97"/>
      <c r="JA330" s="97"/>
      <c r="JB330" s="97"/>
      <c r="JC330" s="97"/>
      <c r="JD330" s="97"/>
      <c r="JE330" s="97"/>
      <c r="JF330" s="97"/>
      <c r="JG330" s="97"/>
      <c r="JH330" s="97"/>
      <c r="JI330" s="97"/>
      <c r="JJ330" s="97"/>
      <c r="JK330" s="97"/>
      <c r="JL330" s="98"/>
      <c r="JM330" s="104"/>
      <c r="JN330" s="97"/>
      <c r="JO330" s="97"/>
      <c r="JP330" s="97"/>
      <c r="JQ330" s="97"/>
      <c r="JR330" s="97"/>
      <c r="JS330" s="97"/>
      <c r="JT330" s="97"/>
      <c r="JU330" s="97"/>
      <c r="JV330" s="97"/>
      <c r="JW330" s="97"/>
      <c r="JX330" s="97"/>
      <c r="JY330" s="97"/>
      <c r="JZ330" s="97"/>
      <c r="KA330" s="97"/>
      <c r="KB330" s="97"/>
      <c r="KC330" s="98"/>
      <c r="KD330" s="104"/>
      <c r="KE330" s="97"/>
      <c r="KF330" s="97"/>
      <c r="KG330" s="97"/>
      <c r="KH330" s="97"/>
      <c r="KI330" s="97"/>
      <c r="KJ330" s="97"/>
      <c r="KK330" s="97"/>
      <c r="KL330" s="97"/>
      <c r="KM330" s="97"/>
      <c r="KN330" s="97"/>
      <c r="KO330" s="97"/>
      <c r="KP330" s="97"/>
      <c r="KQ330" s="97"/>
      <c r="KR330" s="97"/>
      <c r="KS330" s="97"/>
    </row>
    <row r="331" ht="15.0" customHeight="1">
      <c r="A331" s="104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8"/>
      <c r="R331" s="104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8"/>
      <c r="AI331" s="104"/>
      <c r="AJ331" s="97"/>
      <c r="AK331" s="97"/>
      <c r="AL331" s="97"/>
      <c r="AM331" s="97"/>
      <c r="AN331" s="97"/>
      <c r="AO331" s="97"/>
      <c r="AP331" s="97"/>
      <c r="AQ331" s="97"/>
      <c r="AR331" s="97"/>
      <c r="AS331" s="97"/>
      <c r="AT331" s="97"/>
      <c r="AU331" s="97"/>
      <c r="AV331" s="97"/>
      <c r="AW331" s="97"/>
      <c r="AX331" s="97"/>
      <c r="AY331" s="98"/>
      <c r="AZ331" s="104"/>
      <c r="BA331" s="97"/>
      <c r="BB331" s="97"/>
      <c r="BC331" s="97"/>
      <c r="BD331" s="97"/>
      <c r="BE331" s="97"/>
      <c r="BF331" s="97"/>
      <c r="BG331" s="97"/>
      <c r="BH331" s="97"/>
      <c r="BI331" s="97"/>
      <c r="BJ331" s="97"/>
      <c r="BK331" s="97"/>
      <c r="BL331" s="97"/>
      <c r="BM331" s="97"/>
      <c r="BN331" s="97"/>
      <c r="BO331" s="97"/>
      <c r="BP331" s="98"/>
      <c r="BQ331" s="104"/>
      <c r="BR331" s="97"/>
      <c r="BS331" s="97"/>
      <c r="BT331" s="97"/>
      <c r="BU331" s="97"/>
      <c r="BV331" s="97"/>
      <c r="BW331" s="97"/>
      <c r="BX331" s="97"/>
      <c r="BY331" s="97"/>
      <c r="BZ331" s="97"/>
      <c r="CA331" s="97"/>
      <c r="CB331" s="97"/>
      <c r="CC331" s="97"/>
      <c r="CD331" s="97"/>
      <c r="CE331" s="97"/>
      <c r="CF331" s="97"/>
      <c r="CG331" s="98"/>
      <c r="CH331" s="104"/>
      <c r="CI331" s="97"/>
      <c r="CJ331" s="97"/>
      <c r="CK331" s="97"/>
      <c r="CL331" s="97"/>
      <c r="CM331" s="97"/>
      <c r="CN331" s="97"/>
      <c r="CO331" s="97"/>
      <c r="CP331" s="97"/>
      <c r="CQ331" s="97"/>
      <c r="CR331" s="97"/>
      <c r="CS331" s="97"/>
      <c r="CT331" s="97"/>
      <c r="CU331" s="97"/>
      <c r="CV331" s="97"/>
      <c r="CW331" s="97"/>
      <c r="CX331" s="98"/>
      <c r="CY331" s="104"/>
      <c r="CZ331" s="97"/>
      <c r="DA331" s="97"/>
      <c r="DB331" s="97"/>
      <c r="DC331" s="97"/>
      <c r="DD331" s="97"/>
      <c r="DE331" s="97"/>
      <c r="DF331" s="97"/>
      <c r="DG331" s="97"/>
      <c r="DH331" s="97"/>
      <c r="DI331" s="97"/>
      <c r="DJ331" s="97"/>
      <c r="DK331" s="97"/>
      <c r="DL331" s="97"/>
      <c r="DM331" s="97"/>
      <c r="DN331" s="97"/>
      <c r="DO331" s="98"/>
      <c r="DP331" s="104"/>
      <c r="DQ331" s="97"/>
      <c r="DR331" s="97"/>
      <c r="DS331" s="97"/>
      <c r="DT331" s="97"/>
      <c r="DU331" s="97"/>
      <c r="DV331" s="97"/>
      <c r="DW331" s="97"/>
      <c r="DX331" s="97"/>
      <c r="DY331" s="97"/>
      <c r="DZ331" s="97"/>
      <c r="EA331" s="97"/>
      <c r="EB331" s="97"/>
      <c r="EC331" s="97"/>
      <c r="ED331" s="97"/>
      <c r="EE331" s="97"/>
      <c r="EF331" s="98"/>
      <c r="EG331" s="104"/>
      <c r="EH331" s="97"/>
      <c r="EI331" s="97"/>
      <c r="EJ331" s="97"/>
      <c r="EK331" s="97"/>
      <c r="EL331" s="97"/>
      <c r="EM331" s="97"/>
      <c r="EN331" s="97"/>
      <c r="EO331" s="97"/>
      <c r="EP331" s="97"/>
      <c r="EQ331" s="97"/>
      <c r="ER331" s="97"/>
      <c r="ES331" s="97"/>
      <c r="ET331" s="97"/>
      <c r="EU331" s="97"/>
      <c r="EV331" s="97"/>
      <c r="EW331" s="98"/>
      <c r="EX331" s="104"/>
      <c r="EY331" s="97"/>
      <c r="EZ331" s="97"/>
      <c r="FA331" s="97"/>
      <c r="FB331" s="97"/>
      <c r="FC331" s="97"/>
      <c r="FD331" s="97"/>
      <c r="FE331" s="97"/>
      <c r="FF331" s="97"/>
      <c r="FG331" s="97"/>
      <c r="FH331" s="97"/>
      <c r="FI331" s="97"/>
      <c r="FJ331" s="97"/>
      <c r="FK331" s="97"/>
      <c r="FL331" s="97"/>
      <c r="FM331" s="97"/>
      <c r="FN331" s="98"/>
      <c r="FO331" s="104"/>
      <c r="FP331" s="97"/>
      <c r="FQ331" s="97"/>
      <c r="FR331" s="97"/>
      <c r="FS331" s="97"/>
      <c r="FT331" s="97"/>
      <c r="FU331" s="97"/>
      <c r="FV331" s="97"/>
      <c r="FW331" s="97"/>
      <c r="FX331" s="97"/>
      <c r="FY331" s="97"/>
      <c r="FZ331" s="97"/>
      <c r="GA331" s="97"/>
      <c r="GB331" s="97"/>
      <c r="GC331" s="97"/>
      <c r="GD331" s="97"/>
      <c r="GE331" s="98"/>
      <c r="GF331" s="104"/>
      <c r="GG331" s="97"/>
      <c r="GH331" s="97"/>
      <c r="GI331" s="97"/>
      <c r="GJ331" s="97"/>
      <c r="GK331" s="97"/>
      <c r="GL331" s="97"/>
      <c r="GM331" s="97"/>
      <c r="GN331" s="97"/>
      <c r="GO331" s="97"/>
      <c r="GP331" s="97"/>
      <c r="GQ331" s="97"/>
      <c r="GR331" s="97"/>
      <c r="GS331" s="97"/>
      <c r="GT331" s="97"/>
      <c r="GU331" s="97"/>
      <c r="GV331" s="98"/>
      <c r="GW331" s="104"/>
      <c r="GX331" s="97"/>
      <c r="GY331" s="97"/>
      <c r="GZ331" s="97"/>
      <c r="HA331" s="97"/>
      <c r="HB331" s="97"/>
      <c r="HC331" s="97"/>
      <c r="HD331" s="97"/>
      <c r="HE331" s="97"/>
      <c r="HF331" s="97"/>
      <c r="HG331" s="97"/>
      <c r="HH331" s="97"/>
      <c r="HI331" s="97"/>
      <c r="HJ331" s="97"/>
      <c r="HK331" s="97"/>
      <c r="HL331" s="97"/>
      <c r="HM331" s="98"/>
      <c r="HN331" s="104"/>
      <c r="HO331" s="97"/>
      <c r="HP331" s="97"/>
      <c r="HQ331" s="97"/>
      <c r="HR331" s="97"/>
      <c r="HS331" s="97"/>
      <c r="HT331" s="97"/>
      <c r="HU331" s="97"/>
      <c r="HV331" s="97"/>
      <c r="HW331" s="97"/>
      <c r="HX331" s="97"/>
      <c r="HY331" s="97"/>
      <c r="HZ331" s="97"/>
      <c r="IA331" s="97"/>
      <c r="IB331" s="97"/>
      <c r="IC331" s="97"/>
      <c r="ID331" s="98"/>
      <c r="IE331" s="104"/>
      <c r="IF331" s="97"/>
      <c r="IG331" s="97"/>
      <c r="IH331" s="97"/>
      <c r="II331" s="97"/>
      <c r="IJ331" s="97"/>
      <c r="IK331" s="97"/>
      <c r="IL331" s="97"/>
      <c r="IM331" s="97"/>
      <c r="IN331" s="97"/>
      <c r="IO331" s="97"/>
      <c r="IP331" s="97"/>
      <c r="IQ331" s="97"/>
      <c r="IR331" s="97"/>
      <c r="IS331" s="97"/>
      <c r="IT331" s="97"/>
      <c r="IU331" s="98"/>
      <c r="IV331" s="104"/>
      <c r="IW331" s="97"/>
      <c r="IX331" s="97"/>
      <c r="IY331" s="97"/>
      <c r="IZ331" s="97"/>
      <c r="JA331" s="97"/>
      <c r="JB331" s="97"/>
      <c r="JC331" s="97"/>
      <c r="JD331" s="97"/>
      <c r="JE331" s="97"/>
      <c r="JF331" s="97"/>
      <c r="JG331" s="97"/>
      <c r="JH331" s="97"/>
      <c r="JI331" s="97"/>
      <c r="JJ331" s="97"/>
      <c r="JK331" s="97"/>
      <c r="JL331" s="98"/>
      <c r="JM331" s="104"/>
      <c r="JN331" s="97"/>
      <c r="JO331" s="97"/>
      <c r="JP331" s="97"/>
      <c r="JQ331" s="97"/>
      <c r="JR331" s="97"/>
      <c r="JS331" s="97"/>
      <c r="JT331" s="97"/>
      <c r="JU331" s="97"/>
      <c r="JV331" s="97"/>
      <c r="JW331" s="97"/>
      <c r="JX331" s="97"/>
      <c r="JY331" s="97"/>
      <c r="JZ331" s="97"/>
      <c r="KA331" s="97"/>
      <c r="KB331" s="97"/>
      <c r="KC331" s="98"/>
      <c r="KD331" s="104"/>
      <c r="KE331" s="97"/>
      <c r="KF331" s="97"/>
      <c r="KG331" s="97"/>
      <c r="KH331" s="97"/>
      <c r="KI331" s="97"/>
      <c r="KJ331" s="97"/>
      <c r="KK331" s="97"/>
      <c r="KL331" s="97"/>
      <c r="KM331" s="97"/>
      <c r="KN331" s="97"/>
      <c r="KO331" s="97"/>
      <c r="KP331" s="97"/>
      <c r="KQ331" s="97"/>
      <c r="KR331" s="97"/>
      <c r="KS331" s="97"/>
    </row>
    <row r="332" ht="15.0" customHeight="1">
      <c r="A332" s="104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8"/>
      <c r="R332" s="104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8"/>
      <c r="AI332" s="104"/>
      <c r="AJ332" s="97"/>
      <c r="AK332" s="97"/>
      <c r="AL332" s="97"/>
      <c r="AM332" s="97"/>
      <c r="AN332" s="97"/>
      <c r="AO332" s="97"/>
      <c r="AP332" s="97"/>
      <c r="AQ332" s="97"/>
      <c r="AR332" s="97"/>
      <c r="AS332" s="97"/>
      <c r="AT332" s="97"/>
      <c r="AU332" s="97"/>
      <c r="AV332" s="97"/>
      <c r="AW332" s="97"/>
      <c r="AX332" s="97"/>
      <c r="AY332" s="98"/>
      <c r="AZ332" s="104"/>
      <c r="BA332" s="97"/>
      <c r="BB332" s="97"/>
      <c r="BC332" s="97"/>
      <c r="BD332" s="97"/>
      <c r="BE332" s="97"/>
      <c r="BF332" s="97"/>
      <c r="BG332" s="97"/>
      <c r="BH332" s="97"/>
      <c r="BI332" s="97"/>
      <c r="BJ332" s="97"/>
      <c r="BK332" s="97"/>
      <c r="BL332" s="97"/>
      <c r="BM332" s="97"/>
      <c r="BN332" s="97"/>
      <c r="BO332" s="97"/>
      <c r="BP332" s="98"/>
      <c r="BQ332" s="104"/>
      <c r="BR332" s="97"/>
      <c r="BS332" s="97"/>
      <c r="BT332" s="97"/>
      <c r="BU332" s="97"/>
      <c r="BV332" s="97"/>
      <c r="BW332" s="97"/>
      <c r="BX332" s="97"/>
      <c r="BY332" s="97"/>
      <c r="BZ332" s="97"/>
      <c r="CA332" s="97"/>
      <c r="CB332" s="97"/>
      <c r="CC332" s="97"/>
      <c r="CD332" s="97"/>
      <c r="CE332" s="97"/>
      <c r="CF332" s="97"/>
      <c r="CG332" s="98"/>
      <c r="CH332" s="104"/>
      <c r="CI332" s="97"/>
      <c r="CJ332" s="97"/>
      <c r="CK332" s="97"/>
      <c r="CL332" s="97"/>
      <c r="CM332" s="97"/>
      <c r="CN332" s="97"/>
      <c r="CO332" s="97"/>
      <c r="CP332" s="97"/>
      <c r="CQ332" s="97"/>
      <c r="CR332" s="97"/>
      <c r="CS332" s="97"/>
      <c r="CT332" s="97"/>
      <c r="CU332" s="97"/>
      <c r="CV332" s="97"/>
      <c r="CW332" s="97"/>
      <c r="CX332" s="98"/>
      <c r="CY332" s="104"/>
      <c r="CZ332" s="97"/>
      <c r="DA332" s="97"/>
      <c r="DB332" s="97"/>
      <c r="DC332" s="97"/>
      <c r="DD332" s="97"/>
      <c r="DE332" s="97"/>
      <c r="DF332" s="97"/>
      <c r="DG332" s="97"/>
      <c r="DH332" s="97"/>
      <c r="DI332" s="97"/>
      <c r="DJ332" s="97"/>
      <c r="DK332" s="97"/>
      <c r="DL332" s="97"/>
      <c r="DM332" s="97"/>
      <c r="DN332" s="97"/>
      <c r="DO332" s="98"/>
      <c r="DP332" s="104"/>
      <c r="DQ332" s="97"/>
      <c r="DR332" s="97"/>
      <c r="DS332" s="97"/>
      <c r="DT332" s="97"/>
      <c r="DU332" s="97"/>
      <c r="DV332" s="97"/>
      <c r="DW332" s="97"/>
      <c r="DX332" s="97"/>
      <c r="DY332" s="97"/>
      <c r="DZ332" s="97"/>
      <c r="EA332" s="97"/>
      <c r="EB332" s="97"/>
      <c r="EC332" s="97"/>
      <c r="ED332" s="97"/>
      <c r="EE332" s="97"/>
      <c r="EF332" s="98"/>
      <c r="EG332" s="104"/>
      <c r="EH332" s="97"/>
      <c r="EI332" s="97"/>
      <c r="EJ332" s="97"/>
      <c r="EK332" s="97"/>
      <c r="EL332" s="97"/>
      <c r="EM332" s="97"/>
      <c r="EN332" s="97"/>
      <c r="EO332" s="97"/>
      <c r="EP332" s="97"/>
      <c r="EQ332" s="97"/>
      <c r="ER332" s="97"/>
      <c r="ES332" s="97"/>
      <c r="ET332" s="97"/>
      <c r="EU332" s="97"/>
      <c r="EV332" s="97"/>
      <c r="EW332" s="98"/>
      <c r="EX332" s="104"/>
      <c r="EY332" s="97"/>
      <c r="EZ332" s="97"/>
      <c r="FA332" s="97"/>
      <c r="FB332" s="97"/>
      <c r="FC332" s="97"/>
      <c r="FD332" s="97"/>
      <c r="FE332" s="97"/>
      <c r="FF332" s="97"/>
      <c r="FG332" s="97"/>
      <c r="FH332" s="97"/>
      <c r="FI332" s="97"/>
      <c r="FJ332" s="97"/>
      <c r="FK332" s="97"/>
      <c r="FL332" s="97"/>
      <c r="FM332" s="97"/>
      <c r="FN332" s="98"/>
      <c r="FO332" s="104"/>
      <c r="FP332" s="97"/>
      <c r="FQ332" s="97"/>
      <c r="FR332" s="97"/>
      <c r="FS332" s="97"/>
      <c r="FT332" s="97"/>
      <c r="FU332" s="97"/>
      <c r="FV332" s="97"/>
      <c r="FW332" s="97"/>
      <c r="FX332" s="97"/>
      <c r="FY332" s="97"/>
      <c r="FZ332" s="97"/>
      <c r="GA332" s="97"/>
      <c r="GB332" s="97"/>
      <c r="GC332" s="97"/>
      <c r="GD332" s="97"/>
      <c r="GE332" s="98"/>
      <c r="GF332" s="104"/>
      <c r="GG332" s="97"/>
      <c r="GH332" s="97"/>
      <c r="GI332" s="97"/>
      <c r="GJ332" s="97"/>
      <c r="GK332" s="97"/>
      <c r="GL332" s="97"/>
      <c r="GM332" s="97"/>
      <c r="GN332" s="97"/>
      <c r="GO332" s="97"/>
      <c r="GP332" s="97"/>
      <c r="GQ332" s="97"/>
      <c r="GR332" s="97"/>
      <c r="GS332" s="97"/>
      <c r="GT332" s="97"/>
      <c r="GU332" s="97"/>
      <c r="GV332" s="98"/>
      <c r="GW332" s="104"/>
      <c r="GX332" s="97"/>
      <c r="GY332" s="97"/>
      <c r="GZ332" s="97"/>
      <c r="HA332" s="97"/>
      <c r="HB332" s="97"/>
      <c r="HC332" s="97"/>
      <c r="HD332" s="97"/>
      <c r="HE332" s="97"/>
      <c r="HF332" s="97"/>
      <c r="HG332" s="97"/>
      <c r="HH332" s="97"/>
      <c r="HI332" s="97"/>
      <c r="HJ332" s="97"/>
      <c r="HK332" s="97"/>
      <c r="HL332" s="97"/>
      <c r="HM332" s="98"/>
      <c r="HN332" s="104"/>
      <c r="HO332" s="97"/>
      <c r="HP332" s="97"/>
      <c r="HQ332" s="97"/>
      <c r="HR332" s="97"/>
      <c r="HS332" s="97"/>
      <c r="HT332" s="97"/>
      <c r="HU332" s="97"/>
      <c r="HV332" s="97"/>
      <c r="HW332" s="97"/>
      <c r="HX332" s="97"/>
      <c r="HY332" s="97"/>
      <c r="HZ332" s="97"/>
      <c r="IA332" s="97"/>
      <c r="IB332" s="97"/>
      <c r="IC332" s="97"/>
      <c r="ID332" s="98"/>
      <c r="IE332" s="104"/>
      <c r="IF332" s="97"/>
      <c r="IG332" s="97"/>
      <c r="IH332" s="97"/>
      <c r="II332" s="97"/>
      <c r="IJ332" s="97"/>
      <c r="IK332" s="97"/>
      <c r="IL332" s="97"/>
      <c r="IM332" s="97"/>
      <c r="IN332" s="97"/>
      <c r="IO332" s="97"/>
      <c r="IP332" s="97"/>
      <c r="IQ332" s="97"/>
      <c r="IR332" s="97"/>
      <c r="IS332" s="97"/>
      <c r="IT332" s="97"/>
      <c r="IU332" s="98"/>
      <c r="IV332" s="104"/>
      <c r="IW332" s="97"/>
      <c r="IX332" s="97"/>
      <c r="IY332" s="97"/>
      <c r="IZ332" s="97"/>
      <c r="JA332" s="97"/>
      <c r="JB332" s="97"/>
      <c r="JC332" s="97"/>
      <c r="JD332" s="97"/>
      <c r="JE332" s="97"/>
      <c r="JF332" s="97"/>
      <c r="JG332" s="97"/>
      <c r="JH332" s="97"/>
      <c r="JI332" s="97"/>
      <c r="JJ332" s="97"/>
      <c r="JK332" s="97"/>
      <c r="JL332" s="98"/>
      <c r="JM332" s="104"/>
      <c r="JN332" s="97"/>
      <c r="JO332" s="97"/>
      <c r="JP332" s="97"/>
      <c r="JQ332" s="97"/>
      <c r="JR332" s="97"/>
      <c r="JS332" s="97"/>
      <c r="JT332" s="97"/>
      <c r="JU332" s="97"/>
      <c r="JV332" s="97"/>
      <c r="JW332" s="97"/>
      <c r="JX332" s="97"/>
      <c r="JY332" s="97"/>
      <c r="JZ332" s="97"/>
      <c r="KA332" s="97"/>
      <c r="KB332" s="97"/>
      <c r="KC332" s="98"/>
      <c r="KD332" s="104"/>
      <c r="KE332" s="97"/>
      <c r="KF332" s="97"/>
      <c r="KG332" s="97"/>
      <c r="KH332" s="97"/>
      <c r="KI332" s="97"/>
      <c r="KJ332" s="97"/>
      <c r="KK332" s="97"/>
      <c r="KL332" s="97"/>
      <c r="KM332" s="97"/>
      <c r="KN332" s="97"/>
      <c r="KO332" s="97"/>
      <c r="KP332" s="97"/>
      <c r="KQ332" s="97"/>
      <c r="KR332" s="97"/>
      <c r="KS332" s="97"/>
    </row>
    <row r="333" ht="15.0" customHeight="1">
      <c r="A333" s="104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8"/>
      <c r="R333" s="104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8"/>
      <c r="AI333" s="104"/>
      <c r="AJ333" s="97"/>
      <c r="AK333" s="97"/>
      <c r="AL333" s="97"/>
      <c r="AM333" s="97"/>
      <c r="AN333" s="97"/>
      <c r="AO333" s="97"/>
      <c r="AP333" s="97"/>
      <c r="AQ333" s="97"/>
      <c r="AR333" s="97"/>
      <c r="AS333" s="97"/>
      <c r="AT333" s="97"/>
      <c r="AU333" s="97"/>
      <c r="AV333" s="97"/>
      <c r="AW333" s="97"/>
      <c r="AX333" s="97"/>
      <c r="AY333" s="98"/>
      <c r="AZ333" s="104"/>
      <c r="BA333" s="97"/>
      <c r="BB333" s="97"/>
      <c r="BC333" s="97"/>
      <c r="BD333" s="97"/>
      <c r="BE333" s="97"/>
      <c r="BF333" s="97"/>
      <c r="BG333" s="97"/>
      <c r="BH333" s="97"/>
      <c r="BI333" s="97"/>
      <c r="BJ333" s="97"/>
      <c r="BK333" s="97"/>
      <c r="BL333" s="97"/>
      <c r="BM333" s="97"/>
      <c r="BN333" s="97"/>
      <c r="BO333" s="97"/>
      <c r="BP333" s="98"/>
      <c r="BQ333" s="104"/>
      <c r="BR333" s="97"/>
      <c r="BS333" s="97"/>
      <c r="BT333" s="97"/>
      <c r="BU333" s="97"/>
      <c r="BV333" s="97"/>
      <c r="BW333" s="97"/>
      <c r="BX333" s="97"/>
      <c r="BY333" s="97"/>
      <c r="BZ333" s="97"/>
      <c r="CA333" s="97"/>
      <c r="CB333" s="97"/>
      <c r="CC333" s="97"/>
      <c r="CD333" s="97"/>
      <c r="CE333" s="97"/>
      <c r="CF333" s="97"/>
      <c r="CG333" s="98"/>
      <c r="CH333" s="104"/>
      <c r="CI333" s="97"/>
      <c r="CJ333" s="97"/>
      <c r="CK333" s="97"/>
      <c r="CL333" s="97"/>
      <c r="CM333" s="97"/>
      <c r="CN333" s="97"/>
      <c r="CO333" s="97"/>
      <c r="CP333" s="97"/>
      <c r="CQ333" s="97"/>
      <c r="CR333" s="97"/>
      <c r="CS333" s="97"/>
      <c r="CT333" s="97"/>
      <c r="CU333" s="97"/>
      <c r="CV333" s="97"/>
      <c r="CW333" s="97"/>
      <c r="CX333" s="98"/>
      <c r="CY333" s="104"/>
      <c r="CZ333" s="97"/>
      <c r="DA333" s="97"/>
      <c r="DB333" s="97"/>
      <c r="DC333" s="97"/>
      <c r="DD333" s="97"/>
      <c r="DE333" s="97"/>
      <c r="DF333" s="97"/>
      <c r="DG333" s="97"/>
      <c r="DH333" s="97"/>
      <c r="DI333" s="97"/>
      <c r="DJ333" s="97"/>
      <c r="DK333" s="97"/>
      <c r="DL333" s="97"/>
      <c r="DM333" s="97"/>
      <c r="DN333" s="97"/>
      <c r="DO333" s="98"/>
      <c r="DP333" s="104"/>
      <c r="DQ333" s="97"/>
      <c r="DR333" s="97"/>
      <c r="DS333" s="97"/>
      <c r="DT333" s="97"/>
      <c r="DU333" s="97"/>
      <c r="DV333" s="97"/>
      <c r="DW333" s="97"/>
      <c r="DX333" s="97"/>
      <c r="DY333" s="97"/>
      <c r="DZ333" s="97"/>
      <c r="EA333" s="97"/>
      <c r="EB333" s="97"/>
      <c r="EC333" s="97"/>
      <c r="ED333" s="97"/>
      <c r="EE333" s="97"/>
      <c r="EF333" s="98"/>
      <c r="EG333" s="104"/>
      <c r="EH333" s="97"/>
      <c r="EI333" s="97"/>
      <c r="EJ333" s="97"/>
      <c r="EK333" s="97"/>
      <c r="EL333" s="97"/>
      <c r="EM333" s="97"/>
      <c r="EN333" s="97"/>
      <c r="EO333" s="97"/>
      <c r="EP333" s="97"/>
      <c r="EQ333" s="97"/>
      <c r="ER333" s="97"/>
      <c r="ES333" s="97"/>
      <c r="ET333" s="97"/>
      <c r="EU333" s="97"/>
      <c r="EV333" s="97"/>
      <c r="EW333" s="98"/>
      <c r="EX333" s="104"/>
      <c r="EY333" s="97"/>
      <c r="EZ333" s="97"/>
      <c r="FA333" s="97"/>
      <c r="FB333" s="97"/>
      <c r="FC333" s="97"/>
      <c r="FD333" s="97"/>
      <c r="FE333" s="97"/>
      <c r="FF333" s="97"/>
      <c r="FG333" s="97"/>
      <c r="FH333" s="97"/>
      <c r="FI333" s="97"/>
      <c r="FJ333" s="97"/>
      <c r="FK333" s="97"/>
      <c r="FL333" s="97"/>
      <c r="FM333" s="97"/>
      <c r="FN333" s="98"/>
      <c r="FO333" s="104"/>
      <c r="FP333" s="97"/>
      <c r="FQ333" s="97"/>
      <c r="FR333" s="97"/>
      <c r="FS333" s="97"/>
      <c r="FT333" s="97"/>
      <c r="FU333" s="97"/>
      <c r="FV333" s="97"/>
      <c r="FW333" s="97"/>
      <c r="FX333" s="97"/>
      <c r="FY333" s="97"/>
      <c r="FZ333" s="97"/>
      <c r="GA333" s="97"/>
      <c r="GB333" s="97"/>
      <c r="GC333" s="97"/>
      <c r="GD333" s="97"/>
      <c r="GE333" s="98"/>
      <c r="GF333" s="104"/>
      <c r="GG333" s="97"/>
      <c r="GH333" s="97"/>
      <c r="GI333" s="97"/>
      <c r="GJ333" s="97"/>
      <c r="GK333" s="97"/>
      <c r="GL333" s="97"/>
      <c r="GM333" s="97"/>
      <c r="GN333" s="97"/>
      <c r="GO333" s="97"/>
      <c r="GP333" s="97"/>
      <c r="GQ333" s="97"/>
      <c r="GR333" s="97"/>
      <c r="GS333" s="97"/>
      <c r="GT333" s="97"/>
      <c r="GU333" s="97"/>
      <c r="GV333" s="98"/>
      <c r="GW333" s="104"/>
      <c r="GX333" s="97"/>
      <c r="GY333" s="97"/>
      <c r="GZ333" s="97"/>
      <c r="HA333" s="97"/>
      <c r="HB333" s="97"/>
      <c r="HC333" s="97"/>
      <c r="HD333" s="97"/>
      <c r="HE333" s="97"/>
      <c r="HF333" s="97"/>
      <c r="HG333" s="97"/>
      <c r="HH333" s="97"/>
      <c r="HI333" s="97"/>
      <c r="HJ333" s="97"/>
      <c r="HK333" s="97"/>
      <c r="HL333" s="97"/>
      <c r="HM333" s="98"/>
      <c r="HN333" s="104"/>
      <c r="HO333" s="97"/>
      <c r="HP333" s="97"/>
      <c r="HQ333" s="97"/>
      <c r="HR333" s="97"/>
      <c r="HS333" s="97"/>
      <c r="HT333" s="97"/>
      <c r="HU333" s="97"/>
      <c r="HV333" s="97"/>
      <c r="HW333" s="97"/>
      <c r="HX333" s="97"/>
      <c r="HY333" s="97"/>
      <c r="HZ333" s="97"/>
      <c r="IA333" s="97"/>
      <c r="IB333" s="97"/>
      <c r="IC333" s="97"/>
      <c r="ID333" s="98"/>
      <c r="IE333" s="104"/>
      <c r="IF333" s="97"/>
      <c r="IG333" s="97"/>
      <c r="IH333" s="97"/>
      <c r="II333" s="97"/>
      <c r="IJ333" s="97"/>
      <c r="IK333" s="97"/>
      <c r="IL333" s="97"/>
      <c r="IM333" s="97"/>
      <c r="IN333" s="97"/>
      <c r="IO333" s="97"/>
      <c r="IP333" s="97"/>
      <c r="IQ333" s="97"/>
      <c r="IR333" s="97"/>
      <c r="IS333" s="97"/>
      <c r="IT333" s="97"/>
      <c r="IU333" s="98"/>
      <c r="IV333" s="104"/>
      <c r="IW333" s="97"/>
      <c r="IX333" s="97"/>
      <c r="IY333" s="97"/>
      <c r="IZ333" s="97"/>
      <c r="JA333" s="97"/>
      <c r="JB333" s="97"/>
      <c r="JC333" s="97"/>
      <c r="JD333" s="97"/>
      <c r="JE333" s="97"/>
      <c r="JF333" s="97"/>
      <c r="JG333" s="97"/>
      <c r="JH333" s="97"/>
      <c r="JI333" s="97"/>
      <c r="JJ333" s="97"/>
      <c r="JK333" s="97"/>
      <c r="JL333" s="98"/>
      <c r="JM333" s="104"/>
      <c r="JN333" s="97"/>
      <c r="JO333" s="97"/>
      <c r="JP333" s="97"/>
      <c r="JQ333" s="97"/>
      <c r="JR333" s="97"/>
      <c r="JS333" s="97"/>
      <c r="JT333" s="97"/>
      <c r="JU333" s="97"/>
      <c r="JV333" s="97"/>
      <c r="JW333" s="97"/>
      <c r="JX333" s="97"/>
      <c r="JY333" s="97"/>
      <c r="JZ333" s="97"/>
      <c r="KA333" s="97"/>
      <c r="KB333" s="97"/>
      <c r="KC333" s="98"/>
      <c r="KD333" s="104"/>
      <c r="KE333" s="97"/>
      <c r="KF333" s="97"/>
      <c r="KG333" s="97"/>
      <c r="KH333" s="97"/>
      <c r="KI333" s="97"/>
      <c r="KJ333" s="97"/>
      <c r="KK333" s="97"/>
      <c r="KL333" s="97"/>
      <c r="KM333" s="97"/>
      <c r="KN333" s="97"/>
      <c r="KO333" s="97"/>
      <c r="KP333" s="97"/>
      <c r="KQ333" s="97"/>
      <c r="KR333" s="97"/>
      <c r="KS333" s="97"/>
    </row>
    <row r="334" ht="15.0" customHeight="1">
      <c r="A334" s="104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8"/>
      <c r="R334" s="104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  <c r="AF334" s="97"/>
      <c r="AG334" s="97"/>
      <c r="AH334" s="98"/>
      <c r="AI334" s="104"/>
      <c r="AJ334" s="97"/>
      <c r="AK334" s="97"/>
      <c r="AL334" s="97"/>
      <c r="AM334" s="97"/>
      <c r="AN334" s="97"/>
      <c r="AO334" s="97"/>
      <c r="AP334" s="97"/>
      <c r="AQ334" s="97"/>
      <c r="AR334" s="97"/>
      <c r="AS334" s="97"/>
      <c r="AT334" s="97"/>
      <c r="AU334" s="97"/>
      <c r="AV334" s="97"/>
      <c r="AW334" s="97"/>
      <c r="AX334" s="97"/>
      <c r="AY334" s="98"/>
      <c r="AZ334" s="104"/>
      <c r="BA334" s="97"/>
      <c r="BB334" s="97"/>
      <c r="BC334" s="97"/>
      <c r="BD334" s="97"/>
      <c r="BE334" s="97"/>
      <c r="BF334" s="97"/>
      <c r="BG334" s="97"/>
      <c r="BH334" s="97"/>
      <c r="BI334" s="97"/>
      <c r="BJ334" s="97"/>
      <c r="BK334" s="97"/>
      <c r="BL334" s="97"/>
      <c r="BM334" s="97"/>
      <c r="BN334" s="97"/>
      <c r="BO334" s="97"/>
      <c r="BP334" s="98"/>
      <c r="BQ334" s="104"/>
      <c r="BR334" s="97"/>
      <c r="BS334" s="97"/>
      <c r="BT334" s="97"/>
      <c r="BU334" s="97"/>
      <c r="BV334" s="97"/>
      <c r="BW334" s="97"/>
      <c r="BX334" s="97"/>
      <c r="BY334" s="97"/>
      <c r="BZ334" s="97"/>
      <c r="CA334" s="97"/>
      <c r="CB334" s="97"/>
      <c r="CC334" s="97"/>
      <c r="CD334" s="97"/>
      <c r="CE334" s="97"/>
      <c r="CF334" s="97"/>
      <c r="CG334" s="98"/>
      <c r="CH334" s="104"/>
      <c r="CI334" s="97"/>
      <c r="CJ334" s="97"/>
      <c r="CK334" s="97"/>
      <c r="CL334" s="97"/>
      <c r="CM334" s="97"/>
      <c r="CN334" s="97"/>
      <c r="CO334" s="97"/>
      <c r="CP334" s="97"/>
      <c r="CQ334" s="97"/>
      <c r="CR334" s="97"/>
      <c r="CS334" s="97"/>
      <c r="CT334" s="97"/>
      <c r="CU334" s="97"/>
      <c r="CV334" s="97"/>
      <c r="CW334" s="97"/>
      <c r="CX334" s="98"/>
      <c r="CY334" s="104"/>
      <c r="CZ334" s="97"/>
      <c r="DA334" s="97"/>
      <c r="DB334" s="97"/>
      <c r="DC334" s="97"/>
      <c r="DD334" s="97"/>
      <c r="DE334" s="97"/>
      <c r="DF334" s="97"/>
      <c r="DG334" s="97"/>
      <c r="DH334" s="97"/>
      <c r="DI334" s="97"/>
      <c r="DJ334" s="97"/>
      <c r="DK334" s="97"/>
      <c r="DL334" s="97"/>
      <c r="DM334" s="97"/>
      <c r="DN334" s="97"/>
      <c r="DO334" s="98"/>
      <c r="DP334" s="104"/>
      <c r="DQ334" s="97"/>
      <c r="DR334" s="97"/>
      <c r="DS334" s="97"/>
      <c r="DT334" s="97"/>
      <c r="DU334" s="97"/>
      <c r="DV334" s="97"/>
      <c r="DW334" s="97"/>
      <c r="DX334" s="97"/>
      <c r="DY334" s="97"/>
      <c r="DZ334" s="97"/>
      <c r="EA334" s="97"/>
      <c r="EB334" s="97"/>
      <c r="EC334" s="97"/>
      <c r="ED334" s="97"/>
      <c r="EE334" s="97"/>
      <c r="EF334" s="98"/>
      <c r="EG334" s="104"/>
      <c r="EH334" s="97"/>
      <c r="EI334" s="97"/>
      <c r="EJ334" s="97"/>
      <c r="EK334" s="97"/>
      <c r="EL334" s="97"/>
      <c r="EM334" s="97"/>
      <c r="EN334" s="97"/>
      <c r="EO334" s="97"/>
      <c r="EP334" s="97"/>
      <c r="EQ334" s="97"/>
      <c r="ER334" s="97"/>
      <c r="ES334" s="97"/>
      <c r="ET334" s="97"/>
      <c r="EU334" s="97"/>
      <c r="EV334" s="97"/>
      <c r="EW334" s="98"/>
      <c r="EX334" s="104"/>
      <c r="EY334" s="97"/>
      <c r="EZ334" s="97"/>
      <c r="FA334" s="97"/>
      <c r="FB334" s="97"/>
      <c r="FC334" s="97"/>
      <c r="FD334" s="97"/>
      <c r="FE334" s="97"/>
      <c r="FF334" s="97"/>
      <c r="FG334" s="97"/>
      <c r="FH334" s="97"/>
      <c r="FI334" s="97"/>
      <c r="FJ334" s="97"/>
      <c r="FK334" s="97"/>
      <c r="FL334" s="97"/>
      <c r="FM334" s="97"/>
      <c r="FN334" s="98"/>
      <c r="FO334" s="104"/>
      <c r="FP334" s="97"/>
      <c r="FQ334" s="97"/>
      <c r="FR334" s="97"/>
      <c r="FS334" s="97"/>
      <c r="FT334" s="97"/>
      <c r="FU334" s="97"/>
      <c r="FV334" s="97"/>
      <c r="FW334" s="97"/>
      <c r="FX334" s="97"/>
      <c r="FY334" s="97"/>
      <c r="FZ334" s="97"/>
      <c r="GA334" s="97"/>
      <c r="GB334" s="97"/>
      <c r="GC334" s="97"/>
      <c r="GD334" s="97"/>
      <c r="GE334" s="98"/>
      <c r="GF334" s="104"/>
      <c r="GG334" s="97"/>
      <c r="GH334" s="97"/>
      <c r="GI334" s="97"/>
      <c r="GJ334" s="97"/>
      <c r="GK334" s="97"/>
      <c r="GL334" s="97"/>
      <c r="GM334" s="97"/>
      <c r="GN334" s="97"/>
      <c r="GO334" s="97"/>
      <c r="GP334" s="97"/>
      <c r="GQ334" s="97"/>
      <c r="GR334" s="97"/>
      <c r="GS334" s="97"/>
      <c r="GT334" s="97"/>
      <c r="GU334" s="97"/>
      <c r="GV334" s="98"/>
      <c r="GW334" s="104"/>
      <c r="GX334" s="97"/>
      <c r="GY334" s="97"/>
      <c r="GZ334" s="97"/>
      <c r="HA334" s="97"/>
      <c r="HB334" s="97"/>
      <c r="HC334" s="97"/>
      <c r="HD334" s="97"/>
      <c r="HE334" s="97"/>
      <c r="HF334" s="97"/>
      <c r="HG334" s="97"/>
      <c r="HH334" s="97"/>
      <c r="HI334" s="97"/>
      <c r="HJ334" s="97"/>
      <c r="HK334" s="97"/>
      <c r="HL334" s="97"/>
      <c r="HM334" s="98"/>
      <c r="HN334" s="104"/>
      <c r="HO334" s="97"/>
      <c r="HP334" s="97"/>
      <c r="HQ334" s="97"/>
      <c r="HR334" s="97"/>
      <c r="HS334" s="97"/>
      <c r="HT334" s="97"/>
      <c r="HU334" s="97"/>
      <c r="HV334" s="97"/>
      <c r="HW334" s="97"/>
      <c r="HX334" s="97"/>
      <c r="HY334" s="97"/>
      <c r="HZ334" s="97"/>
      <c r="IA334" s="97"/>
      <c r="IB334" s="97"/>
      <c r="IC334" s="97"/>
      <c r="ID334" s="98"/>
      <c r="IE334" s="104"/>
      <c r="IF334" s="97"/>
      <c r="IG334" s="97"/>
      <c r="IH334" s="97"/>
      <c r="II334" s="97"/>
      <c r="IJ334" s="97"/>
      <c r="IK334" s="97"/>
      <c r="IL334" s="97"/>
      <c r="IM334" s="97"/>
      <c r="IN334" s="97"/>
      <c r="IO334" s="97"/>
      <c r="IP334" s="97"/>
      <c r="IQ334" s="97"/>
      <c r="IR334" s="97"/>
      <c r="IS334" s="97"/>
      <c r="IT334" s="97"/>
      <c r="IU334" s="98"/>
      <c r="IV334" s="104"/>
      <c r="IW334" s="97"/>
      <c r="IX334" s="97"/>
      <c r="IY334" s="97"/>
      <c r="IZ334" s="97"/>
      <c r="JA334" s="97"/>
      <c r="JB334" s="97"/>
      <c r="JC334" s="97"/>
      <c r="JD334" s="97"/>
      <c r="JE334" s="97"/>
      <c r="JF334" s="97"/>
      <c r="JG334" s="97"/>
      <c r="JH334" s="97"/>
      <c r="JI334" s="97"/>
      <c r="JJ334" s="97"/>
      <c r="JK334" s="97"/>
      <c r="JL334" s="98"/>
      <c r="JM334" s="104"/>
      <c r="JN334" s="97"/>
      <c r="JO334" s="97"/>
      <c r="JP334" s="97"/>
      <c r="JQ334" s="97"/>
      <c r="JR334" s="97"/>
      <c r="JS334" s="97"/>
      <c r="JT334" s="97"/>
      <c r="JU334" s="97"/>
      <c r="JV334" s="97"/>
      <c r="JW334" s="97"/>
      <c r="JX334" s="97"/>
      <c r="JY334" s="97"/>
      <c r="JZ334" s="97"/>
      <c r="KA334" s="97"/>
      <c r="KB334" s="97"/>
      <c r="KC334" s="98"/>
      <c r="KD334" s="104"/>
      <c r="KE334" s="97"/>
      <c r="KF334" s="97"/>
      <c r="KG334" s="97"/>
      <c r="KH334" s="97"/>
      <c r="KI334" s="97"/>
      <c r="KJ334" s="97"/>
      <c r="KK334" s="97"/>
      <c r="KL334" s="97"/>
      <c r="KM334" s="97"/>
      <c r="KN334" s="97"/>
      <c r="KO334" s="97"/>
      <c r="KP334" s="97"/>
      <c r="KQ334" s="97"/>
      <c r="KR334" s="97"/>
      <c r="KS334" s="97"/>
    </row>
    <row r="335" ht="15.0" customHeight="1">
      <c r="A335" s="104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8"/>
      <c r="R335" s="104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  <c r="AF335" s="97"/>
      <c r="AG335" s="97"/>
      <c r="AH335" s="98"/>
      <c r="AI335" s="104"/>
      <c r="AJ335" s="97"/>
      <c r="AK335" s="97"/>
      <c r="AL335" s="97"/>
      <c r="AM335" s="97"/>
      <c r="AN335" s="97"/>
      <c r="AO335" s="97"/>
      <c r="AP335" s="97"/>
      <c r="AQ335" s="97"/>
      <c r="AR335" s="97"/>
      <c r="AS335" s="97"/>
      <c r="AT335" s="97"/>
      <c r="AU335" s="97"/>
      <c r="AV335" s="97"/>
      <c r="AW335" s="97"/>
      <c r="AX335" s="97"/>
      <c r="AY335" s="98"/>
      <c r="AZ335" s="104"/>
      <c r="BA335" s="97"/>
      <c r="BB335" s="97"/>
      <c r="BC335" s="97"/>
      <c r="BD335" s="97"/>
      <c r="BE335" s="97"/>
      <c r="BF335" s="97"/>
      <c r="BG335" s="97"/>
      <c r="BH335" s="97"/>
      <c r="BI335" s="97"/>
      <c r="BJ335" s="97"/>
      <c r="BK335" s="97"/>
      <c r="BL335" s="97"/>
      <c r="BM335" s="97"/>
      <c r="BN335" s="97"/>
      <c r="BO335" s="97"/>
      <c r="BP335" s="98"/>
      <c r="BQ335" s="104"/>
      <c r="BR335" s="97"/>
      <c r="BS335" s="97"/>
      <c r="BT335" s="97"/>
      <c r="BU335" s="97"/>
      <c r="BV335" s="97"/>
      <c r="BW335" s="97"/>
      <c r="BX335" s="97"/>
      <c r="BY335" s="97"/>
      <c r="BZ335" s="97"/>
      <c r="CA335" s="97"/>
      <c r="CB335" s="97"/>
      <c r="CC335" s="97"/>
      <c r="CD335" s="97"/>
      <c r="CE335" s="97"/>
      <c r="CF335" s="97"/>
      <c r="CG335" s="98"/>
      <c r="CH335" s="104"/>
      <c r="CI335" s="97"/>
      <c r="CJ335" s="97"/>
      <c r="CK335" s="97"/>
      <c r="CL335" s="97"/>
      <c r="CM335" s="97"/>
      <c r="CN335" s="97"/>
      <c r="CO335" s="97"/>
      <c r="CP335" s="97"/>
      <c r="CQ335" s="97"/>
      <c r="CR335" s="97"/>
      <c r="CS335" s="97"/>
      <c r="CT335" s="97"/>
      <c r="CU335" s="97"/>
      <c r="CV335" s="97"/>
      <c r="CW335" s="97"/>
      <c r="CX335" s="98"/>
      <c r="CY335" s="104"/>
      <c r="CZ335" s="97"/>
      <c r="DA335" s="97"/>
      <c r="DB335" s="97"/>
      <c r="DC335" s="97"/>
      <c r="DD335" s="97"/>
      <c r="DE335" s="97"/>
      <c r="DF335" s="97"/>
      <c r="DG335" s="97"/>
      <c r="DH335" s="97"/>
      <c r="DI335" s="97"/>
      <c r="DJ335" s="97"/>
      <c r="DK335" s="97"/>
      <c r="DL335" s="97"/>
      <c r="DM335" s="97"/>
      <c r="DN335" s="97"/>
      <c r="DO335" s="98"/>
      <c r="DP335" s="104"/>
      <c r="DQ335" s="97"/>
      <c r="DR335" s="97"/>
      <c r="DS335" s="97"/>
      <c r="DT335" s="97"/>
      <c r="DU335" s="97"/>
      <c r="DV335" s="97"/>
      <c r="DW335" s="97"/>
      <c r="DX335" s="97"/>
      <c r="DY335" s="97"/>
      <c r="DZ335" s="97"/>
      <c r="EA335" s="97"/>
      <c r="EB335" s="97"/>
      <c r="EC335" s="97"/>
      <c r="ED335" s="97"/>
      <c r="EE335" s="97"/>
      <c r="EF335" s="98"/>
      <c r="EG335" s="104"/>
      <c r="EH335" s="97"/>
      <c r="EI335" s="97"/>
      <c r="EJ335" s="97"/>
      <c r="EK335" s="97"/>
      <c r="EL335" s="97"/>
      <c r="EM335" s="97"/>
      <c r="EN335" s="97"/>
      <c r="EO335" s="97"/>
      <c r="EP335" s="97"/>
      <c r="EQ335" s="97"/>
      <c r="ER335" s="97"/>
      <c r="ES335" s="97"/>
      <c r="ET335" s="97"/>
      <c r="EU335" s="97"/>
      <c r="EV335" s="97"/>
      <c r="EW335" s="98"/>
      <c r="EX335" s="104"/>
      <c r="EY335" s="97"/>
      <c r="EZ335" s="97"/>
      <c r="FA335" s="97"/>
      <c r="FB335" s="97"/>
      <c r="FC335" s="97"/>
      <c r="FD335" s="97"/>
      <c r="FE335" s="97"/>
      <c r="FF335" s="97"/>
      <c r="FG335" s="97"/>
      <c r="FH335" s="97"/>
      <c r="FI335" s="97"/>
      <c r="FJ335" s="97"/>
      <c r="FK335" s="97"/>
      <c r="FL335" s="97"/>
      <c r="FM335" s="97"/>
      <c r="FN335" s="98"/>
      <c r="FO335" s="104"/>
      <c r="FP335" s="97"/>
      <c r="FQ335" s="97"/>
      <c r="FR335" s="97"/>
      <c r="FS335" s="97"/>
      <c r="FT335" s="97"/>
      <c r="FU335" s="97"/>
      <c r="FV335" s="97"/>
      <c r="FW335" s="97"/>
      <c r="FX335" s="97"/>
      <c r="FY335" s="97"/>
      <c r="FZ335" s="97"/>
      <c r="GA335" s="97"/>
      <c r="GB335" s="97"/>
      <c r="GC335" s="97"/>
      <c r="GD335" s="97"/>
      <c r="GE335" s="98"/>
      <c r="GF335" s="104"/>
      <c r="GG335" s="97"/>
      <c r="GH335" s="97"/>
      <c r="GI335" s="97"/>
      <c r="GJ335" s="97"/>
      <c r="GK335" s="97"/>
      <c r="GL335" s="97"/>
      <c r="GM335" s="97"/>
      <c r="GN335" s="97"/>
      <c r="GO335" s="97"/>
      <c r="GP335" s="97"/>
      <c r="GQ335" s="97"/>
      <c r="GR335" s="97"/>
      <c r="GS335" s="97"/>
      <c r="GT335" s="97"/>
      <c r="GU335" s="97"/>
      <c r="GV335" s="98"/>
      <c r="GW335" s="104"/>
      <c r="GX335" s="97"/>
      <c r="GY335" s="97"/>
      <c r="GZ335" s="97"/>
      <c r="HA335" s="97"/>
      <c r="HB335" s="97"/>
      <c r="HC335" s="97"/>
      <c r="HD335" s="97"/>
      <c r="HE335" s="97"/>
      <c r="HF335" s="97"/>
      <c r="HG335" s="97"/>
      <c r="HH335" s="97"/>
      <c r="HI335" s="97"/>
      <c r="HJ335" s="97"/>
      <c r="HK335" s="97"/>
      <c r="HL335" s="97"/>
      <c r="HM335" s="98"/>
      <c r="HN335" s="104"/>
      <c r="HO335" s="97"/>
      <c r="HP335" s="97"/>
      <c r="HQ335" s="97"/>
      <c r="HR335" s="97"/>
      <c r="HS335" s="97"/>
      <c r="HT335" s="97"/>
      <c r="HU335" s="97"/>
      <c r="HV335" s="97"/>
      <c r="HW335" s="97"/>
      <c r="HX335" s="97"/>
      <c r="HY335" s="97"/>
      <c r="HZ335" s="97"/>
      <c r="IA335" s="97"/>
      <c r="IB335" s="97"/>
      <c r="IC335" s="97"/>
      <c r="ID335" s="98"/>
      <c r="IE335" s="104"/>
      <c r="IF335" s="97"/>
      <c r="IG335" s="97"/>
      <c r="IH335" s="97"/>
      <c r="II335" s="97"/>
      <c r="IJ335" s="97"/>
      <c r="IK335" s="97"/>
      <c r="IL335" s="97"/>
      <c r="IM335" s="97"/>
      <c r="IN335" s="97"/>
      <c r="IO335" s="97"/>
      <c r="IP335" s="97"/>
      <c r="IQ335" s="97"/>
      <c r="IR335" s="97"/>
      <c r="IS335" s="97"/>
      <c r="IT335" s="97"/>
      <c r="IU335" s="98"/>
      <c r="IV335" s="104"/>
      <c r="IW335" s="97"/>
      <c r="IX335" s="97"/>
      <c r="IY335" s="97"/>
      <c r="IZ335" s="97"/>
      <c r="JA335" s="97"/>
      <c r="JB335" s="97"/>
      <c r="JC335" s="97"/>
      <c r="JD335" s="97"/>
      <c r="JE335" s="97"/>
      <c r="JF335" s="97"/>
      <c r="JG335" s="97"/>
      <c r="JH335" s="97"/>
      <c r="JI335" s="97"/>
      <c r="JJ335" s="97"/>
      <c r="JK335" s="97"/>
      <c r="JL335" s="98"/>
      <c r="JM335" s="104"/>
      <c r="JN335" s="97"/>
      <c r="JO335" s="97"/>
      <c r="JP335" s="97"/>
      <c r="JQ335" s="97"/>
      <c r="JR335" s="97"/>
      <c r="JS335" s="97"/>
      <c r="JT335" s="97"/>
      <c r="JU335" s="97"/>
      <c r="JV335" s="97"/>
      <c r="JW335" s="97"/>
      <c r="JX335" s="97"/>
      <c r="JY335" s="97"/>
      <c r="JZ335" s="97"/>
      <c r="KA335" s="97"/>
      <c r="KB335" s="97"/>
      <c r="KC335" s="98"/>
      <c r="KD335" s="104"/>
      <c r="KE335" s="97"/>
      <c r="KF335" s="97"/>
      <c r="KG335" s="97"/>
      <c r="KH335" s="97"/>
      <c r="KI335" s="97"/>
      <c r="KJ335" s="97"/>
      <c r="KK335" s="97"/>
      <c r="KL335" s="97"/>
      <c r="KM335" s="97"/>
      <c r="KN335" s="97"/>
      <c r="KO335" s="97"/>
      <c r="KP335" s="97"/>
      <c r="KQ335" s="97"/>
      <c r="KR335" s="97"/>
      <c r="KS335" s="97"/>
    </row>
    <row r="336" ht="15.0" customHeight="1">
      <c r="A336" s="104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8"/>
      <c r="R336" s="104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8"/>
      <c r="AI336" s="104"/>
      <c r="AJ336" s="97"/>
      <c r="AK336" s="97"/>
      <c r="AL336" s="97"/>
      <c r="AM336" s="97"/>
      <c r="AN336" s="97"/>
      <c r="AO336" s="97"/>
      <c r="AP336" s="97"/>
      <c r="AQ336" s="97"/>
      <c r="AR336" s="97"/>
      <c r="AS336" s="97"/>
      <c r="AT336" s="97"/>
      <c r="AU336" s="97"/>
      <c r="AV336" s="97"/>
      <c r="AW336" s="97"/>
      <c r="AX336" s="97"/>
      <c r="AY336" s="98"/>
      <c r="AZ336" s="104"/>
      <c r="BA336" s="97"/>
      <c r="BB336" s="97"/>
      <c r="BC336" s="97"/>
      <c r="BD336" s="97"/>
      <c r="BE336" s="97"/>
      <c r="BF336" s="97"/>
      <c r="BG336" s="97"/>
      <c r="BH336" s="97"/>
      <c r="BI336" s="97"/>
      <c r="BJ336" s="97"/>
      <c r="BK336" s="97"/>
      <c r="BL336" s="97"/>
      <c r="BM336" s="97"/>
      <c r="BN336" s="97"/>
      <c r="BO336" s="97"/>
      <c r="BP336" s="98"/>
      <c r="BQ336" s="104"/>
      <c r="BR336" s="97"/>
      <c r="BS336" s="97"/>
      <c r="BT336" s="97"/>
      <c r="BU336" s="97"/>
      <c r="BV336" s="97"/>
      <c r="BW336" s="97"/>
      <c r="BX336" s="97"/>
      <c r="BY336" s="97"/>
      <c r="BZ336" s="97"/>
      <c r="CA336" s="97"/>
      <c r="CB336" s="97"/>
      <c r="CC336" s="97"/>
      <c r="CD336" s="97"/>
      <c r="CE336" s="97"/>
      <c r="CF336" s="97"/>
      <c r="CG336" s="98"/>
      <c r="CH336" s="104"/>
      <c r="CI336" s="97"/>
      <c r="CJ336" s="97"/>
      <c r="CK336" s="97"/>
      <c r="CL336" s="97"/>
      <c r="CM336" s="97"/>
      <c r="CN336" s="97"/>
      <c r="CO336" s="97"/>
      <c r="CP336" s="97"/>
      <c r="CQ336" s="97"/>
      <c r="CR336" s="97"/>
      <c r="CS336" s="97"/>
      <c r="CT336" s="97"/>
      <c r="CU336" s="97"/>
      <c r="CV336" s="97"/>
      <c r="CW336" s="97"/>
      <c r="CX336" s="98"/>
      <c r="CY336" s="104"/>
      <c r="CZ336" s="97"/>
      <c r="DA336" s="97"/>
      <c r="DB336" s="97"/>
      <c r="DC336" s="97"/>
      <c r="DD336" s="97"/>
      <c r="DE336" s="97"/>
      <c r="DF336" s="97"/>
      <c r="DG336" s="97"/>
      <c r="DH336" s="97"/>
      <c r="DI336" s="97"/>
      <c r="DJ336" s="97"/>
      <c r="DK336" s="97"/>
      <c r="DL336" s="97"/>
      <c r="DM336" s="97"/>
      <c r="DN336" s="97"/>
      <c r="DO336" s="98"/>
      <c r="DP336" s="104"/>
      <c r="DQ336" s="97"/>
      <c r="DR336" s="97"/>
      <c r="DS336" s="97"/>
      <c r="DT336" s="97"/>
      <c r="DU336" s="97"/>
      <c r="DV336" s="97"/>
      <c r="DW336" s="97"/>
      <c r="DX336" s="97"/>
      <c r="DY336" s="97"/>
      <c r="DZ336" s="97"/>
      <c r="EA336" s="97"/>
      <c r="EB336" s="97"/>
      <c r="EC336" s="97"/>
      <c r="ED336" s="97"/>
      <c r="EE336" s="97"/>
      <c r="EF336" s="98"/>
      <c r="EG336" s="104"/>
      <c r="EH336" s="97"/>
      <c r="EI336" s="97"/>
      <c r="EJ336" s="97"/>
      <c r="EK336" s="97"/>
      <c r="EL336" s="97"/>
      <c r="EM336" s="97"/>
      <c r="EN336" s="97"/>
      <c r="EO336" s="97"/>
      <c r="EP336" s="97"/>
      <c r="EQ336" s="97"/>
      <c r="ER336" s="97"/>
      <c r="ES336" s="97"/>
      <c r="ET336" s="97"/>
      <c r="EU336" s="97"/>
      <c r="EV336" s="97"/>
      <c r="EW336" s="98"/>
      <c r="EX336" s="104"/>
      <c r="EY336" s="97"/>
      <c r="EZ336" s="97"/>
      <c r="FA336" s="97"/>
      <c r="FB336" s="97"/>
      <c r="FC336" s="97"/>
      <c r="FD336" s="97"/>
      <c r="FE336" s="97"/>
      <c r="FF336" s="97"/>
      <c r="FG336" s="97"/>
      <c r="FH336" s="97"/>
      <c r="FI336" s="97"/>
      <c r="FJ336" s="97"/>
      <c r="FK336" s="97"/>
      <c r="FL336" s="97"/>
      <c r="FM336" s="97"/>
      <c r="FN336" s="98"/>
      <c r="FO336" s="104"/>
      <c r="FP336" s="97"/>
      <c r="FQ336" s="97"/>
      <c r="FR336" s="97"/>
      <c r="FS336" s="97"/>
      <c r="FT336" s="97"/>
      <c r="FU336" s="97"/>
      <c r="FV336" s="97"/>
      <c r="FW336" s="97"/>
      <c r="FX336" s="97"/>
      <c r="FY336" s="97"/>
      <c r="FZ336" s="97"/>
      <c r="GA336" s="97"/>
      <c r="GB336" s="97"/>
      <c r="GC336" s="97"/>
      <c r="GD336" s="97"/>
      <c r="GE336" s="98"/>
      <c r="GF336" s="104"/>
      <c r="GG336" s="97"/>
      <c r="GH336" s="97"/>
      <c r="GI336" s="97"/>
      <c r="GJ336" s="97"/>
      <c r="GK336" s="97"/>
      <c r="GL336" s="97"/>
      <c r="GM336" s="97"/>
      <c r="GN336" s="97"/>
      <c r="GO336" s="97"/>
      <c r="GP336" s="97"/>
      <c r="GQ336" s="97"/>
      <c r="GR336" s="97"/>
      <c r="GS336" s="97"/>
      <c r="GT336" s="97"/>
      <c r="GU336" s="97"/>
      <c r="GV336" s="98"/>
      <c r="GW336" s="104"/>
      <c r="GX336" s="97"/>
      <c r="GY336" s="97"/>
      <c r="GZ336" s="97"/>
      <c r="HA336" s="97"/>
      <c r="HB336" s="97"/>
      <c r="HC336" s="97"/>
      <c r="HD336" s="97"/>
      <c r="HE336" s="97"/>
      <c r="HF336" s="97"/>
      <c r="HG336" s="97"/>
      <c r="HH336" s="97"/>
      <c r="HI336" s="97"/>
      <c r="HJ336" s="97"/>
      <c r="HK336" s="97"/>
      <c r="HL336" s="97"/>
      <c r="HM336" s="98"/>
      <c r="HN336" s="104"/>
      <c r="HO336" s="97"/>
      <c r="HP336" s="97"/>
      <c r="HQ336" s="97"/>
      <c r="HR336" s="97"/>
      <c r="HS336" s="97"/>
      <c r="HT336" s="97"/>
      <c r="HU336" s="97"/>
      <c r="HV336" s="97"/>
      <c r="HW336" s="97"/>
      <c r="HX336" s="97"/>
      <c r="HY336" s="97"/>
      <c r="HZ336" s="97"/>
      <c r="IA336" s="97"/>
      <c r="IB336" s="97"/>
      <c r="IC336" s="97"/>
      <c r="ID336" s="98"/>
      <c r="IE336" s="104"/>
      <c r="IF336" s="97"/>
      <c r="IG336" s="97"/>
      <c r="IH336" s="97"/>
      <c r="II336" s="97"/>
      <c r="IJ336" s="97"/>
      <c r="IK336" s="97"/>
      <c r="IL336" s="97"/>
      <c r="IM336" s="97"/>
      <c r="IN336" s="97"/>
      <c r="IO336" s="97"/>
      <c r="IP336" s="97"/>
      <c r="IQ336" s="97"/>
      <c r="IR336" s="97"/>
      <c r="IS336" s="97"/>
      <c r="IT336" s="97"/>
      <c r="IU336" s="98"/>
      <c r="IV336" s="104"/>
      <c r="IW336" s="97"/>
      <c r="IX336" s="97"/>
      <c r="IY336" s="97"/>
      <c r="IZ336" s="97"/>
      <c r="JA336" s="97"/>
      <c r="JB336" s="97"/>
      <c r="JC336" s="97"/>
      <c r="JD336" s="97"/>
      <c r="JE336" s="97"/>
      <c r="JF336" s="97"/>
      <c r="JG336" s="97"/>
      <c r="JH336" s="97"/>
      <c r="JI336" s="97"/>
      <c r="JJ336" s="97"/>
      <c r="JK336" s="97"/>
      <c r="JL336" s="98"/>
      <c r="JM336" s="104"/>
      <c r="JN336" s="97"/>
      <c r="JO336" s="97"/>
      <c r="JP336" s="97"/>
      <c r="JQ336" s="97"/>
      <c r="JR336" s="97"/>
      <c r="JS336" s="97"/>
      <c r="JT336" s="97"/>
      <c r="JU336" s="97"/>
      <c r="JV336" s="97"/>
      <c r="JW336" s="97"/>
      <c r="JX336" s="97"/>
      <c r="JY336" s="97"/>
      <c r="JZ336" s="97"/>
      <c r="KA336" s="97"/>
      <c r="KB336" s="97"/>
      <c r="KC336" s="98"/>
      <c r="KD336" s="104"/>
      <c r="KE336" s="97"/>
      <c r="KF336" s="97"/>
      <c r="KG336" s="97"/>
      <c r="KH336" s="97"/>
      <c r="KI336" s="97"/>
      <c r="KJ336" s="97"/>
      <c r="KK336" s="97"/>
      <c r="KL336" s="97"/>
      <c r="KM336" s="97"/>
      <c r="KN336" s="97"/>
      <c r="KO336" s="97"/>
      <c r="KP336" s="97"/>
      <c r="KQ336" s="97"/>
      <c r="KR336" s="97"/>
      <c r="KS336" s="97"/>
    </row>
    <row r="337" ht="15.0" customHeight="1">
      <c r="A337" s="104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8"/>
      <c r="R337" s="104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F337" s="97"/>
      <c r="AG337" s="97"/>
      <c r="AH337" s="98"/>
      <c r="AI337" s="104"/>
      <c r="AJ337" s="97"/>
      <c r="AK337" s="97"/>
      <c r="AL337" s="97"/>
      <c r="AM337" s="97"/>
      <c r="AN337" s="97"/>
      <c r="AO337" s="97"/>
      <c r="AP337" s="97"/>
      <c r="AQ337" s="97"/>
      <c r="AR337" s="97"/>
      <c r="AS337" s="97"/>
      <c r="AT337" s="97"/>
      <c r="AU337" s="97"/>
      <c r="AV337" s="97"/>
      <c r="AW337" s="97"/>
      <c r="AX337" s="97"/>
      <c r="AY337" s="98"/>
      <c r="AZ337" s="104"/>
      <c r="BA337" s="97"/>
      <c r="BB337" s="97"/>
      <c r="BC337" s="97"/>
      <c r="BD337" s="97"/>
      <c r="BE337" s="97"/>
      <c r="BF337" s="97"/>
      <c r="BG337" s="97"/>
      <c r="BH337" s="97"/>
      <c r="BI337" s="97"/>
      <c r="BJ337" s="97"/>
      <c r="BK337" s="97"/>
      <c r="BL337" s="97"/>
      <c r="BM337" s="97"/>
      <c r="BN337" s="97"/>
      <c r="BO337" s="97"/>
      <c r="BP337" s="98"/>
      <c r="BQ337" s="104"/>
      <c r="BR337" s="97"/>
      <c r="BS337" s="97"/>
      <c r="BT337" s="97"/>
      <c r="BU337" s="97"/>
      <c r="BV337" s="97"/>
      <c r="BW337" s="97"/>
      <c r="BX337" s="97"/>
      <c r="BY337" s="97"/>
      <c r="BZ337" s="97"/>
      <c r="CA337" s="97"/>
      <c r="CB337" s="97"/>
      <c r="CC337" s="97"/>
      <c r="CD337" s="97"/>
      <c r="CE337" s="97"/>
      <c r="CF337" s="97"/>
      <c r="CG337" s="98"/>
      <c r="CH337" s="104"/>
      <c r="CI337" s="97"/>
      <c r="CJ337" s="97"/>
      <c r="CK337" s="97"/>
      <c r="CL337" s="97"/>
      <c r="CM337" s="97"/>
      <c r="CN337" s="97"/>
      <c r="CO337" s="97"/>
      <c r="CP337" s="97"/>
      <c r="CQ337" s="97"/>
      <c r="CR337" s="97"/>
      <c r="CS337" s="97"/>
      <c r="CT337" s="97"/>
      <c r="CU337" s="97"/>
      <c r="CV337" s="97"/>
      <c r="CW337" s="97"/>
      <c r="CX337" s="98"/>
      <c r="CY337" s="104"/>
      <c r="CZ337" s="97"/>
      <c r="DA337" s="97"/>
      <c r="DB337" s="97"/>
      <c r="DC337" s="97"/>
      <c r="DD337" s="97"/>
      <c r="DE337" s="97"/>
      <c r="DF337" s="97"/>
      <c r="DG337" s="97"/>
      <c r="DH337" s="97"/>
      <c r="DI337" s="97"/>
      <c r="DJ337" s="97"/>
      <c r="DK337" s="97"/>
      <c r="DL337" s="97"/>
      <c r="DM337" s="97"/>
      <c r="DN337" s="97"/>
      <c r="DO337" s="98"/>
      <c r="DP337" s="104"/>
      <c r="DQ337" s="97"/>
      <c r="DR337" s="97"/>
      <c r="DS337" s="97"/>
      <c r="DT337" s="97"/>
      <c r="DU337" s="97"/>
      <c r="DV337" s="97"/>
      <c r="DW337" s="97"/>
      <c r="DX337" s="97"/>
      <c r="DY337" s="97"/>
      <c r="DZ337" s="97"/>
      <c r="EA337" s="97"/>
      <c r="EB337" s="97"/>
      <c r="EC337" s="97"/>
      <c r="ED337" s="97"/>
      <c r="EE337" s="97"/>
      <c r="EF337" s="98"/>
      <c r="EG337" s="104"/>
      <c r="EH337" s="97"/>
      <c r="EI337" s="97"/>
      <c r="EJ337" s="97"/>
      <c r="EK337" s="97"/>
      <c r="EL337" s="97"/>
      <c r="EM337" s="97"/>
      <c r="EN337" s="97"/>
      <c r="EO337" s="97"/>
      <c r="EP337" s="97"/>
      <c r="EQ337" s="97"/>
      <c r="ER337" s="97"/>
      <c r="ES337" s="97"/>
      <c r="ET337" s="97"/>
      <c r="EU337" s="97"/>
      <c r="EV337" s="97"/>
      <c r="EW337" s="98"/>
      <c r="EX337" s="104"/>
      <c r="EY337" s="97"/>
      <c r="EZ337" s="97"/>
      <c r="FA337" s="97"/>
      <c r="FB337" s="97"/>
      <c r="FC337" s="97"/>
      <c r="FD337" s="97"/>
      <c r="FE337" s="97"/>
      <c r="FF337" s="97"/>
      <c r="FG337" s="97"/>
      <c r="FH337" s="97"/>
      <c r="FI337" s="97"/>
      <c r="FJ337" s="97"/>
      <c r="FK337" s="97"/>
      <c r="FL337" s="97"/>
      <c r="FM337" s="97"/>
      <c r="FN337" s="98"/>
      <c r="FO337" s="104"/>
      <c r="FP337" s="97"/>
      <c r="FQ337" s="97"/>
      <c r="FR337" s="97"/>
      <c r="FS337" s="97"/>
      <c r="FT337" s="97"/>
      <c r="FU337" s="97"/>
      <c r="FV337" s="97"/>
      <c r="FW337" s="97"/>
      <c r="FX337" s="97"/>
      <c r="FY337" s="97"/>
      <c r="FZ337" s="97"/>
      <c r="GA337" s="97"/>
      <c r="GB337" s="97"/>
      <c r="GC337" s="97"/>
      <c r="GD337" s="97"/>
      <c r="GE337" s="98"/>
      <c r="GF337" s="104"/>
      <c r="GG337" s="97"/>
      <c r="GH337" s="97"/>
      <c r="GI337" s="97"/>
      <c r="GJ337" s="97"/>
      <c r="GK337" s="97"/>
      <c r="GL337" s="97"/>
      <c r="GM337" s="97"/>
      <c r="GN337" s="97"/>
      <c r="GO337" s="97"/>
      <c r="GP337" s="97"/>
      <c r="GQ337" s="97"/>
      <c r="GR337" s="97"/>
      <c r="GS337" s="97"/>
      <c r="GT337" s="97"/>
      <c r="GU337" s="97"/>
      <c r="GV337" s="98"/>
      <c r="GW337" s="104"/>
      <c r="GX337" s="97"/>
      <c r="GY337" s="97"/>
      <c r="GZ337" s="97"/>
      <c r="HA337" s="97"/>
      <c r="HB337" s="97"/>
      <c r="HC337" s="97"/>
      <c r="HD337" s="97"/>
      <c r="HE337" s="97"/>
      <c r="HF337" s="97"/>
      <c r="HG337" s="97"/>
      <c r="HH337" s="97"/>
      <c r="HI337" s="97"/>
      <c r="HJ337" s="97"/>
      <c r="HK337" s="97"/>
      <c r="HL337" s="97"/>
      <c r="HM337" s="98"/>
      <c r="HN337" s="104"/>
      <c r="HO337" s="97"/>
      <c r="HP337" s="97"/>
      <c r="HQ337" s="97"/>
      <c r="HR337" s="97"/>
      <c r="HS337" s="97"/>
      <c r="HT337" s="97"/>
      <c r="HU337" s="97"/>
      <c r="HV337" s="97"/>
      <c r="HW337" s="97"/>
      <c r="HX337" s="97"/>
      <c r="HY337" s="97"/>
      <c r="HZ337" s="97"/>
      <c r="IA337" s="97"/>
      <c r="IB337" s="97"/>
      <c r="IC337" s="97"/>
      <c r="ID337" s="98"/>
      <c r="IE337" s="104"/>
      <c r="IF337" s="97"/>
      <c r="IG337" s="97"/>
      <c r="IH337" s="97"/>
      <c r="II337" s="97"/>
      <c r="IJ337" s="97"/>
      <c r="IK337" s="97"/>
      <c r="IL337" s="97"/>
      <c r="IM337" s="97"/>
      <c r="IN337" s="97"/>
      <c r="IO337" s="97"/>
      <c r="IP337" s="97"/>
      <c r="IQ337" s="97"/>
      <c r="IR337" s="97"/>
      <c r="IS337" s="97"/>
      <c r="IT337" s="97"/>
      <c r="IU337" s="98"/>
      <c r="IV337" s="104"/>
      <c r="IW337" s="97"/>
      <c r="IX337" s="97"/>
      <c r="IY337" s="97"/>
      <c r="IZ337" s="97"/>
      <c r="JA337" s="97"/>
      <c r="JB337" s="97"/>
      <c r="JC337" s="97"/>
      <c r="JD337" s="97"/>
      <c r="JE337" s="97"/>
      <c r="JF337" s="97"/>
      <c r="JG337" s="97"/>
      <c r="JH337" s="97"/>
      <c r="JI337" s="97"/>
      <c r="JJ337" s="97"/>
      <c r="JK337" s="97"/>
      <c r="JL337" s="98"/>
      <c r="JM337" s="104"/>
      <c r="JN337" s="97"/>
      <c r="JO337" s="97"/>
      <c r="JP337" s="97"/>
      <c r="JQ337" s="97"/>
      <c r="JR337" s="97"/>
      <c r="JS337" s="97"/>
      <c r="JT337" s="97"/>
      <c r="JU337" s="97"/>
      <c r="JV337" s="97"/>
      <c r="JW337" s="97"/>
      <c r="JX337" s="97"/>
      <c r="JY337" s="97"/>
      <c r="JZ337" s="97"/>
      <c r="KA337" s="97"/>
      <c r="KB337" s="97"/>
      <c r="KC337" s="98"/>
      <c r="KD337" s="104"/>
      <c r="KE337" s="97"/>
      <c r="KF337" s="97"/>
      <c r="KG337" s="97"/>
      <c r="KH337" s="97"/>
      <c r="KI337" s="97"/>
      <c r="KJ337" s="97"/>
      <c r="KK337" s="97"/>
      <c r="KL337" s="97"/>
      <c r="KM337" s="97"/>
      <c r="KN337" s="97"/>
      <c r="KO337" s="97"/>
      <c r="KP337" s="97"/>
      <c r="KQ337" s="97"/>
      <c r="KR337" s="97"/>
      <c r="KS337" s="97"/>
    </row>
    <row r="338" ht="15.0" customHeight="1">
      <c r="A338" s="104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8"/>
      <c r="R338" s="104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8"/>
      <c r="AI338" s="104"/>
      <c r="AJ338" s="97"/>
      <c r="AK338" s="97"/>
      <c r="AL338" s="97"/>
      <c r="AM338" s="97"/>
      <c r="AN338" s="97"/>
      <c r="AO338" s="97"/>
      <c r="AP338" s="97"/>
      <c r="AQ338" s="97"/>
      <c r="AR338" s="97"/>
      <c r="AS338" s="97"/>
      <c r="AT338" s="97"/>
      <c r="AU338" s="97"/>
      <c r="AV338" s="97"/>
      <c r="AW338" s="97"/>
      <c r="AX338" s="97"/>
      <c r="AY338" s="98"/>
      <c r="AZ338" s="104"/>
      <c r="BA338" s="97"/>
      <c r="BB338" s="97"/>
      <c r="BC338" s="97"/>
      <c r="BD338" s="97"/>
      <c r="BE338" s="97"/>
      <c r="BF338" s="97"/>
      <c r="BG338" s="97"/>
      <c r="BH338" s="97"/>
      <c r="BI338" s="97"/>
      <c r="BJ338" s="97"/>
      <c r="BK338" s="97"/>
      <c r="BL338" s="97"/>
      <c r="BM338" s="97"/>
      <c r="BN338" s="97"/>
      <c r="BO338" s="97"/>
      <c r="BP338" s="98"/>
      <c r="BQ338" s="104"/>
      <c r="BR338" s="97"/>
      <c r="BS338" s="97"/>
      <c r="BT338" s="97"/>
      <c r="BU338" s="97"/>
      <c r="BV338" s="97"/>
      <c r="BW338" s="97"/>
      <c r="BX338" s="97"/>
      <c r="BY338" s="97"/>
      <c r="BZ338" s="97"/>
      <c r="CA338" s="97"/>
      <c r="CB338" s="97"/>
      <c r="CC338" s="97"/>
      <c r="CD338" s="97"/>
      <c r="CE338" s="97"/>
      <c r="CF338" s="97"/>
      <c r="CG338" s="98"/>
      <c r="CH338" s="104"/>
      <c r="CI338" s="97"/>
      <c r="CJ338" s="97"/>
      <c r="CK338" s="97"/>
      <c r="CL338" s="97"/>
      <c r="CM338" s="97"/>
      <c r="CN338" s="97"/>
      <c r="CO338" s="97"/>
      <c r="CP338" s="97"/>
      <c r="CQ338" s="97"/>
      <c r="CR338" s="97"/>
      <c r="CS338" s="97"/>
      <c r="CT338" s="97"/>
      <c r="CU338" s="97"/>
      <c r="CV338" s="97"/>
      <c r="CW338" s="97"/>
      <c r="CX338" s="98"/>
      <c r="CY338" s="104"/>
      <c r="CZ338" s="97"/>
      <c r="DA338" s="97"/>
      <c r="DB338" s="97"/>
      <c r="DC338" s="97"/>
      <c r="DD338" s="97"/>
      <c r="DE338" s="97"/>
      <c r="DF338" s="97"/>
      <c r="DG338" s="97"/>
      <c r="DH338" s="97"/>
      <c r="DI338" s="97"/>
      <c r="DJ338" s="97"/>
      <c r="DK338" s="97"/>
      <c r="DL338" s="97"/>
      <c r="DM338" s="97"/>
      <c r="DN338" s="97"/>
      <c r="DO338" s="98"/>
      <c r="DP338" s="104"/>
      <c r="DQ338" s="97"/>
      <c r="DR338" s="97"/>
      <c r="DS338" s="97"/>
      <c r="DT338" s="97"/>
      <c r="DU338" s="97"/>
      <c r="DV338" s="97"/>
      <c r="DW338" s="97"/>
      <c r="DX338" s="97"/>
      <c r="DY338" s="97"/>
      <c r="DZ338" s="97"/>
      <c r="EA338" s="97"/>
      <c r="EB338" s="97"/>
      <c r="EC338" s="97"/>
      <c r="ED338" s="97"/>
      <c r="EE338" s="97"/>
      <c r="EF338" s="98"/>
      <c r="EG338" s="104"/>
      <c r="EH338" s="97"/>
      <c r="EI338" s="97"/>
      <c r="EJ338" s="97"/>
      <c r="EK338" s="97"/>
      <c r="EL338" s="97"/>
      <c r="EM338" s="97"/>
      <c r="EN338" s="97"/>
      <c r="EO338" s="97"/>
      <c r="EP338" s="97"/>
      <c r="EQ338" s="97"/>
      <c r="ER338" s="97"/>
      <c r="ES338" s="97"/>
      <c r="ET338" s="97"/>
      <c r="EU338" s="97"/>
      <c r="EV338" s="97"/>
      <c r="EW338" s="98"/>
      <c r="EX338" s="104"/>
      <c r="EY338" s="97"/>
      <c r="EZ338" s="97"/>
      <c r="FA338" s="97"/>
      <c r="FB338" s="97"/>
      <c r="FC338" s="97"/>
      <c r="FD338" s="97"/>
      <c r="FE338" s="97"/>
      <c r="FF338" s="97"/>
      <c r="FG338" s="97"/>
      <c r="FH338" s="97"/>
      <c r="FI338" s="97"/>
      <c r="FJ338" s="97"/>
      <c r="FK338" s="97"/>
      <c r="FL338" s="97"/>
      <c r="FM338" s="97"/>
      <c r="FN338" s="98"/>
      <c r="FO338" s="104"/>
      <c r="FP338" s="97"/>
      <c r="FQ338" s="97"/>
      <c r="FR338" s="97"/>
      <c r="FS338" s="97"/>
      <c r="FT338" s="97"/>
      <c r="FU338" s="97"/>
      <c r="FV338" s="97"/>
      <c r="FW338" s="97"/>
      <c r="FX338" s="97"/>
      <c r="FY338" s="97"/>
      <c r="FZ338" s="97"/>
      <c r="GA338" s="97"/>
      <c r="GB338" s="97"/>
      <c r="GC338" s="97"/>
      <c r="GD338" s="97"/>
      <c r="GE338" s="98"/>
      <c r="GF338" s="104"/>
      <c r="GG338" s="97"/>
      <c r="GH338" s="97"/>
      <c r="GI338" s="97"/>
      <c r="GJ338" s="97"/>
      <c r="GK338" s="97"/>
      <c r="GL338" s="97"/>
      <c r="GM338" s="97"/>
      <c r="GN338" s="97"/>
      <c r="GO338" s="97"/>
      <c r="GP338" s="97"/>
      <c r="GQ338" s="97"/>
      <c r="GR338" s="97"/>
      <c r="GS338" s="97"/>
      <c r="GT338" s="97"/>
      <c r="GU338" s="97"/>
      <c r="GV338" s="98"/>
      <c r="GW338" s="104"/>
      <c r="GX338" s="97"/>
      <c r="GY338" s="97"/>
      <c r="GZ338" s="97"/>
      <c r="HA338" s="97"/>
      <c r="HB338" s="97"/>
      <c r="HC338" s="97"/>
      <c r="HD338" s="97"/>
      <c r="HE338" s="97"/>
      <c r="HF338" s="97"/>
      <c r="HG338" s="97"/>
      <c r="HH338" s="97"/>
      <c r="HI338" s="97"/>
      <c r="HJ338" s="97"/>
      <c r="HK338" s="97"/>
      <c r="HL338" s="97"/>
      <c r="HM338" s="98"/>
      <c r="HN338" s="104"/>
      <c r="HO338" s="97"/>
      <c r="HP338" s="97"/>
      <c r="HQ338" s="97"/>
      <c r="HR338" s="97"/>
      <c r="HS338" s="97"/>
      <c r="HT338" s="97"/>
      <c r="HU338" s="97"/>
      <c r="HV338" s="97"/>
      <c r="HW338" s="97"/>
      <c r="HX338" s="97"/>
      <c r="HY338" s="97"/>
      <c r="HZ338" s="97"/>
      <c r="IA338" s="97"/>
      <c r="IB338" s="97"/>
      <c r="IC338" s="97"/>
      <c r="ID338" s="98"/>
      <c r="IE338" s="104"/>
      <c r="IF338" s="97"/>
      <c r="IG338" s="97"/>
      <c r="IH338" s="97"/>
      <c r="II338" s="97"/>
      <c r="IJ338" s="97"/>
      <c r="IK338" s="97"/>
      <c r="IL338" s="97"/>
      <c r="IM338" s="97"/>
      <c r="IN338" s="97"/>
      <c r="IO338" s="97"/>
      <c r="IP338" s="97"/>
      <c r="IQ338" s="97"/>
      <c r="IR338" s="97"/>
      <c r="IS338" s="97"/>
      <c r="IT338" s="97"/>
      <c r="IU338" s="98"/>
      <c r="IV338" s="104"/>
      <c r="IW338" s="97"/>
      <c r="IX338" s="97"/>
      <c r="IY338" s="97"/>
      <c r="IZ338" s="97"/>
      <c r="JA338" s="97"/>
      <c r="JB338" s="97"/>
      <c r="JC338" s="97"/>
      <c r="JD338" s="97"/>
      <c r="JE338" s="97"/>
      <c r="JF338" s="97"/>
      <c r="JG338" s="97"/>
      <c r="JH338" s="97"/>
      <c r="JI338" s="97"/>
      <c r="JJ338" s="97"/>
      <c r="JK338" s="97"/>
      <c r="JL338" s="98"/>
      <c r="JM338" s="104"/>
      <c r="JN338" s="97"/>
      <c r="JO338" s="97"/>
      <c r="JP338" s="97"/>
      <c r="JQ338" s="97"/>
      <c r="JR338" s="97"/>
      <c r="JS338" s="97"/>
      <c r="JT338" s="97"/>
      <c r="JU338" s="97"/>
      <c r="JV338" s="97"/>
      <c r="JW338" s="97"/>
      <c r="JX338" s="97"/>
      <c r="JY338" s="97"/>
      <c r="JZ338" s="97"/>
      <c r="KA338" s="97"/>
      <c r="KB338" s="97"/>
      <c r="KC338" s="98"/>
      <c r="KD338" s="104"/>
      <c r="KE338" s="97"/>
      <c r="KF338" s="97"/>
      <c r="KG338" s="97"/>
      <c r="KH338" s="97"/>
      <c r="KI338" s="97"/>
      <c r="KJ338" s="97"/>
      <c r="KK338" s="97"/>
      <c r="KL338" s="97"/>
      <c r="KM338" s="97"/>
      <c r="KN338" s="97"/>
      <c r="KO338" s="97"/>
      <c r="KP338" s="97"/>
      <c r="KQ338" s="97"/>
      <c r="KR338" s="97"/>
      <c r="KS338" s="97"/>
    </row>
    <row r="339" ht="15.0" customHeight="1">
      <c r="A339" s="104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8"/>
      <c r="R339" s="104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8"/>
      <c r="AI339" s="104"/>
      <c r="AJ339" s="97"/>
      <c r="AK339" s="97"/>
      <c r="AL339" s="97"/>
      <c r="AM339" s="97"/>
      <c r="AN339" s="97"/>
      <c r="AO339" s="97"/>
      <c r="AP339" s="97"/>
      <c r="AQ339" s="97"/>
      <c r="AR339" s="97"/>
      <c r="AS339" s="97"/>
      <c r="AT339" s="97"/>
      <c r="AU339" s="97"/>
      <c r="AV339" s="97"/>
      <c r="AW339" s="97"/>
      <c r="AX339" s="97"/>
      <c r="AY339" s="98"/>
      <c r="AZ339" s="104"/>
      <c r="BA339" s="97"/>
      <c r="BB339" s="97"/>
      <c r="BC339" s="97"/>
      <c r="BD339" s="97"/>
      <c r="BE339" s="97"/>
      <c r="BF339" s="97"/>
      <c r="BG339" s="97"/>
      <c r="BH339" s="97"/>
      <c r="BI339" s="97"/>
      <c r="BJ339" s="97"/>
      <c r="BK339" s="97"/>
      <c r="BL339" s="97"/>
      <c r="BM339" s="97"/>
      <c r="BN339" s="97"/>
      <c r="BO339" s="97"/>
      <c r="BP339" s="98"/>
      <c r="BQ339" s="104"/>
      <c r="BR339" s="97"/>
      <c r="BS339" s="97"/>
      <c r="BT339" s="97"/>
      <c r="BU339" s="97"/>
      <c r="BV339" s="97"/>
      <c r="BW339" s="97"/>
      <c r="BX339" s="97"/>
      <c r="BY339" s="97"/>
      <c r="BZ339" s="97"/>
      <c r="CA339" s="97"/>
      <c r="CB339" s="97"/>
      <c r="CC339" s="97"/>
      <c r="CD339" s="97"/>
      <c r="CE339" s="97"/>
      <c r="CF339" s="97"/>
      <c r="CG339" s="98"/>
      <c r="CH339" s="104"/>
      <c r="CI339" s="97"/>
      <c r="CJ339" s="97"/>
      <c r="CK339" s="97"/>
      <c r="CL339" s="97"/>
      <c r="CM339" s="97"/>
      <c r="CN339" s="97"/>
      <c r="CO339" s="97"/>
      <c r="CP339" s="97"/>
      <c r="CQ339" s="97"/>
      <c r="CR339" s="97"/>
      <c r="CS339" s="97"/>
      <c r="CT339" s="97"/>
      <c r="CU339" s="97"/>
      <c r="CV339" s="97"/>
      <c r="CW339" s="97"/>
      <c r="CX339" s="98"/>
      <c r="CY339" s="104"/>
      <c r="CZ339" s="97"/>
      <c r="DA339" s="97"/>
      <c r="DB339" s="97"/>
      <c r="DC339" s="97"/>
      <c r="DD339" s="97"/>
      <c r="DE339" s="97"/>
      <c r="DF339" s="97"/>
      <c r="DG339" s="97"/>
      <c r="DH339" s="97"/>
      <c r="DI339" s="97"/>
      <c r="DJ339" s="97"/>
      <c r="DK339" s="97"/>
      <c r="DL339" s="97"/>
      <c r="DM339" s="97"/>
      <c r="DN339" s="97"/>
      <c r="DO339" s="98"/>
      <c r="DP339" s="104"/>
      <c r="DQ339" s="97"/>
      <c r="DR339" s="97"/>
      <c r="DS339" s="97"/>
      <c r="DT339" s="97"/>
      <c r="DU339" s="97"/>
      <c r="DV339" s="97"/>
      <c r="DW339" s="97"/>
      <c r="DX339" s="97"/>
      <c r="DY339" s="97"/>
      <c r="DZ339" s="97"/>
      <c r="EA339" s="97"/>
      <c r="EB339" s="97"/>
      <c r="EC339" s="97"/>
      <c r="ED339" s="97"/>
      <c r="EE339" s="97"/>
      <c r="EF339" s="98"/>
      <c r="EG339" s="104"/>
      <c r="EH339" s="97"/>
      <c r="EI339" s="97"/>
      <c r="EJ339" s="97"/>
      <c r="EK339" s="97"/>
      <c r="EL339" s="97"/>
      <c r="EM339" s="97"/>
      <c r="EN339" s="97"/>
      <c r="EO339" s="97"/>
      <c r="EP339" s="97"/>
      <c r="EQ339" s="97"/>
      <c r="ER339" s="97"/>
      <c r="ES339" s="97"/>
      <c r="ET339" s="97"/>
      <c r="EU339" s="97"/>
      <c r="EV339" s="97"/>
      <c r="EW339" s="98"/>
      <c r="EX339" s="104"/>
      <c r="EY339" s="97"/>
      <c r="EZ339" s="97"/>
      <c r="FA339" s="97"/>
      <c r="FB339" s="97"/>
      <c r="FC339" s="97"/>
      <c r="FD339" s="97"/>
      <c r="FE339" s="97"/>
      <c r="FF339" s="97"/>
      <c r="FG339" s="97"/>
      <c r="FH339" s="97"/>
      <c r="FI339" s="97"/>
      <c r="FJ339" s="97"/>
      <c r="FK339" s="97"/>
      <c r="FL339" s="97"/>
      <c r="FM339" s="97"/>
      <c r="FN339" s="98"/>
      <c r="FO339" s="104"/>
      <c r="FP339" s="97"/>
      <c r="FQ339" s="97"/>
      <c r="FR339" s="97"/>
      <c r="FS339" s="97"/>
      <c r="FT339" s="97"/>
      <c r="FU339" s="97"/>
      <c r="FV339" s="97"/>
      <c r="FW339" s="97"/>
      <c r="FX339" s="97"/>
      <c r="FY339" s="97"/>
      <c r="FZ339" s="97"/>
      <c r="GA339" s="97"/>
      <c r="GB339" s="97"/>
      <c r="GC339" s="97"/>
      <c r="GD339" s="97"/>
      <c r="GE339" s="98"/>
      <c r="GF339" s="104"/>
      <c r="GG339" s="97"/>
      <c r="GH339" s="97"/>
      <c r="GI339" s="97"/>
      <c r="GJ339" s="97"/>
      <c r="GK339" s="97"/>
      <c r="GL339" s="97"/>
      <c r="GM339" s="97"/>
      <c r="GN339" s="97"/>
      <c r="GO339" s="97"/>
      <c r="GP339" s="97"/>
      <c r="GQ339" s="97"/>
      <c r="GR339" s="97"/>
      <c r="GS339" s="97"/>
      <c r="GT339" s="97"/>
      <c r="GU339" s="97"/>
      <c r="GV339" s="98"/>
      <c r="GW339" s="104"/>
      <c r="GX339" s="97"/>
      <c r="GY339" s="97"/>
      <c r="GZ339" s="97"/>
      <c r="HA339" s="97"/>
      <c r="HB339" s="97"/>
      <c r="HC339" s="97"/>
      <c r="HD339" s="97"/>
      <c r="HE339" s="97"/>
      <c r="HF339" s="97"/>
      <c r="HG339" s="97"/>
      <c r="HH339" s="97"/>
      <c r="HI339" s="97"/>
      <c r="HJ339" s="97"/>
      <c r="HK339" s="97"/>
      <c r="HL339" s="97"/>
      <c r="HM339" s="98"/>
      <c r="HN339" s="104"/>
      <c r="HO339" s="97"/>
      <c r="HP339" s="97"/>
      <c r="HQ339" s="97"/>
      <c r="HR339" s="97"/>
      <c r="HS339" s="97"/>
      <c r="HT339" s="97"/>
      <c r="HU339" s="97"/>
      <c r="HV339" s="97"/>
      <c r="HW339" s="97"/>
      <c r="HX339" s="97"/>
      <c r="HY339" s="97"/>
      <c r="HZ339" s="97"/>
      <c r="IA339" s="97"/>
      <c r="IB339" s="97"/>
      <c r="IC339" s="97"/>
      <c r="ID339" s="98"/>
      <c r="IE339" s="104"/>
      <c r="IF339" s="97"/>
      <c r="IG339" s="97"/>
      <c r="IH339" s="97"/>
      <c r="II339" s="97"/>
      <c r="IJ339" s="97"/>
      <c r="IK339" s="97"/>
      <c r="IL339" s="97"/>
      <c r="IM339" s="97"/>
      <c r="IN339" s="97"/>
      <c r="IO339" s="97"/>
      <c r="IP339" s="97"/>
      <c r="IQ339" s="97"/>
      <c r="IR339" s="97"/>
      <c r="IS339" s="97"/>
      <c r="IT339" s="97"/>
      <c r="IU339" s="98"/>
      <c r="IV339" s="104"/>
      <c r="IW339" s="97"/>
      <c r="IX339" s="97"/>
      <c r="IY339" s="97"/>
      <c r="IZ339" s="97"/>
      <c r="JA339" s="97"/>
      <c r="JB339" s="97"/>
      <c r="JC339" s="97"/>
      <c r="JD339" s="97"/>
      <c r="JE339" s="97"/>
      <c r="JF339" s="97"/>
      <c r="JG339" s="97"/>
      <c r="JH339" s="97"/>
      <c r="JI339" s="97"/>
      <c r="JJ339" s="97"/>
      <c r="JK339" s="97"/>
      <c r="JL339" s="98"/>
      <c r="JM339" s="104"/>
      <c r="JN339" s="97"/>
      <c r="JO339" s="97"/>
      <c r="JP339" s="97"/>
      <c r="JQ339" s="97"/>
      <c r="JR339" s="97"/>
      <c r="JS339" s="97"/>
      <c r="JT339" s="97"/>
      <c r="JU339" s="97"/>
      <c r="JV339" s="97"/>
      <c r="JW339" s="97"/>
      <c r="JX339" s="97"/>
      <c r="JY339" s="97"/>
      <c r="JZ339" s="97"/>
      <c r="KA339" s="97"/>
      <c r="KB339" s="97"/>
      <c r="KC339" s="98"/>
      <c r="KD339" s="104"/>
      <c r="KE339" s="97"/>
      <c r="KF339" s="97"/>
      <c r="KG339" s="97"/>
      <c r="KH339" s="97"/>
      <c r="KI339" s="97"/>
      <c r="KJ339" s="97"/>
      <c r="KK339" s="97"/>
      <c r="KL339" s="97"/>
      <c r="KM339" s="97"/>
      <c r="KN339" s="97"/>
      <c r="KO339" s="97"/>
      <c r="KP339" s="97"/>
      <c r="KQ339" s="97"/>
      <c r="KR339" s="97"/>
      <c r="KS339" s="97"/>
    </row>
    <row r="340" ht="15.0" customHeight="1">
      <c r="A340" s="104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8"/>
      <c r="R340" s="104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8"/>
      <c r="AI340" s="104"/>
      <c r="AJ340" s="97"/>
      <c r="AK340" s="97"/>
      <c r="AL340" s="97"/>
      <c r="AM340" s="97"/>
      <c r="AN340" s="97"/>
      <c r="AO340" s="97"/>
      <c r="AP340" s="97"/>
      <c r="AQ340" s="97"/>
      <c r="AR340" s="97"/>
      <c r="AS340" s="97"/>
      <c r="AT340" s="97"/>
      <c r="AU340" s="97"/>
      <c r="AV340" s="97"/>
      <c r="AW340" s="97"/>
      <c r="AX340" s="97"/>
      <c r="AY340" s="98"/>
      <c r="AZ340" s="104"/>
      <c r="BA340" s="97"/>
      <c r="BB340" s="97"/>
      <c r="BC340" s="97"/>
      <c r="BD340" s="97"/>
      <c r="BE340" s="97"/>
      <c r="BF340" s="97"/>
      <c r="BG340" s="97"/>
      <c r="BH340" s="97"/>
      <c r="BI340" s="97"/>
      <c r="BJ340" s="97"/>
      <c r="BK340" s="97"/>
      <c r="BL340" s="97"/>
      <c r="BM340" s="97"/>
      <c r="BN340" s="97"/>
      <c r="BO340" s="97"/>
      <c r="BP340" s="98"/>
      <c r="BQ340" s="104"/>
      <c r="BR340" s="97"/>
      <c r="BS340" s="97"/>
      <c r="BT340" s="97"/>
      <c r="BU340" s="97"/>
      <c r="BV340" s="97"/>
      <c r="BW340" s="97"/>
      <c r="BX340" s="97"/>
      <c r="BY340" s="97"/>
      <c r="BZ340" s="97"/>
      <c r="CA340" s="97"/>
      <c r="CB340" s="97"/>
      <c r="CC340" s="97"/>
      <c r="CD340" s="97"/>
      <c r="CE340" s="97"/>
      <c r="CF340" s="97"/>
      <c r="CG340" s="98"/>
      <c r="CH340" s="104"/>
      <c r="CI340" s="97"/>
      <c r="CJ340" s="97"/>
      <c r="CK340" s="97"/>
      <c r="CL340" s="97"/>
      <c r="CM340" s="97"/>
      <c r="CN340" s="97"/>
      <c r="CO340" s="97"/>
      <c r="CP340" s="97"/>
      <c r="CQ340" s="97"/>
      <c r="CR340" s="97"/>
      <c r="CS340" s="97"/>
      <c r="CT340" s="97"/>
      <c r="CU340" s="97"/>
      <c r="CV340" s="97"/>
      <c r="CW340" s="97"/>
      <c r="CX340" s="98"/>
      <c r="CY340" s="104"/>
      <c r="CZ340" s="97"/>
      <c r="DA340" s="97"/>
      <c r="DB340" s="97"/>
      <c r="DC340" s="97"/>
      <c r="DD340" s="97"/>
      <c r="DE340" s="97"/>
      <c r="DF340" s="97"/>
      <c r="DG340" s="97"/>
      <c r="DH340" s="97"/>
      <c r="DI340" s="97"/>
      <c r="DJ340" s="97"/>
      <c r="DK340" s="97"/>
      <c r="DL340" s="97"/>
      <c r="DM340" s="97"/>
      <c r="DN340" s="97"/>
      <c r="DO340" s="98"/>
      <c r="DP340" s="104"/>
      <c r="DQ340" s="97"/>
      <c r="DR340" s="97"/>
      <c r="DS340" s="97"/>
      <c r="DT340" s="97"/>
      <c r="DU340" s="97"/>
      <c r="DV340" s="97"/>
      <c r="DW340" s="97"/>
      <c r="DX340" s="97"/>
      <c r="DY340" s="97"/>
      <c r="DZ340" s="97"/>
      <c r="EA340" s="97"/>
      <c r="EB340" s="97"/>
      <c r="EC340" s="97"/>
      <c r="ED340" s="97"/>
      <c r="EE340" s="97"/>
      <c r="EF340" s="98"/>
      <c r="EG340" s="104"/>
      <c r="EH340" s="97"/>
      <c r="EI340" s="97"/>
      <c r="EJ340" s="97"/>
      <c r="EK340" s="97"/>
      <c r="EL340" s="97"/>
      <c r="EM340" s="97"/>
      <c r="EN340" s="97"/>
      <c r="EO340" s="97"/>
      <c r="EP340" s="97"/>
      <c r="EQ340" s="97"/>
      <c r="ER340" s="97"/>
      <c r="ES340" s="97"/>
      <c r="ET340" s="97"/>
      <c r="EU340" s="97"/>
      <c r="EV340" s="97"/>
      <c r="EW340" s="98"/>
      <c r="EX340" s="104"/>
      <c r="EY340" s="97"/>
      <c r="EZ340" s="97"/>
      <c r="FA340" s="97"/>
      <c r="FB340" s="97"/>
      <c r="FC340" s="97"/>
      <c r="FD340" s="97"/>
      <c r="FE340" s="97"/>
      <c r="FF340" s="97"/>
      <c r="FG340" s="97"/>
      <c r="FH340" s="97"/>
      <c r="FI340" s="97"/>
      <c r="FJ340" s="97"/>
      <c r="FK340" s="97"/>
      <c r="FL340" s="97"/>
      <c r="FM340" s="97"/>
      <c r="FN340" s="98"/>
      <c r="FO340" s="104"/>
      <c r="FP340" s="97"/>
      <c r="FQ340" s="97"/>
      <c r="FR340" s="97"/>
      <c r="FS340" s="97"/>
      <c r="FT340" s="97"/>
      <c r="FU340" s="97"/>
      <c r="FV340" s="97"/>
      <c r="FW340" s="97"/>
      <c r="FX340" s="97"/>
      <c r="FY340" s="97"/>
      <c r="FZ340" s="97"/>
      <c r="GA340" s="97"/>
      <c r="GB340" s="97"/>
      <c r="GC340" s="97"/>
      <c r="GD340" s="97"/>
      <c r="GE340" s="98"/>
      <c r="GF340" s="104"/>
      <c r="GG340" s="97"/>
      <c r="GH340" s="97"/>
      <c r="GI340" s="97"/>
      <c r="GJ340" s="97"/>
      <c r="GK340" s="97"/>
      <c r="GL340" s="97"/>
      <c r="GM340" s="97"/>
      <c r="GN340" s="97"/>
      <c r="GO340" s="97"/>
      <c r="GP340" s="97"/>
      <c r="GQ340" s="97"/>
      <c r="GR340" s="97"/>
      <c r="GS340" s="97"/>
      <c r="GT340" s="97"/>
      <c r="GU340" s="97"/>
      <c r="GV340" s="98"/>
      <c r="GW340" s="104"/>
      <c r="GX340" s="97"/>
      <c r="GY340" s="97"/>
      <c r="GZ340" s="97"/>
      <c r="HA340" s="97"/>
      <c r="HB340" s="97"/>
      <c r="HC340" s="97"/>
      <c r="HD340" s="97"/>
      <c r="HE340" s="97"/>
      <c r="HF340" s="97"/>
      <c r="HG340" s="97"/>
      <c r="HH340" s="97"/>
      <c r="HI340" s="97"/>
      <c r="HJ340" s="97"/>
      <c r="HK340" s="97"/>
      <c r="HL340" s="97"/>
      <c r="HM340" s="98"/>
      <c r="HN340" s="104"/>
      <c r="HO340" s="97"/>
      <c r="HP340" s="97"/>
      <c r="HQ340" s="97"/>
      <c r="HR340" s="97"/>
      <c r="HS340" s="97"/>
      <c r="HT340" s="97"/>
      <c r="HU340" s="97"/>
      <c r="HV340" s="97"/>
      <c r="HW340" s="97"/>
      <c r="HX340" s="97"/>
      <c r="HY340" s="97"/>
      <c r="HZ340" s="97"/>
      <c r="IA340" s="97"/>
      <c r="IB340" s="97"/>
      <c r="IC340" s="97"/>
      <c r="ID340" s="98"/>
      <c r="IE340" s="104"/>
      <c r="IF340" s="97"/>
      <c r="IG340" s="97"/>
      <c r="IH340" s="97"/>
      <c r="II340" s="97"/>
      <c r="IJ340" s="97"/>
      <c r="IK340" s="97"/>
      <c r="IL340" s="97"/>
      <c r="IM340" s="97"/>
      <c r="IN340" s="97"/>
      <c r="IO340" s="97"/>
      <c r="IP340" s="97"/>
      <c r="IQ340" s="97"/>
      <c r="IR340" s="97"/>
      <c r="IS340" s="97"/>
      <c r="IT340" s="97"/>
      <c r="IU340" s="98"/>
      <c r="IV340" s="104"/>
      <c r="IW340" s="97"/>
      <c r="IX340" s="97"/>
      <c r="IY340" s="97"/>
      <c r="IZ340" s="97"/>
      <c r="JA340" s="97"/>
      <c r="JB340" s="97"/>
      <c r="JC340" s="97"/>
      <c r="JD340" s="97"/>
      <c r="JE340" s="97"/>
      <c r="JF340" s="97"/>
      <c r="JG340" s="97"/>
      <c r="JH340" s="97"/>
      <c r="JI340" s="97"/>
      <c r="JJ340" s="97"/>
      <c r="JK340" s="97"/>
      <c r="JL340" s="98"/>
      <c r="JM340" s="104"/>
      <c r="JN340" s="97"/>
      <c r="JO340" s="97"/>
      <c r="JP340" s="97"/>
      <c r="JQ340" s="97"/>
      <c r="JR340" s="97"/>
      <c r="JS340" s="97"/>
      <c r="JT340" s="97"/>
      <c r="JU340" s="97"/>
      <c r="JV340" s="97"/>
      <c r="JW340" s="97"/>
      <c r="JX340" s="97"/>
      <c r="JY340" s="97"/>
      <c r="JZ340" s="97"/>
      <c r="KA340" s="97"/>
      <c r="KB340" s="97"/>
      <c r="KC340" s="98"/>
      <c r="KD340" s="104"/>
      <c r="KE340" s="97"/>
      <c r="KF340" s="97"/>
      <c r="KG340" s="97"/>
      <c r="KH340" s="97"/>
      <c r="KI340" s="97"/>
      <c r="KJ340" s="97"/>
      <c r="KK340" s="97"/>
      <c r="KL340" s="97"/>
      <c r="KM340" s="97"/>
      <c r="KN340" s="97"/>
      <c r="KO340" s="97"/>
      <c r="KP340" s="97"/>
      <c r="KQ340" s="97"/>
      <c r="KR340" s="97"/>
      <c r="KS340" s="97"/>
    </row>
    <row r="341" ht="15.0" customHeight="1">
      <c r="A341" s="104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8"/>
      <c r="R341" s="104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8"/>
      <c r="AI341" s="104"/>
      <c r="AJ341" s="97"/>
      <c r="AK341" s="97"/>
      <c r="AL341" s="97"/>
      <c r="AM341" s="97"/>
      <c r="AN341" s="97"/>
      <c r="AO341" s="97"/>
      <c r="AP341" s="97"/>
      <c r="AQ341" s="97"/>
      <c r="AR341" s="97"/>
      <c r="AS341" s="97"/>
      <c r="AT341" s="97"/>
      <c r="AU341" s="97"/>
      <c r="AV341" s="97"/>
      <c r="AW341" s="97"/>
      <c r="AX341" s="97"/>
      <c r="AY341" s="98"/>
      <c r="AZ341" s="104"/>
      <c r="BA341" s="97"/>
      <c r="BB341" s="97"/>
      <c r="BC341" s="97"/>
      <c r="BD341" s="97"/>
      <c r="BE341" s="97"/>
      <c r="BF341" s="97"/>
      <c r="BG341" s="97"/>
      <c r="BH341" s="97"/>
      <c r="BI341" s="97"/>
      <c r="BJ341" s="97"/>
      <c r="BK341" s="97"/>
      <c r="BL341" s="97"/>
      <c r="BM341" s="97"/>
      <c r="BN341" s="97"/>
      <c r="BO341" s="97"/>
      <c r="BP341" s="98"/>
      <c r="BQ341" s="104"/>
      <c r="BR341" s="97"/>
      <c r="BS341" s="97"/>
      <c r="BT341" s="97"/>
      <c r="BU341" s="97"/>
      <c r="BV341" s="97"/>
      <c r="BW341" s="97"/>
      <c r="BX341" s="97"/>
      <c r="BY341" s="97"/>
      <c r="BZ341" s="97"/>
      <c r="CA341" s="97"/>
      <c r="CB341" s="97"/>
      <c r="CC341" s="97"/>
      <c r="CD341" s="97"/>
      <c r="CE341" s="97"/>
      <c r="CF341" s="97"/>
      <c r="CG341" s="98"/>
      <c r="CH341" s="104"/>
      <c r="CI341" s="97"/>
      <c r="CJ341" s="97"/>
      <c r="CK341" s="97"/>
      <c r="CL341" s="97"/>
      <c r="CM341" s="97"/>
      <c r="CN341" s="97"/>
      <c r="CO341" s="97"/>
      <c r="CP341" s="97"/>
      <c r="CQ341" s="97"/>
      <c r="CR341" s="97"/>
      <c r="CS341" s="97"/>
      <c r="CT341" s="97"/>
      <c r="CU341" s="97"/>
      <c r="CV341" s="97"/>
      <c r="CW341" s="97"/>
      <c r="CX341" s="98"/>
      <c r="CY341" s="104"/>
      <c r="CZ341" s="97"/>
      <c r="DA341" s="97"/>
      <c r="DB341" s="97"/>
      <c r="DC341" s="97"/>
      <c r="DD341" s="97"/>
      <c r="DE341" s="97"/>
      <c r="DF341" s="97"/>
      <c r="DG341" s="97"/>
      <c r="DH341" s="97"/>
      <c r="DI341" s="97"/>
      <c r="DJ341" s="97"/>
      <c r="DK341" s="97"/>
      <c r="DL341" s="97"/>
      <c r="DM341" s="97"/>
      <c r="DN341" s="97"/>
      <c r="DO341" s="98"/>
      <c r="DP341" s="104"/>
      <c r="DQ341" s="97"/>
      <c r="DR341" s="97"/>
      <c r="DS341" s="97"/>
      <c r="DT341" s="97"/>
      <c r="DU341" s="97"/>
      <c r="DV341" s="97"/>
      <c r="DW341" s="97"/>
      <c r="DX341" s="97"/>
      <c r="DY341" s="97"/>
      <c r="DZ341" s="97"/>
      <c r="EA341" s="97"/>
      <c r="EB341" s="97"/>
      <c r="EC341" s="97"/>
      <c r="ED341" s="97"/>
      <c r="EE341" s="97"/>
      <c r="EF341" s="98"/>
      <c r="EG341" s="104"/>
      <c r="EH341" s="97"/>
      <c r="EI341" s="97"/>
      <c r="EJ341" s="97"/>
      <c r="EK341" s="97"/>
      <c r="EL341" s="97"/>
      <c r="EM341" s="97"/>
      <c r="EN341" s="97"/>
      <c r="EO341" s="97"/>
      <c r="EP341" s="97"/>
      <c r="EQ341" s="97"/>
      <c r="ER341" s="97"/>
      <c r="ES341" s="97"/>
      <c r="ET341" s="97"/>
      <c r="EU341" s="97"/>
      <c r="EV341" s="97"/>
      <c r="EW341" s="98"/>
      <c r="EX341" s="104"/>
      <c r="EY341" s="97"/>
      <c r="EZ341" s="97"/>
      <c r="FA341" s="97"/>
      <c r="FB341" s="97"/>
      <c r="FC341" s="97"/>
      <c r="FD341" s="97"/>
      <c r="FE341" s="97"/>
      <c r="FF341" s="97"/>
      <c r="FG341" s="97"/>
      <c r="FH341" s="97"/>
      <c r="FI341" s="97"/>
      <c r="FJ341" s="97"/>
      <c r="FK341" s="97"/>
      <c r="FL341" s="97"/>
      <c r="FM341" s="97"/>
      <c r="FN341" s="98"/>
      <c r="FO341" s="104"/>
      <c r="FP341" s="97"/>
      <c r="FQ341" s="97"/>
      <c r="FR341" s="97"/>
      <c r="FS341" s="97"/>
      <c r="FT341" s="97"/>
      <c r="FU341" s="97"/>
      <c r="FV341" s="97"/>
      <c r="FW341" s="97"/>
      <c r="FX341" s="97"/>
      <c r="FY341" s="97"/>
      <c r="FZ341" s="97"/>
      <c r="GA341" s="97"/>
      <c r="GB341" s="97"/>
      <c r="GC341" s="97"/>
      <c r="GD341" s="97"/>
      <c r="GE341" s="98"/>
      <c r="GF341" s="104"/>
      <c r="GG341" s="97"/>
      <c r="GH341" s="97"/>
      <c r="GI341" s="97"/>
      <c r="GJ341" s="97"/>
      <c r="GK341" s="97"/>
      <c r="GL341" s="97"/>
      <c r="GM341" s="97"/>
      <c r="GN341" s="97"/>
      <c r="GO341" s="97"/>
      <c r="GP341" s="97"/>
      <c r="GQ341" s="97"/>
      <c r="GR341" s="97"/>
      <c r="GS341" s="97"/>
      <c r="GT341" s="97"/>
      <c r="GU341" s="97"/>
      <c r="GV341" s="98"/>
      <c r="GW341" s="104"/>
      <c r="GX341" s="97"/>
      <c r="GY341" s="97"/>
      <c r="GZ341" s="97"/>
      <c r="HA341" s="97"/>
      <c r="HB341" s="97"/>
      <c r="HC341" s="97"/>
      <c r="HD341" s="97"/>
      <c r="HE341" s="97"/>
      <c r="HF341" s="97"/>
      <c r="HG341" s="97"/>
      <c r="HH341" s="97"/>
      <c r="HI341" s="97"/>
      <c r="HJ341" s="97"/>
      <c r="HK341" s="97"/>
      <c r="HL341" s="97"/>
      <c r="HM341" s="98"/>
      <c r="HN341" s="104"/>
      <c r="HO341" s="97"/>
      <c r="HP341" s="97"/>
      <c r="HQ341" s="97"/>
      <c r="HR341" s="97"/>
      <c r="HS341" s="97"/>
      <c r="HT341" s="97"/>
      <c r="HU341" s="97"/>
      <c r="HV341" s="97"/>
      <c r="HW341" s="97"/>
      <c r="HX341" s="97"/>
      <c r="HY341" s="97"/>
      <c r="HZ341" s="97"/>
      <c r="IA341" s="97"/>
      <c r="IB341" s="97"/>
      <c r="IC341" s="97"/>
      <c r="ID341" s="98"/>
      <c r="IE341" s="104"/>
      <c r="IF341" s="97"/>
      <c r="IG341" s="97"/>
      <c r="IH341" s="97"/>
      <c r="II341" s="97"/>
      <c r="IJ341" s="97"/>
      <c r="IK341" s="97"/>
      <c r="IL341" s="97"/>
      <c r="IM341" s="97"/>
      <c r="IN341" s="97"/>
      <c r="IO341" s="97"/>
      <c r="IP341" s="97"/>
      <c r="IQ341" s="97"/>
      <c r="IR341" s="97"/>
      <c r="IS341" s="97"/>
      <c r="IT341" s="97"/>
      <c r="IU341" s="98"/>
      <c r="IV341" s="104"/>
      <c r="IW341" s="97"/>
      <c r="IX341" s="97"/>
      <c r="IY341" s="97"/>
      <c r="IZ341" s="97"/>
      <c r="JA341" s="97"/>
      <c r="JB341" s="97"/>
      <c r="JC341" s="97"/>
      <c r="JD341" s="97"/>
      <c r="JE341" s="97"/>
      <c r="JF341" s="97"/>
      <c r="JG341" s="97"/>
      <c r="JH341" s="97"/>
      <c r="JI341" s="97"/>
      <c r="JJ341" s="97"/>
      <c r="JK341" s="97"/>
      <c r="JL341" s="98"/>
      <c r="JM341" s="104"/>
      <c r="JN341" s="97"/>
      <c r="JO341" s="97"/>
      <c r="JP341" s="97"/>
      <c r="JQ341" s="97"/>
      <c r="JR341" s="97"/>
      <c r="JS341" s="97"/>
      <c r="JT341" s="97"/>
      <c r="JU341" s="97"/>
      <c r="JV341" s="97"/>
      <c r="JW341" s="97"/>
      <c r="JX341" s="97"/>
      <c r="JY341" s="97"/>
      <c r="JZ341" s="97"/>
      <c r="KA341" s="97"/>
      <c r="KB341" s="97"/>
      <c r="KC341" s="98"/>
      <c r="KD341" s="104"/>
      <c r="KE341" s="97"/>
      <c r="KF341" s="97"/>
      <c r="KG341" s="97"/>
      <c r="KH341" s="97"/>
      <c r="KI341" s="97"/>
      <c r="KJ341" s="97"/>
      <c r="KK341" s="97"/>
      <c r="KL341" s="97"/>
      <c r="KM341" s="97"/>
      <c r="KN341" s="97"/>
      <c r="KO341" s="97"/>
      <c r="KP341" s="97"/>
      <c r="KQ341" s="97"/>
      <c r="KR341" s="97"/>
      <c r="KS341" s="97"/>
    </row>
    <row r="342" ht="15.0" customHeight="1">
      <c r="A342" s="104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8"/>
      <c r="R342" s="104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8"/>
      <c r="AI342" s="104"/>
      <c r="AJ342" s="97"/>
      <c r="AK342" s="97"/>
      <c r="AL342" s="97"/>
      <c r="AM342" s="97"/>
      <c r="AN342" s="97"/>
      <c r="AO342" s="97"/>
      <c r="AP342" s="97"/>
      <c r="AQ342" s="97"/>
      <c r="AR342" s="97"/>
      <c r="AS342" s="97"/>
      <c r="AT342" s="97"/>
      <c r="AU342" s="97"/>
      <c r="AV342" s="97"/>
      <c r="AW342" s="97"/>
      <c r="AX342" s="97"/>
      <c r="AY342" s="98"/>
      <c r="AZ342" s="104"/>
      <c r="BA342" s="97"/>
      <c r="BB342" s="97"/>
      <c r="BC342" s="97"/>
      <c r="BD342" s="97"/>
      <c r="BE342" s="97"/>
      <c r="BF342" s="97"/>
      <c r="BG342" s="97"/>
      <c r="BH342" s="97"/>
      <c r="BI342" s="97"/>
      <c r="BJ342" s="97"/>
      <c r="BK342" s="97"/>
      <c r="BL342" s="97"/>
      <c r="BM342" s="97"/>
      <c r="BN342" s="97"/>
      <c r="BO342" s="97"/>
      <c r="BP342" s="98"/>
      <c r="BQ342" s="104"/>
      <c r="BR342" s="97"/>
      <c r="BS342" s="97"/>
      <c r="BT342" s="97"/>
      <c r="BU342" s="97"/>
      <c r="BV342" s="97"/>
      <c r="BW342" s="97"/>
      <c r="BX342" s="97"/>
      <c r="BY342" s="97"/>
      <c r="BZ342" s="97"/>
      <c r="CA342" s="97"/>
      <c r="CB342" s="97"/>
      <c r="CC342" s="97"/>
      <c r="CD342" s="97"/>
      <c r="CE342" s="97"/>
      <c r="CF342" s="97"/>
      <c r="CG342" s="98"/>
      <c r="CH342" s="104"/>
      <c r="CI342" s="97"/>
      <c r="CJ342" s="97"/>
      <c r="CK342" s="97"/>
      <c r="CL342" s="97"/>
      <c r="CM342" s="97"/>
      <c r="CN342" s="97"/>
      <c r="CO342" s="97"/>
      <c r="CP342" s="97"/>
      <c r="CQ342" s="97"/>
      <c r="CR342" s="97"/>
      <c r="CS342" s="97"/>
      <c r="CT342" s="97"/>
      <c r="CU342" s="97"/>
      <c r="CV342" s="97"/>
      <c r="CW342" s="97"/>
      <c r="CX342" s="98"/>
      <c r="CY342" s="104"/>
      <c r="CZ342" s="97"/>
      <c r="DA342" s="97"/>
      <c r="DB342" s="97"/>
      <c r="DC342" s="97"/>
      <c r="DD342" s="97"/>
      <c r="DE342" s="97"/>
      <c r="DF342" s="97"/>
      <c r="DG342" s="97"/>
      <c r="DH342" s="97"/>
      <c r="DI342" s="97"/>
      <c r="DJ342" s="97"/>
      <c r="DK342" s="97"/>
      <c r="DL342" s="97"/>
      <c r="DM342" s="97"/>
      <c r="DN342" s="97"/>
      <c r="DO342" s="98"/>
      <c r="DP342" s="104"/>
      <c r="DQ342" s="97"/>
      <c r="DR342" s="97"/>
      <c r="DS342" s="97"/>
      <c r="DT342" s="97"/>
      <c r="DU342" s="97"/>
      <c r="DV342" s="97"/>
      <c r="DW342" s="97"/>
      <c r="DX342" s="97"/>
      <c r="DY342" s="97"/>
      <c r="DZ342" s="97"/>
      <c r="EA342" s="97"/>
      <c r="EB342" s="97"/>
      <c r="EC342" s="97"/>
      <c r="ED342" s="97"/>
      <c r="EE342" s="97"/>
      <c r="EF342" s="98"/>
      <c r="EG342" s="104"/>
      <c r="EH342" s="97"/>
      <c r="EI342" s="97"/>
      <c r="EJ342" s="97"/>
      <c r="EK342" s="97"/>
      <c r="EL342" s="97"/>
      <c r="EM342" s="97"/>
      <c r="EN342" s="97"/>
      <c r="EO342" s="97"/>
      <c r="EP342" s="97"/>
      <c r="EQ342" s="97"/>
      <c r="ER342" s="97"/>
      <c r="ES342" s="97"/>
      <c r="ET342" s="97"/>
      <c r="EU342" s="97"/>
      <c r="EV342" s="97"/>
      <c r="EW342" s="98"/>
      <c r="EX342" s="104"/>
      <c r="EY342" s="97"/>
      <c r="EZ342" s="97"/>
      <c r="FA342" s="97"/>
      <c r="FB342" s="97"/>
      <c r="FC342" s="97"/>
      <c r="FD342" s="97"/>
      <c r="FE342" s="97"/>
      <c r="FF342" s="97"/>
      <c r="FG342" s="97"/>
      <c r="FH342" s="97"/>
      <c r="FI342" s="97"/>
      <c r="FJ342" s="97"/>
      <c r="FK342" s="97"/>
      <c r="FL342" s="97"/>
      <c r="FM342" s="97"/>
      <c r="FN342" s="98"/>
      <c r="FO342" s="104"/>
      <c r="FP342" s="97"/>
      <c r="FQ342" s="97"/>
      <c r="FR342" s="97"/>
      <c r="FS342" s="97"/>
      <c r="FT342" s="97"/>
      <c r="FU342" s="97"/>
      <c r="FV342" s="97"/>
      <c r="FW342" s="97"/>
      <c r="FX342" s="97"/>
      <c r="FY342" s="97"/>
      <c r="FZ342" s="97"/>
      <c r="GA342" s="97"/>
      <c r="GB342" s="97"/>
      <c r="GC342" s="97"/>
      <c r="GD342" s="97"/>
      <c r="GE342" s="98"/>
      <c r="GF342" s="104"/>
      <c r="GG342" s="97"/>
      <c r="GH342" s="97"/>
      <c r="GI342" s="97"/>
      <c r="GJ342" s="97"/>
      <c r="GK342" s="97"/>
      <c r="GL342" s="97"/>
      <c r="GM342" s="97"/>
      <c r="GN342" s="97"/>
      <c r="GO342" s="97"/>
      <c r="GP342" s="97"/>
      <c r="GQ342" s="97"/>
      <c r="GR342" s="97"/>
      <c r="GS342" s="97"/>
      <c r="GT342" s="97"/>
      <c r="GU342" s="97"/>
      <c r="GV342" s="98"/>
      <c r="GW342" s="104"/>
      <c r="GX342" s="97"/>
      <c r="GY342" s="97"/>
      <c r="GZ342" s="97"/>
      <c r="HA342" s="97"/>
      <c r="HB342" s="97"/>
      <c r="HC342" s="97"/>
      <c r="HD342" s="97"/>
      <c r="HE342" s="97"/>
      <c r="HF342" s="97"/>
      <c r="HG342" s="97"/>
      <c r="HH342" s="97"/>
      <c r="HI342" s="97"/>
      <c r="HJ342" s="97"/>
      <c r="HK342" s="97"/>
      <c r="HL342" s="97"/>
      <c r="HM342" s="98"/>
      <c r="HN342" s="104"/>
      <c r="HO342" s="97"/>
      <c r="HP342" s="97"/>
      <c r="HQ342" s="97"/>
      <c r="HR342" s="97"/>
      <c r="HS342" s="97"/>
      <c r="HT342" s="97"/>
      <c r="HU342" s="97"/>
      <c r="HV342" s="97"/>
      <c r="HW342" s="97"/>
      <c r="HX342" s="97"/>
      <c r="HY342" s="97"/>
      <c r="HZ342" s="97"/>
      <c r="IA342" s="97"/>
      <c r="IB342" s="97"/>
      <c r="IC342" s="97"/>
      <c r="ID342" s="98"/>
      <c r="IE342" s="104"/>
      <c r="IF342" s="97"/>
      <c r="IG342" s="97"/>
      <c r="IH342" s="97"/>
      <c r="II342" s="97"/>
      <c r="IJ342" s="97"/>
      <c r="IK342" s="97"/>
      <c r="IL342" s="97"/>
      <c r="IM342" s="97"/>
      <c r="IN342" s="97"/>
      <c r="IO342" s="97"/>
      <c r="IP342" s="97"/>
      <c r="IQ342" s="97"/>
      <c r="IR342" s="97"/>
      <c r="IS342" s="97"/>
      <c r="IT342" s="97"/>
      <c r="IU342" s="98"/>
      <c r="IV342" s="104"/>
      <c r="IW342" s="97"/>
      <c r="IX342" s="97"/>
      <c r="IY342" s="97"/>
      <c r="IZ342" s="97"/>
      <c r="JA342" s="97"/>
      <c r="JB342" s="97"/>
      <c r="JC342" s="97"/>
      <c r="JD342" s="97"/>
      <c r="JE342" s="97"/>
      <c r="JF342" s="97"/>
      <c r="JG342" s="97"/>
      <c r="JH342" s="97"/>
      <c r="JI342" s="97"/>
      <c r="JJ342" s="97"/>
      <c r="JK342" s="97"/>
      <c r="JL342" s="98"/>
      <c r="JM342" s="104"/>
      <c r="JN342" s="97"/>
      <c r="JO342" s="97"/>
      <c r="JP342" s="97"/>
      <c r="JQ342" s="97"/>
      <c r="JR342" s="97"/>
      <c r="JS342" s="97"/>
      <c r="JT342" s="97"/>
      <c r="JU342" s="97"/>
      <c r="JV342" s="97"/>
      <c r="JW342" s="97"/>
      <c r="JX342" s="97"/>
      <c r="JY342" s="97"/>
      <c r="JZ342" s="97"/>
      <c r="KA342" s="97"/>
      <c r="KB342" s="97"/>
      <c r="KC342" s="98"/>
      <c r="KD342" s="104"/>
      <c r="KE342" s="97"/>
      <c r="KF342" s="97"/>
      <c r="KG342" s="97"/>
      <c r="KH342" s="97"/>
      <c r="KI342" s="97"/>
      <c r="KJ342" s="97"/>
      <c r="KK342" s="97"/>
      <c r="KL342" s="97"/>
      <c r="KM342" s="97"/>
      <c r="KN342" s="97"/>
      <c r="KO342" s="97"/>
      <c r="KP342" s="97"/>
      <c r="KQ342" s="97"/>
      <c r="KR342" s="97"/>
      <c r="KS342" s="97"/>
    </row>
    <row r="343" ht="15.0" customHeight="1">
      <c r="A343" s="104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8"/>
      <c r="R343" s="104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F343" s="97"/>
      <c r="AG343" s="97"/>
      <c r="AH343" s="98"/>
      <c r="AI343" s="104"/>
      <c r="AJ343" s="97"/>
      <c r="AK343" s="97"/>
      <c r="AL343" s="97"/>
      <c r="AM343" s="97"/>
      <c r="AN343" s="97"/>
      <c r="AO343" s="97"/>
      <c r="AP343" s="97"/>
      <c r="AQ343" s="97"/>
      <c r="AR343" s="97"/>
      <c r="AS343" s="97"/>
      <c r="AT343" s="97"/>
      <c r="AU343" s="97"/>
      <c r="AV343" s="97"/>
      <c r="AW343" s="97"/>
      <c r="AX343" s="97"/>
      <c r="AY343" s="98"/>
      <c r="AZ343" s="104"/>
      <c r="BA343" s="97"/>
      <c r="BB343" s="97"/>
      <c r="BC343" s="97"/>
      <c r="BD343" s="97"/>
      <c r="BE343" s="97"/>
      <c r="BF343" s="97"/>
      <c r="BG343" s="97"/>
      <c r="BH343" s="97"/>
      <c r="BI343" s="97"/>
      <c r="BJ343" s="97"/>
      <c r="BK343" s="97"/>
      <c r="BL343" s="97"/>
      <c r="BM343" s="97"/>
      <c r="BN343" s="97"/>
      <c r="BO343" s="97"/>
      <c r="BP343" s="98"/>
      <c r="BQ343" s="104"/>
      <c r="BR343" s="97"/>
      <c r="BS343" s="97"/>
      <c r="BT343" s="97"/>
      <c r="BU343" s="97"/>
      <c r="BV343" s="97"/>
      <c r="BW343" s="97"/>
      <c r="BX343" s="97"/>
      <c r="BY343" s="97"/>
      <c r="BZ343" s="97"/>
      <c r="CA343" s="97"/>
      <c r="CB343" s="97"/>
      <c r="CC343" s="97"/>
      <c r="CD343" s="97"/>
      <c r="CE343" s="97"/>
      <c r="CF343" s="97"/>
      <c r="CG343" s="98"/>
      <c r="CH343" s="104"/>
      <c r="CI343" s="97"/>
      <c r="CJ343" s="97"/>
      <c r="CK343" s="97"/>
      <c r="CL343" s="97"/>
      <c r="CM343" s="97"/>
      <c r="CN343" s="97"/>
      <c r="CO343" s="97"/>
      <c r="CP343" s="97"/>
      <c r="CQ343" s="97"/>
      <c r="CR343" s="97"/>
      <c r="CS343" s="97"/>
      <c r="CT343" s="97"/>
      <c r="CU343" s="97"/>
      <c r="CV343" s="97"/>
      <c r="CW343" s="97"/>
      <c r="CX343" s="98"/>
      <c r="CY343" s="104"/>
      <c r="CZ343" s="97"/>
      <c r="DA343" s="97"/>
      <c r="DB343" s="97"/>
      <c r="DC343" s="97"/>
      <c r="DD343" s="97"/>
      <c r="DE343" s="97"/>
      <c r="DF343" s="97"/>
      <c r="DG343" s="97"/>
      <c r="DH343" s="97"/>
      <c r="DI343" s="97"/>
      <c r="DJ343" s="97"/>
      <c r="DK343" s="97"/>
      <c r="DL343" s="97"/>
      <c r="DM343" s="97"/>
      <c r="DN343" s="97"/>
      <c r="DO343" s="98"/>
      <c r="DP343" s="104"/>
      <c r="DQ343" s="97"/>
      <c r="DR343" s="97"/>
      <c r="DS343" s="97"/>
      <c r="DT343" s="97"/>
      <c r="DU343" s="97"/>
      <c r="DV343" s="97"/>
      <c r="DW343" s="97"/>
      <c r="DX343" s="97"/>
      <c r="DY343" s="97"/>
      <c r="DZ343" s="97"/>
      <c r="EA343" s="97"/>
      <c r="EB343" s="97"/>
      <c r="EC343" s="97"/>
      <c r="ED343" s="97"/>
      <c r="EE343" s="97"/>
      <c r="EF343" s="98"/>
      <c r="EG343" s="104"/>
      <c r="EH343" s="97"/>
      <c r="EI343" s="97"/>
      <c r="EJ343" s="97"/>
      <c r="EK343" s="97"/>
      <c r="EL343" s="97"/>
      <c r="EM343" s="97"/>
      <c r="EN343" s="97"/>
      <c r="EO343" s="97"/>
      <c r="EP343" s="97"/>
      <c r="EQ343" s="97"/>
      <c r="ER343" s="97"/>
      <c r="ES343" s="97"/>
      <c r="ET343" s="97"/>
      <c r="EU343" s="97"/>
      <c r="EV343" s="97"/>
      <c r="EW343" s="98"/>
      <c r="EX343" s="104"/>
      <c r="EY343" s="97"/>
      <c r="EZ343" s="97"/>
      <c r="FA343" s="97"/>
      <c r="FB343" s="97"/>
      <c r="FC343" s="97"/>
      <c r="FD343" s="97"/>
      <c r="FE343" s="97"/>
      <c r="FF343" s="97"/>
      <c r="FG343" s="97"/>
      <c r="FH343" s="97"/>
      <c r="FI343" s="97"/>
      <c r="FJ343" s="97"/>
      <c r="FK343" s="97"/>
      <c r="FL343" s="97"/>
      <c r="FM343" s="97"/>
      <c r="FN343" s="98"/>
      <c r="FO343" s="104"/>
      <c r="FP343" s="97"/>
      <c r="FQ343" s="97"/>
      <c r="FR343" s="97"/>
      <c r="FS343" s="97"/>
      <c r="FT343" s="97"/>
      <c r="FU343" s="97"/>
      <c r="FV343" s="97"/>
      <c r="FW343" s="97"/>
      <c r="FX343" s="97"/>
      <c r="FY343" s="97"/>
      <c r="FZ343" s="97"/>
      <c r="GA343" s="97"/>
      <c r="GB343" s="97"/>
      <c r="GC343" s="97"/>
      <c r="GD343" s="97"/>
      <c r="GE343" s="98"/>
      <c r="GF343" s="104"/>
      <c r="GG343" s="97"/>
      <c r="GH343" s="97"/>
      <c r="GI343" s="97"/>
      <c r="GJ343" s="97"/>
      <c r="GK343" s="97"/>
      <c r="GL343" s="97"/>
      <c r="GM343" s="97"/>
      <c r="GN343" s="97"/>
      <c r="GO343" s="97"/>
      <c r="GP343" s="97"/>
      <c r="GQ343" s="97"/>
      <c r="GR343" s="97"/>
      <c r="GS343" s="97"/>
      <c r="GT343" s="97"/>
      <c r="GU343" s="97"/>
      <c r="GV343" s="98"/>
      <c r="GW343" s="104"/>
      <c r="GX343" s="97"/>
      <c r="GY343" s="97"/>
      <c r="GZ343" s="97"/>
      <c r="HA343" s="97"/>
      <c r="HB343" s="97"/>
      <c r="HC343" s="97"/>
      <c r="HD343" s="97"/>
      <c r="HE343" s="97"/>
      <c r="HF343" s="97"/>
      <c r="HG343" s="97"/>
      <c r="HH343" s="97"/>
      <c r="HI343" s="97"/>
      <c r="HJ343" s="97"/>
      <c r="HK343" s="97"/>
      <c r="HL343" s="97"/>
      <c r="HM343" s="98"/>
      <c r="HN343" s="104"/>
      <c r="HO343" s="97"/>
      <c r="HP343" s="97"/>
      <c r="HQ343" s="97"/>
      <c r="HR343" s="97"/>
      <c r="HS343" s="97"/>
      <c r="HT343" s="97"/>
      <c r="HU343" s="97"/>
      <c r="HV343" s="97"/>
      <c r="HW343" s="97"/>
      <c r="HX343" s="97"/>
      <c r="HY343" s="97"/>
      <c r="HZ343" s="97"/>
      <c r="IA343" s="97"/>
      <c r="IB343" s="97"/>
      <c r="IC343" s="97"/>
      <c r="ID343" s="98"/>
      <c r="IE343" s="104"/>
      <c r="IF343" s="97"/>
      <c r="IG343" s="97"/>
      <c r="IH343" s="97"/>
      <c r="II343" s="97"/>
      <c r="IJ343" s="97"/>
      <c r="IK343" s="97"/>
      <c r="IL343" s="97"/>
      <c r="IM343" s="97"/>
      <c r="IN343" s="97"/>
      <c r="IO343" s="97"/>
      <c r="IP343" s="97"/>
      <c r="IQ343" s="97"/>
      <c r="IR343" s="97"/>
      <c r="IS343" s="97"/>
      <c r="IT343" s="97"/>
      <c r="IU343" s="98"/>
      <c r="IV343" s="104"/>
      <c r="IW343" s="97"/>
      <c r="IX343" s="97"/>
      <c r="IY343" s="97"/>
      <c r="IZ343" s="97"/>
      <c r="JA343" s="97"/>
      <c r="JB343" s="97"/>
      <c r="JC343" s="97"/>
      <c r="JD343" s="97"/>
      <c r="JE343" s="97"/>
      <c r="JF343" s="97"/>
      <c r="JG343" s="97"/>
      <c r="JH343" s="97"/>
      <c r="JI343" s="97"/>
      <c r="JJ343" s="97"/>
      <c r="JK343" s="97"/>
      <c r="JL343" s="98"/>
      <c r="JM343" s="104"/>
      <c r="JN343" s="97"/>
      <c r="JO343" s="97"/>
      <c r="JP343" s="97"/>
      <c r="JQ343" s="97"/>
      <c r="JR343" s="97"/>
      <c r="JS343" s="97"/>
      <c r="JT343" s="97"/>
      <c r="JU343" s="97"/>
      <c r="JV343" s="97"/>
      <c r="JW343" s="97"/>
      <c r="JX343" s="97"/>
      <c r="JY343" s="97"/>
      <c r="JZ343" s="97"/>
      <c r="KA343" s="97"/>
      <c r="KB343" s="97"/>
      <c r="KC343" s="98"/>
      <c r="KD343" s="104"/>
      <c r="KE343" s="97"/>
      <c r="KF343" s="97"/>
      <c r="KG343" s="97"/>
      <c r="KH343" s="97"/>
      <c r="KI343" s="97"/>
      <c r="KJ343" s="97"/>
      <c r="KK343" s="97"/>
      <c r="KL343" s="97"/>
      <c r="KM343" s="97"/>
      <c r="KN343" s="97"/>
      <c r="KO343" s="97"/>
      <c r="KP343" s="97"/>
      <c r="KQ343" s="97"/>
      <c r="KR343" s="97"/>
      <c r="KS343" s="97"/>
    </row>
    <row r="344" ht="15.0" customHeight="1">
      <c r="A344" s="104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8"/>
      <c r="R344" s="104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8"/>
      <c r="AI344" s="104"/>
      <c r="AJ344" s="97"/>
      <c r="AK344" s="97"/>
      <c r="AL344" s="97"/>
      <c r="AM344" s="97"/>
      <c r="AN344" s="97"/>
      <c r="AO344" s="97"/>
      <c r="AP344" s="97"/>
      <c r="AQ344" s="97"/>
      <c r="AR344" s="97"/>
      <c r="AS344" s="97"/>
      <c r="AT344" s="97"/>
      <c r="AU344" s="97"/>
      <c r="AV344" s="97"/>
      <c r="AW344" s="97"/>
      <c r="AX344" s="97"/>
      <c r="AY344" s="98"/>
      <c r="AZ344" s="104"/>
      <c r="BA344" s="97"/>
      <c r="BB344" s="97"/>
      <c r="BC344" s="97"/>
      <c r="BD344" s="97"/>
      <c r="BE344" s="97"/>
      <c r="BF344" s="97"/>
      <c r="BG344" s="97"/>
      <c r="BH344" s="97"/>
      <c r="BI344" s="97"/>
      <c r="BJ344" s="97"/>
      <c r="BK344" s="97"/>
      <c r="BL344" s="97"/>
      <c r="BM344" s="97"/>
      <c r="BN344" s="97"/>
      <c r="BO344" s="97"/>
      <c r="BP344" s="98"/>
      <c r="BQ344" s="104"/>
      <c r="BR344" s="97"/>
      <c r="BS344" s="97"/>
      <c r="BT344" s="97"/>
      <c r="BU344" s="97"/>
      <c r="BV344" s="97"/>
      <c r="BW344" s="97"/>
      <c r="BX344" s="97"/>
      <c r="BY344" s="97"/>
      <c r="BZ344" s="97"/>
      <c r="CA344" s="97"/>
      <c r="CB344" s="97"/>
      <c r="CC344" s="97"/>
      <c r="CD344" s="97"/>
      <c r="CE344" s="97"/>
      <c r="CF344" s="97"/>
      <c r="CG344" s="98"/>
      <c r="CH344" s="104"/>
      <c r="CI344" s="97"/>
      <c r="CJ344" s="97"/>
      <c r="CK344" s="97"/>
      <c r="CL344" s="97"/>
      <c r="CM344" s="97"/>
      <c r="CN344" s="97"/>
      <c r="CO344" s="97"/>
      <c r="CP344" s="97"/>
      <c r="CQ344" s="97"/>
      <c r="CR344" s="97"/>
      <c r="CS344" s="97"/>
      <c r="CT344" s="97"/>
      <c r="CU344" s="97"/>
      <c r="CV344" s="97"/>
      <c r="CW344" s="97"/>
      <c r="CX344" s="98"/>
      <c r="CY344" s="104"/>
      <c r="CZ344" s="97"/>
      <c r="DA344" s="97"/>
      <c r="DB344" s="97"/>
      <c r="DC344" s="97"/>
      <c r="DD344" s="97"/>
      <c r="DE344" s="97"/>
      <c r="DF344" s="97"/>
      <c r="DG344" s="97"/>
      <c r="DH344" s="97"/>
      <c r="DI344" s="97"/>
      <c r="DJ344" s="97"/>
      <c r="DK344" s="97"/>
      <c r="DL344" s="97"/>
      <c r="DM344" s="97"/>
      <c r="DN344" s="97"/>
      <c r="DO344" s="98"/>
      <c r="DP344" s="104"/>
      <c r="DQ344" s="97"/>
      <c r="DR344" s="97"/>
      <c r="DS344" s="97"/>
      <c r="DT344" s="97"/>
      <c r="DU344" s="97"/>
      <c r="DV344" s="97"/>
      <c r="DW344" s="97"/>
      <c r="DX344" s="97"/>
      <c r="DY344" s="97"/>
      <c r="DZ344" s="97"/>
      <c r="EA344" s="97"/>
      <c r="EB344" s="97"/>
      <c r="EC344" s="97"/>
      <c r="ED344" s="97"/>
      <c r="EE344" s="97"/>
      <c r="EF344" s="98"/>
      <c r="EG344" s="104"/>
      <c r="EH344" s="97"/>
      <c r="EI344" s="97"/>
      <c r="EJ344" s="97"/>
      <c r="EK344" s="97"/>
      <c r="EL344" s="97"/>
      <c r="EM344" s="97"/>
      <c r="EN344" s="97"/>
      <c r="EO344" s="97"/>
      <c r="EP344" s="97"/>
      <c r="EQ344" s="97"/>
      <c r="ER344" s="97"/>
      <c r="ES344" s="97"/>
      <c r="ET344" s="97"/>
      <c r="EU344" s="97"/>
      <c r="EV344" s="97"/>
      <c r="EW344" s="98"/>
      <c r="EX344" s="104"/>
      <c r="EY344" s="97"/>
      <c r="EZ344" s="97"/>
      <c r="FA344" s="97"/>
      <c r="FB344" s="97"/>
      <c r="FC344" s="97"/>
      <c r="FD344" s="97"/>
      <c r="FE344" s="97"/>
      <c r="FF344" s="97"/>
      <c r="FG344" s="97"/>
      <c r="FH344" s="97"/>
      <c r="FI344" s="97"/>
      <c r="FJ344" s="97"/>
      <c r="FK344" s="97"/>
      <c r="FL344" s="97"/>
      <c r="FM344" s="97"/>
      <c r="FN344" s="98"/>
      <c r="FO344" s="104"/>
      <c r="FP344" s="97"/>
      <c r="FQ344" s="97"/>
      <c r="FR344" s="97"/>
      <c r="FS344" s="97"/>
      <c r="FT344" s="97"/>
      <c r="FU344" s="97"/>
      <c r="FV344" s="97"/>
      <c r="FW344" s="97"/>
      <c r="FX344" s="97"/>
      <c r="FY344" s="97"/>
      <c r="FZ344" s="97"/>
      <c r="GA344" s="97"/>
      <c r="GB344" s="97"/>
      <c r="GC344" s="97"/>
      <c r="GD344" s="97"/>
      <c r="GE344" s="98"/>
      <c r="GF344" s="104"/>
      <c r="GG344" s="97"/>
      <c r="GH344" s="97"/>
      <c r="GI344" s="97"/>
      <c r="GJ344" s="97"/>
      <c r="GK344" s="97"/>
      <c r="GL344" s="97"/>
      <c r="GM344" s="97"/>
      <c r="GN344" s="97"/>
      <c r="GO344" s="97"/>
      <c r="GP344" s="97"/>
      <c r="GQ344" s="97"/>
      <c r="GR344" s="97"/>
      <c r="GS344" s="97"/>
      <c r="GT344" s="97"/>
      <c r="GU344" s="97"/>
      <c r="GV344" s="98"/>
      <c r="GW344" s="104"/>
      <c r="GX344" s="97"/>
      <c r="GY344" s="97"/>
      <c r="GZ344" s="97"/>
      <c r="HA344" s="97"/>
      <c r="HB344" s="97"/>
      <c r="HC344" s="97"/>
      <c r="HD344" s="97"/>
      <c r="HE344" s="97"/>
      <c r="HF344" s="97"/>
      <c r="HG344" s="97"/>
      <c r="HH344" s="97"/>
      <c r="HI344" s="97"/>
      <c r="HJ344" s="97"/>
      <c r="HK344" s="97"/>
      <c r="HL344" s="97"/>
      <c r="HM344" s="98"/>
      <c r="HN344" s="104"/>
      <c r="HO344" s="97"/>
      <c r="HP344" s="97"/>
      <c r="HQ344" s="97"/>
      <c r="HR344" s="97"/>
      <c r="HS344" s="97"/>
      <c r="HT344" s="97"/>
      <c r="HU344" s="97"/>
      <c r="HV344" s="97"/>
      <c r="HW344" s="97"/>
      <c r="HX344" s="97"/>
      <c r="HY344" s="97"/>
      <c r="HZ344" s="97"/>
      <c r="IA344" s="97"/>
      <c r="IB344" s="97"/>
      <c r="IC344" s="97"/>
      <c r="ID344" s="98"/>
      <c r="IE344" s="104"/>
      <c r="IF344" s="97"/>
      <c r="IG344" s="97"/>
      <c r="IH344" s="97"/>
      <c r="II344" s="97"/>
      <c r="IJ344" s="97"/>
      <c r="IK344" s="97"/>
      <c r="IL344" s="97"/>
      <c r="IM344" s="97"/>
      <c r="IN344" s="97"/>
      <c r="IO344" s="97"/>
      <c r="IP344" s="97"/>
      <c r="IQ344" s="97"/>
      <c r="IR344" s="97"/>
      <c r="IS344" s="97"/>
      <c r="IT344" s="97"/>
      <c r="IU344" s="98"/>
      <c r="IV344" s="104"/>
      <c r="IW344" s="97"/>
      <c r="IX344" s="97"/>
      <c r="IY344" s="97"/>
      <c r="IZ344" s="97"/>
      <c r="JA344" s="97"/>
      <c r="JB344" s="97"/>
      <c r="JC344" s="97"/>
      <c r="JD344" s="97"/>
      <c r="JE344" s="97"/>
      <c r="JF344" s="97"/>
      <c r="JG344" s="97"/>
      <c r="JH344" s="97"/>
      <c r="JI344" s="97"/>
      <c r="JJ344" s="97"/>
      <c r="JK344" s="97"/>
      <c r="JL344" s="98"/>
      <c r="JM344" s="104"/>
      <c r="JN344" s="97"/>
      <c r="JO344" s="97"/>
      <c r="JP344" s="97"/>
      <c r="JQ344" s="97"/>
      <c r="JR344" s="97"/>
      <c r="JS344" s="97"/>
      <c r="JT344" s="97"/>
      <c r="JU344" s="97"/>
      <c r="JV344" s="97"/>
      <c r="JW344" s="97"/>
      <c r="JX344" s="97"/>
      <c r="JY344" s="97"/>
      <c r="JZ344" s="97"/>
      <c r="KA344" s="97"/>
      <c r="KB344" s="97"/>
      <c r="KC344" s="98"/>
      <c r="KD344" s="104"/>
      <c r="KE344" s="97"/>
      <c r="KF344" s="97"/>
      <c r="KG344" s="97"/>
      <c r="KH344" s="97"/>
      <c r="KI344" s="97"/>
      <c r="KJ344" s="97"/>
      <c r="KK344" s="97"/>
      <c r="KL344" s="97"/>
      <c r="KM344" s="97"/>
      <c r="KN344" s="97"/>
      <c r="KO344" s="97"/>
      <c r="KP344" s="97"/>
      <c r="KQ344" s="97"/>
      <c r="KR344" s="97"/>
      <c r="KS344" s="97"/>
    </row>
    <row r="345" ht="15.0" customHeight="1">
      <c r="A345" s="104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8"/>
      <c r="R345" s="104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8"/>
      <c r="AI345" s="104"/>
      <c r="AJ345" s="97"/>
      <c r="AK345" s="97"/>
      <c r="AL345" s="97"/>
      <c r="AM345" s="97"/>
      <c r="AN345" s="97"/>
      <c r="AO345" s="97"/>
      <c r="AP345" s="97"/>
      <c r="AQ345" s="97"/>
      <c r="AR345" s="97"/>
      <c r="AS345" s="97"/>
      <c r="AT345" s="97"/>
      <c r="AU345" s="97"/>
      <c r="AV345" s="97"/>
      <c r="AW345" s="97"/>
      <c r="AX345" s="97"/>
      <c r="AY345" s="98"/>
      <c r="AZ345" s="104"/>
      <c r="BA345" s="97"/>
      <c r="BB345" s="97"/>
      <c r="BC345" s="97"/>
      <c r="BD345" s="97"/>
      <c r="BE345" s="97"/>
      <c r="BF345" s="97"/>
      <c r="BG345" s="97"/>
      <c r="BH345" s="97"/>
      <c r="BI345" s="97"/>
      <c r="BJ345" s="97"/>
      <c r="BK345" s="97"/>
      <c r="BL345" s="97"/>
      <c r="BM345" s="97"/>
      <c r="BN345" s="97"/>
      <c r="BO345" s="97"/>
      <c r="BP345" s="98"/>
      <c r="BQ345" s="104"/>
      <c r="BR345" s="97"/>
      <c r="BS345" s="97"/>
      <c r="BT345" s="97"/>
      <c r="BU345" s="97"/>
      <c r="BV345" s="97"/>
      <c r="BW345" s="97"/>
      <c r="BX345" s="97"/>
      <c r="BY345" s="97"/>
      <c r="BZ345" s="97"/>
      <c r="CA345" s="97"/>
      <c r="CB345" s="97"/>
      <c r="CC345" s="97"/>
      <c r="CD345" s="97"/>
      <c r="CE345" s="97"/>
      <c r="CF345" s="97"/>
      <c r="CG345" s="98"/>
      <c r="CH345" s="104"/>
      <c r="CI345" s="97"/>
      <c r="CJ345" s="97"/>
      <c r="CK345" s="97"/>
      <c r="CL345" s="97"/>
      <c r="CM345" s="97"/>
      <c r="CN345" s="97"/>
      <c r="CO345" s="97"/>
      <c r="CP345" s="97"/>
      <c r="CQ345" s="97"/>
      <c r="CR345" s="97"/>
      <c r="CS345" s="97"/>
      <c r="CT345" s="97"/>
      <c r="CU345" s="97"/>
      <c r="CV345" s="97"/>
      <c r="CW345" s="97"/>
      <c r="CX345" s="98"/>
      <c r="CY345" s="104"/>
      <c r="CZ345" s="97"/>
      <c r="DA345" s="97"/>
      <c r="DB345" s="97"/>
      <c r="DC345" s="97"/>
      <c r="DD345" s="97"/>
      <c r="DE345" s="97"/>
      <c r="DF345" s="97"/>
      <c r="DG345" s="97"/>
      <c r="DH345" s="97"/>
      <c r="DI345" s="97"/>
      <c r="DJ345" s="97"/>
      <c r="DK345" s="97"/>
      <c r="DL345" s="97"/>
      <c r="DM345" s="97"/>
      <c r="DN345" s="97"/>
      <c r="DO345" s="98"/>
      <c r="DP345" s="104"/>
      <c r="DQ345" s="97"/>
      <c r="DR345" s="97"/>
      <c r="DS345" s="97"/>
      <c r="DT345" s="97"/>
      <c r="DU345" s="97"/>
      <c r="DV345" s="97"/>
      <c r="DW345" s="97"/>
      <c r="DX345" s="97"/>
      <c r="DY345" s="97"/>
      <c r="DZ345" s="97"/>
      <c r="EA345" s="97"/>
      <c r="EB345" s="97"/>
      <c r="EC345" s="97"/>
      <c r="ED345" s="97"/>
      <c r="EE345" s="97"/>
      <c r="EF345" s="98"/>
      <c r="EG345" s="104"/>
      <c r="EH345" s="97"/>
      <c r="EI345" s="97"/>
      <c r="EJ345" s="97"/>
      <c r="EK345" s="97"/>
      <c r="EL345" s="97"/>
      <c r="EM345" s="97"/>
      <c r="EN345" s="97"/>
      <c r="EO345" s="97"/>
      <c r="EP345" s="97"/>
      <c r="EQ345" s="97"/>
      <c r="ER345" s="97"/>
      <c r="ES345" s="97"/>
      <c r="ET345" s="97"/>
      <c r="EU345" s="97"/>
      <c r="EV345" s="97"/>
      <c r="EW345" s="98"/>
      <c r="EX345" s="104"/>
      <c r="EY345" s="97"/>
      <c r="EZ345" s="97"/>
      <c r="FA345" s="97"/>
      <c r="FB345" s="97"/>
      <c r="FC345" s="97"/>
      <c r="FD345" s="97"/>
      <c r="FE345" s="97"/>
      <c r="FF345" s="97"/>
      <c r="FG345" s="97"/>
      <c r="FH345" s="97"/>
      <c r="FI345" s="97"/>
      <c r="FJ345" s="97"/>
      <c r="FK345" s="97"/>
      <c r="FL345" s="97"/>
      <c r="FM345" s="97"/>
      <c r="FN345" s="98"/>
      <c r="FO345" s="104"/>
      <c r="FP345" s="97"/>
      <c r="FQ345" s="97"/>
      <c r="FR345" s="97"/>
      <c r="FS345" s="97"/>
      <c r="FT345" s="97"/>
      <c r="FU345" s="97"/>
      <c r="FV345" s="97"/>
      <c r="FW345" s="97"/>
      <c r="FX345" s="97"/>
      <c r="FY345" s="97"/>
      <c r="FZ345" s="97"/>
      <c r="GA345" s="97"/>
      <c r="GB345" s="97"/>
      <c r="GC345" s="97"/>
      <c r="GD345" s="97"/>
      <c r="GE345" s="98"/>
      <c r="GF345" s="104"/>
      <c r="GG345" s="97"/>
      <c r="GH345" s="97"/>
      <c r="GI345" s="97"/>
      <c r="GJ345" s="97"/>
      <c r="GK345" s="97"/>
      <c r="GL345" s="97"/>
      <c r="GM345" s="97"/>
      <c r="GN345" s="97"/>
      <c r="GO345" s="97"/>
      <c r="GP345" s="97"/>
      <c r="GQ345" s="97"/>
      <c r="GR345" s="97"/>
      <c r="GS345" s="97"/>
      <c r="GT345" s="97"/>
      <c r="GU345" s="97"/>
      <c r="GV345" s="98"/>
      <c r="GW345" s="104"/>
      <c r="GX345" s="97"/>
      <c r="GY345" s="97"/>
      <c r="GZ345" s="97"/>
      <c r="HA345" s="97"/>
      <c r="HB345" s="97"/>
      <c r="HC345" s="97"/>
      <c r="HD345" s="97"/>
      <c r="HE345" s="97"/>
      <c r="HF345" s="97"/>
      <c r="HG345" s="97"/>
      <c r="HH345" s="97"/>
      <c r="HI345" s="97"/>
      <c r="HJ345" s="97"/>
      <c r="HK345" s="97"/>
      <c r="HL345" s="97"/>
      <c r="HM345" s="98"/>
      <c r="HN345" s="104"/>
      <c r="HO345" s="97"/>
      <c r="HP345" s="97"/>
      <c r="HQ345" s="97"/>
      <c r="HR345" s="97"/>
      <c r="HS345" s="97"/>
      <c r="HT345" s="97"/>
      <c r="HU345" s="97"/>
      <c r="HV345" s="97"/>
      <c r="HW345" s="97"/>
      <c r="HX345" s="97"/>
      <c r="HY345" s="97"/>
      <c r="HZ345" s="97"/>
      <c r="IA345" s="97"/>
      <c r="IB345" s="97"/>
      <c r="IC345" s="97"/>
      <c r="ID345" s="98"/>
      <c r="IE345" s="104"/>
      <c r="IF345" s="97"/>
      <c r="IG345" s="97"/>
      <c r="IH345" s="97"/>
      <c r="II345" s="97"/>
      <c r="IJ345" s="97"/>
      <c r="IK345" s="97"/>
      <c r="IL345" s="97"/>
      <c r="IM345" s="97"/>
      <c r="IN345" s="97"/>
      <c r="IO345" s="97"/>
      <c r="IP345" s="97"/>
      <c r="IQ345" s="97"/>
      <c r="IR345" s="97"/>
      <c r="IS345" s="97"/>
      <c r="IT345" s="97"/>
      <c r="IU345" s="98"/>
      <c r="IV345" s="104"/>
      <c r="IW345" s="97"/>
      <c r="IX345" s="97"/>
      <c r="IY345" s="97"/>
      <c r="IZ345" s="97"/>
      <c r="JA345" s="97"/>
      <c r="JB345" s="97"/>
      <c r="JC345" s="97"/>
      <c r="JD345" s="97"/>
      <c r="JE345" s="97"/>
      <c r="JF345" s="97"/>
      <c r="JG345" s="97"/>
      <c r="JH345" s="97"/>
      <c r="JI345" s="97"/>
      <c r="JJ345" s="97"/>
      <c r="JK345" s="97"/>
      <c r="JL345" s="98"/>
      <c r="JM345" s="104"/>
      <c r="JN345" s="97"/>
      <c r="JO345" s="97"/>
      <c r="JP345" s="97"/>
      <c r="JQ345" s="97"/>
      <c r="JR345" s="97"/>
      <c r="JS345" s="97"/>
      <c r="JT345" s="97"/>
      <c r="JU345" s="97"/>
      <c r="JV345" s="97"/>
      <c r="JW345" s="97"/>
      <c r="JX345" s="97"/>
      <c r="JY345" s="97"/>
      <c r="JZ345" s="97"/>
      <c r="KA345" s="97"/>
      <c r="KB345" s="97"/>
      <c r="KC345" s="98"/>
      <c r="KD345" s="104"/>
      <c r="KE345" s="97"/>
      <c r="KF345" s="97"/>
      <c r="KG345" s="97"/>
      <c r="KH345" s="97"/>
      <c r="KI345" s="97"/>
      <c r="KJ345" s="97"/>
      <c r="KK345" s="97"/>
      <c r="KL345" s="97"/>
      <c r="KM345" s="97"/>
      <c r="KN345" s="97"/>
      <c r="KO345" s="97"/>
      <c r="KP345" s="97"/>
      <c r="KQ345" s="97"/>
      <c r="KR345" s="97"/>
      <c r="KS345" s="97"/>
    </row>
    <row r="346" ht="15.0" customHeight="1">
      <c r="A346" s="104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8"/>
      <c r="R346" s="104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8"/>
      <c r="AI346" s="104"/>
      <c r="AJ346" s="97"/>
      <c r="AK346" s="97"/>
      <c r="AL346" s="97"/>
      <c r="AM346" s="97"/>
      <c r="AN346" s="97"/>
      <c r="AO346" s="97"/>
      <c r="AP346" s="97"/>
      <c r="AQ346" s="97"/>
      <c r="AR346" s="97"/>
      <c r="AS346" s="97"/>
      <c r="AT346" s="97"/>
      <c r="AU346" s="97"/>
      <c r="AV346" s="97"/>
      <c r="AW346" s="97"/>
      <c r="AX346" s="97"/>
      <c r="AY346" s="98"/>
      <c r="AZ346" s="104"/>
      <c r="BA346" s="97"/>
      <c r="BB346" s="97"/>
      <c r="BC346" s="97"/>
      <c r="BD346" s="97"/>
      <c r="BE346" s="97"/>
      <c r="BF346" s="97"/>
      <c r="BG346" s="97"/>
      <c r="BH346" s="97"/>
      <c r="BI346" s="97"/>
      <c r="BJ346" s="97"/>
      <c r="BK346" s="97"/>
      <c r="BL346" s="97"/>
      <c r="BM346" s="97"/>
      <c r="BN346" s="97"/>
      <c r="BO346" s="97"/>
      <c r="BP346" s="98"/>
      <c r="BQ346" s="104"/>
      <c r="BR346" s="97"/>
      <c r="BS346" s="97"/>
      <c r="BT346" s="97"/>
      <c r="BU346" s="97"/>
      <c r="BV346" s="97"/>
      <c r="BW346" s="97"/>
      <c r="BX346" s="97"/>
      <c r="BY346" s="97"/>
      <c r="BZ346" s="97"/>
      <c r="CA346" s="97"/>
      <c r="CB346" s="97"/>
      <c r="CC346" s="97"/>
      <c r="CD346" s="97"/>
      <c r="CE346" s="97"/>
      <c r="CF346" s="97"/>
      <c r="CG346" s="98"/>
      <c r="CH346" s="104"/>
      <c r="CI346" s="97"/>
      <c r="CJ346" s="97"/>
      <c r="CK346" s="97"/>
      <c r="CL346" s="97"/>
      <c r="CM346" s="97"/>
      <c r="CN346" s="97"/>
      <c r="CO346" s="97"/>
      <c r="CP346" s="97"/>
      <c r="CQ346" s="97"/>
      <c r="CR346" s="97"/>
      <c r="CS346" s="97"/>
      <c r="CT346" s="97"/>
      <c r="CU346" s="97"/>
      <c r="CV346" s="97"/>
      <c r="CW346" s="97"/>
      <c r="CX346" s="98"/>
      <c r="CY346" s="104"/>
      <c r="CZ346" s="97"/>
      <c r="DA346" s="97"/>
      <c r="DB346" s="97"/>
      <c r="DC346" s="97"/>
      <c r="DD346" s="97"/>
      <c r="DE346" s="97"/>
      <c r="DF346" s="97"/>
      <c r="DG346" s="97"/>
      <c r="DH346" s="97"/>
      <c r="DI346" s="97"/>
      <c r="DJ346" s="97"/>
      <c r="DK346" s="97"/>
      <c r="DL346" s="97"/>
      <c r="DM346" s="97"/>
      <c r="DN346" s="97"/>
      <c r="DO346" s="98"/>
      <c r="DP346" s="104"/>
      <c r="DQ346" s="97"/>
      <c r="DR346" s="97"/>
      <c r="DS346" s="97"/>
      <c r="DT346" s="97"/>
      <c r="DU346" s="97"/>
      <c r="DV346" s="97"/>
      <c r="DW346" s="97"/>
      <c r="DX346" s="97"/>
      <c r="DY346" s="97"/>
      <c r="DZ346" s="97"/>
      <c r="EA346" s="97"/>
      <c r="EB346" s="97"/>
      <c r="EC346" s="97"/>
      <c r="ED346" s="97"/>
      <c r="EE346" s="97"/>
      <c r="EF346" s="98"/>
      <c r="EG346" s="104"/>
      <c r="EH346" s="97"/>
      <c r="EI346" s="97"/>
      <c r="EJ346" s="97"/>
      <c r="EK346" s="97"/>
      <c r="EL346" s="97"/>
      <c r="EM346" s="97"/>
      <c r="EN346" s="97"/>
      <c r="EO346" s="97"/>
      <c r="EP346" s="97"/>
      <c r="EQ346" s="97"/>
      <c r="ER346" s="97"/>
      <c r="ES346" s="97"/>
      <c r="ET346" s="97"/>
      <c r="EU346" s="97"/>
      <c r="EV346" s="97"/>
      <c r="EW346" s="98"/>
      <c r="EX346" s="104"/>
      <c r="EY346" s="97"/>
      <c r="EZ346" s="97"/>
      <c r="FA346" s="97"/>
      <c r="FB346" s="97"/>
      <c r="FC346" s="97"/>
      <c r="FD346" s="97"/>
      <c r="FE346" s="97"/>
      <c r="FF346" s="97"/>
      <c r="FG346" s="97"/>
      <c r="FH346" s="97"/>
      <c r="FI346" s="97"/>
      <c r="FJ346" s="97"/>
      <c r="FK346" s="97"/>
      <c r="FL346" s="97"/>
      <c r="FM346" s="97"/>
      <c r="FN346" s="98"/>
      <c r="FO346" s="104"/>
      <c r="FP346" s="97"/>
      <c r="FQ346" s="97"/>
      <c r="FR346" s="97"/>
      <c r="FS346" s="97"/>
      <c r="FT346" s="97"/>
      <c r="FU346" s="97"/>
      <c r="FV346" s="97"/>
      <c r="FW346" s="97"/>
      <c r="FX346" s="97"/>
      <c r="FY346" s="97"/>
      <c r="FZ346" s="97"/>
      <c r="GA346" s="97"/>
      <c r="GB346" s="97"/>
      <c r="GC346" s="97"/>
      <c r="GD346" s="97"/>
      <c r="GE346" s="98"/>
      <c r="GF346" s="104"/>
      <c r="GG346" s="97"/>
      <c r="GH346" s="97"/>
      <c r="GI346" s="97"/>
      <c r="GJ346" s="97"/>
      <c r="GK346" s="97"/>
      <c r="GL346" s="97"/>
      <c r="GM346" s="97"/>
      <c r="GN346" s="97"/>
      <c r="GO346" s="97"/>
      <c r="GP346" s="97"/>
      <c r="GQ346" s="97"/>
      <c r="GR346" s="97"/>
      <c r="GS346" s="97"/>
      <c r="GT346" s="97"/>
      <c r="GU346" s="97"/>
      <c r="GV346" s="98"/>
      <c r="GW346" s="104"/>
      <c r="GX346" s="97"/>
      <c r="GY346" s="97"/>
      <c r="GZ346" s="97"/>
      <c r="HA346" s="97"/>
      <c r="HB346" s="97"/>
      <c r="HC346" s="97"/>
      <c r="HD346" s="97"/>
      <c r="HE346" s="97"/>
      <c r="HF346" s="97"/>
      <c r="HG346" s="97"/>
      <c r="HH346" s="97"/>
      <c r="HI346" s="97"/>
      <c r="HJ346" s="97"/>
      <c r="HK346" s="97"/>
      <c r="HL346" s="97"/>
      <c r="HM346" s="98"/>
      <c r="HN346" s="104"/>
      <c r="HO346" s="97"/>
      <c r="HP346" s="97"/>
      <c r="HQ346" s="97"/>
      <c r="HR346" s="97"/>
      <c r="HS346" s="97"/>
      <c r="HT346" s="97"/>
      <c r="HU346" s="97"/>
      <c r="HV346" s="97"/>
      <c r="HW346" s="97"/>
      <c r="HX346" s="97"/>
      <c r="HY346" s="97"/>
      <c r="HZ346" s="97"/>
      <c r="IA346" s="97"/>
      <c r="IB346" s="97"/>
      <c r="IC346" s="97"/>
      <c r="ID346" s="98"/>
      <c r="IE346" s="104"/>
      <c r="IF346" s="97"/>
      <c r="IG346" s="97"/>
      <c r="IH346" s="97"/>
      <c r="II346" s="97"/>
      <c r="IJ346" s="97"/>
      <c r="IK346" s="97"/>
      <c r="IL346" s="97"/>
      <c r="IM346" s="97"/>
      <c r="IN346" s="97"/>
      <c r="IO346" s="97"/>
      <c r="IP346" s="97"/>
      <c r="IQ346" s="97"/>
      <c r="IR346" s="97"/>
      <c r="IS346" s="97"/>
      <c r="IT346" s="97"/>
      <c r="IU346" s="98"/>
      <c r="IV346" s="104"/>
      <c r="IW346" s="97"/>
      <c r="IX346" s="97"/>
      <c r="IY346" s="97"/>
      <c r="IZ346" s="97"/>
      <c r="JA346" s="97"/>
      <c r="JB346" s="97"/>
      <c r="JC346" s="97"/>
      <c r="JD346" s="97"/>
      <c r="JE346" s="97"/>
      <c r="JF346" s="97"/>
      <c r="JG346" s="97"/>
      <c r="JH346" s="97"/>
      <c r="JI346" s="97"/>
      <c r="JJ346" s="97"/>
      <c r="JK346" s="97"/>
      <c r="JL346" s="98"/>
      <c r="JM346" s="104"/>
      <c r="JN346" s="97"/>
      <c r="JO346" s="97"/>
      <c r="JP346" s="97"/>
      <c r="JQ346" s="97"/>
      <c r="JR346" s="97"/>
      <c r="JS346" s="97"/>
      <c r="JT346" s="97"/>
      <c r="JU346" s="97"/>
      <c r="JV346" s="97"/>
      <c r="JW346" s="97"/>
      <c r="JX346" s="97"/>
      <c r="JY346" s="97"/>
      <c r="JZ346" s="97"/>
      <c r="KA346" s="97"/>
      <c r="KB346" s="97"/>
      <c r="KC346" s="98"/>
      <c r="KD346" s="104"/>
      <c r="KE346" s="97"/>
      <c r="KF346" s="97"/>
      <c r="KG346" s="97"/>
      <c r="KH346" s="97"/>
      <c r="KI346" s="97"/>
      <c r="KJ346" s="97"/>
      <c r="KK346" s="97"/>
      <c r="KL346" s="97"/>
      <c r="KM346" s="97"/>
      <c r="KN346" s="97"/>
      <c r="KO346" s="97"/>
      <c r="KP346" s="97"/>
      <c r="KQ346" s="97"/>
      <c r="KR346" s="97"/>
      <c r="KS346" s="97"/>
    </row>
    <row r="347" ht="15.0" customHeight="1">
      <c r="A347" s="104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8"/>
      <c r="R347" s="104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8"/>
      <c r="AI347" s="104"/>
      <c r="AJ347" s="97"/>
      <c r="AK347" s="97"/>
      <c r="AL347" s="97"/>
      <c r="AM347" s="97"/>
      <c r="AN347" s="97"/>
      <c r="AO347" s="97"/>
      <c r="AP347" s="97"/>
      <c r="AQ347" s="97"/>
      <c r="AR347" s="97"/>
      <c r="AS347" s="97"/>
      <c r="AT347" s="97"/>
      <c r="AU347" s="97"/>
      <c r="AV347" s="97"/>
      <c r="AW347" s="97"/>
      <c r="AX347" s="97"/>
      <c r="AY347" s="98"/>
      <c r="AZ347" s="104"/>
      <c r="BA347" s="97"/>
      <c r="BB347" s="97"/>
      <c r="BC347" s="97"/>
      <c r="BD347" s="97"/>
      <c r="BE347" s="97"/>
      <c r="BF347" s="97"/>
      <c r="BG347" s="97"/>
      <c r="BH347" s="97"/>
      <c r="BI347" s="97"/>
      <c r="BJ347" s="97"/>
      <c r="BK347" s="97"/>
      <c r="BL347" s="97"/>
      <c r="BM347" s="97"/>
      <c r="BN347" s="97"/>
      <c r="BO347" s="97"/>
      <c r="BP347" s="98"/>
      <c r="BQ347" s="104"/>
      <c r="BR347" s="97"/>
      <c r="BS347" s="97"/>
      <c r="BT347" s="97"/>
      <c r="BU347" s="97"/>
      <c r="BV347" s="97"/>
      <c r="BW347" s="97"/>
      <c r="BX347" s="97"/>
      <c r="BY347" s="97"/>
      <c r="BZ347" s="97"/>
      <c r="CA347" s="97"/>
      <c r="CB347" s="97"/>
      <c r="CC347" s="97"/>
      <c r="CD347" s="97"/>
      <c r="CE347" s="97"/>
      <c r="CF347" s="97"/>
      <c r="CG347" s="98"/>
      <c r="CH347" s="104"/>
      <c r="CI347" s="97"/>
      <c r="CJ347" s="97"/>
      <c r="CK347" s="97"/>
      <c r="CL347" s="97"/>
      <c r="CM347" s="97"/>
      <c r="CN347" s="97"/>
      <c r="CO347" s="97"/>
      <c r="CP347" s="97"/>
      <c r="CQ347" s="97"/>
      <c r="CR347" s="97"/>
      <c r="CS347" s="97"/>
      <c r="CT347" s="97"/>
      <c r="CU347" s="97"/>
      <c r="CV347" s="97"/>
      <c r="CW347" s="97"/>
      <c r="CX347" s="98"/>
      <c r="CY347" s="104"/>
      <c r="CZ347" s="97"/>
      <c r="DA347" s="97"/>
      <c r="DB347" s="97"/>
      <c r="DC347" s="97"/>
      <c r="DD347" s="97"/>
      <c r="DE347" s="97"/>
      <c r="DF347" s="97"/>
      <c r="DG347" s="97"/>
      <c r="DH347" s="97"/>
      <c r="DI347" s="97"/>
      <c r="DJ347" s="97"/>
      <c r="DK347" s="97"/>
      <c r="DL347" s="97"/>
      <c r="DM347" s="97"/>
      <c r="DN347" s="97"/>
      <c r="DO347" s="98"/>
      <c r="DP347" s="104"/>
      <c r="DQ347" s="97"/>
      <c r="DR347" s="97"/>
      <c r="DS347" s="97"/>
      <c r="DT347" s="97"/>
      <c r="DU347" s="97"/>
      <c r="DV347" s="97"/>
      <c r="DW347" s="97"/>
      <c r="DX347" s="97"/>
      <c r="DY347" s="97"/>
      <c r="DZ347" s="97"/>
      <c r="EA347" s="97"/>
      <c r="EB347" s="97"/>
      <c r="EC347" s="97"/>
      <c r="ED347" s="97"/>
      <c r="EE347" s="97"/>
      <c r="EF347" s="98"/>
      <c r="EG347" s="104"/>
      <c r="EH347" s="97"/>
      <c r="EI347" s="97"/>
      <c r="EJ347" s="97"/>
      <c r="EK347" s="97"/>
      <c r="EL347" s="97"/>
      <c r="EM347" s="97"/>
      <c r="EN347" s="97"/>
      <c r="EO347" s="97"/>
      <c r="EP347" s="97"/>
      <c r="EQ347" s="97"/>
      <c r="ER347" s="97"/>
      <c r="ES347" s="97"/>
      <c r="ET347" s="97"/>
      <c r="EU347" s="97"/>
      <c r="EV347" s="97"/>
      <c r="EW347" s="98"/>
      <c r="EX347" s="104"/>
      <c r="EY347" s="97"/>
      <c r="EZ347" s="97"/>
      <c r="FA347" s="97"/>
      <c r="FB347" s="97"/>
      <c r="FC347" s="97"/>
      <c r="FD347" s="97"/>
      <c r="FE347" s="97"/>
      <c r="FF347" s="97"/>
      <c r="FG347" s="97"/>
      <c r="FH347" s="97"/>
      <c r="FI347" s="97"/>
      <c r="FJ347" s="97"/>
      <c r="FK347" s="97"/>
      <c r="FL347" s="97"/>
      <c r="FM347" s="97"/>
      <c r="FN347" s="98"/>
      <c r="FO347" s="104"/>
      <c r="FP347" s="97"/>
      <c r="FQ347" s="97"/>
      <c r="FR347" s="97"/>
      <c r="FS347" s="97"/>
      <c r="FT347" s="97"/>
      <c r="FU347" s="97"/>
      <c r="FV347" s="97"/>
      <c r="FW347" s="97"/>
      <c r="FX347" s="97"/>
      <c r="FY347" s="97"/>
      <c r="FZ347" s="97"/>
      <c r="GA347" s="97"/>
      <c r="GB347" s="97"/>
      <c r="GC347" s="97"/>
      <c r="GD347" s="97"/>
      <c r="GE347" s="98"/>
      <c r="GF347" s="104"/>
      <c r="GG347" s="97"/>
      <c r="GH347" s="97"/>
      <c r="GI347" s="97"/>
      <c r="GJ347" s="97"/>
      <c r="GK347" s="97"/>
      <c r="GL347" s="97"/>
      <c r="GM347" s="97"/>
      <c r="GN347" s="97"/>
      <c r="GO347" s="97"/>
      <c r="GP347" s="97"/>
      <c r="GQ347" s="97"/>
      <c r="GR347" s="97"/>
      <c r="GS347" s="97"/>
      <c r="GT347" s="97"/>
      <c r="GU347" s="97"/>
      <c r="GV347" s="98"/>
      <c r="GW347" s="104"/>
      <c r="GX347" s="97"/>
      <c r="GY347" s="97"/>
      <c r="GZ347" s="97"/>
      <c r="HA347" s="97"/>
      <c r="HB347" s="97"/>
      <c r="HC347" s="97"/>
      <c r="HD347" s="97"/>
      <c r="HE347" s="97"/>
      <c r="HF347" s="97"/>
      <c r="HG347" s="97"/>
      <c r="HH347" s="97"/>
      <c r="HI347" s="97"/>
      <c r="HJ347" s="97"/>
      <c r="HK347" s="97"/>
      <c r="HL347" s="97"/>
      <c r="HM347" s="98"/>
      <c r="HN347" s="104"/>
      <c r="HO347" s="97"/>
      <c r="HP347" s="97"/>
      <c r="HQ347" s="97"/>
      <c r="HR347" s="97"/>
      <c r="HS347" s="97"/>
      <c r="HT347" s="97"/>
      <c r="HU347" s="97"/>
      <c r="HV347" s="97"/>
      <c r="HW347" s="97"/>
      <c r="HX347" s="97"/>
      <c r="HY347" s="97"/>
      <c r="HZ347" s="97"/>
      <c r="IA347" s="97"/>
      <c r="IB347" s="97"/>
      <c r="IC347" s="97"/>
      <c r="ID347" s="98"/>
      <c r="IE347" s="104"/>
      <c r="IF347" s="97"/>
      <c r="IG347" s="97"/>
      <c r="IH347" s="97"/>
      <c r="II347" s="97"/>
      <c r="IJ347" s="97"/>
      <c r="IK347" s="97"/>
      <c r="IL347" s="97"/>
      <c r="IM347" s="97"/>
      <c r="IN347" s="97"/>
      <c r="IO347" s="97"/>
      <c r="IP347" s="97"/>
      <c r="IQ347" s="97"/>
      <c r="IR347" s="97"/>
      <c r="IS347" s="97"/>
      <c r="IT347" s="97"/>
      <c r="IU347" s="98"/>
      <c r="IV347" s="104"/>
      <c r="IW347" s="97"/>
      <c r="IX347" s="97"/>
      <c r="IY347" s="97"/>
      <c r="IZ347" s="97"/>
      <c r="JA347" s="97"/>
      <c r="JB347" s="97"/>
      <c r="JC347" s="97"/>
      <c r="JD347" s="97"/>
      <c r="JE347" s="97"/>
      <c r="JF347" s="97"/>
      <c r="JG347" s="97"/>
      <c r="JH347" s="97"/>
      <c r="JI347" s="97"/>
      <c r="JJ347" s="97"/>
      <c r="JK347" s="97"/>
      <c r="JL347" s="98"/>
      <c r="JM347" s="104"/>
      <c r="JN347" s="97"/>
      <c r="JO347" s="97"/>
      <c r="JP347" s="97"/>
      <c r="JQ347" s="97"/>
      <c r="JR347" s="97"/>
      <c r="JS347" s="97"/>
      <c r="JT347" s="97"/>
      <c r="JU347" s="97"/>
      <c r="JV347" s="97"/>
      <c r="JW347" s="97"/>
      <c r="JX347" s="97"/>
      <c r="JY347" s="97"/>
      <c r="JZ347" s="97"/>
      <c r="KA347" s="97"/>
      <c r="KB347" s="97"/>
      <c r="KC347" s="98"/>
      <c r="KD347" s="104"/>
      <c r="KE347" s="97"/>
      <c r="KF347" s="97"/>
      <c r="KG347" s="97"/>
      <c r="KH347" s="97"/>
      <c r="KI347" s="97"/>
      <c r="KJ347" s="97"/>
      <c r="KK347" s="97"/>
      <c r="KL347" s="97"/>
      <c r="KM347" s="97"/>
      <c r="KN347" s="97"/>
      <c r="KO347" s="97"/>
      <c r="KP347" s="97"/>
      <c r="KQ347" s="97"/>
      <c r="KR347" s="97"/>
      <c r="KS347" s="97"/>
    </row>
    <row r="348" ht="15.0" customHeight="1">
      <c r="A348" s="104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8"/>
      <c r="R348" s="104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8"/>
      <c r="AI348" s="104"/>
      <c r="AJ348" s="97"/>
      <c r="AK348" s="97"/>
      <c r="AL348" s="97"/>
      <c r="AM348" s="97"/>
      <c r="AN348" s="97"/>
      <c r="AO348" s="97"/>
      <c r="AP348" s="97"/>
      <c r="AQ348" s="97"/>
      <c r="AR348" s="97"/>
      <c r="AS348" s="97"/>
      <c r="AT348" s="97"/>
      <c r="AU348" s="97"/>
      <c r="AV348" s="97"/>
      <c r="AW348" s="97"/>
      <c r="AX348" s="97"/>
      <c r="AY348" s="98"/>
      <c r="AZ348" s="104"/>
      <c r="BA348" s="97"/>
      <c r="BB348" s="97"/>
      <c r="BC348" s="97"/>
      <c r="BD348" s="97"/>
      <c r="BE348" s="97"/>
      <c r="BF348" s="97"/>
      <c r="BG348" s="97"/>
      <c r="BH348" s="97"/>
      <c r="BI348" s="97"/>
      <c r="BJ348" s="97"/>
      <c r="BK348" s="97"/>
      <c r="BL348" s="97"/>
      <c r="BM348" s="97"/>
      <c r="BN348" s="97"/>
      <c r="BO348" s="97"/>
      <c r="BP348" s="98"/>
      <c r="BQ348" s="104"/>
      <c r="BR348" s="97"/>
      <c r="BS348" s="97"/>
      <c r="BT348" s="97"/>
      <c r="BU348" s="97"/>
      <c r="BV348" s="97"/>
      <c r="BW348" s="97"/>
      <c r="BX348" s="97"/>
      <c r="BY348" s="97"/>
      <c r="BZ348" s="97"/>
      <c r="CA348" s="97"/>
      <c r="CB348" s="97"/>
      <c r="CC348" s="97"/>
      <c r="CD348" s="97"/>
      <c r="CE348" s="97"/>
      <c r="CF348" s="97"/>
      <c r="CG348" s="98"/>
      <c r="CH348" s="104"/>
      <c r="CI348" s="97"/>
      <c r="CJ348" s="97"/>
      <c r="CK348" s="97"/>
      <c r="CL348" s="97"/>
      <c r="CM348" s="97"/>
      <c r="CN348" s="97"/>
      <c r="CO348" s="97"/>
      <c r="CP348" s="97"/>
      <c r="CQ348" s="97"/>
      <c r="CR348" s="97"/>
      <c r="CS348" s="97"/>
      <c r="CT348" s="97"/>
      <c r="CU348" s="97"/>
      <c r="CV348" s="97"/>
      <c r="CW348" s="97"/>
      <c r="CX348" s="98"/>
      <c r="CY348" s="104"/>
      <c r="CZ348" s="97"/>
      <c r="DA348" s="97"/>
      <c r="DB348" s="97"/>
      <c r="DC348" s="97"/>
      <c r="DD348" s="97"/>
      <c r="DE348" s="97"/>
      <c r="DF348" s="97"/>
      <c r="DG348" s="97"/>
      <c r="DH348" s="97"/>
      <c r="DI348" s="97"/>
      <c r="DJ348" s="97"/>
      <c r="DK348" s="97"/>
      <c r="DL348" s="97"/>
      <c r="DM348" s="97"/>
      <c r="DN348" s="97"/>
      <c r="DO348" s="98"/>
      <c r="DP348" s="104"/>
      <c r="DQ348" s="97"/>
      <c r="DR348" s="97"/>
      <c r="DS348" s="97"/>
      <c r="DT348" s="97"/>
      <c r="DU348" s="97"/>
      <c r="DV348" s="97"/>
      <c r="DW348" s="97"/>
      <c r="DX348" s="97"/>
      <c r="DY348" s="97"/>
      <c r="DZ348" s="97"/>
      <c r="EA348" s="97"/>
      <c r="EB348" s="97"/>
      <c r="EC348" s="97"/>
      <c r="ED348" s="97"/>
      <c r="EE348" s="97"/>
      <c r="EF348" s="98"/>
      <c r="EG348" s="104"/>
      <c r="EH348" s="97"/>
      <c r="EI348" s="97"/>
      <c r="EJ348" s="97"/>
      <c r="EK348" s="97"/>
      <c r="EL348" s="97"/>
      <c r="EM348" s="97"/>
      <c r="EN348" s="97"/>
      <c r="EO348" s="97"/>
      <c r="EP348" s="97"/>
      <c r="EQ348" s="97"/>
      <c r="ER348" s="97"/>
      <c r="ES348" s="97"/>
      <c r="ET348" s="97"/>
      <c r="EU348" s="97"/>
      <c r="EV348" s="97"/>
      <c r="EW348" s="98"/>
      <c r="EX348" s="104"/>
      <c r="EY348" s="97"/>
      <c r="EZ348" s="97"/>
      <c r="FA348" s="97"/>
      <c r="FB348" s="97"/>
      <c r="FC348" s="97"/>
      <c r="FD348" s="97"/>
      <c r="FE348" s="97"/>
      <c r="FF348" s="97"/>
      <c r="FG348" s="97"/>
      <c r="FH348" s="97"/>
      <c r="FI348" s="97"/>
      <c r="FJ348" s="97"/>
      <c r="FK348" s="97"/>
      <c r="FL348" s="97"/>
      <c r="FM348" s="97"/>
      <c r="FN348" s="98"/>
      <c r="FO348" s="104"/>
      <c r="FP348" s="97"/>
      <c r="FQ348" s="97"/>
      <c r="FR348" s="97"/>
      <c r="FS348" s="97"/>
      <c r="FT348" s="97"/>
      <c r="FU348" s="97"/>
      <c r="FV348" s="97"/>
      <c r="FW348" s="97"/>
      <c r="FX348" s="97"/>
      <c r="FY348" s="97"/>
      <c r="FZ348" s="97"/>
      <c r="GA348" s="97"/>
      <c r="GB348" s="97"/>
      <c r="GC348" s="97"/>
      <c r="GD348" s="97"/>
      <c r="GE348" s="98"/>
      <c r="GF348" s="104"/>
      <c r="GG348" s="97"/>
      <c r="GH348" s="97"/>
      <c r="GI348" s="97"/>
      <c r="GJ348" s="97"/>
      <c r="GK348" s="97"/>
      <c r="GL348" s="97"/>
      <c r="GM348" s="97"/>
      <c r="GN348" s="97"/>
      <c r="GO348" s="97"/>
      <c r="GP348" s="97"/>
      <c r="GQ348" s="97"/>
      <c r="GR348" s="97"/>
      <c r="GS348" s="97"/>
      <c r="GT348" s="97"/>
      <c r="GU348" s="97"/>
      <c r="GV348" s="98"/>
      <c r="GW348" s="104"/>
      <c r="GX348" s="97"/>
      <c r="GY348" s="97"/>
      <c r="GZ348" s="97"/>
      <c r="HA348" s="97"/>
      <c r="HB348" s="97"/>
      <c r="HC348" s="97"/>
      <c r="HD348" s="97"/>
      <c r="HE348" s="97"/>
      <c r="HF348" s="97"/>
      <c r="HG348" s="97"/>
      <c r="HH348" s="97"/>
      <c r="HI348" s="97"/>
      <c r="HJ348" s="97"/>
      <c r="HK348" s="97"/>
      <c r="HL348" s="97"/>
      <c r="HM348" s="98"/>
      <c r="HN348" s="104"/>
      <c r="HO348" s="97"/>
      <c r="HP348" s="97"/>
      <c r="HQ348" s="97"/>
      <c r="HR348" s="97"/>
      <c r="HS348" s="97"/>
      <c r="HT348" s="97"/>
      <c r="HU348" s="97"/>
      <c r="HV348" s="97"/>
      <c r="HW348" s="97"/>
      <c r="HX348" s="97"/>
      <c r="HY348" s="97"/>
      <c r="HZ348" s="97"/>
      <c r="IA348" s="97"/>
      <c r="IB348" s="97"/>
      <c r="IC348" s="97"/>
      <c r="ID348" s="98"/>
      <c r="IE348" s="104"/>
      <c r="IF348" s="97"/>
      <c r="IG348" s="97"/>
      <c r="IH348" s="97"/>
      <c r="II348" s="97"/>
      <c r="IJ348" s="97"/>
      <c r="IK348" s="97"/>
      <c r="IL348" s="97"/>
      <c r="IM348" s="97"/>
      <c r="IN348" s="97"/>
      <c r="IO348" s="97"/>
      <c r="IP348" s="97"/>
      <c r="IQ348" s="97"/>
      <c r="IR348" s="97"/>
      <c r="IS348" s="97"/>
      <c r="IT348" s="97"/>
      <c r="IU348" s="98"/>
      <c r="IV348" s="104"/>
      <c r="IW348" s="97"/>
      <c r="IX348" s="97"/>
      <c r="IY348" s="97"/>
      <c r="IZ348" s="97"/>
      <c r="JA348" s="97"/>
      <c r="JB348" s="97"/>
      <c r="JC348" s="97"/>
      <c r="JD348" s="97"/>
      <c r="JE348" s="97"/>
      <c r="JF348" s="97"/>
      <c r="JG348" s="97"/>
      <c r="JH348" s="97"/>
      <c r="JI348" s="97"/>
      <c r="JJ348" s="97"/>
      <c r="JK348" s="97"/>
      <c r="JL348" s="98"/>
      <c r="JM348" s="104"/>
      <c r="JN348" s="97"/>
      <c r="JO348" s="97"/>
      <c r="JP348" s="97"/>
      <c r="JQ348" s="97"/>
      <c r="JR348" s="97"/>
      <c r="JS348" s="97"/>
      <c r="JT348" s="97"/>
      <c r="JU348" s="97"/>
      <c r="JV348" s="97"/>
      <c r="JW348" s="97"/>
      <c r="JX348" s="97"/>
      <c r="JY348" s="97"/>
      <c r="JZ348" s="97"/>
      <c r="KA348" s="97"/>
      <c r="KB348" s="97"/>
      <c r="KC348" s="98"/>
      <c r="KD348" s="104"/>
      <c r="KE348" s="97"/>
      <c r="KF348" s="97"/>
      <c r="KG348" s="97"/>
      <c r="KH348" s="97"/>
      <c r="KI348" s="97"/>
      <c r="KJ348" s="97"/>
      <c r="KK348" s="97"/>
      <c r="KL348" s="97"/>
      <c r="KM348" s="97"/>
      <c r="KN348" s="97"/>
      <c r="KO348" s="97"/>
      <c r="KP348" s="97"/>
      <c r="KQ348" s="97"/>
      <c r="KR348" s="97"/>
      <c r="KS348" s="97"/>
    </row>
    <row r="349" ht="15.0" customHeight="1">
      <c r="A349" s="104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8"/>
      <c r="R349" s="104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7"/>
      <c r="AH349" s="98"/>
      <c r="AI349" s="104"/>
      <c r="AJ349" s="97"/>
      <c r="AK349" s="97"/>
      <c r="AL349" s="97"/>
      <c r="AM349" s="97"/>
      <c r="AN349" s="97"/>
      <c r="AO349" s="97"/>
      <c r="AP349" s="97"/>
      <c r="AQ349" s="97"/>
      <c r="AR349" s="97"/>
      <c r="AS349" s="97"/>
      <c r="AT349" s="97"/>
      <c r="AU349" s="97"/>
      <c r="AV349" s="97"/>
      <c r="AW349" s="97"/>
      <c r="AX349" s="97"/>
      <c r="AY349" s="98"/>
      <c r="AZ349" s="104"/>
      <c r="BA349" s="97"/>
      <c r="BB349" s="97"/>
      <c r="BC349" s="97"/>
      <c r="BD349" s="97"/>
      <c r="BE349" s="97"/>
      <c r="BF349" s="97"/>
      <c r="BG349" s="97"/>
      <c r="BH349" s="97"/>
      <c r="BI349" s="97"/>
      <c r="BJ349" s="97"/>
      <c r="BK349" s="97"/>
      <c r="BL349" s="97"/>
      <c r="BM349" s="97"/>
      <c r="BN349" s="97"/>
      <c r="BO349" s="97"/>
      <c r="BP349" s="98"/>
      <c r="BQ349" s="104"/>
      <c r="BR349" s="97"/>
      <c r="BS349" s="97"/>
      <c r="BT349" s="97"/>
      <c r="BU349" s="97"/>
      <c r="BV349" s="97"/>
      <c r="BW349" s="97"/>
      <c r="BX349" s="97"/>
      <c r="BY349" s="97"/>
      <c r="BZ349" s="97"/>
      <c r="CA349" s="97"/>
      <c r="CB349" s="97"/>
      <c r="CC349" s="97"/>
      <c r="CD349" s="97"/>
      <c r="CE349" s="97"/>
      <c r="CF349" s="97"/>
      <c r="CG349" s="98"/>
      <c r="CH349" s="104"/>
      <c r="CI349" s="97"/>
      <c r="CJ349" s="97"/>
      <c r="CK349" s="97"/>
      <c r="CL349" s="97"/>
      <c r="CM349" s="97"/>
      <c r="CN349" s="97"/>
      <c r="CO349" s="97"/>
      <c r="CP349" s="97"/>
      <c r="CQ349" s="97"/>
      <c r="CR349" s="97"/>
      <c r="CS349" s="97"/>
      <c r="CT349" s="97"/>
      <c r="CU349" s="97"/>
      <c r="CV349" s="97"/>
      <c r="CW349" s="97"/>
      <c r="CX349" s="98"/>
      <c r="CY349" s="104"/>
      <c r="CZ349" s="97"/>
      <c r="DA349" s="97"/>
      <c r="DB349" s="97"/>
      <c r="DC349" s="97"/>
      <c r="DD349" s="97"/>
      <c r="DE349" s="97"/>
      <c r="DF349" s="97"/>
      <c r="DG349" s="97"/>
      <c r="DH349" s="97"/>
      <c r="DI349" s="97"/>
      <c r="DJ349" s="97"/>
      <c r="DK349" s="97"/>
      <c r="DL349" s="97"/>
      <c r="DM349" s="97"/>
      <c r="DN349" s="97"/>
      <c r="DO349" s="98"/>
      <c r="DP349" s="104"/>
      <c r="DQ349" s="97"/>
      <c r="DR349" s="97"/>
      <c r="DS349" s="97"/>
      <c r="DT349" s="97"/>
      <c r="DU349" s="97"/>
      <c r="DV349" s="97"/>
      <c r="DW349" s="97"/>
      <c r="DX349" s="97"/>
      <c r="DY349" s="97"/>
      <c r="DZ349" s="97"/>
      <c r="EA349" s="97"/>
      <c r="EB349" s="97"/>
      <c r="EC349" s="97"/>
      <c r="ED349" s="97"/>
      <c r="EE349" s="97"/>
      <c r="EF349" s="98"/>
      <c r="EG349" s="104"/>
      <c r="EH349" s="97"/>
      <c r="EI349" s="97"/>
      <c r="EJ349" s="97"/>
      <c r="EK349" s="97"/>
      <c r="EL349" s="97"/>
      <c r="EM349" s="97"/>
      <c r="EN349" s="97"/>
      <c r="EO349" s="97"/>
      <c r="EP349" s="97"/>
      <c r="EQ349" s="97"/>
      <c r="ER349" s="97"/>
      <c r="ES349" s="97"/>
      <c r="ET349" s="97"/>
      <c r="EU349" s="97"/>
      <c r="EV349" s="97"/>
      <c r="EW349" s="98"/>
      <c r="EX349" s="104"/>
      <c r="EY349" s="97"/>
      <c r="EZ349" s="97"/>
      <c r="FA349" s="97"/>
      <c r="FB349" s="97"/>
      <c r="FC349" s="97"/>
      <c r="FD349" s="97"/>
      <c r="FE349" s="97"/>
      <c r="FF349" s="97"/>
      <c r="FG349" s="97"/>
      <c r="FH349" s="97"/>
      <c r="FI349" s="97"/>
      <c r="FJ349" s="97"/>
      <c r="FK349" s="97"/>
      <c r="FL349" s="97"/>
      <c r="FM349" s="97"/>
      <c r="FN349" s="98"/>
      <c r="FO349" s="104"/>
      <c r="FP349" s="97"/>
      <c r="FQ349" s="97"/>
      <c r="FR349" s="97"/>
      <c r="FS349" s="97"/>
      <c r="FT349" s="97"/>
      <c r="FU349" s="97"/>
      <c r="FV349" s="97"/>
      <c r="FW349" s="97"/>
      <c r="FX349" s="97"/>
      <c r="FY349" s="97"/>
      <c r="FZ349" s="97"/>
      <c r="GA349" s="97"/>
      <c r="GB349" s="97"/>
      <c r="GC349" s="97"/>
      <c r="GD349" s="97"/>
      <c r="GE349" s="98"/>
      <c r="GF349" s="104"/>
      <c r="GG349" s="97"/>
      <c r="GH349" s="97"/>
      <c r="GI349" s="97"/>
      <c r="GJ349" s="97"/>
      <c r="GK349" s="97"/>
      <c r="GL349" s="97"/>
      <c r="GM349" s="97"/>
      <c r="GN349" s="97"/>
      <c r="GO349" s="97"/>
      <c r="GP349" s="97"/>
      <c r="GQ349" s="97"/>
      <c r="GR349" s="97"/>
      <c r="GS349" s="97"/>
      <c r="GT349" s="97"/>
      <c r="GU349" s="97"/>
      <c r="GV349" s="98"/>
      <c r="GW349" s="104"/>
      <c r="GX349" s="97"/>
      <c r="GY349" s="97"/>
      <c r="GZ349" s="97"/>
      <c r="HA349" s="97"/>
      <c r="HB349" s="97"/>
      <c r="HC349" s="97"/>
      <c r="HD349" s="97"/>
      <c r="HE349" s="97"/>
      <c r="HF349" s="97"/>
      <c r="HG349" s="97"/>
      <c r="HH349" s="97"/>
      <c r="HI349" s="97"/>
      <c r="HJ349" s="97"/>
      <c r="HK349" s="97"/>
      <c r="HL349" s="97"/>
      <c r="HM349" s="98"/>
      <c r="HN349" s="104"/>
      <c r="HO349" s="97"/>
      <c r="HP349" s="97"/>
      <c r="HQ349" s="97"/>
      <c r="HR349" s="97"/>
      <c r="HS349" s="97"/>
      <c r="HT349" s="97"/>
      <c r="HU349" s="97"/>
      <c r="HV349" s="97"/>
      <c r="HW349" s="97"/>
      <c r="HX349" s="97"/>
      <c r="HY349" s="97"/>
      <c r="HZ349" s="97"/>
      <c r="IA349" s="97"/>
      <c r="IB349" s="97"/>
      <c r="IC349" s="97"/>
      <c r="ID349" s="98"/>
      <c r="IE349" s="104"/>
      <c r="IF349" s="97"/>
      <c r="IG349" s="97"/>
      <c r="IH349" s="97"/>
      <c r="II349" s="97"/>
      <c r="IJ349" s="97"/>
      <c r="IK349" s="97"/>
      <c r="IL349" s="97"/>
      <c r="IM349" s="97"/>
      <c r="IN349" s="97"/>
      <c r="IO349" s="97"/>
      <c r="IP349" s="97"/>
      <c r="IQ349" s="97"/>
      <c r="IR349" s="97"/>
      <c r="IS349" s="97"/>
      <c r="IT349" s="97"/>
      <c r="IU349" s="98"/>
      <c r="IV349" s="104"/>
      <c r="IW349" s="97"/>
      <c r="IX349" s="97"/>
      <c r="IY349" s="97"/>
      <c r="IZ349" s="97"/>
      <c r="JA349" s="97"/>
      <c r="JB349" s="97"/>
      <c r="JC349" s="97"/>
      <c r="JD349" s="97"/>
      <c r="JE349" s="97"/>
      <c r="JF349" s="97"/>
      <c r="JG349" s="97"/>
      <c r="JH349" s="97"/>
      <c r="JI349" s="97"/>
      <c r="JJ349" s="97"/>
      <c r="JK349" s="97"/>
      <c r="JL349" s="98"/>
      <c r="JM349" s="104"/>
      <c r="JN349" s="97"/>
      <c r="JO349" s="97"/>
      <c r="JP349" s="97"/>
      <c r="JQ349" s="97"/>
      <c r="JR349" s="97"/>
      <c r="JS349" s="97"/>
      <c r="JT349" s="97"/>
      <c r="JU349" s="97"/>
      <c r="JV349" s="97"/>
      <c r="JW349" s="97"/>
      <c r="JX349" s="97"/>
      <c r="JY349" s="97"/>
      <c r="JZ349" s="97"/>
      <c r="KA349" s="97"/>
      <c r="KB349" s="97"/>
      <c r="KC349" s="98"/>
      <c r="KD349" s="104"/>
      <c r="KE349" s="97"/>
      <c r="KF349" s="97"/>
      <c r="KG349" s="97"/>
      <c r="KH349" s="97"/>
      <c r="KI349" s="97"/>
      <c r="KJ349" s="97"/>
      <c r="KK349" s="97"/>
      <c r="KL349" s="97"/>
      <c r="KM349" s="97"/>
      <c r="KN349" s="97"/>
      <c r="KO349" s="97"/>
      <c r="KP349" s="97"/>
      <c r="KQ349" s="97"/>
      <c r="KR349" s="97"/>
      <c r="KS349" s="97"/>
    </row>
    <row r="350" ht="15.0" customHeight="1">
      <c r="A350" s="104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8"/>
      <c r="R350" s="104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8"/>
      <c r="AI350" s="104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  <c r="AT350" s="97"/>
      <c r="AU350" s="97"/>
      <c r="AV350" s="97"/>
      <c r="AW350" s="97"/>
      <c r="AX350" s="97"/>
      <c r="AY350" s="98"/>
      <c r="AZ350" s="104"/>
      <c r="BA350" s="97"/>
      <c r="BB350" s="97"/>
      <c r="BC350" s="97"/>
      <c r="BD350" s="97"/>
      <c r="BE350" s="97"/>
      <c r="BF350" s="97"/>
      <c r="BG350" s="97"/>
      <c r="BH350" s="97"/>
      <c r="BI350" s="97"/>
      <c r="BJ350" s="97"/>
      <c r="BK350" s="97"/>
      <c r="BL350" s="97"/>
      <c r="BM350" s="97"/>
      <c r="BN350" s="97"/>
      <c r="BO350" s="97"/>
      <c r="BP350" s="98"/>
      <c r="BQ350" s="104"/>
      <c r="BR350" s="97"/>
      <c r="BS350" s="97"/>
      <c r="BT350" s="97"/>
      <c r="BU350" s="97"/>
      <c r="BV350" s="97"/>
      <c r="BW350" s="97"/>
      <c r="BX350" s="97"/>
      <c r="BY350" s="97"/>
      <c r="BZ350" s="97"/>
      <c r="CA350" s="97"/>
      <c r="CB350" s="97"/>
      <c r="CC350" s="97"/>
      <c r="CD350" s="97"/>
      <c r="CE350" s="97"/>
      <c r="CF350" s="97"/>
      <c r="CG350" s="98"/>
      <c r="CH350" s="104"/>
      <c r="CI350" s="97"/>
      <c r="CJ350" s="97"/>
      <c r="CK350" s="97"/>
      <c r="CL350" s="97"/>
      <c r="CM350" s="97"/>
      <c r="CN350" s="97"/>
      <c r="CO350" s="97"/>
      <c r="CP350" s="97"/>
      <c r="CQ350" s="97"/>
      <c r="CR350" s="97"/>
      <c r="CS350" s="97"/>
      <c r="CT350" s="97"/>
      <c r="CU350" s="97"/>
      <c r="CV350" s="97"/>
      <c r="CW350" s="97"/>
      <c r="CX350" s="98"/>
      <c r="CY350" s="104"/>
      <c r="CZ350" s="97"/>
      <c r="DA350" s="97"/>
      <c r="DB350" s="97"/>
      <c r="DC350" s="97"/>
      <c r="DD350" s="97"/>
      <c r="DE350" s="97"/>
      <c r="DF350" s="97"/>
      <c r="DG350" s="97"/>
      <c r="DH350" s="97"/>
      <c r="DI350" s="97"/>
      <c r="DJ350" s="97"/>
      <c r="DK350" s="97"/>
      <c r="DL350" s="97"/>
      <c r="DM350" s="97"/>
      <c r="DN350" s="97"/>
      <c r="DO350" s="98"/>
      <c r="DP350" s="104"/>
      <c r="DQ350" s="97"/>
      <c r="DR350" s="97"/>
      <c r="DS350" s="97"/>
      <c r="DT350" s="97"/>
      <c r="DU350" s="97"/>
      <c r="DV350" s="97"/>
      <c r="DW350" s="97"/>
      <c r="DX350" s="97"/>
      <c r="DY350" s="97"/>
      <c r="DZ350" s="97"/>
      <c r="EA350" s="97"/>
      <c r="EB350" s="97"/>
      <c r="EC350" s="97"/>
      <c r="ED350" s="97"/>
      <c r="EE350" s="97"/>
      <c r="EF350" s="98"/>
      <c r="EG350" s="104"/>
      <c r="EH350" s="97"/>
      <c r="EI350" s="97"/>
      <c r="EJ350" s="97"/>
      <c r="EK350" s="97"/>
      <c r="EL350" s="97"/>
      <c r="EM350" s="97"/>
      <c r="EN350" s="97"/>
      <c r="EO350" s="97"/>
      <c r="EP350" s="97"/>
      <c r="EQ350" s="97"/>
      <c r="ER350" s="97"/>
      <c r="ES350" s="97"/>
      <c r="ET350" s="97"/>
      <c r="EU350" s="97"/>
      <c r="EV350" s="97"/>
      <c r="EW350" s="98"/>
      <c r="EX350" s="104"/>
      <c r="EY350" s="97"/>
      <c r="EZ350" s="97"/>
      <c r="FA350" s="97"/>
      <c r="FB350" s="97"/>
      <c r="FC350" s="97"/>
      <c r="FD350" s="97"/>
      <c r="FE350" s="97"/>
      <c r="FF350" s="97"/>
      <c r="FG350" s="97"/>
      <c r="FH350" s="97"/>
      <c r="FI350" s="97"/>
      <c r="FJ350" s="97"/>
      <c r="FK350" s="97"/>
      <c r="FL350" s="97"/>
      <c r="FM350" s="97"/>
      <c r="FN350" s="98"/>
      <c r="FO350" s="104"/>
      <c r="FP350" s="97"/>
      <c r="FQ350" s="97"/>
      <c r="FR350" s="97"/>
      <c r="FS350" s="97"/>
      <c r="FT350" s="97"/>
      <c r="FU350" s="97"/>
      <c r="FV350" s="97"/>
      <c r="FW350" s="97"/>
      <c r="FX350" s="97"/>
      <c r="FY350" s="97"/>
      <c r="FZ350" s="97"/>
      <c r="GA350" s="97"/>
      <c r="GB350" s="97"/>
      <c r="GC350" s="97"/>
      <c r="GD350" s="97"/>
      <c r="GE350" s="98"/>
      <c r="GF350" s="104"/>
      <c r="GG350" s="97"/>
      <c r="GH350" s="97"/>
      <c r="GI350" s="97"/>
      <c r="GJ350" s="97"/>
      <c r="GK350" s="97"/>
      <c r="GL350" s="97"/>
      <c r="GM350" s="97"/>
      <c r="GN350" s="97"/>
      <c r="GO350" s="97"/>
      <c r="GP350" s="97"/>
      <c r="GQ350" s="97"/>
      <c r="GR350" s="97"/>
      <c r="GS350" s="97"/>
      <c r="GT350" s="97"/>
      <c r="GU350" s="97"/>
      <c r="GV350" s="98"/>
      <c r="GW350" s="104"/>
      <c r="GX350" s="97"/>
      <c r="GY350" s="97"/>
      <c r="GZ350" s="97"/>
      <c r="HA350" s="97"/>
      <c r="HB350" s="97"/>
      <c r="HC350" s="97"/>
      <c r="HD350" s="97"/>
      <c r="HE350" s="97"/>
      <c r="HF350" s="97"/>
      <c r="HG350" s="97"/>
      <c r="HH350" s="97"/>
      <c r="HI350" s="97"/>
      <c r="HJ350" s="97"/>
      <c r="HK350" s="97"/>
      <c r="HL350" s="97"/>
      <c r="HM350" s="98"/>
      <c r="HN350" s="104"/>
      <c r="HO350" s="97"/>
      <c r="HP350" s="97"/>
      <c r="HQ350" s="97"/>
      <c r="HR350" s="97"/>
      <c r="HS350" s="97"/>
      <c r="HT350" s="97"/>
      <c r="HU350" s="97"/>
      <c r="HV350" s="97"/>
      <c r="HW350" s="97"/>
      <c r="HX350" s="97"/>
      <c r="HY350" s="97"/>
      <c r="HZ350" s="97"/>
      <c r="IA350" s="97"/>
      <c r="IB350" s="97"/>
      <c r="IC350" s="97"/>
      <c r="ID350" s="98"/>
      <c r="IE350" s="104"/>
      <c r="IF350" s="97"/>
      <c r="IG350" s="97"/>
      <c r="IH350" s="97"/>
      <c r="II350" s="97"/>
      <c r="IJ350" s="97"/>
      <c r="IK350" s="97"/>
      <c r="IL350" s="97"/>
      <c r="IM350" s="97"/>
      <c r="IN350" s="97"/>
      <c r="IO350" s="97"/>
      <c r="IP350" s="97"/>
      <c r="IQ350" s="97"/>
      <c r="IR350" s="97"/>
      <c r="IS350" s="97"/>
      <c r="IT350" s="97"/>
      <c r="IU350" s="98"/>
      <c r="IV350" s="104"/>
      <c r="IW350" s="97"/>
      <c r="IX350" s="97"/>
      <c r="IY350" s="97"/>
      <c r="IZ350" s="97"/>
      <c r="JA350" s="97"/>
      <c r="JB350" s="97"/>
      <c r="JC350" s="97"/>
      <c r="JD350" s="97"/>
      <c r="JE350" s="97"/>
      <c r="JF350" s="97"/>
      <c r="JG350" s="97"/>
      <c r="JH350" s="97"/>
      <c r="JI350" s="97"/>
      <c r="JJ350" s="97"/>
      <c r="JK350" s="97"/>
      <c r="JL350" s="98"/>
      <c r="JM350" s="104"/>
      <c r="JN350" s="97"/>
      <c r="JO350" s="97"/>
      <c r="JP350" s="97"/>
      <c r="JQ350" s="97"/>
      <c r="JR350" s="97"/>
      <c r="JS350" s="97"/>
      <c r="JT350" s="97"/>
      <c r="JU350" s="97"/>
      <c r="JV350" s="97"/>
      <c r="JW350" s="97"/>
      <c r="JX350" s="97"/>
      <c r="JY350" s="97"/>
      <c r="JZ350" s="97"/>
      <c r="KA350" s="97"/>
      <c r="KB350" s="97"/>
      <c r="KC350" s="98"/>
      <c r="KD350" s="104"/>
      <c r="KE350" s="97"/>
      <c r="KF350" s="97"/>
      <c r="KG350" s="97"/>
      <c r="KH350" s="97"/>
      <c r="KI350" s="97"/>
      <c r="KJ350" s="97"/>
      <c r="KK350" s="97"/>
      <c r="KL350" s="97"/>
      <c r="KM350" s="97"/>
      <c r="KN350" s="97"/>
      <c r="KO350" s="97"/>
      <c r="KP350" s="97"/>
      <c r="KQ350" s="97"/>
      <c r="KR350" s="97"/>
      <c r="KS350" s="97"/>
    </row>
    <row r="351" ht="15.0" customHeight="1">
      <c r="A351" s="104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8"/>
      <c r="R351" s="104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8"/>
      <c r="AI351" s="104"/>
      <c r="AJ351" s="97"/>
      <c r="AK351" s="97"/>
      <c r="AL351" s="97"/>
      <c r="AM351" s="97"/>
      <c r="AN351" s="97"/>
      <c r="AO351" s="97"/>
      <c r="AP351" s="97"/>
      <c r="AQ351" s="97"/>
      <c r="AR351" s="97"/>
      <c r="AS351" s="97"/>
      <c r="AT351" s="97"/>
      <c r="AU351" s="97"/>
      <c r="AV351" s="97"/>
      <c r="AW351" s="97"/>
      <c r="AX351" s="97"/>
      <c r="AY351" s="98"/>
      <c r="AZ351" s="104"/>
      <c r="BA351" s="97"/>
      <c r="BB351" s="97"/>
      <c r="BC351" s="97"/>
      <c r="BD351" s="97"/>
      <c r="BE351" s="97"/>
      <c r="BF351" s="97"/>
      <c r="BG351" s="97"/>
      <c r="BH351" s="97"/>
      <c r="BI351" s="97"/>
      <c r="BJ351" s="97"/>
      <c r="BK351" s="97"/>
      <c r="BL351" s="97"/>
      <c r="BM351" s="97"/>
      <c r="BN351" s="97"/>
      <c r="BO351" s="97"/>
      <c r="BP351" s="98"/>
      <c r="BQ351" s="104"/>
      <c r="BR351" s="97"/>
      <c r="BS351" s="97"/>
      <c r="BT351" s="97"/>
      <c r="BU351" s="97"/>
      <c r="BV351" s="97"/>
      <c r="BW351" s="97"/>
      <c r="BX351" s="97"/>
      <c r="BY351" s="97"/>
      <c r="BZ351" s="97"/>
      <c r="CA351" s="97"/>
      <c r="CB351" s="97"/>
      <c r="CC351" s="97"/>
      <c r="CD351" s="97"/>
      <c r="CE351" s="97"/>
      <c r="CF351" s="97"/>
      <c r="CG351" s="98"/>
      <c r="CH351" s="104"/>
      <c r="CI351" s="97"/>
      <c r="CJ351" s="97"/>
      <c r="CK351" s="97"/>
      <c r="CL351" s="97"/>
      <c r="CM351" s="97"/>
      <c r="CN351" s="97"/>
      <c r="CO351" s="97"/>
      <c r="CP351" s="97"/>
      <c r="CQ351" s="97"/>
      <c r="CR351" s="97"/>
      <c r="CS351" s="97"/>
      <c r="CT351" s="97"/>
      <c r="CU351" s="97"/>
      <c r="CV351" s="97"/>
      <c r="CW351" s="97"/>
      <c r="CX351" s="98"/>
      <c r="CY351" s="104"/>
      <c r="CZ351" s="97"/>
      <c r="DA351" s="97"/>
      <c r="DB351" s="97"/>
      <c r="DC351" s="97"/>
      <c r="DD351" s="97"/>
      <c r="DE351" s="97"/>
      <c r="DF351" s="97"/>
      <c r="DG351" s="97"/>
      <c r="DH351" s="97"/>
      <c r="DI351" s="97"/>
      <c r="DJ351" s="97"/>
      <c r="DK351" s="97"/>
      <c r="DL351" s="97"/>
      <c r="DM351" s="97"/>
      <c r="DN351" s="97"/>
      <c r="DO351" s="98"/>
      <c r="DP351" s="104"/>
      <c r="DQ351" s="97"/>
      <c r="DR351" s="97"/>
      <c r="DS351" s="97"/>
      <c r="DT351" s="97"/>
      <c r="DU351" s="97"/>
      <c r="DV351" s="97"/>
      <c r="DW351" s="97"/>
      <c r="DX351" s="97"/>
      <c r="DY351" s="97"/>
      <c r="DZ351" s="97"/>
      <c r="EA351" s="97"/>
      <c r="EB351" s="97"/>
      <c r="EC351" s="97"/>
      <c r="ED351" s="97"/>
      <c r="EE351" s="97"/>
      <c r="EF351" s="98"/>
      <c r="EG351" s="104"/>
      <c r="EH351" s="97"/>
      <c r="EI351" s="97"/>
      <c r="EJ351" s="97"/>
      <c r="EK351" s="97"/>
      <c r="EL351" s="97"/>
      <c r="EM351" s="97"/>
      <c r="EN351" s="97"/>
      <c r="EO351" s="97"/>
      <c r="EP351" s="97"/>
      <c r="EQ351" s="97"/>
      <c r="ER351" s="97"/>
      <c r="ES351" s="97"/>
      <c r="ET351" s="97"/>
      <c r="EU351" s="97"/>
      <c r="EV351" s="97"/>
      <c r="EW351" s="98"/>
      <c r="EX351" s="104"/>
      <c r="EY351" s="97"/>
      <c r="EZ351" s="97"/>
      <c r="FA351" s="97"/>
      <c r="FB351" s="97"/>
      <c r="FC351" s="97"/>
      <c r="FD351" s="97"/>
      <c r="FE351" s="97"/>
      <c r="FF351" s="97"/>
      <c r="FG351" s="97"/>
      <c r="FH351" s="97"/>
      <c r="FI351" s="97"/>
      <c r="FJ351" s="97"/>
      <c r="FK351" s="97"/>
      <c r="FL351" s="97"/>
      <c r="FM351" s="97"/>
      <c r="FN351" s="98"/>
      <c r="FO351" s="104"/>
      <c r="FP351" s="97"/>
      <c r="FQ351" s="97"/>
      <c r="FR351" s="97"/>
      <c r="FS351" s="97"/>
      <c r="FT351" s="97"/>
      <c r="FU351" s="97"/>
      <c r="FV351" s="97"/>
      <c r="FW351" s="97"/>
      <c r="FX351" s="97"/>
      <c r="FY351" s="97"/>
      <c r="FZ351" s="97"/>
      <c r="GA351" s="97"/>
      <c r="GB351" s="97"/>
      <c r="GC351" s="97"/>
      <c r="GD351" s="97"/>
      <c r="GE351" s="98"/>
      <c r="GF351" s="104"/>
      <c r="GG351" s="97"/>
      <c r="GH351" s="97"/>
      <c r="GI351" s="97"/>
      <c r="GJ351" s="97"/>
      <c r="GK351" s="97"/>
      <c r="GL351" s="97"/>
      <c r="GM351" s="97"/>
      <c r="GN351" s="97"/>
      <c r="GO351" s="97"/>
      <c r="GP351" s="97"/>
      <c r="GQ351" s="97"/>
      <c r="GR351" s="97"/>
      <c r="GS351" s="97"/>
      <c r="GT351" s="97"/>
      <c r="GU351" s="97"/>
      <c r="GV351" s="98"/>
      <c r="GW351" s="104"/>
      <c r="GX351" s="97"/>
      <c r="GY351" s="97"/>
      <c r="GZ351" s="97"/>
      <c r="HA351" s="97"/>
      <c r="HB351" s="97"/>
      <c r="HC351" s="97"/>
      <c r="HD351" s="97"/>
      <c r="HE351" s="97"/>
      <c r="HF351" s="97"/>
      <c r="HG351" s="97"/>
      <c r="HH351" s="97"/>
      <c r="HI351" s="97"/>
      <c r="HJ351" s="97"/>
      <c r="HK351" s="97"/>
      <c r="HL351" s="97"/>
      <c r="HM351" s="98"/>
      <c r="HN351" s="104"/>
      <c r="HO351" s="97"/>
      <c r="HP351" s="97"/>
      <c r="HQ351" s="97"/>
      <c r="HR351" s="97"/>
      <c r="HS351" s="97"/>
      <c r="HT351" s="97"/>
      <c r="HU351" s="97"/>
      <c r="HV351" s="97"/>
      <c r="HW351" s="97"/>
      <c r="HX351" s="97"/>
      <c r="HY351" s="97"/>
      <c r="HZ351" s="97"/>
      <c r="IA351" s="97"/>
      <c r="IB351" s="97"/>
      <c r="IC351" s="97"/>
      <c r="ID351" s="98"/>
      <c r="IE351" s="104"/>
      <c r="IF351" s="97"/>
      <c r="IG351" s="97"/>
      <c r="IH351" s="97"/>
      <c r="II351" s="97"/>
      <c r="IJ351" s="97"/>
      <c r="IK351" s="97"/>
      <c r="IL351" s="97"/>
      <c r="IM351" s="97"/>
      <c r="IN351" s="97"/>
      <c r="IO351" s="97"/>
      <c r="IP351" s="97"/>
      <c r="IQ351" s="97"/>
      <c r="IR351" s="97"/>
      <c r="IS351" s="97"/>
      <c r="IT351" s="97"/>
      <c r="IU351" s="98"/>
      <c r="IV351" s="104"/>
      <c r="IW351" s="97"/>
      <c r="IX351" s="97"/>
      <c r="IY351" s="97"/>
      <c r="IZ351" s="97"/>
      <c r="JA351" s="97"/>
      <c r="JB351" s="97"/>
      <c r="JC351" s="97"/>
      <c r="JD351" s="97"/>
      <c r="JE351" s="97"/>
      <c r="JF351" s="97"/>
      <c r="JG351" s="97"/>
      <c r="JH351" s="97"/>
      <c r="JI351" s="97"/>
      <c r="JJ351" s="97"/>
      <c r="JK351" s="97"/>
      <c r="JL351" s="98"/>
      <c r="JM351" s="104"/>
      <c r="JN351" s="97"/>
      <c r="JO351" s="97"/>
      <c r="JP351" s="97"/>
      <c r="JQ351" s="97"/>
      <c r="JR351" s="97"/>
      <c r="JS351" s="97"/>
      <c r="JT351" s="97"/>
      <c r="JU351" s="97"/>
      <c r="JV351" s="97"/>
      <c r="JW351" s="97"/>
      <c r="JX351" s="97"/>
      <c r="JY351" s="97"/>
      <c r="JZ351" s="97"/>
      <c r="KA351" s="97"/>
      <c r="KB351" s="97"/>
      <c r="KC351" s="98"/>
      <c r="KD351" s="104"/>
      <c r="KE351" s="97"/>
      <c r="KF351" s="97"/>
      <c r="KG351" s="97"/>
      <c r="KH351" s="97"/>
      <c r="KI351" s="97"/>
      <c r="KJ351" s="97"/>
      <c r="KK351" s="97"/>
      <c r="KL351" s="97"/>
      <c r="KM351" s="97"/>
      <c r="KN351" s="97"/>
      <c r="KO351" s="97"/>
      <c r="KP351" s="97"/>
      <c r="KQ351" s="97"/>
      <c r="KR351" s="97"/>
      <c r="KS351" s="97"/>
    </row>
    <row r="352" ht="15.0" customHeight="1">
      <c r="A352" s="104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8"/>
      <c r="R352" s="104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8"/>
      <c r="AI352" s="104"/>
      <c r="AJ352" s="97"/>
      <c r="AK352" s="97"/>
      <c r="AL352" s="97"/>
      <c r="AM352" s="97"/>
      <c r="AN352" s="97"/>
      <c r="AO352" s="97"/>
      <c r="AP352" s="97"/>
      <c r="AQ352" s="97"/>
      <c r="AR352" s="97"/>
      <c r="AS352" s="97"/>
      <c r="AT352" s="97"/>
      <c r="AU352" s="97"/>
      <c r="AV352" s="97"/>
      <c r="AW352" s="97"/>
      <c r="AX352" s="97"/>
      <c r="AY352" s="98"/>
      <c r="AZ352" s="104"/>
      <c r="BA352" s="97"/>
      <c r="BB352" s="97"/>
      <c r="BC352" s="97"/>
      <c r="BD352" s="97"/>
      <c r="BE352" s="97"/>
      <c r="BF352" s="97"/>
      <c r="BG352" s="97"/>
      <c r="BH352" s="97"/>
      <c r="BI352" s="97"/>
      <c r="BJ352" s="97"/>
      <c r="BK352" s="97"/>
      <c r="BL352" s="97"/>
      <c r="BM352" s="97"/>
      <c r="BN352" s="97"/>
      <c r="BO352" s="97"/>
      <c r="BP352" s="98"/>
      <c r="BQ352" s="104"/>
      <c r="BR352" s="97"/>
      <c r="BS352" s="97"/>
      <c r="BT352" s="97"/>
      <c r="BU352" s="97"/>
      <c r="BV352" s="97"/>
      <c r="BW352" s="97"/>
      <c r="BX352" s="97"/>
      <c r="BY352" s="97"/>
      <c r="BZ352" s="97"/>
      <c r="CA352" s="97"/>
      <c r="CB352" s="97"/>
      <c r="CC352" s="97"/>
      <c r="CD352" s="97"/>
      <c r="CE352" s="97"/>
      <c r="CF352" s="97"/>
      <c r="CG352" s="98"/>
      <c r="CH352" s="104"/>
      <c r="CI352" s="97"/>
      <c r="CJ352" s="97"/>
      <c r="CK352" s="97"/>
      <c r="CL352" s="97"/>
      <c r="CM352" s="97"/>
      <c r="CN352" s="97"/>
      <c r="CO352" s="97"/>
      <c r="CP352" s="97"/>
      <c r="CQ352" s="97"/>
      <c r="CR352" s="97"/>
      <c r="CS352" s="97"/>
      <c r="CT352" s="97"/>
      <c r="CU352" s="97"/>
      <c r="CV352" s="97"/>
      <c r="CW352" s="97"/>
      <c r="CX352" s="98"/>
      <c r="CY352" s="104"/>
      <c r="CZ352" s="97"/>
      <c r="DA352" s="97"/>
      <c r="DB352" s="97"/>
      <c r="DC352" s="97"/>
      <c r="DD352" s="97"/>
      <c r="DE352" s="97"/>
      <c r="DF352" s="97"/>
      <c r="DG352" s="97"/>
      <c r="DH352" s="97"/>
      <c r="DI352" s="97"/>
      <c r="DJ352" s="97"/>
      <c r="DK352" s="97"/>
      <c r="DL352" s="97"/>
      <c r="DM352" s="97"/>
      <c r="DN352" s="97"/>
      <c r="DO352" s="98"/>
      <c r="DP352" s="104"/>
      <c r="DQ352" s="97"/>
      <c r="DR352" s="97"/>
      <c r="DS352" s="97"/>
      <c r="DT352" s="97"/>
      <c r="DU352" s="97"/>
      <c r="DV352" s="97"/>
      <c r="DW352" s="97"/>
      <c r="DX352" s="97"/>
      <c r="DY352" s="97"/>
      <c r="DZ352" s="97"/>
      <c r="EA352" s="97"/>
      <c r="EB352" s="97"/>
      <c r="EC352" s="97"/>
      <c r="ED352" s="97"/>
      <c r="EE352" s="97"/>
      <c r="EF352" s="98"/>
      <c r="EG352" s="104"/>
      <c r="EH352" s="97"/>
      <c r="EI352" s="97"/>
      <c r="EJ352" s="97"/>
      <c r="EK352" s="97"/>
      <c r="EL352" s="97"/>
      <c r="EM352" s="97"/>
      <c r="EN352" s="97"/>
      <c r="EO352" s="97"/>
      <c r="EP352" s="97"/>
      <c r="EQ352" s="97"/>
      <c r="ER352" s="97"/>
      <c r="ES352" s="97"/>
      <c r="ET352" s="97"/>
      <c r="EU352" s="97"/>
      <c r="EV352" s="97"/>
      <c r="EW352" s="98"/>
      <c r="EX352" s="104"/>
      <c r="EY352" s="97"/>
      <c r="EZ352" s="97"/>
      <c r="FA352" s="97"/>
      <c r="FB352" s="97"/>
      <c r="FC352" s="97"/>
      <c r="FD352" s="97"/>
      <c r="FE352" s="97"/>
      <c r="FF352" s="97"/>
      <c r="FG352" s="97"/>
      <c r="FH352" s="97"/>
      <c r="FI352" s="97"/>
      <c r="FJ352" s="97"/>
      <c r="FK352" s="97"/>
      <c r="FL352" s="97"/>
      <c r="FM352" s="97"/>
      <c r="FN352" s="98"/>
      <c r="FO352" s="104"/>
      <c r="FP352" s="97"/>
      <c r="FQ352" s="97"/>
      <c r="FR352" s="97"/>
      <c r="FS352" s="97"/>
      <c r="FT352" s="97"/>
      <c r="FU352" s="97"/>
      <c r="FV352" s="97"/>
      <c r="FW352" s="97"/>
      <c r="FX352" s="97"/>
      <c r="FY352" s="97"/>
      <c r="FZ352" s="97"/>
      <c r="GA352" s="97"/>
      <c r="GB352" s="97"/>
      <c r="GC352" s="97"/>
      <c r="GD352" s="97"/>
      <c r="GE352" s="98"/>
      <c r="GF352" s="104"/>
      <c r="GG352" s="97"/>
      <c r="GH352" s="97"/>
      <c r="GI352" s="97"/>
      <c r="GJ352" s="97"/>
      <c r="GK352" s="97"/>
      <c r="GL352" s="97"/>
      <c r="GM352" s="97"/>
      <c r="GN352" s="97"/>
      <c r="GO352" s="97"/>
      <c r="GP352" s="97"/>
      <c r="GQ352" s="97"/>
      <c r="GR352" s="97"/>
      <c r="GS352" s="97"/>
      <c r="GT352" s="97"/>
      <c r="GU352" s="97"/>
      <c r="GV352" s="98"/>
      <c r="GW352" s="104"/>
      <c r="GX352" s="97"/>
      <c r="GY352" s="97"/>
      <c r="GZ352" s="97"/>
      <c r="HA352" s="97"/>
      <c r="HB352" s="97"/>
      <c r="HC352" s="97"/>
      <c r="HD352" s="97"/>
      <c r="HE352" s="97"/>
      <c r="HF352" s="97"/>
      <c r="HG352" s="97"/>
      <c r="HH352" s="97"/>
      <c r="HI352" s="97"/>
      <c r="HJ352" s="97"/>
      <c r="HK352" s="97"/>
      <c r="HL352" s="97"/>
      <c r="HM352" s="98"/>
      <c r="HN352" s="104"/>
      <c r="HO352" s="97"/>
      <c r="HP352" s="97"/>
      <c r="HQ352" s="97"/>
      <c r="HR352" s="97"/>
      <c r="HS352" s="97"/>
      <c r="HT352" s="97"/>
      <c r="HU352" s="97"/>
      <c r="HV352" s="97"/>
      <c r="HW352" s="97"/>
      <c r="HX352" s="97"/>
      <c r="HY352" s="97"/>
      <c r="HZ352" s="97"/>
      <c r="IA352" s="97"/>
      <c r="IB352" s="97"/>
      <c r="IC352" s="97"/>
      <c r="ID352" s="98"/>
      <c r="IE352" s="104"/>
      <c r="IF352" s="97"/>
      <c r="IG352" s="97"/>
      <c r="IH352" s="97"/>
      <c r="II352" s="97"/>
      <c r="IJ352" s="97"/>
      <c r="IK352" s="97"/>
      <c r="IL352" s="97"/>
      <c r="IM352" s="97"/>
      <c r="IN352" s="97"/>
      <c r="IO352" s="97"/>
      <c r="IP352" s="97"/>
      <c r="IQ352" s="97"/>
      <c r="IR352" s="97"/>
      <c r="IS352" s="97"/>
      <c r="IT352" s="97"/>
      <c r="IU352" s="98"/>
      <c r="IV352" s="104"/>
      <c r="IW352" s="97"/>
      <c r="IX352" s="97"/>
      <c r="IY352" s="97"/>
      <c r="IZ352" s="97"/>
      <c r="JA352" s="97"/>
      <c r="JB352" s="97"/>
      <c r="JC352" s="97"/>
      <c r="JD352" s="97"/>
      <c r="JE352" s="97"/>
      <c r="JF352" s="97"/>
      <c r="JG352" s="97"/>
      <c r="JH352" s="97"/>
      <c r="JI352" s="97"/>
      <c r="JJ352" s="97"/>
      <c r="JK352" s="97"/>
      <c r="JL352" s="98"/>
      <c r="JM352" s="104"/>
      <c r="JN352" s="97"/>
      <c r="JO352" s="97"/>
      <c r="JP352" s="97"/>
      <c r="JQ352" s="97"/>
      <c r="JR352" s="97"/>
      <c r="JS352" s="97"/>
      <c r="JT352" s="97"/>
      <c r="JU352" s="97"/>
      <c r="JV352" s="97"/>
      <c r="JW352" s="97"/>
      <c r="JX352" s="97"/>
      <c r="JY352" s="97"/>
      <c r="JZ352" s="97"/>
      <c r="KA352" s="97"/>
      <c r="KB352" s="97"/>
      <c r="KC352" s="98"/>
      <c r="KD352" s="104"/>
      <c r="KE352" s="97"/>
      <c r="KF352" s="97"/>
      <c r="KG352" s="97"/>
      <c r="KH352" s="97"/>
      <c r="KI352" s="97"/>
      <c r="KJ352" s="97"/>
      <c r="KK352" s="97"/>
      <c r="KL352" s="97"/>
      <c r="KM352" s="97"/>
      <c r="KN352" s="97"/>
      <c r="KO352" s="97"/>
      <c r="KP352" s="97"/>
      <c r="KQ352" s="97"/>
      <c r="KR352" s="97"/>
      <c r="KS352" s="97"/>
    </row>
    <row r="353" ht="15.0" customHeight="1">
      <c r="A353" s="104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8"/>
      <c r="R353" s="104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8"/>
      <c r="AI353" s="104"/>
      <c r="AJ353" s="97"/>
      <c r="AK353" s="97"/>
      <c r="AL353" s="97"/>
      <c r="AM353" s="97"/>
      <c r="AN353" s="97"/>
      <c r="AO353" s="97"/>
      <c r="AP353" s="97"/>
      <c r="AQ353" s="97"/>
      <c r="AR353" s="97"/>
      <c r="AS353" s="97"/>
      <c r="AT353" s="97"/>
      <c r="AU353" s="97"/>
      <c r="AV353" s="97"/>
      <c r="AW353" s="97"/>
      <c r="AX353" s="97"/>
      <c r="AY353" s="98"/>
      <c r="AZ353" s="104"/>
      <c r="BA353" s="97"/>
      <c r="BB353" s="97"/>
      <c r="BC353" s="97"/>
      <c r="BD353" s="97"/>
      <c r="BE353" s="97"/>
      <c r="BF353" s="97"/>
      <c r="BG353" s="97"/>
      <c r="BH353" s="97"/>
      <c r="BI353" s="97"/>
      <c r="BJ353" s="97"/>
      <c r="BK353" s="97"/>
      <c r="BL353" s="97"/>
      <c r="BM353" s="97"/>
      <c r="BN353" s="97"/>
      <c r="BO353" s="97"/>
      <c r="BP353" s="98"/>
      <c r="BQ353" s="104"/>
      <c r="BR353" s="97"/>
      <c r="BS353" s="97"/>
      <c r="BT353" s="97"/>
      <c r="BU353" s="97"/>
      <c r="BV353" s="97"/>
      <c r="BW353" s="97"/>
      <c r="BX353" s="97"/>
      <c r="BY353" s="97"/>
      <c r="BZ353" s="97"/>
      <c r="CA353" s="97"/>
      <c r="CB353" s="97"/>
      <c r="CC353" s="97"/>
      <c r="CD353" s="97"/>
      <c r="CE353" s="97"/>
      <c r="CF353" s="97"/>
      <c r="CG353" s="98"/>
      <c r="CH353" s="104"/>
      <c r="CI353" s="97"/>
      <c r="CJ353" s="97"/>
      <c r="CK353" s="97"/>
      <c r="CL353" s="97"/>
      <c r="CM353" s="97"/>
      <c r="CN353" s="97"/>
      <c r="CO353" s="97"/>
      <c r="CP353" s="97"/>
      <c r="CQ353" s="97"/>
      <c r="CR353" s="97"/>
      <c r="CS353" s="97"/>
      <c r="CT353" s="97"/>
      <c r="CU353" s="97"/>
      <c r="CV353" s="97"/>
      <c r="CW353" s="97"/>
      <c r="CX353" s="98"/>
      <c r="CY353" s="104"/>
      <c r="CZ353" s="97"/>
      <c r="DA353" s="97"/>
      <c r="DB353" s="97"/>
      <c r="DC353" s="97"/>
      <c r="DD353" s="97"/>
      <c r="DE353" s="97"/>
      <c r="DF353" s="97"/>
      <c r="DG353" s="97"/>
      <c r="DH353" s="97"/>
      <c r="DI353" s="97"/>
      <c r="DJ353" s="97"/>
      <c r="DK353" s="97"/>
      <c r="DL353" s="97"/>
      <c r="DM353" s="97"/>
      <c r="DN353" s="97"/>
      <c r="DO353" s="98"/>
      <c r="DP353" s="104"/>
      <c r="DQ353" s="97"/>
      <c r="DR353" s="97"/>
      <c r="DS353" s="97"/>
      <c r="DT353" s="97"/>
      <c r="DU353" s="97"/>
      <c r="DV353" s="97"/>
      <c r="DW353" s="97"/>
      <c r="DX353" s="97"/>
      <c r="DY353" s="97"/>
      <c r="DZ353" s="97"/>
      <c r="EA353" s="97"/>
      <c r="EB353" s="97"/>
      <c r="EC353" s="97"/>
      <c r="ED353" s="97"/>
      <c r="EE353" s="97"/>
      <c r="EF353" s="98"/>
      <c r="EG353" s="104"/>
      <c r="EH353" s="97"/>
      <c r="EI353" s="97"/>
      <c r="EJ353" s="97"/>
      <c r="EK353" s="97"/>
      <c r="EL353" s="97"/>
      <c r="EM353" s="97"/>
      <c r="EN353" s="97"/>
      <c r="EO353" s="97"/>
      <c r="EP353" s="97"/>
      <c r="EQ353" s="97"/>
      <c r="ER353" s="97"/>
      <c r="ES353" s="97"/>
      <c r="ET353" s="97"/>
      <c r="EU353" s="97"/>
      <c r="EV353" s="97"/>
      <c r="EW353" s="98"/>
      <c r="EX353" s="104"/>
      <c r="EY353" s="97"/>
      <c r="EZ353" s="97"/>
      <c r="FA353" s="97"/>
      <c r="FB353" s="97"/>
      <c r="FC353" s="97"/>
      <c r="FD353" s="97"/>
      <c r="FE353" s="97"/>
      <c r="FF353" s="97"/>
      <c r="FG353" s="97"/>
      <c r="FH353" s="97"/>
      <c r="FI353" s="97"/>
      <c r="FJ353" s="97"/>
      <c r="FK353" s="97"/>
      <c r="FL353" s="97"/>
      <c r="FM353" s="97"/>
      <c r="FN353" s="98"/>
      <c r="FO353" s="104"/>
      <c r="FP353" s="97"/>
      <c r="FQ353" s="97"/>
      <c r="FR353" s="97"/>
      <c r="FS353" s="97"/>
      <c r="FT353" s="97"/>
      <c r="FU353" s="97"/>
      <c r="FV353" s="97"/>
      <c r="FW353" s="97"/>
      <c r="FX353" s="97"/>
      <c r="FY353" s="97"/>
      <c r="FZ353" s="97"/>
      <c r="GA353" s="97"/>
      <c r="GB353" s="97"/>
      <c r="GC353" s="97"/>
      <c r="GD353" s="97"/>
      <c r="GE353" s="98"/>
      <c r="GF353" s="104"/>
      <c r="GG353" s="97"/>
      <c r="GH353" s="97"/>
      <c r="GI353" s="97"/>
      <c r="GJ353" s="97"/>
      <c r="GK353" s="97"/>
      <c r="GL353" s="97"/>
      <c r="GM353" s="97"/>
      <c r="GN353" s="97"/>
      <c r="GO353" s="97"/>
      <c r="GP353" s="97"/>
      <c r="GQ353" s="97"/>
      <c r="GR353" s="97"/>
      <c r="GS353" s="97"/>
      <c r="GT353" s="97"/>
      <c r="GU353" s="97"/>
      <c r="GV353" s="98"/>
      <c r="GW353" s="104"/>
      <c r="GX353" s="97"/>
      <c r="GY353" s="97"/>
      <c r="GZ353" s="97"/>
      <c r="HA353" s="97"/>
      <c r="HB353" s="97"/>
      <c r="HC353" s="97"/>
      <c r="HD353" s="97"/>
      <c r="HE353" s="97"/>
      <c r="HF353" s="97"/>
      <c r="HG353" s="97"/>
      <c r="HH353" s="97"/>
      <c r="HI353" s="97"/>
      <c r="HJ353" s="97"/>
      <c r="HK353" s="97"/>
      <c r="HL353" s="97"/>
      <c r="HM353" s="98"/>
      <c r="HN353" s="104"/>
      <c r="HO353" s="97"/>
      <c r="HP353" s="97"/>
      <c r="HQ353" s="97"/>
      <c r="HR353" s="97"/>
      <c r="HS353" s="97"/>
      <c r="HT353" s="97"/>
      <c r="HU353" s="97"/>
      <c r="HV353" s="97"/>
      <c r="HW353" s="97"/>
      <c r="HX353" s="97"/>
      <c r="HY353" s="97"/>
      <c r="HZ353" s="97"/>
      <c r="IA353" s="97"/>
      <c r="IB353" s="97"/>
      <c r="IC353" s="97"/>
      <c r="ID353" s="98"/>
      <c r="IE353" s="104"/>
      <c r="IF353" s="97"/>
      <c r="IG353" s="97"/>
      <c r="IH353" s="97"/>
      <c r="II353" s="97"/>
      <c r="IJ353" s="97"/>
      <c r="IK353" s="97"/>
      <c r="IL353" s="97"/>
      <c r="IM353" s="97"/>
      <c r="IN353" s="97"/>
      <c r="IO353" s="97"/>
      <c r="IP353" s="97"/>
      <c r="IQ353" s="97"/>
      <c r="IR353" s="97"/>
      <c r="IS353" s="97"/>
      <c r="IT353" s="97"/>
      <c r="IU353" s="98"/>
      <c r="IV353" s="104"/>
      <c r="IW353" s="97"/>
      <c r="IX353" s="97"/>
      <c r="IY353" s="97"/>
      <c r="IZ353" s="97"/>
      <c r="JA353" s="97"/>
      <c r="JB353" s="97"/>
      <c r="JC353" s="97"/>
      <c r="JD353" s="97"/>
      <c r="JE353" s="97"/>
      <c r="JF353" s="97"/>
      <c r="JG353" s="97"/>
      <c r="JH353" s="97"/>
      <c r="JI353" s="97"/>
      <c r="JJ353" s="97"/>
      <c r="JK353" s="97"/>
      <c r="JL353" s="98"/>
      <c r="JM353" s="104"/>
      <c r="JN353" s="97"/>
      <c r="JO353" s="97"/>
      <c r="JP353" s="97"/>
      <c r="JQ353" s="97"/>
      <c r="JR353" s="97"/>
      <c r="JS353" s="97"/>
      <c r="JT353" s="97"/>
      <c r="JU353" s="97"/>
      <c r="JV353" s="97"/>
      <c r="JW353" s="97"/>
      <c r="JX353" s="97"/>
      <c r="JY353" s="97"/>
      <c r="JZ353" s="97"/>
      <c r="KA353" s="97"/>
      <c r="KB353" s="97"/>
      <c r="KC353" s="98"/>
      <c r="KD353" s="104"/>
      <c r="KE353" s="97"/>
      <c r="KF353" s="97"/>
      <c r="KG353" s="97"/>
      <c r="KH353" s="97"/>
      <c r="KI353" s="97"/>
      <c r="KJ353" s="97"/>
      <c r="KK353" s="97"/>
      <c r="KL353" s="97"/>
      <c r="KM353" s="97"/>
      <c r="KN353" s="97"/>
      <c r="KO353" s="97"/>
      <c r="KP353" s="97"/>
      <c r="KQ353" s="97"/>
      <c r="KR353" s="97"/>
      <c r="KS353" s="97"/>
    </row>
    <row r="354" ht="15.0" customHeight="1">
      <c r="A354" s="104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8"/>
      <c r="R354" s="104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8"/>
      <c r="AI354" s="104"/>
      <c r="AJ354" s="97"/>
      <c r="AK354" s="97"/>
      <c r="AL354" s="97"/>
      <c r="AM354" s="97"/>
      <c r="AN354" s="97"/>
      <c r="AO354" s="97"/>
      <c r="AP354" s="97"/>
      <c r="AQ354" s="97"/>
      <c r="AR354" s="97"/>
      <c r="AS354" s="97"/>
      <c r="AT354" s="97"/>
      <c r="AU354" s="97"/>
      <c r="AV354" s="97"/>
      <c r="AW354" s="97"/>
      <c r="AX354" s="97"/>
      <c r="AY354" s="98"/>
      <c r="AZ354" s="104"/>
      <c r="BA354" s="97"/>
      <c r="BB354" s="97"/>
      <c r="BC354" s="97"/>
      <c r="BD354" s="97"/>
      <c r="BE354" s="97"/>
      <c r="BF354" s="97"/>
      <c r="BG354" s="97"/>
      <c r="BH354" s="97"/>
      <c r="BI354" s="97"/>
      <c r="BJ354" s="97"/>
      <c r="BK354" s="97"/>
      <c r="BL354" s="97"/>
      <c r="BM354" s="97"/>
      <c r="BN354" s="97"/>
      <c r="BO354" s="97"/>
      <c r="BP354" s="98"/>
      <c r="BQ354" s="104"/>
      <c r="BR354" s="97"/>
      <c r="BS354" s="97"/>
      <c r="BT354" s="97"/>
      <c r="BU354" s="97"/>
      <c r="BV354" s="97"/>
      <c r="BW354" s="97"/>
      <c r="BX354" s="97"/>
      <c r="BY354" s="97"/>
      <c r="BZ354" s="97"/>
      <c r="CA354" s="97"/>
      <c r="CB354" s="97"/>
      <c r="CC354" s="97"/>
      <c r="CD354" s="97"/>
      <c r="CE354" s="97"/>
      <c r="CF354" s="97"/>
      <c r="CG354" s="98"/>
      <c r="CH354" s="104"/>
      <c r="CI354" s="97"/>
      <c r="CJ354" s="97"/>
      <c r="CK354" s="97"/>
      <c r="CL354" s="97"/>
      <c r="CM354" s="97"/>
      <c r="CN354" s="97"/>
      <c r="CO354" s="97"/>
      <c r="CP354" s="97"/>
      <c r="CQ354" s="97"/>
      <c r="CR354" s="97"/>
      <c r="CS354" s="97"/>
      <c r="CT354" s="97"/>
      <c r="CU354" s="97"/>
      <c r="CV354" s="97"/>
      <c r="CW354" s="97"/>
      <c r="CX354" s="98"/>
      <c r="CY354" s="104"/>
      <c r="CZ354" s="97"/>
      <c r="DA354" s="97"/>
      <c r="DB354" s="97"/>
      <c r="DC354" s="97"/>
      <c r="DD354" s="97"/>
      <c r="DE354" s="97"/>
      <c r="DF354" s="97"/>
      <c r="DG354" s="97"/>
      <c r="DH354" s="97"/>
      <c r="DI354" s="97"/>
      <c r="DJ354" s="97"/>
      <c r="DK354" s="97"/>
      <c r="DL354" s="97"/>
      <c r="DM354" s="97"/>
      <c r="DN354" s="97"/>
      <c r="DO354" s="98"/>
      <c r="DP354" s="104"/>
      <c r="DQ354" s="97"/>
      <c r="DR354" s="97"/>
      <c r="DS354" s="97"/>
      <c r="DT354" s="97"/>
      <c r="DU354" s="97"/>
      <c r="DV354" s="97"/>
      <c r="DW354" s="97"/>
      <c r="DX354" s="97"/>
      <c r="DY354" s="97"/>
      <c r="DZ354" s="97"/>
      <c r="EA354" s="97"/>
      <c r="EB354" s="97"/>
      <c r="EC354" s="97"/>
      <c r="ED354" s="97"/>
      <c r="EE354" s="97"/>
      <c r="EF354" s="98"/>
      <c r="EG354" s="104"/>
      <c r="EH354" s="97"/>
      <c r="EI354" s="97"/>
      <c r="EJ354" s="97"/>
      <c r="EK354" s="97"/>
      <c r="EL354" s="97"/>
      <c r="EM354" s="97"/>
      <c r="EN354" s="97"/>
      <c r="EO354" s="97"/>
      <c r="EP354" s="97"/>
      <c r="EQ354" s="97"/>
      <c r="ER354" s="97"/>
      <c r="ES354" s="97"/>
      <c r="ET354" s="97"/>
      <c r="EU354" s="97"/>
      <c r="EV354" s="97"/>
      <c r="EW354" s="98"/>
      <c r="EX354" s="104"/>
      <c r="EY354" s="97"/>
      <c r="EZ354" s="97"/>
      <c r="FA354" s="97"/>
      <c r="FB354" s="97"/>
      <c r="FC354" s="97"/>
      <c r="FD354" s="97"/>
      <c r="FE354" s="97"/>
      <c r="FF354" s="97"/>
      <c r="FG354" s="97"/>
      <c r="FH354" s="97"/>
      <c r="FI354" s="97"/>
      <c r="FJ354" s="97"/>
      <c r="FK354" s="97"/>
      <c r="FL354" s="97"/>
      <c r="FM354" s="97"/>
      <c r="FN354" s="98"/>
      <c r="FO354" s="104"/>
      <c r="FP354" s="97"/>
      <c r="FQ354" s="97"/>
      <c r="FR354" s="97"/>
      <c r="FS354" s="97"/>
      <c r="FT354" s="97"/>
      <c r="FU354" s="97"/>
      <c r="FV354" s="97"/>
      <c r="FW354" s="97"/>
      <c r="FX354" s="97"/>
      <c r="FY354" s="97"/>
      <c r="FZ354" s="97"/>
      <c r="GA354" s="97"/>
      <c r="GB354" s="97"/>
      <c r="GC354" s="97"/>
      <c r="GD354" s="97"/>
      <c r="GE354" s="98"/>
      <c r="GF354" s="104"/>
      <c r="GG354" s="97"/>
      <c r="GH354" s="97"/>
      <c r="GI354" s="97"/>
      <c r="GJ354" s="97"/>
      <c r="GK354" s="97"/>
      <c r="GL354" s="97"/>
      <c r="GM354" s="97"/>
      <c r="GN354" s="97"/>
      <c r="GO354" s="97"/>
      <c r="GP354" s="97"/>
      <c r="GQ354" s="97"/>
      <c r="GR354" s="97"/>
      <c r="GS354" s="97"/>
      <c r="GT354" s="97"/>
      <c r="GU354" s="97"/>
      <c r="GV354" s="98"/>
      <c r="GW354" s="104"/>
      <c r="GX354" s="97"/>
      <c r="GY354" s="97"/>
      <c r="GZ354" s="97"/>
      <c r="HA354" s="97"/>
      <c r="HB354" s="97"/>
      <c r="HC354" s="97"/>
      <c r="HD354" s="97"/>
      <c r="HE354" s="97"/>
      <c r="HF354" s="97"/>
      <c r="HG354" s="97"/>
      <c r="HH354" s="97"/>
      <c r="HI354" s="97"/>
      <c r="HJ354" s="97"/>
      <c r="HK354" s="97"/>
      <c r="HL354" s="97"/>
      <c r="HM354" s="98"/>
      <c r="HN354" s="104"/>
      <c r="HO354" s="97"/>
      <c r="HP354" s="97"/>
      <c r="HQ354" s="97"/>
      <c r="HR354" s="97"/>
      <c r="HS354" s="97"/>
      <c r="HT354" s="97"/>
      <c r="HU354" s="97"/>
      <c r="HV354" s="97"/>
      <c r="HW354" s="97"/>
      <c r="HX354" s="97"/>
      <c r="HY354" s="97"/>
      <c r="HZ354" s="97"/>
      <c r="IA354" s="97"/>
      <c r="IB354" s="97"/>
      <c r="IC354" s="97"/>
      <c r="ID354" s="98"/>
      <c r="IE354" s="104"/>
      <c r="IF354" s="97"/>
      <c r="IG354" s="97"/>
      <c r="IH354" s="97"/>
      <c r="II354" s="97"/>
      <c r="IJ354" s="97"/>
      <c r="IK354" s="97"/>
      <c r="IL354" s="97"/>
      <c r="IM354" s="97"/>
      <c r="IN354" s="97"/>
      <c r="IO354" s="97"/>
      <c r="IP354" s="97"/>
      <c r="IQ354" s="97"/>
      <c r="IR354" s="97"/>
      <c r="IS354" s="97"/>
      <c r="IT354" s="97"/>
      <c r="IU354" s="98"/>
      <c r="IV354" s="104"/>
      <c r="IW354" s="97"/>
      <c r="IX354" s="97"/>
      <c r="IY354" s="97"/>
      <c r="IZ354" s="97"/>
      <c r="JA354" s="97"/>
      <c r="JB354" s="97"/>
      <c r="JC354" s="97"/>
      <c r="JD354" s="97"/>
      <c r="JE354" s="97"/>
      <c r="JF354" s="97"/>
      <c r="JG354" s="97"/>
      <c r="JH354" s="97"/>
      <c r="JI354" s="97"/>
      <c r="JJ354" s="97"/>
      <c r="JK354" s="97"/>
      <c r="JL354" s="98"/>
      <c r="JM354" s="104"/>
      <c r="JN354" s="97"/>
      <c r="JO354" s="97"/>
      <c r="JP354" s="97"/>
      <c r="JQ354" s="97"/>
      <c r="JR354" s="97"/>
      <c r="JS354" s="97"/>
      <c r="JT354" s="97"/>
      <c r="JU354" s="97"/>
      <c r="JV354" s="97"/>
      <c r="JW354" s="97"/>
      <c r="JX354" s="97"/>
      <c r="JY354" s="97"/>
      <c r="JZ354" s="97"/>
      <c r="KA354" s="97"/>
      <c r="KB354" s="97"/>
      <c r="KC354" s="98"/>
      <c r="KD354" s="104"/>
      <c r="KE354" s="97"/>
      <c r="KF354" s="97"/>
      <c r="KG354" s="97"/>
      <c r="KH354" s="97"/>
      <c r="KI354" s="97"/>
      <c r="KJ354" s="97"/>
      <c r="KK354" s="97"/>
      <c r="KL354" s="97"/>
      <c r="KM354" s="97"/>
      <c r="KN354" s="97"/>
      <c r="KO354" s="97"/>
      <c r="KP354" s="97"/>
      <c r="KQ354" s="97"/>
      <c r="KR354" s="97"/>
      <c r="KS354" s="97"/>
    </row>
    <row r="355" ht="15.0" customHeight="1">
      <c r="A355" s="104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8"/>
      <c r="R355" s="104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8"/>
      <c r="AI355" s="104"/>
      <c r="AJ355" s="97"/>
      <c r="AK355" s="97"/>
      <c r="AL355" s="97"/>
      <c r="AM355" s="97"/>
      <c r="AN355" s="97"/>
      <c r="AO355" s="97"/>
      <c r="AP355" s="97"/>
      <c r="AQ355" s="97"/>
      <c r="AR355" s="97"/>
      <c r="AS355" s="97"/>
      <c r="AT355" s="97"/>
      <c r="AU355" s="97"/>
      <c r="AV355" s="97"/>
      <c r="AW355" s="97"/>
      <c r="AX355" s="97"/>
      <c r="AY355" s="98"/>
      <c r="AZ355" s="104"/>
      <c r="BA355" s="97"/>
      <c r="BB355" s="97"/>
      <c r="BC355" s="97"/>
      <c r="BD355" s="97"/>
      <c r="BE355" s="97"/>
      <c r="BF355" s="97"/>
      <c r="BG355" s="97"/>
      <c r="BH355" s="97"/>
      <c r="BI355" s="97"/>
      <c r="BJ355" s="97"/>
      <c r="BK355" s="97"/>
      <c r="BL355" s="97"/>
      <c r="BM355" s="97"/>
      <c r="BN355" s="97"/>
      <c r="BO355" s="97"/>
      <c r="BP355" s="98"/>
      <c r="BQ355" s="104"/>
      <c r="BR355" s="97"/>
      <c r="BS355" s="97"/>
      <c r="BT355" s="97"/>
      <c r="BU355" s="97"/>
      <c r="BV355" s="97"/>
      <c r="BW355" s="97"/>
      <c r="BX355" s="97"/>
      <c r="BY355" s="97"/>
      <c r="BZ355" s="97"/>
      <c r="CA355" s="97"/>
      <c r="CB355" s="97"/>
      <c r="CC355" s="97"/>
      <c r="CD355" s="97"/>
      <c r="CE355" s="97"/>
      <c r="CF355" s="97"/>
      <c r="CG355" s="98"/>
      <c r="CH355" s="104"/>
      <c r="CI355" s="97"/>
      <c r="CJ355" s="97"/>
      <c r="CK355" s="97"/>
      <c r="CL355" s="97"/>
      <c r="CM355" s="97"/>
      <c r="CN355" s="97"/>
      <c r="CO355" s="97"/>
      <c r="CP355" s="97"/>
      <c r="CQ355" s="97"/>
      <c r="CR355" s="97"/>
      <c r="CS355" s="97"/>
      <c r="CT355" s="97"/>
      <c r="CU355" s="97"/>
      <c r="CV355" s="97"/>
      <c r="CW355" s="97"/>
      <c r="CX355" s="98"/>
      <c r="CY355" s="104"/>
      <c r="CZ355" s="97"/>
      <c r="DA355" s="97"/>
      <c r="DB355" s="97"/>
      <c r="DC355" s="97"/>
      <c r="DD355" s="97"/>
      <c r="DE355" s="97"/>
      <c r="DF355" s="97"/>
      <c r="DG355" s="97"/>
      <c r="DH355" s="97"/>
      <c r="DI355" s="97"/>
      <c r="DJ355" s="97"/>
      <c r="DK355" s="97"/>
      <c r="DL355" s="97"/>
      <c r="DM355" s="97"/>
      <c r="DN355" s="97"/>
      <c r="DO355" s="98"/>
      <c r="DP355" s="104"/>
      <c r="DQ355" s="97"/>
      <c r="DR355" s="97"/>
      <c r="DS355" s="97"/>
      <c r="DT355" s="97"/>
      <c r="DU355" s="97"/>
      <c r="DV355" s="97"/>
      <c r="DW355" s="97"/>
      <c r="DX355" s="97"/>
      <c r="DY355" s="97"/>
      <c r="DZ355" s="97"/>
      <c r="EA355" s="97"/>
      <c r="EB355" s="97"/>
      <c r="EC355" s="97"/>
      <c r="ED355" s="97"/>
      <c r="EE355" s="97"/>
      <c r="EF355" s="98"/>
      <c r="EG355" s="104"/>
      <c r="EH355" s="97"/>
      <c r="EI355" s="97"/>
      <c r="EJ355" s="97"/>
      <c r="EK355" s="97"/>
      <c r="EL355" s="97"/>
      <c r="EM355" s="97"/>
      <c r="EN355" s="97"/>
      <c r="EO355" s="97"/>
      <c r="EP355" s="97"/>
      <c r="EQ355" s="97"/>
      <c r="ER355" s="97"/>
      <c r="ES355" s="97"/>
      <c r="ET355" s="97"/>
      <c r="EU355" s="97"/>
      <c r="EV355" s="97"/>
      <c r="EW355" s="98"/>
      <c r="EX355" s="104"/>
      <c r="EY355" s="97"/>
      <c r="EZ355" s="97"/>
      <c r="FA355" s="97"/>
      <c r="FB355" s="97"/>
      <c r="FC355" s="97"/>
      <c r="FD355" s="97"/>
      <c r="FE355" s="97"/>
      <c r="FF355" s="97"/>
      <c r="FG355" s="97"/>
      <c r="FH355" s="97"/>
      <c r="FI355" s="97"/>
      <c r="FJ355" s="97"/>
      <c r="FK355" s="97"/>
      <c r="FL355" s="97"/>
      <c r="FM355" s="97"/>
      <c r="FN355" s="98"/>
      <c r="FO355" s="104"/>
      <c r="FP355" s="97"/>
      <c r="FQ355" s="97"/>
      <c r="FR355" s="97"/>
      <c r="FS355" s="97"/>
      <c r="FT355" s="97"/>
      <c r="FU355" s="97"/>
      <c r="FV355" s="97"/>
      <c r="FW355" s="97"/>
      <c r="FX355" s="97"/>
      <c r="FY355" s="97"/>
      <c r="FZ355" s="97"/>
      <c r="GA355" s="97"/>
      <c r="GB355" s="97"/>
      <c r="GC355" s="97"/>
      <c r="GD355" s="97"/>
      <c r="GE355" s="98"/>
      <c r="GF355" s="104"/>
      <c r="GG355" s="97"/>
      <c r="GH355" s="97"/>
      <c r="GI355" s="97"/>
      <c r="GJ355" s="97"/>
      <c r="GK355" s="97"/>
      <c r="GL355" s="97"/>
      <c r="GM355" s="97"/>
      <c r="GN355" s="97"/>
      <c r="GO355" s="97"/>
      <c r="GP355" s="97"/>
      <c r="GQ355" s="97"/>
      <c r="GR355" s="97"/>
      <c r="GS355" s="97"/>
      <c r="GT355" s="97"/>
      <c r="GU355" s="97"/>
      <c r="GV355" s="98"/>
      <c r="GW355" s="104"/>
      <c r="GX355" s="97"/>
      <c r="GY355" s="97"/>
      <c r="GZ355" s="97"/>
      <c r="HA355" s="97"/>
      <c r="HB355" s="97"/>
      <c r="HC355" s="97"/>
      <c r="HD355" s="97"/>
      <c r="HE355" s="97"/>
      <c r="HF355" s="97"/>
      <c r="HG355" s="97"/>
      <c r="HH355" s="97"/>
      <c r="HI355" s="97"/>
      <c r="HJ355" s="97"/>
      <c r="HK355" s="97"/>
      <c r="HL355" s="97"/>
      <c r="HM355" s="98"/>
      <c r="HN355" s="104"/>
      <c r="HO355" s="97"/>
      <c r="HP355" s="97"/>
      <c r="HQ355" s="97"/>
      <c r="HR355" s="97"/>
      <c r="HS355" s="97"/>
      <c r="HT355" s="97"/>
      <c r="HU355" s="97"/>
      <c r="HV355" s="97"/>
      <c r="HW355" s="97"/>
      <c r="HX355" s="97"/>
      <c r="HY355" s="97"/>
      <c r="HZ355" s="97"/>
      <c r="IA355" s="97"/>
      <c r="IB355" s="97"/>
      <c r="IC355" s="97"/>
      <c r="ID355" s="98"/>
      <c r="IE355" s="104"/>
      <c r="IF355" s="97"/>
      <c r="IG355" s="97"/>
      <c r="IH355" s="97"/>
      <c r="II355" s="97"/>
      <c r="IJ355" s="97"/>
      <c r="IK355" s="97"/>
      <c r="IL355" s="97"/>
      <c r="IM355" s="97"/>
      <c r="IN355" s="97"/>
      <c r="IO355" s="97"/>
      <c r="IP355" s="97"/>
      <c r="IQ355" s="97"/>
      <c r="IR355" s="97"/>
      <c r="IS355" s="97"/>
      <c r="IT355" s="97"/>
      <c r="IU355" s="98"/>
      <c r="IV355" s="104"/>
      <c r="IW355" s="97"/>
      <c r="IX355" s="97"/>
      <c r="IY355" s="97"/>
      <c r="IZ355" s="97"/>
      <c r="JA355" s="97"/>
      <c r="JB355" s="97"/>
      <c r="JC355" s="97"/>
      <c r="JD355" s="97"/>
      <c r="JE355" s="97"/>
      <c r="JF355" s="97"/>
      <c r="JG355" s="97"/>
      <c r="JH355" s="97"/>
      <c r="JI355" s="97"/>
      <c r="JJ355" s="97"/>
      <c r="JK355" s="97"/>
      <c r="JL355" s="98"/>
      <c r="JM355" s="104"/>
      <c r="JN355" s="97"/>
      <c r="JO355" s="97"/>
      <c r="JP355" s="97"/>
      <c r="JQ355" s="97"/>
      <c r="JR355" s="97"/>
      <c r="JS355" s="97"/>
      <c r="JT355" s="97"/>
      <c r="JU355" s="97"/>
      <c r="JV355" s="97"/>
      <c r="JW355" s="97"/>
      <c r="JX355" s="97"/>
      <c r="JY355" s="97"/>
      <c r="JZ355" s="97"/>
      <c r="KA355" s="97"/>
      <c r="KB355" s="97"/>
      <c r="KC355" s="98"/>
      <c r="KD355" s="104"/>
      <c r="KE355" s="97"/>
      <c r="KF355" s="97"/>
      <c r="KG355" s="97"/>
      <c r="KH355" s="97"/>
      <c r="KI355" s="97"/>
      <c r="KJ355" s="97"/>
      <c r="KK355" s="97"/>
      <c r="KL355" s="97"/>
      <c r="KM355" s="97"/>
      <c r="KN355" s="97"/>
      <c r="KO355" s="97"/>
      <c r="KP355" s="97"/>
      <c r="KQ355" s="97"/>
      <c r="KR355" s="97"/>
      <c r="KS355" s="97"/>
    </row>
    <row r="356" ht="15.0" customHeight="1">
      <c r="A356" s="104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8"/>
      <c r="R356" s="104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8"/>
      <c r="AI356" s="104"/>
      <c r="AJ356" s="97"/>
      <c r="AK356" s="97"/>
      <c r="AL356" s="97"/>
      <c r="AM356" s="97"/>
      <c r="AN356" s="97"/>
      <c r="AO356" s="97"/>
      <c r="AP356" s="97"/>
      <c r="AQ356" s="97"/>
      <c r="AR356" s="97"/>
      <c r="AS356" s="97"/>
      <c r="AT356" s="97"/>
      <c r="AU356" s="97"/>
      <c r="AV356" s="97"/>
      <c r="AW356" s="97"/>
      <c r="AX356" s="97"/>
      <c r="AY356" s="98"/>
      <c r="AZ356" s="104"/>
      <c r="BA356" s="97"/>
      <c r="BB356" s="97"/>
      <c r="BC356" s="97"/>
      <c r="BD356" s="97"/>
      <c r="BE356" s="97"/>
      <c r="BF356" s="97"/>
      <c r="BG356" s="97"/>
      <c r="BH356" s="97"/>
      <c r="BI356" s="97"/>
      <c r="BJ356" s="97"/>
      <c r="BK356" s="97"/>
      <c r="BL356" s="97"/>
      <c r="BM356" s="97"/>
      <c r="BN356" s="97"/>
      <c r="BO356" s="97"/>
      <c r="BP356" s="98"/>
      <c r="BQ356" s="104"/>
      <c r="BR356" s="97"/>
      <c r="BS356" s="97"/>
      <c r="BT356" s="97"/>
      <c r="BU356" s="97"/>
      <c r="BV356" s="97"/>
      <c r="BW356" s="97"/>
      <c r="BX356" s="97"/>
      <c r="BY356" s="97"/>
      <c r="BZ356" s="97"/>
      <c r="CA356" s="97"/>
      <c r="CB356" s="97"/>
      <c r="CC356" s="97"/>
      <c r="CD356" s="97"/>
      <c r="CE356" s="97"/>
      <c r="CF356" s="97"/>
      <c r="CG356" s="98"/>
      <c r="CH356" s="104"/>
      <c r="CI356" s="97"/>
      <c r="CJ356" s="97"/>
      <c r="CK356" s="97"/>
      <c r="CL356" s="97"/>
      <c r="CM356" s="97"/>
      <c r="CN356" s="97"/>
      <c r="CO356" s="97"/>
      <c r="CP356" s="97"/>
      <c r="CQ356" s="97"/>
      <c r="CR356" s="97"/>
      <c r="CS356" s="97"/>
      <c r="CT356" s="97"/>
      <c r="CU356" s="97"/>
      <c r="CV356" s="97"/>
      <c r="CW356" s="97"/>
      <c r="CX356" s="98"/>
      <c r="CY356" s="104"/>
      <c r="CZ356" s="97"/>
      <c r="DA356" s="97"/>
      <c r="DB356" s="97"/>
      <c r="DC356" s="97"/>
      <c r="DD356" s="97"/>
      <c r="DE356" s="97"/>
      <c r="DF356" s="97"/>
      <c r="DG356" s="97"/>
      <c r="DH356" s="97"/>
      <c r="DI356" s="97"/>
      <c r="DJ356" s="97"/>
      <c r="DK356" s="97"/>
      <c r="DL356" s="97"/>
      <c r="DM356" s="97"/>
      <c r="DN356" s="97"/>
      <c r="DO356" s="98"/>
      <c r="DP356" s="104"/>
      <c r="DQ356" s="97"/>
      <c r="DR356" s="97"/>
      <c r="DS356" s="97"/>
      <c r="DT356" s="97"/>
      <c r="DU356" s="97"/>
      <c r="DV356" s="97"/>
      <c r="DW356" s="97"/>
      <c r="DX356" s="97"/>
      <c r="DY356" s="97"/>
      <c r="DZ356" s="97"/>
      <c r="EA356" s="97"/>
      <c r="EB356" s="97"/>
      <c r="EC356" s="97"/>
      <c r="ED356" s="97"/>
      <c r="EE356" s="97"/>
      <c r="EF356" s="98"/>
      <c r="EG356" s="104"/>
      <c r="EH356" s="97"/>
      <c r="EI356" s="97"/>
      <c r="EJ356" s="97"/>
      <c r="EK356" s="97"/>
      <c r="EL356" s="97"/>
      <c r="EM356" s="97"/>
      <c r="EN356" s="97"/>
      <c r="EO356" s="97"/>
      <c r="EP356" s="97"/>
      <c r="EQ356" s="97"/>
      <c r="ER356" s="97"/>
      <c r="ES356" s="97"/>
      <c r="ET356" s="97"/>
      <c r="EU356" s="97"/>
      <c r="EV356" s="97"/>
      <c r="EW356" s="98"/>
      <c r="EX356" s="104"/>
      <c r="EY356" s="97"/>
      <c r="EZ356" s="97"/>
      <c r="FA356" s="97"/>
      <c r="FB356" s="97"/>
      <c r="FC356" s="97"/>
      <c r="FD356" s="97"/>
      <c r="FE356" s="97"/>
      <c r="FF356" s="97"/>
      <c r="FG356" s="97"/>
      <c r="FH356" s="97"/>
      <c r="FI356" s="97"/>
      <c r="FJ356" s="97"/>
      <c r="FK356" s="97"/>
      <c r="FL356" s="97"/>
      <c r="FM356" s="97"/>
      <c r="FN356" s="98"/>
      <c r="FO356" s="104"/>
      <c r="FP356" s="97"/>
      <c r="FQ356" s="97"/>
      <c r="FR356" s="97"/>
      <c r="FS356" s="97"/>
      <c r="FT356" s="97"/>
      <c r="FU356" s="97"/>
      <c r="FV356" s="97"/>
      <c r="FW356" s="97"/>
      <c r="FX356" s="97"/>
      <c r="FY356" s="97"/>
      <c r="FZ356" s="97"/>
      <c r="GA356" s="97"/>
      <c r="GB356" s="97"/>
      <c r="GC356" s="97"/>
      <c r="GD356" s="97"/>
      <c r="GE356" s="98"/>
      <c r="GF356" s="104"/>
      <c r="GG356" s="97"/>
      <c r="GH356" s="97"/>
      <c r="GI356" s="97"/>
      <c r="GJ356" s="97"/>
      <c r="GK356" s="97"/>
      <c r="GL356" s="97"/>
      <c r="GM356" s="97"/>
      <c r="GN356" s="97"/>
      <c r="GO356" s="97"/>
      <c r="GP356" s="97"/>
      <c r="GQ356" s="97"/>
      <c r="GR356" s="97"/>
      <c r="GS356" s="97"/>
      <c r="GT356" s="97"/>
      <c r="GU356" s="97"/>
      <c r="GV356" s="98"/>
      <c r="GW356" s="104"/>
      <c r="GX356" s="97"/>
      <c r="GY356" s="97"/>
      <c r="GZ356" s="97"/>
      <c r="HA356" s="97"/>
      <c r="HB356" s="97"/>
      <c r="HC356" s="97"/>
      <c r="HD356" s="97"/>
      <c r="HE356" s="97"/>
      <c r="HF356" s="97"/>
      <c r="HG356" s="97"/>
      <c r="HH356" s="97"/>
      <c r="HI356" s="97"/>
      <c r="HJ356" s="97"/>
      <c r="HK356" s="97"/>
      <c r="HL356" s="97"/>
      <c r="HM356" s="98"/>
      <c r="HN356" s="104"/>
      <c r="HO356" s="97"/>
      <c r="HP356" s="97"/>
      <c r="HQ356" s="97"/>
      <c r="HR356" s="97"/>
      <c r="HS356" s="97"/>
      <c r="HT356" s="97"/>
      <c r="HU356" s="97"/>
      <c r="HV356" s="97"/>
      <c r="HW356" s="97"/>
      <c r="HX356" s="97"/>
      <c r="HY356" s="97"/>
      <c r="HZ356" s="97"/>
      <c r="IA356" s="97"/>
      <c r="IB356" s="97"/>
      <c r="IC356" s="97"/>
      <c r="ID356" s="98"/>
      <c r="IE356" s="104"/>
      <c r="IF356" s="97"/>
      <c r="IG356" s="97"/>
      <c r="IH356" s="97"/>
      <c r="II356" s="97"/>
      <c r="IJ356" s="97"/>
      <c r="IK356" s="97"/>
      <c r="IL356" s="97"/>
      <c r="IM356" s="97"/>
      <c r="IN356" s="97"/>
      <c r="IO356" s="97"/>
      <c r="IP356" s="97"/>
      <c r="IQ356" s="97"/>
      <c r="IR356" s="97"/>
      <c r="IS356" s="97"/>
      <c r="IT356" s="97"/>
      <c r="IU356" s="98"/>
      <c r="IV356" s="104"/>
      <c r="IW356" s="97"/>
      <c r="IX356" s="97"/>
      <c r="IY356" s="97"/>
      <c r="IZ356" s="97"/>
      <c r="JA356" s="97"/>
      <c r="JB356" s="97"/>
      <c r="JC356" s="97"/>
      <c r="JD356" s="97"/>
      <c r="JE356" s="97"/>
      <c r="JF356" s="97"/>
      <c r="JG356" s="97"/>
      <c r="JH356" s="97"/>
      <c r="JI356" s="97"/>
      <c r="JJ356" s="97"/>
      <c r="JK356" s="97"/>
      <c r="JL356" s="98"/>
      <c r="JM356" s="104"/>
      <c r="JN356" s="97"/>
      <c r="JO356" s="97"/>
      <c r="JP356" s="97"/>
      <c r="JQ356" s="97"/>
      <c r="JR356" s="97"/>
      <c r="JS356" s="97"/>
      <c r="JT356" s="97"/>
      <c r="JU356" s="97"/>
      <c r="JV356" s="97"/>
      <c r="JW356" s="97"/>
      <c r="JX356" s="97"/>
      <c r="JY356" s="97"/>
      <c r="JZ356" s="97"/>
      <c r="KA356" s="97"/>
      <c r="KB356" s="97"/>
      <c r="KC356" s="98"/>
      <c r="KD356" s="104"/>
      <c r="KE356" s="97"/>
      <c r="KF356" s="97"/>
      <c r="KG356" s="97"/>
      <c r="KH356" s="97"/>
      <c r="KI356" s="97"/>
      <c r="KJ356" s="97"/>
      <c r="KK356" s="97"/>
      <c r="KL356" s="97"/>
      <c r="KM356" s="97"/>
      <c r="KN356" s="97"/>
      <c r="KO356" s="97"/>
      <c r="KP356" s="97"/>
      <c r="KQ356" s="97"/>
      <c r="KR356" s="97"/>
      <c r="KS356" s="97"/>
    </row>
    <row r="357" ht="15.0" customHeight="1">
      <c r="A357" s="104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8"/>
      <c r="R357" s="104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8"/>
      <c r="AI357" s="104"/>
      <c r="AJ357" s="97"/>
      <c r="AK357" s="97"/>
      <c r="AL357" s="97"/>
      <c r="AM357" s="97"/>
      <c r="AN357" s="97"/>
      <c r="AO357" s="97"/>
      <c r="AP357" s="97"/>
      <c r="AQ357" s="97"/>
      <c r="AR357" s="97"/>
      <c r="AS357" s="97"/>
      <c r="AT357" s="97"/>
      <c r="AU357" s="97"/>
      <c r="AV357" s="97"/>
      <c r="AW357" s="97"/>
      <c r="AX357" s="97"/>
      <c r="AY357" s="98"/>
      <c r="AZ357" s="104"/>
      <c r="BA357" s="97"/>
      <c r="BB357" s="97"/>
      <c r="BC357" s="97"/>
      <c r="BD357" s="97"/>
      <c r="BE357" s="97"/>
      <c r="BF357" s="97"/>
      <c r="BG357" s="97"/>
      <c r="BH357" s="97"/>
      <c r="BI357" s="97"/>
      <c r="BJ357" s="97"/>
      <c r="BK357" s="97"/>
      <c r="BL357" s="97"/>
      <c r="BM357" s="97"/>
      <c r="BN357" s="97"/>
      <c r="BO357" s="97"/>
      <c r="BP357" s="98"/>
      <c r="BQ357" s="104"/>
      <c r="BR357" s="97"/>
      <c r="BS357" s="97"/>
      <c r="BT357" s="97"/>
      <c r="BU357" s="97"/>
      <c r="BV357" s="97"/>
      <c r="BW357" s="97"/>
      <c r="BX357" s="97"/>
      <c r="BY357" s="97"/>
      <c r="BZ357" s="97"/>
      <c r="CA357" s="97"/>
      <c r="CB357" s="97"/>
      <c r="CC357" s="97"/>
      <c r="CD357" s="97"/>
      <c r="CE357" s="97"/>
      <c r="CF357" s="97"/>
      <c r="CG357" s="98"/>
      <c r="CH357" s="104"/>
      <c r="CI357" s="97"/>
      <c r="CJ357" s="97"/>
      <c r="CK357" s="97"/>
      <c r="CL357" s="97"/>
      <c r="CM357" s="97"/>
      <c r="CN357" s="97"/>
      <c r="CO357" s="97"/>
      <c r="CP357" s="97"/>
      <c r="CQ357" s="97"/>
      <c r="CR357" s="97"/>
      <c r="CS357" s="97"/>
      <c r="CT357" s="97"/>
      <c r="CU357" s="97"/>
      <c r="CV357" s="97"/>
      <c r="CW357" s="97"/>
      <c r="CX357" s="98"/>
      <c r="CY357" s="104"/>
      <c r="CZ357" s="97"/>
      <c r="DA357" s="97"/>
      <c r="DB357" s="97"/>
      <c r="DC357" s="97"/>
      <c r="DD357" s="97"/>
      <c r="DE357" s="97"/>
      <c r="DF357" s="97"/>
      <c r="DG357" s="97"/>
      <c r="DH357" s="97"/>
      <c r="DI357" s="97"/>
      <c r="DJ357" s="97"/>
      <c r="DK357" s="97"/>
      <c r="DL357" s="97"/>
      <c r="DM357" s="97"/>
      <c r="DN357" s="97"/>
      <c r="DO357" s="98"/>
      <c r="DP357" s="104"/>
      <c r="DQ357" s="97"/>
      <c r="DR357" s="97"/>
      <c r="DS357" s="97"/>
      <c r="DT357" s="97"/>
      <c r="DU357" s="97"/>
      <c r="DV357" s="97"/>
      <c r="DW357" s="97"/>
      <c r="DX357" s="97"/>
      <c r="DY357" s="97"/>
      <c r="DZ357" s="97"/>
      <c r="EA357" s="97"/>
      <c r="EB357" s="97"/>
      <c r="EC357" s="97"/>
      <c r="ED357" s="97"/>
      <c r="EE357" s="97"/>
      <c r="EF357" s="98"/>
      <c r="EG357" s="104"/>
      <c r="EH357" s="97"/>
      <c r="EI357" s="97"/>
      <c r="EJ357" s="97"/>
      <c r="EK357" s="97"/>
      <c r="EL357" s="97"/>
      <c r="EM357" s="97"/>
      <c r="EN357" s="97"/>
      <c r="EO357" s="97"/>
      <c r="EP357" s="97"/>
      <c r="EQ357" s="97"/>
      <c r="ER357" s="97"/>
      <c r="ES357" s="97"/>
      <c r="ET357" s="97"/>
      <c r="EU357" s="97"/>
      <c r="EV357" s="97"/>
      <c r="EW357" s="98"/>
      <c r="EX357" s="104"/>
      <c r="EY357" s="97"/>
      <c r="EZ357" s="97"/>
      <c r="FA357" s="97"/>
      <c r="FB357" s="97"/>
      <c r="FC357" s="97"/>
      <c r="FD357" s="97"/>
      <c r="FE357" s="97"/>
      <c r="FF357" s="97"/>
      <c r="FG357" s="97"/>
      <c r="FH357" s="97"/>
      <c r="FI357" s="97"/>
      <c r="FJ357" s="97"/>
      <c r="FK357" s="97"/>
      <c r="FL357" s="97"/>
      <c r="FM357" s="97"/>
      <c r="FN357" s="98"/>
      <c r="FO357" s="104"/>
      <c r="FP357" s="97"/>
      <c r="FQ357" s="97"/>
      <c r="FR357" s="97"/>
      <c r="FS357" s="97"/>
      <c r="FT357" s="97"/>
      <c r="FU357" s="97"/>
      <c r="FV357" s="97"/>
      <c r="FW357" s="97"/>
      <c r="FX357" s="97"/>
      <c r="FY357" s="97"/>
      <c r="FZ357" s="97"/>
      <c r="GA357" s="97"/>
      <c r="GB357" s="97"/>
      <c r="GC357" s="97"/>
      <c r="GD357" s="97"/>
      <c r="GE357" s="98"/>
      <c r="GF357" s="104"/>
      <c r="GG357" s="97"/>
      <c r="GH357" s="97"/>
      <c r="GI357" s="97"/>
      <c r="GJ357" s="97"/>
      <c r="GK357" s="97"/>
      <c r="GL357" s="97"/>
      <c r="GM357" s="97"/>
      <c r="GN357" s="97"/>
      <c r="GO357" s="97"/>
      <c r="GP357" s="97"/>
      <c r="GQ357" s="97"/>
      <c r="GR357" s="97"/>
      <c r="GS357" s="97"/>
      <c r="GT357" s="97"/>
      <c r="GU357" s="97"/>
      <c r="GV357" s="98"/>
      <c r="GW357" s="104"/>
      <c r="GX357" s="97"/>
      <c r="GY357" s="97"/>
      <c r="GZ357" s="97"/>
      <c r="HA357" s="97"/>
      <c r="HB357" s="97"/>
      <c r="HC357" s="97"/>
      <c r="HD357" s="97"/>
      <c r="HE357" s="97"/>
      <c r="HF357" s="97"/>
      <c r="HG357" s="97"/>
      <c r="HH357" s="97"/>
      <c r="HI357" s="97"/>
      <c r="HJ357" s="97"/>
      <c r="HK357" s="97"/>
      <c r="HL357" s="97"/>
      <c r="HM357" s="98"/>
      <c r="HN357" s="104"/>
      <c r="HO357" s="97"/>
      <c r="HP357" s="97"/>
      <c r="HQ357" s="97"/>
      <c r="HR357" s="97"/>
      <c r="HS357" s="97"/>
      <c r="HT357" s="97"/>
      <c r="HU357" s="97"/>
      <c r="HV357" s="97"/>
      <c r="HW357" s="97"/>
      <c r="HX357" s="97"/>
      <c r="HY357" s="97"/>
      <c r="HZ357" s="97"/>
      <c r="IA357" s="97"/>
      <c r="IB357" s="97"/>
      <c r="IC357" s="97"/>
      <c r="ID357" s="98"/>
      <c r="IE357" s="104"/>
      <c r="IF357" s="97"/>
      <c r="IG357" s="97"/>
      <c r="IH357" s="97"/>
      <c r="II357" s="97"/>
      <c r="IJ357" s="97"/>
      <c r="IK357" s="97"/>
      <c r="IL357" s="97"/>
      <c r="IM357" s="97"/>
      <c r="IN357" s="97"/>
      <c r="IO357" s="97"/>
      <c r="IP357" s="97"/>
      <c r="IQ357" s="97"/>
      <c r="IR357" s="97"/>
      <c r="IS357" s="97"/>
      <c r="IT357" s="97"/>
      <c r="IU357" s="98"/>
      <c r="IV357" s="104"/>
      <c r="IW357" s="97"/>
      <c r="IX357" s="97"/>
      <c r="IY357" s="97"/>
      <c r="IZ357" s="97"/>
      <c r="JA357" s="97"/>
      <c r="JB357" s="97"/>
      <c r="JC357" s="97"/>
      <c r="JD357" s="97"/>
      <c r="JE357" s="97"/>
      <c r="JF357" s="97"/>
      <c r="JG357" s="97"/>
      <c r="JH357" s="97"/>
      <c r="JI357" s="97"/>
      <c r="JJ357" s="97"/>
      <c r="JK357" s="97"/>
      <c r="JL357" s="98"/>
      <c r="JM357" s="104"/>
      <c r="JN357" s="97"/>
      <c r="JO357" s="97"/>
      <c r="JP357" s="97"/>
      <c r="JQ357" s="97"/>
      <c r="JR357" s="97"/>
      <c r="JS357" s="97"/>
      <c r="JT357" s="97"/>
      <c r="JU357" s="97"/>
      <c r="JV357" s="97"/>
      <c r="JW357" s="97"/>
      <c r="JX357" s="97"/>
      <c r="JY357" s="97"/>
      <c r="JZ357" s="97"/>
      <c r="KA357" s="97"/>
      <c r="KB357" s="97"/>
      <c r="KC357" s="98"/>
      <c r="KD357" s="104"/>
      <c r="KE357" s="97"/>
      <c r="KF357" s="97"/>
      <c r="KG357" s="97"/>
      <c r="KH357" s="97"/>
      <c r="KI357" s="97"/>
      <c r="KJ357" s="97"/>
      <c r="KK357" s="97"/>
      <c r="KL357" s="97"/>
      <c r="KM357" s="97"/>
      <c r="KN357" s="97"/>
      <c r="KO357" s="97"/>
      <c r="KP357" s="97"/>
      <c r="KQ357" s="97"/>
      <c r="KR357" s="97"/>
      <c r="KS357" s="97"/>
    </row>
    <row r="358" ht="15.0" customHeight="1">
      <c r="A358" s="104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8"/>
      <c r="R358" s="104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8"/>
      <c r="AI358" s="104"/>
      <c r="AJ358" s="97"/>
      <c r="AK358" s="97"/>
      <c r="AL358" s="97"/>
      <c r="AM358" s="97"/>
      <c r="AN358" s="97"/>
      <c r="AO358" s="97"/>
      <c r="AP358" s="97"/>
      <c r="AQ358" s="97"/>
      <c r="AR358" s="97"/>
      <c r="AS358" s="97"/>
      <c r="AT358" s="97"/>
      <c r="AU358" s="97"/>
      <c r="AV358" s="97"/>
      <c r="AW358" s="97"/>
      <c r="AX358" s="97"/>
      <c r="AY358" s="98"/>
      <c r="AZ358" s="104"/>
      <c r="BA358" s="97"/>
      <c r="BB358" s="97"/>
      <c r="BC358" s="97"/>
      <c r="BD358" s="97"/>
      <c r="BE358" s="97"/>
      <c r="BF358" s="97"/>
      <c r="BG358" s="97"/>
      <c r="BH358" s="97"/>
      <c r="BI358" s="97"/>
      <c r="BJ358" s="97"/>
      <c r="BK358" s="97"/>
      <c r="BL358" s="97"/>
      <c r="BM358" s="97"/>
      <c r="BN358" s="97"/>
      <c r="BO358" s="97"/>
      <c r="BP358" s="98"/>
      <c r="BQ358" s="104"/>
      <c r="BR358" s="97"/>
      <c r="BS358" s="97"/>
      <c r="BT358" s="97"/>
      <c r="BU358" s="97"/>
      <c r="BV358" s="97"/>
      <c r="BW358" s="97"/>
      <c r="BX358" s="97"/>
      <c r="BY358" s="97"/>
      <c r="BZ358" s="97"/>
      <c r="CA358" s="97"/>
      <c r="CB358" s="97"/>
      <c r="CC358" s="97"/>
      <c r="CD358" s="97"/>
      <c r="CE358" s="97"/>
      <c r="CF358" s="97"/>
      <c r="CG358" s="98"/>
      <c r="CH358" s="104"/>
      <c r="CI358" s="97"/>
      <c r="CJ358" s="97"/>
      <c r="CK358" s="97"/>
      <c r="CL358" s="97"/>
      <c r="CM358" s="97"/>
      <c r="CN358" s="97"/>
      <c r="CO358" s="97"/>
      <c r="CP358" s="97"/>
      <c r="CQ358" s="97"/>
      <c r="CR358" s="97"/>
      <c r="CS358" s="97"/>
      <c r="CT358" s="97"/>
      <c r="CU358" s="97"/>
      <c r="CV358" s="97"/>
      <c r="CW358" s="97"/>
      <c r="CX358" s="98"/>
      <c r="CY358" s="104"/>
      <c r="CZ358" s="97"/>
      <c r="DA358" s="97"/>
      <c r="DB358" s="97"/>
      <c r="DC358" s="97"/>
      <c r="DD358" s="97"/>
      <c r="DE358" s="97"/>
      <c r="DF358" s="97"/>
      <c r="DG358" s="97"/>
      <c r="DH358" s="97"/>
      <c r="DI358" s="97"/>
      <c r="DJ358" s="97"/>
      <c r="DK358" s="97"/>
      <c r="DL358" s="97"/>
      <c r="DM358" s="97"/>
      <c r="DN358" s="97"/>
      <c r="DO358" s="98"/>
      <c r="DP358" s="104"/>
      <c r="DQ358" s="97"/>
      <c r="DR358" s="97"/>
      <c r="DS358" s="97"/>
      <c r="DT358" s="97"/>
      <c r="DU358" s="97"/>
      <c r="DV358" s="97"/>
      <c r="DW358" s="97"/>
      <c r="DX358" s="97"/>
      <c r="DY358" s="97"/>
      <c r="DZ358" s="97"/>
      <c r="EA358" s="97"/>
      <c r="EB358" s="97"/>
      <c r="EC358" s="97"/>
      <c r="ED358" s="97"/>
      <c r="EE358" s="97"/>
      <c r="EF358" s="98"/>
      <c r="EG358" s="104"/>
      <c r="EH358" s="97"/>
      <c r="EI358" s="97"/>
      <c r="EJ358" s="97"/>
      <c r="EK358" s="97"/>
      <c r="EL358" s="97"/>
      <c r="EM358" s="97"/>
      <c r="EN358" s="97"/>
      <c r="EO358" s="97"/>
      <c r="EP358" s="97"/>
      <c r="EQ358" s="97"/>
      <c r="ER358" s="97"/>
      <c r="ES358" s="97"/>
      <c r="ET358" s="97"/>
      <c r="EU358" s="97"/>
      <c r="EV358" s="97"/>
      <c r="EW358" s="98"/>
      <c r="EX358" s="104"/>
      <c r="EY358" s="97"/>
      <c r="EZ358" s="97"/>
      <c r="FA358" s="97"/>
      <c r="FB358" s="97"/>
      <c r="FC358" s="97"/>
      <c r="FD358" s="97"/>
      <c r="FE358" s="97"/>
      <c r="FF358" s="97"/>
      <c r="FG358" s="97"/>
      <c r="FH358" s="97"/>
      <c r="FI358" s="97"/>
      <c r="FJ358" s="97"/>
      <c r="FK358" s="97"/>
      <c r="FL358" s="97"/>
      <c r="FM358" s="97"/>
      <c r="FN358" s="98"/>
      <c r="FO358" s="104"/>
      <c r="FP358" s="97"/>
      <c r="FQ358" s="97"/>
      <c r="FR358" s="97"/>
      <c r="FS358" s="97"/>
      <c r="FT358" s="97"/>
      <c r="FU358" s="97"/>
      <c r="FV358" s="97"/>
      <c r="FW358" s="97"/>
      <c r="FX358" s="97"/>
      <c r="FY358" s="97"/>
      <c r="FZ358" s="97"/>
      <c r="GA358" s="97"/>
      <c r="GB358" s="97"/>
      <c r="GC358" s="97"/>
      <c r="GD358" s="97"/>
      <c r="GE358" s="98"/>
      <c r="GF358" s="104"/>
      <c r="GG358" s="97"/>
      <c r="GH358" s="97"/>
      <c r="GI358" s="97"/>
      <c r="GJ358" s="97"/>
      <c r="GK358" s="97"/>
      <c r="GL358" s="97"/>
      <c r="GM358" s="97"/>
      <c r="GN358" s="97"/>
      <c r="GO358" s="97"/>
      <c r="GP358" s="97"/>
      <c r="GQ358" s="97"/>
      <c r="GR358" s="97"/>
      <c r="GS358" s="97"/>
      <c r="GT358" s="97"/>
      <c r="GU358" s="97"/>
      <c r="GV358" s="98"/>
      <c r="GW358" s="104"/>
      <c r="GX358" s="97"/>
      <c r="GY358" s="97"/>
      <c r="GZ358" s="97"/>
      <c r="HA358" s="97"/>
      <c r="HB358" s="97"/>
      <c r="HC358" s="97"/>
      <c r="HD358" s="97"/>
      <c r="HE358" s="97"/>
      <c r="HF358" s="97"/>
      <c r="HG358" s="97"/>
      <c r="HH358" s="97"/>
      <c r="HI358" s="97"/>
      <c r="HJ358" s="97"/>
      <c r="HK358" s="97"/>
      <c r="HL358" s="97"/>
      <c r="HM358" s="98"/>
      <c r="HN358" s="104"/>
      <c r="HO358" s="97"/>
      <c r="HP358" s="97"/>
      <c r="HQ358" s="97"/>
      <c r="HR358" s="97"/>
      <c r="HS358" s="97"/>
      <c r="HT358" s="97"/>
      <c r="HU358" s="97"/>
      <c r="HV358" s="97"/>
      <c r="HW358" s="97"/>
      <c r="HX358" s="97"/>
      <c r="HY358" s="97"/>
      <c r="HZ358" s="97"/>
      <c r="IA358" s="97"/>
      <c r="IB358" s="97"/>
      <c r="IC358" s="97"/>
      <c r="ID358" s="98"/>
      <c r="IE358" s="104"/>
      <c r="IF358" s="97"/>
      <c r="IG358" s="97"/>
      <c r="IH358" s="97"/>
      <c r="II358" s="97"/>
      <c r="IJ358" s="97"/>
      <c r="IK358" s="97"/>
      <c r="IL358" s="97"/>
      <c r="IM358" s="97"/>
      <c r="IN358" s="97"/>
      <c r="IO358" s="97"/>
      <c r="IP358" s="97"/>
      <c r="IQ358" s="97"/>
      <c r="IR358" s="97"/>
      <c r="IS358" s="97"/>
      <c r="IT358" s="97"/>
      <c r="IU358" s="98"/>
      <c r="IV358" s="104"/>
      <c r="IW358" s="97"/>
      <c r="IX358" s="97"/>
      <c r="IY358" s="97"/>
      <c r="IZ358" s="97"/>
      <c r="JA358" s="97"/>
      <c r="JB358" s="97"/>
      <c r="JC358" s="97"/>
      <c r="JD358" s="97"/>
      <c r="JE358" s="97"/>
      <c r="JF358" s="97"/>
      <c r="JG358" s="97"/>
      <c r="JH358" s="97"/>
      <c r="JI358" s="97"/>
      <c r="JJ358" s="97"/>
      <c r="JK358" s="97"/>
      <c r="JL358" s="98"/>
      <c r="JM358" s="104"/>
      <c r="JN358" s="97"/>
      <c r="JO358" s="97"/>
      <c r="JP358" s="97"/>
      <c r="JQ358" s="97"/>
      <c r="JR358" s="97"/>
      <c r="JS358" s="97"/>
      <c r="JT358" s="97"/>
      <c r="JU358" s="97"/>
      <c r="JV358" s="97"/>
      <c r="JW358" s="97"/>
      <c r="JX358" s="97"/>
      <c r="JY358" s="97"/>
      <c r="JZ358" s="97"/>
      <c r="KA358" s="97"/>
      <c r="KB358" s="97"/>
      <c r="KC358" s="98"/>
      <c r="KD358" s="104"/>
      <c r="KE358" s="97"/>
      <c r="KF358" s="97"/>
      <c r="KG358" s="97"/>
      <c r="KH358" s="97"/>
      <c r="KI358" s="97"/>
      <c r="KJ358" s="97"/>
      <c r="KK358" s="97"/>
      <c r="KL358" s="97"/>
      <c r="KM358" s="97"/>
      <c r="KN358" s="97"/>
      <c r="KO358" s="97"/>
      <c r="KP358" s="97"/>
      <c r="KQ358" s="97"/>
      <c r="KR358" s="97"/>
      <c r="KS358" s="97"/>
    </row>
    <row r="359" ht="15.0" customHeight="1">
      <c r="A359" s="104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8"/>
      <c r="R359" s="104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7"/>
      <c r="AH359" s="98"/>
      <c r="AI359" s="104"/>
      <c r="AJ359" s="97"/>
      <c r="AK359" s="97"/>
      <c r="AL359" s="97"/>
      <c r="AM359" s="97"/>
      <c r="AN359" s="97"/>
      <c r="AO359" s="97"/>
      <c r="AP359" s="97"/>
      <c r="AQ359" s="97"/>
      <c r="AR359" s="97"/>
      <c r="AS359" s="97"/>
      <c r="AT359" s="97"/>
      <c r="AU359" s="97"/>
      <c r="AV359" s="97"/>
      <c r="AW359" s="97"/>
      <c r="AX359" s="97"/>
      <c r="AY359" s="98"/>
      <c r="AZ359" s="104"/>
      <c r="BA359" s="97"/>
      <c r="BB359" s="97"/>
      <c r="BC359" s="97"/>
      <c r="BD359" s="97"/>
      <c r="BE359" s="97"/>
      <c r="BF359" s="97"/>
      <c r="BG359" s="97"/>
      <c r="BH359" s="97"/>
      <c r="BI359" s="97"/>
      <c r="BJ359" s="97"/>
      <c r="BK359" s="97"/>
      <c r="BL359" s="97"/>
      <c r="BM359" s="97"/>
      <c r="BN359" s="97"/>
      <c r="BO359" s="97"/>
      <c r="BP359" s="98"/>
      <c r="BQ359" s="104"/>
      <c r="BR359" s="97"/>
      <c r="BS359" s="97"/>
      <c r="BT359" s="97"/>
      <c r="BU359" s="97"/>
      <c r="BV359" s="97"/>
      <c r="BW359" s="97"/>
      <c r="BX359" s="97"/>
      <c r="BY359" s="97"/>
      <c r="BZ359" s="97"/>
      <c r="CA359" s="97"/>
      <c r="CB359" s="97"/>
      <c r="CC359" s="97"/>
      <c r="CD359" s="97"/>
      <c r="CE359" s="97"/>
      <c r="CF359" s="97"/>
      <c r="CG359" s="98"/>
      <c r="CH359" s="104"/>
      <c r="CI359" s="97"/>
      <c r="CJ359" s="97"/>
      <c r="CK359" s="97"/>
      <c r="CL359" s="97"/>
      <c r="CM359" s="97"/>
      <c r="CN359" s="97"/>
      <c r="CO359" s="97"/>
      <c r="CP359" s="97"/>
      <c r="CQ359" s="97"/>
      <c r="CR359" s="97"/>
      <c r="CS359" s="97"/>
      <c r="CT359" s="97"/>
      <c r="CU359" s="97"/>
      <c r="CV359" s="97"/>
      <c r="CW359" s="97"/>
      <c r="CX359" s="98"/>
      <c r="CY359" s="104"/>
      <c r="CZ359" s="97"/>
      <c r="DA359" s="97"/>
      <c r="DB359" s="97"/>
      <c r="DC359" s="97"/>
      <c r="DD359" s="97"/>
      <c r="DE359" s="97"/>
      <c r="DF359" s="97"/>
      <c r="DG359" s="97"/>
      <c r="DH359" s="97"/>
      <c r="DI359" s="97"/>
      <c r="DJ359" s="97"/>
      <c r="DK359" s="97"/>
      <c r="DL359" s="97"/>
      <c r="DM359" s="97"/>
      <c r="DN359" s="97"/>
      <c r="DO359" s="98"/>
      <c r="DP359" s="104"/>
      <c r="DQ359" s="97"/>
      <c r="DR359" s="97"/>
      <c r="DS359" s="97"/>
      <c r="DT359" s="97"/>
      <c r="DU359" s="97"/>
      <c r="DV359" s="97"/>
      <c r="DW359" s="97"/>
      <c r="DX359" s="97"/>
      <c r="DY359" s="97"/>
      <c r="DZ359" s="97"/>
      <c r="EA359" s="97"/>
      <c r="EB359" s="97"/>
      <c r="EC359" s="97"/>
      <c r="ED359" s="97"/>
      <c r="EE359" s="97"/>
      <c r="EF359" s="98"/>
      <c r="EG359" s="104"/>
      <c r="EH359" s="97"/>
      <c r="EI359" s="97"/>
      <c r="EJ359" s="97"/>
      <c r="EK359" s="97"/>
      <c r="EL359" s="97"/>
      <c r="EM359" s="97"/>
      <c r="EN359" s="97"/>
      <c r="EO359" s="97"/>
      <c r="EP359" s="97"/>
      <c r="EQ359" s="97"/>
      <c r="ER359" s="97"/>
      <c r="ES359" s="97"/>
      <c r="ET359" s="97"/>
      <c r="EU359" s="97"/>
      <c r="EV359" s="97"/>
      <c r="EW359" s="98"/>
      <c r="EX359" s="104"/>
      <c r="EY359" s="97"/>
      <c r="EZ359" s="97"/>
      <c r="FA359" s="97"/>
      <c r="FB359" s="97"/>
      <c r="FC359" s="97"/>
      <c r="FD359" s="97"/>
      <c r="FE359" s="97"/>
      <c r="FF359" s="97"/>
      <c r="FG359" s="97"/>
      <c r="FH359" s="97"/>
      <c r="FI359" s="97"/>
      <c r="FJ359" s="97"/>
      <c r="FK359" s="97"/>
      <c r="FL359" s="97"/>
      <c r="FM359" s="97"/>
      <c r="FN359" s="98"/>
      <c r="FO359" s="104"/>
      <c r="FP359" s="97"/>
      <c r="FQ359" s="97"/>
      <c r="FR359" s="97"/>
      <c r="FS359" s="97"/>
      <c r="FT359" s="97"/>
      <c r="FU359" s="97"/>
      <c r="FV359" s="97"/>
      <c r="FW359" s="97"/>
      <c r="FX359" s="97"/>
      <c r="FY359" s="97"/>
      <c r="FZ359" s="97"/>
      <c r="GA359" s="97"/>
      <c r="GB359" s="97"/>
      <c r="GC359" s="97"/>
      <c r="GD359" s="97"/>
      <c r="GE359" s="98"/>
      <c r="GF359" s="104"/>
      <c r="GG359" s="97"/>
      <c r="GH359" s="97"/>
      <c r="GI359" s="97"/>
      <c r="GJ359" s="97"/>
      <c r="GK359" s="97"/>
      <c r="GL359" s="97"/>
      <c r="GM359" s="97"/>
      <c r="GN359" s="97"/>
      <c r="GO359" s="97"/>
      <c r="GP359" s="97"/>
      <c r="GQ359" s="97"/>
      <c r="GR359" s="97"/>
      <c r="GS359" s="97"/>
      <c r="GT359" s="97"/>
      <c r="GU359" s="97"/>
      <c r="GV359" s="98"/>
      <c r="GW359" s="104"/>
      <c r="GX359" s="97"/>
      <c r="GY359" s="97"/>
      <c r="GZ359" s="97"/>
      <c r="HA359" s="97"/>
      <c r="HB359" s="97"/>
      <c r="HC359" s="97"/>
      <c r="HD359" s="97"/>
      <c r="HE359" s="97"/>
      <c r="HF359" s="97"/>
      <c r="HG359" s="97"/>
      <c r="HH359" s="97"/>
      <c r="HI359" s="97"/>
      <c r="HJ359" s="97"/>
      <c r="HK359" s="97"/>
      <c r="HL359" s="97"/>
      <c r="HM359" s="98"/>
      <c r="HN359" s="104"/>
      <c r="HO359" s="97"/>
      <c r="HP359" s="97"/>
      <c r="HQ359" s="97"/>
      <c r="HR359" s="97"/>
      <c r="HS359" s="97"/>
      <c r="HT359" s="97"/>
      <c r="HU359" s="97"/>
      <c r="HV359" s="97"/>
      <c r="HW359" s="97"/>
      <c r="HX359" s="97"/>
      <c r="HY359" s="97"/>
      <c r="HZ359" s="97"/>
      <c r="IA359" s="97"/>
      <c r="IB359" s="97"/>
      <c r="IC359" s="97"/>
      <c r="ID359" s="98"/>
      <c r="IE359" s="104"/>
      <c r="IF359" s="97"/>
      <c r="IG359" s="97"/>
      <c r="IH359" s="97"/>
      <c r="II359" s="97"/>
      <c r="IJ359" s="97"/>
      <c r="IK359" s="97"/>
      <c r="IL359" s="97"/>
      <c r="IM359" s="97"/>
      <c r="IN359" s="97"/>
      <c r="IO359" s="97"/>
      <c r="IP359" s="97"/>
      <c r="IQ359" s="97"/>
      <c r="IR359" s="97"/>
      <c r="IS359" s="97"/>
      <c r="IT359" s="97"/>
      <c r="IU359" s="98"/>
      <c r="IV359" s="104"/>
      <c r="IW359" s="97"/>
      <c r="IX359" s="97"/>
      <c r="IY359" s="97"/>
      <c r="IZ359" s="97"/>
      <c r="JA359" s="97"/>
      <c r="JB359" s="97"/>
      <c r="JC359" s="97"/>
      <c r="JD359" s="97"/>
      <c r="JE359" s="97"/>
      <c r="JF359" s="97"/>
      <c r="JG359" s="97"/>
      <c r="JH359" s="97"/>
      <c r="JI359" s="97"/>
      <c r="JJ359" s="97"/>
      <c r="JK359" s="97"/>
      <c r="JL359" s="98"/>
      <c r="JM359" s="104"/>
      <c r="JN359" s="97"/>
      <c r="JO359" s="97"/>
      <c r="JP359" s="97"/>
      <c r="JQ359" s="97"/>
      <c r="JR359" s="97"/>
      <c r="JS359" s="97"/>
      <c r="JT359" s="97"/>
      <c r="JU359" s="97"/>
      <c r="JV359" s="97"/>
      <c r="JW359" s="97"/>
      <c r="JX359" s="97"/>
      <c r="JY359" s="97"/>
      <c r="JZ359" s="97"/>
      <c r="KA359" s="97"/>
      <c r="KB359" s="97"/>
      <c r="KC359" s="98"/>
      <c r="KD359" s="104"/>
      <c r="KE359" s="97"/>
      <c r="KF359" s="97"/>
      <c r="KG359" s="97"/>
      <c r="KH359" s="97"/>
      <c r="KI359" s="97"/>
      <c r="KJ359" s="97"/>
      <c r="KK359" s="97"/>
      <c r="KL359" s="97"/>
      <c r="KM359" s="97"/>
      <c r="KN359" s="97"/>
      <c r="KO359" s="97"/>
      <c r="KP359" s="97"/>
      <c r="KQ359" s="97"/>
      <c r="KR359" s="97"/>
      <c r="KS359" s="97"/>
    </row>
    <row r="360" ht="15.0" customHeight="1">
      <c r="A360" s="104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8"/>
      <c r="R360" s="104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7"/>
      <c r="AH360" s="98"/>
      <c r="AI360" s="104"/>
      <c r="AJ360" s="97"/>
      <c r="AK360" s="97"/>
      <c r="AL360" s="97"/>
      <c r="AM360" s="97"/>
      <c r="AN360" s="97"/>
      <c r="AO360" s="97"/>
      <c r="AP360" s="97"/>
      <c r="AQ360" s="97"/>
      <c r="AR360" s="97"/>
      <c r="AS360" s="97"/>
      <c r="AT360" s="97"/>
      <c r="AU360" s="97"/>
      <c r="AV360" s="97"/>
      <c r="AW360" s="97"/>
      <c r="AX360" s="97"/>
      <c r="AY360" s="98"/>
      <c r="AZ360" s="104"/>
      <c r="BA360" s="97"/>
      <c r="BB360" s="97"/>
      <c r="BC360" s="97"/>
      <c r="BD360" s="97"/>
      <c r="BE360" s="97"/>
      <c r="BF360" s="97"/>
      <c r="BG360" s="97"/>
      <c r="BH360" s="97"/>
      <c r="BI360" s="97"/>
      <c r="BJ360" s="97"/>
      <c r="BK360" s="97"/>
      <c r="BL360" s="97"/>
      <c r="BM360" s="97"/>
      <c r="BN360" s="97"/>
      <c r="BO360" s="97"/>
      <c r="BP360" s="98"/>
      <c r="BQ360" s="104"/>
      <c r="BR360" s="97"/>
      <c r="BS360" s="97"/>
      <c r="BT360" s="97"/>
      <c r="BU360" s="97"/>
      <c r="BV360" s="97"/>
      <c r="BW360" s="97"/>
      <c r="BX360" s="97"/>
      <c r="BY360" s="97"/>
      <c r="BZ360" s="97"/>
      <c r="CA360" s="97"/>
      <c r="CB360" s="97"/>
      <c r="CC360" s="97"/>
      <c r="CD360" s="97"/>
      <c r="CE360" s="97"/>
      <c r="CF360" s="97"/>
      <c r="CG360" s="98"/>
      <c r="CH360" s="104"/>
      <c r="CI360" s="97"/>
      <c r="CJ360" s="97"/>
      <c r="CK360" s="97"/>
      <c r="CL360" s="97"/>
      <c r="CM360" s="97"/>
      <c r="CN360" s="97"/>
      <c r="CO360" s="97"/>
      <c r="CP360" s="97"/>
      <c r="CQ360" s="97"/>
      <c r="CR360" s="97"/>
      <c r="CS360" s="97"/>
      <c r="CT360" s="97"/>
      <c r="CU360" s="97"/>
      <c r="CV360" s="97"/>
      <c r="CW360" s="97"/>
      <c r="CX360" s="98"/>
      <c r="CY360" s="104"/>
      <c r="CZ360" s="97"/>
      <c r="DA360" s="97"/>
      <c r="DB360" s="97"/>
      <c r="DC360" s="97"/>
      <c r="DD360" s="97"/>
      <c r="DE360" s="97"/>
      <c r="DF360" s="97"/>
      <c r="DG360" s="97"/>
      <c r="DH360" s="97"/>
      <c r="DI360" s="97"/>
      <c r="DJ360" s="97"/>
      <c r="DK360" s="97"/>
      <c r="DL360" s="97"/>
      <c r="DM360" s="97"/>
      <c r="DN360" s="97"/>
      <c r="DO360" s="98"/>
      <c r="DP360" s="104"/>
      <c r="DQ360" s="97"/>
      <c r="DR360" s="97"/>
      <c r="DS360" s="97"/>
      <c r="DT360" s="97"/>
      <c r="DU360" s="97"/>
      <c r="DV360" s="97"/>
      <c r="DW360" s="97"/>
      <c r="DX360" s="97"/>
      <c r="DY360" s="97"/>
      <c r="DZ360" s="97"/>
      <c r="EA360" s="97"/>
      <c r="EB360" s="97"/>
      <c r="EC360" s="97"/>
      <c r="ED360" s="97"/>
      <c r="EE360" s="97"/>
      <c r="EF360" s="98"/>
      <c r="EG360" s="104"/>
      <c r="EH360" s="97"/>
      <c r="EI360" s="97"/>
      <c r="EJ360" s="97"/>
      <c r="EK360" s="97"/>
      <c r="EL360" s="97"/>
      <c r="EM360" s="97"/>
      <c r="EN360" s="97"/>
      <c r="EO360" s="97"/>
      <c r="EP360" s="97"/>
      <c r="EQ360" s="97"/>
      <c r="ER360" s="97"/>
      <c r="ES360" s="97"/>
      <c r="ET360" s="97"/>
      <c r="EU360" s="97"/>
      <c r="EV360" s="97"/>
      <c r="EW360" s="98"/>
      <c r="EX360" s="104"/>
      <c r="EY360" s="97"/>
      <c r="EZ360" s="97"/>
      <c r="FA360" s="97"/>
      <c r="FB360" s="97"/>
      <c r="FC360" s="97"/>
      <c r="FD360" s="97"/>
      <c r="FE360" s="97"/>
      <c r="FF360" s="97"/>
      <c r="FG360" s="97"/>
      <c r="FH360" s="97"/>
      <c r="FI360" s="97"/>
      <c r="FJ360" s="97"/>
      <c r="FK360" s="97"/>
      <c r="FL360" s="97"/>
      <c r="FM360" s="97"/>
      <c r="FN360" s="98"/>
      <c r="FO360" s="104"/>
      <c r="FP360" s="97"/>
      <c r="FQ360" s="97"/>
      <c r="FR360" s="97"/>
      <c r="FS360" s="97"/>
      <c r="FT360" s="97"/>
      <c r="FU360" s="97"/>
      <c r="FV360" s="97"/>
      <c r="FW360" s="97"/>
      <c r="FX360" s="97"/>
      <c r="FY360" s="97"/>
      <c r="FZ360" s="97"/>
      <c r="GA360" s="97"/>
      <c r="GB360" s="97"/>
      <c r="GC360" s="97"/>
      <c r="GD360" s="97"/>
      <c r="GE360" s="98"/>
      <c r="GF360" s="104"/>
      <c r="GG360" s="97"/>
      <c r="GH360" s="97"/>
      <c r="GI360" s="97"/>
      <c r="GJ360" s="97"/>
      <c r="GK360" s="97"/>
      <c r="GL360" s="97"/>
      <c r="GM360" s="97"/>
      <c r="GN360" s="97"/>
      <c r="GO360" s="97"/>
      <c r="GP360" s="97"/>
      <c r="GQ360" s="97"/>
      <c r="GR360" s="97"/>
      <c r="GS360" s="97"/>
      <c r="GT360" s="97"/>
      <c r="GU360" s="97"/>
      <c r="GV360" s="98"/>
      <c r="GW360" s="104"/>
      <c r="GX360" s="97"/>
      <c r="GY360" s="97"/>
      <c r="GZ360" s="97"/>
      <c r="HA360" s="97"/>
      <c r="HB360" s="97"/>
      <c r="HC360" s="97"/>
      <c r="HD360" s="97"/>
      <c r="HE360" s="97"/>
      <c r="HF360" s="97"/>
      <c r="HG360" s="97"/>
      <c r="HH360" s="97"/>
      <c r="HI360" s="97"/>
      <c r="HJ360" s="97"/>
      <c r="HK360" s="97"/>
      <c r="HL360" s="97"/>
      <c r="HM360" s="98"/>
      <c r="HN360" s="104"/>
      <c r="HO360" s="97"/>
      <c r="HP360" s="97"/>
      <c r="HQ360" s="97"/>
      <c r="HR360" s="97"/>
      <c r="HS360" s="97"/>
      <c r="HT360" s="97"/>
      <c r="HU360" s="97"/>
      <c r="HV360" s="97"/>
      <c r="HW360" s="97"/>
      <c r="HX360" s="97"/>
      <c r="HY360" s="97"/>
      <c r="HZ360" s="97"/>
      <c r="IA360" s="97"/>
      <c r="IB360" s="97"/>
      <c r="IC360" s="97"/>
      <c r="ID360" s="98"/>
      <c r="IE360" s="104"/>
      <c r="IF360" s="97"/>
      <c r="IG360" s="97"/>
      <c r="IH360" s="97"/>
      <c r="II360" s="97"/>
      <c r="IJ360" s="97"/>
      <c r="IK360" s="97"/>
      <c r="IL360" s="97"/>
      <c r="IM360" s="97"/>
      <c r="IN360" s="97"/>
      <c r="IO360" s="97"/>
      <c r="IP360" s="97"/>
      <c r="IQ360" s="97"/>
      <c r="IR360" s="97"/>
      <c r="IS360" s="97"/>
      <c r="IT360" s="97"/>
      <c r="IU360" s="98"/>
      <c r="IV360" s="104"/>
      <c r="IW360" s="97"/>
      <c r="IX360" s="97"/>
      <c r="IY360" s="97"/>
      <c r="IZ360" s="97"/>
      <c r="JA360" s="97"/>
      <c r="JB360" s="97"/>
      <c r="JC360" s="97"/>
      <c r="JD360" s="97"/>
      <c r="JE360" s="97"/>
      <c r="JF360" s="97"/>
      <c r="JG360" s="97"/>
      <c r="JH360" s="97"/>
      <c r="JI360" s="97"/>
      <c r="JJ360" s="97"/>
      <c r="JK360" s="97"/>
      <c r="JL360" s="98"/>
      <c r="JM360" s="104"/>
      <c r="JN360" s="97"/>
      <c r="JO360" s="97"/>
      <c r="JP360" s="97"/>
      <c r="JQ360" s="97"/>
      <c r="JR360" s="97"/>
      <c r="JS360" s="97"/>
      <c r="JT360" s="97"/>
      <c r="JU360" s="97"/>
      <c r="JV360" s="97"/>
      <c r="JW360" s="97"/>
      <c r="JX360" s="97"/>
      <c r="JY360" s="97"/>
      <c r="JZ360" s="97"/>
      <c r="KA360" s="97"/>
      <c r="KB360" s="97"/>
      <c r="KC360" s="98"/>
      <c r="KD360" s="104"/>
      <c r="KE360" s="97"/>
      <c r="KF360" s="97"/>
      <c r="KG360" s="97"/>
      <c r="KH360" s="97"/>
      <c r="KI360" s="97"/>
      <c r="KJ360" s="97"/>
      <c r="KK360" s="97"/>
      <c r="KL360" s="97"/>
      <c r="KM360" s="97"/>
      <c r="KN360" s="97"/>
      <c r="KO360" s="97"/>
      <c r="KP360" s="97"/>
      <c r="KQ360" s="97"/>
      <c r="KR360" s="97"/>
      <c r="KS360" s="97"/>
    </row>
    <row r="361" ht="15.0" customHeight="1">
      <c r="A361" s="104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8"/>
      <c r="R361" s="104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  <c r="AF361" s="97"/>
      <c r="AG361" s="97"/>
      <c r="AH361" s="98"/>
      <c r="AI361" s="104"/>
      <c r="AJ361" s="97"/>
      <c r="AK361" s="97"/>
      <c r="AL361" s="97"/>
      <c r="AM361" s="97"/>
      <c r="AN361" s="97"/>
      <c r="AO361" s="97"/>
      <c r="AP361" s="97"/>
      <c r="AQ361" s="97"/>
      <c r="AR361" s="97"/>
      <c r="AS361" s="97"/>
      <c r="AT361" s="97"/>
      <c r="AU361" s="97"/>
      <c r="AV361" s="97"/>
      <c r="AW361" s="97"/>
      <c r="AX361" s="97"/>
      <c r="AY361" s="98"/>
      <c r="AZ361" s="104"/>
      <c r="BA361" s="97"/>
      <c r="BB361" s="97"/>
      <c r="BC361" s="97"/>
      <c r="BD361" s="97"/>
      <c r="BE361" s="97"/>
      <c r="BF361" s="97"/>
      <c r="BG361" s="97"/>
      <c r="BH361" s="97"/>
      <c r="BI361" s="97"/>
      <c r="BJ361" s="97"/>
      <c r="BK361" s="97"/>
      <c r="BL361" s="97"/>
      <c r="BM361" s="97"/>
      <c r="BN361" s="97"/>
      <c r="BO361" s="97"/>
      <c r="BP361" s="98"/>
      <c r="BQ361" s="104"/>
      <c r="BR361" s="97"/>
      <c r="BS361" s="97"/>
      <c r="BT361" s="97"/>
      <c r="BU361" s="97"/>
      <c r="BV361" s="97"/>
      <c r="BW361" s="97"/>
      <c r="BX361" s="97"/>
      <c r="BY361" s="97"/>
      <c r="BZ361" s="97"/>
      <c r="CA361" s="97"/>
      <c r="CB361" s="97"/>
      <c r="CC361" s="97"/>
      <c r="CD361" s="97"/>
      <c r="CE361" s="97"/>
      <c r="CF361" s="97"/>
      <c r="CG361" s="98"/>
      <c r="CH361" s="104"/>
      <c r="CI361" s="97"/>
      <c r="CJ361" s="97"/>
      <c r="CK361" s="97"/>
      <c r="CL361" s="97"/>
      <c r="CM361" s="97"/>
      <c r="CN361" s="97"/>
      <c r="CO361" s="97"/>
      <c r="CP361" s="97"/>
      <c r="CQ361" s="97"/>
      <c r="CR361" s="97"/>
      <c r="CS361" s="97"/>
      <c r="CT361" s="97"/>
      <c r="CU361" s="97"/>
      <c r="CV361" s="97"/>
      <c r="CW361" s="97"/>
      <c r="CX361" s="98"/>
      <c r="CY361" s="104"/>
      <c r="CZ361" s="97"/>
      <c r="DA361" s="97"/>
      <c r="DB361" s="97"/>
      <c r="DC361" s="97"/>
      <c r="DD361" s="97"/>
      <c r="DE361" s="97"/>
      <c r="DF361" s="97"/>
      <c r="DG361" s="97"/>
      <c r="DH361" s="97"/>
      <c r="DI361" s="97"/>
      <c r="DJ361" s="97"/>
      <c r="DK361" s="97"/>
      <c r="DL361" s="97"/>
      <c r="DM361" s="97"/>
      <c r="DN361" s="97"/>
      <c r="DO361" s="98"/>
      <c r="DP361" s="104"/>
      <c r="DQ361" s="97"/>
      <c r="DR361" s="97"/>
      <c r="DS361" s="97"/>
      <c r="DT361" s="97"/>
      <c r="DU361" s="97"/>
      <c r="DV361" s="97"/>
      <c r="DW361" s="97"/>
      <c r="DX361" s="97"/>
      <c r="DY361" s="97"/>
      <c r="DZ361" s="97"/>
      <c r="EA361" s="97"/>
      <c r="EB361" s="97"/>
      <c r="EC361" s="97"/>
      <c r="ED361" s="97"/>
      <c r="EE361" s="97"/>
      <c r="EF361" s="98"/>
      <c r="EG361" s="104"/>
      <c r="EH361" s="97"/>
      <c r="EI361" s="97"/>
      <c r="EJ361" s="97"/>
      <c r="EK361" s="97"/>
      <c r="EL361" s="97"/>
      <c r="EM361" s="97"/>
      <c r="EN361" s="97"/>
      <c r="EO361" s="97"/>
      <c r="EP361" s="97"/>
      <c r="EQ361" s="97"/>
      <c r="ER361" s="97"/>
      <c r="ES361" s="97"/>
      <c r="ET361" s="97"/>
      <c r="EU361" s="97"/>
      <c r="EV361" s="97"/>
      <c r="EW361" s="98"/>
      <c r="EX361" s="104"/>
      <c r="EY361" s="97"/>
      <c r="EZ361" s="97"/>
      <c r="FA361" s="97"/>
      <c r="FB361" s="97"/>
      <c r="FC361" s="97"/>
      <c r="FD361" s="97"/>
      <c r="FE361" s="97"/>
      <c r="FF361" s="97"/>
      <c r="FG361" s="97"/>
      <c r="FH361" s="97"/>
      <c r="FI361" s="97"/>
      <c r="FJ361" s="97"/>
      <c r="FK361" s="97"/>
      <c r="FL361" s="97"/>
      <c r="FM361" s="97"/>
      <c r="FN361" s="98"/>
      <c r="FO361" s="104"/>
      <c r="FP361" s="97"/>
      <c r="FQ361" s="97"/>
      <c r="FR361" s="97"/>
      <c r="FS361" s="97"/>
      <c r="FT361" s="97"/>
      <c r="FU361" s="97"/>
      <c r="FV361" s="97"/>
      <c r="FW361" s="97"/>
      <c r="FX361" s="97"/>
      <c r="FY361" s="97"/>
      <c r="FZ361" s="97"/>
      <c r="GA361" s="97"/>
      <c r="GB361" s="97"/>
      <c r="GC361" s="97"/>
      <c r="GD361" s="97"/>
      <c r="GE361" s="98"/>
      <c r="GF361" s="104"/>
      <c r="GG361" s="97"/>
      <c r="GH361" s="97"/>
      <c r="GI361" s="97"/>
      <c r="GJ361" s="97"/>
      <c r="GK361" s="97"/>
      <c r="GL361" s="97"/>
      <c r="GM361" s="97"/>
      <c r="GN361" s="97"/>
      <c r="GO361" s="97"/>
      <c r="GP361" s="97"/>
      <c r="GQ361" s="97"/>
      <c r="GR361" s="97"/>
      <c r="GS361" s="97"/>
      <c r="GT361" s="97"/>
      <c r="GU361" s="97"/>
      <c r="GV361" s="98"/>
      <c r="GW361" s="104"/>
      <c r="GX361" s="97"/>
      <c r="GY361" s="97"/>
      <c r="GZ361" s="97"/>
      <c r="HA361" s="97"/>
      <c r="HB361" s="97"/>
      <c r="HC361" s="97"/>
      <c r="HD361" s="97"/>
      <c r="HE361" s="97"/>
      <c r="HF361" s="97"/>
      <c r="HG361" s="97"/>
      <c r="HH361" s="97"/>
      <c r="HI361" s="97"/>
      <c r="HJ361" s="97"/>
      <c r="HK361" s="97"/>
      <c r="HL361" s="97"/>
      <c r="HM361" s="98"/>
      <c r="HN361" s="104"/>
      <c r="HO361" s="97"/>
      <c r="HP361" s="97"/>
      <c r="HQ361" s="97"/>
      <c r="HR361" s="97"/>
      <c r="HS361" s="97"/>
      <c r="HT361" s="97"/>
      <c r="HU361" s="97"/>
      <c r="HV361" s="97"/>
      <c r="HW361" s="97"/>
      <c r="HX361" s="97"/>
      <c r="HY361" s="97"/>
      <c r="HZ361" s="97"/>
      <c r="IA361" s="97"/>
      <c r="IB361" s="97"/>
      <c r="IC361" s="97"/>
      <c r="ID361" s="98"/>
      <c r="IE361" s="104"/>
      <c r="IF361" s="97"/>
      <c r="IG361" s="97"/>
      <c r="IH361" s="97"/>
      <c r="II361" s="97"/>
      <c r="IJ361" s="97"/>
      <c r="IK361" s="97"/>
      <c r="IL361" s="97"/>
      <c r="IM361" s="97"/>
      <c r="IN361" s="97"/>
      <c r="IO361" s="97"/>
      <c r="IP361" s="97"/>
      <c r="IQ361" s="97"/>
      <c r="IR361" s="97"/>
      <c r="IS361" s="97"/>
      <c r="IT361" s="97"/>
      <c r="IU361" s="98"/>
      <c r="IV361" s="104"/>
      <c r="IW361" s="97"/>
      <c r="IX361" s="97"/>
      <c r="IY361" s="97"/>
      <c r="IZ361" s="97"/>
      <c r="JA361" s="97"/>
      <c r="JB361" s="97"/>
      <c r="JC361" s="97"/>
      <c r="JD361" s="97"/>
      <c r="JE361" s="97"/>
      <c r="JF361" s="97"/>
      <c r="JG361" s="97"/>
      <c r="JH361" s="97"/>
      <c r="JI361" s="97"/>
      <c r="JJ361" s="97"/>
      <c r="JK361" s="97"/>
      <c r="JL361" s="98"/>
      <c r="JM361" s="104"/>
      <c r="JN361" s="97"/>
      <c r="JO361" s="97"/>
      <c r="JP361" s="97"/>
      <c r="JQ361" s="97"/>
      <c r="JR361" s="97"/>
      <c r="JS361" s="97"/>
      <c r="JT361" s="97"/>
      <c r="JU361" s="97"/>
      <c r="JV361" s="97"/>
      <c r="JW361" s="97"/>
      <c r="JX361" s="97"/>
      <c r="JY361" s="97"/>
      <c r="JZ361" s="97"/>
      <c r="KA361" s="97"/>
      <c r="KB361" s="97"/>
      <c r="KC361" s="98"/>
      <c r="KD361" s="104"/>
      <c r="KE361" s="97"/>
      <c r="KF361" s="97"/>
      <c r="KG361" s="97"/>
      <c r="KH361" s="97"/>
      <c r="KI361" s="97"/>
      <c r="KJ361" s="97"/>
      <c r="KK361" s="97"/>
      <c r="KL361" s="97"/>
      <c r="KM361" s="97"/>
      <c r="KN361" s="97"/>
      <c r="KO361" s="97"/>
      <c r="KP361" s="97"/>
      <c r="KQ361" s="97"/>
      <c r="KR361" s="97"/>
      <c r="KS361" s="97"/>
    </row>
    <row r="362" ht="15.0" customHeight="1">
      <c r="A362" s="104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8"/>
      <c r="R362" s="104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7"/>
      <c r="AH362" s="98"/>
      <c r="AI362" s="104"/>
      <c r="AJ362" s="97"/>
      <c r="AK362" s="97"/>
      <c r="AL362" s="97"/>
      <c r="AM362" s="97"/>
      <c r="AN362" s="97"/>
      <c r="AO362" s="97"/>
      <c r="AP362" s="97"/>
      <c r="AQ362" s="97"/>
      <c r="AR362" s="97"/>
      <c r="AS362" s="97"/>
      <c r="AT362" s="97"/>
      <c r="AU362" s="97"/>
      <c r="AV362" s="97"/>
      <c r="AW362" s="97"/>
      <c r="AX362" s="97"/>
      <c r="AY362" s="98"/>
      <c r="AZ362" s="104"/>
      <c r="BA362" s="97"/>
      <c r="BB362" s="97"/>
      <c r="BC362" s="97"/>
      <c r="BD362" s="97"/>
      <c r="BE362" s="97"/>
      <c r="BF362" s="97"/>
      <c r="BG362" s="97"/>
      <c r="BH362" s="97"/>
      <c r="BI362" s="97"/>
      <c r="BJ362" s="97"/>
      <c r="BK362" s="97"/>
      <c r="BL362" s="97"/>
      <c r="BM362" s="97"/>
      <c r="BN362" s="97"/>
      <c r="BO362" s="97"/>
      <c r="BP362" s="98"/>
      <c r="BQ362" s="104"/>
      <c r="BR362" s="97"/>
      <c r="BS362" s="97"/>
      <c r="BT362" s="97"/>
      <c r="BU362" s="97"/>
      <c r="BV362" s="97"/>
      <c r="BW362" s="97"/>
      <c r="BX362" s="97"/>
      <c r="BY362" s="97"/>
      <c r="BZ362" s="97"/>
      <c r="CA362" s="97"/>
      <c r="CB362" s="97"/>
      <c r="CC362" s="97"/>
      <c r="CD362" s="97"/>
      <c r="CE362" s="97"/>
      <c r="CF362" s="97"/>
      <c r="CG362" s="98"/>
      <c r="CH362" s="104"/>
      <c r="CI362" s="97"/>
      <c r="CJ362" s="97"/>
      <c r="CK362" s="97"/>
      <c r="CL362" s="97"/>
      <c r="CM362" s="97"/>
      <c r="CN362" s="97"/>
      <c r="CO362" s="97"/>
      <c r="CP362" s="97"/>
      <c r="CQ362" s="97"/>
      <c r="CR362" s="97"/>
      <c r="CS362" s="97"/>
      <c r="CT362" s="97"/>
      <c r="CU362" s="97"/>
      <c r="CV362" s="97"/>
      <c r="CW362" s="97"/>
      <c r="CX362" s="98"/>
      <c r="CY362" s="104"/>
      <c r="CZ362" s="97"/>
      <c r="DA362" s="97"/>
      <c r="DB362" s="97"/>
      <c r="DC362" s="97"/>
      <c r="DD362" s="97"/>
      <c r="DE362" s="97"/>
      <c r="DF362" s="97"/>
      <c r="DG362" s="97"/>
      <c r="DH362" s="97"/>
      <c r="DI362" s="97"/>
      <c r="DJ362" s="97"/>
      <c r="DK362" s="97"/>
      <c r="DL362" s="97"/>
      <c r="DM362" s="97"/>
      <c r="DN362" s="97"/>
      <c r="DO362" s="98"/>
      <c r="DP362" s="104"/>
      <c r="DQ362" s="97"/>
      <c r="DR362" s="97"/>
      <c r="DS362" s="97"/>
      <c r="DT362" s="97"/>
      <c r="DU362" s="97"/>
      <c r="DV362" s="97"/>
      <c r="DW362" s="97"/>
      <c r="DX362" s="97"/>
      <c r="DY362" s="97"/>
      <c r="DZ362" s="97"/>
      <c r="EA362" s="97"/>
      <c r="EB362" s="97"/>
      <c r="EC362" s="97"/>
      <c r="ED362" s="97"/>
      <c r="EE362" s="97"/>
      <c r="EF362" s="98"/>
      <c r="EG362" s="104"/>
      <c r="EH362" s="97"/>
      <c r="EI362" s="97"/>
      <c r="EJ362" s="97"/>
      <c r="EK362" s="97"/>
      <c r="EL362" s="97"/>
      <c r="EM362" s="97"/>
      <c r="EN362" s="97"/>
      <c r="EO362" s="97"/>
      <c r="EP362" s="97"/>
      <c r="EQ362" s="97"/>
      <c r="ER362" s="97"/>
      <c r="ES362" s="97"/>
      <c r="ET362" s="97"/>
      <c r="EU362" s="97"/>
      <c r="EV362" s="97"/>
      <c r="EW362" s="98"/>
      <c r="EX362" s="104"/>
      <c r="EY362" s="97"/>
      <c r="EZ362" s="97"/>
      <c r="FA362" s="97"/>
      <c r="FB362" s="97"/>
      <c r="FC362" s="97"/>
      <c r="FD362" s="97"/>
      <c r="FE362" s="97"/>
      <c r="FF362" s="97"/>
      <c r="FG362" s="97"/>
      <c r="FH362" s="97"/>
      <c r="FI362" s="97"/>
      <c r="FJ362" s="97"/>
      <c r="FK362" s="97"/>
      <c r="FL362" s="97"/>
      <c r="FM362" s="97"/>
      <c r="FN362" s="98"/>
      <c r="FO362" s="104"/>
      <c r="FP362" s="97"/>
      <c r="FQ362" s="97"/>
      <c r="FR362" s="97"/>
      <c r="FS362" s="97"/>
      <c r="FT362" s="97"/>
      <c r="FU362" s="97"/>
      <c r="FV362" s="97"/>
      <c r="FW362" s="97"/>
      <c r="FX362" s="97"/>
      <c r="FY362" s="97"/>
      <c r="FZ362" s="97"/>
      <c r="GA362" s="97"/>
      <c r="GB362" s="97"/>
      <c r="GC362" s="97"/>
      <c r="GD362" s="97"/>
      <c r="GE362" s="98"/>
      <c r="GF362" s="104"/>
      <c r="GG362" s="97"/>
      <c r="GH362" s="97"/>
      <c r="GI362" s="97"/>
      <c r="GJ362" s="97"/>
      <c r="GK362" s="97"/>
      <c r="GL362" s="97"/>
      <c r="GM362" s="97"/>
      <c r="GN362" s="97"/>
      <c r="GO362" s="97"/>
      <c r="GP362" s="97"/>
      <c r="GQ362" s="97"/>
      <c r="GR362" s="97"/>
      <c r="GS362" s="97"/>
      <c r="GT362" s="97"/>
      <c r="GU362" s="97"/>
      <c r="GV362" s="98"/>
      <c r="GW362" s="104"/>
      <c r="GX362" s="97"/>
      <c r="GY362" s="97"/>
      <c r="GZ362" s="97"/>
      <c r="HA362" s="97"/>
      <c r="HB362" s="97"/>
      <c r="HC362" s="97"/>
      <c r="HD362" s="97"/>
      <c r="HE362" s="97"/>
      <c r="HF362" s="97"/>
      <c r="HG362" s="97"/>
      <c r="HH362" s="97"/>
      <c r="HI362" s="97"/>
      <c r="HJ362" s="97"/>
      <c r="HK362" s="97"/>
      <c r="HL362" s="97"/>
      <c r="HM362" s="98"/>
      <c r="HN362" s="104"/>
      <c r="HO362" s="97"/>
      <c r="HP362" s="97"/>
      <c r="HQ362" s="97"/>
      <c r="HR362" s="97"/>
      <c r="HS362" s="97"/>
      <c r="HT362" s="97"/>
      <c r="HU362" s="97"/>
      <c r="HV362" s="97"/>
      <c r="HW362" s="97"/>
      <c r="HX362" s="97"/>
      <c r="HY362" s="97"/>
      <c r="HZ362" s="97"/>
      <c r="IA362" s="97"/>
      <c r="IB362" s="97"/>
      <c r="IC362" s="97"/>
      <c r="ID362" s="98"/>
      <c r="IE362" s="104"/>
      <c r="IF362" s="97"/>
      <c r="IG362" s="97"/>
      <c r="IH362" s="97"/>
      <c r="II362" s="97"/>
      <c r="IJ362" s="97"/>
      <c r="IK362" s="97"/>
      <c r="IL362" s="97"/>
      <c r="IM362" s="97"/>
      <c r="IN362" s="97"/>
      <c r="IO362" s="97"/>
      <c r="IP362" s="97"/>
      <c r="IQ362" s="97"/>
      <c r="IR362" s="97"/>
      <c r="IS362" s="97"/>
      <c r="IT362" s="97"/>
      <c r="IU362" s="98"/>
      <c r="IV362" s="104"/>
      <c r="IW362" s="97"/>
      <c r="IX362" s="97"/>
      <c r="IY362" s="97"/>
      <c r="IZ362" s="97"/>
      <c r="JA362" s="97"/>
      <c r="JB362" s="97"/>
      <c r="JC362" s="97"/>
      <c r="JD362" s="97"/>
      <c r="JE362" s="97"/>
      <c r="JF362" s="97"/>
      <c r="JG362" s="97"/>
      <c r="JH362" s="97"/>
      <c r="JI362" s="97"/>
      <c r="JJ362" s="97"/>
      <c r="JK362" s="97"/>
      <c r="JL362" s="98"/>
      <c r="JM362" s="104"/>
      <c r="JN362" s="97"/>
      <c r="JO362" s="97"/>
      <c r="JP362" s="97"/>
      <c r="JQ362" s="97"/>
      <c r="JR362" s="97"/>
      <c r="JS362" s="97"/>
      <c r="JT362" s="97"/>
      <c r="JU362" s="97"/>
      <c r="JV362" s="97"/>
      <c r="JW362" s="97"/>
      <c r="JX362" s="97"/>
      <c r="JY362" s="97"/>
      <c r="JZ362" s="97"/>
      <c r="KA362" s="97"/>
      <c r="KB362" s="97"/>
      <c r="KC362" s="98"/>
      <c r="KD362" s="104"/>
      <c r="KE362" s="97"/>
      <c r="KF362" s="97"/>
      <c r="KG362" s="97"/>
      <c r="KH362" s="97"/>
      <c r="KI362" s="97"/>
      <c r="KJ362" s="97"/>
      <c r="KK362" s="97"/>
      <c r="KL362" s="97"/>
      <c r="KM362" s="97"/>
      <c r="KN362" s="97"/>
      <c r="KO362" s="97"/>
      <c r="KP362" s="97"/>
      <c r="KQ362" s="97"/>
      <c r="KR362" s="97"/>
      <c r="KS362" s="97"/>
    </row>
    <row r="363" ht="15.0" customHeight="1">
      <c r="A363" s="104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8"/>
      <c r="R363" s="104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8"/>
      <c r="AI363" s="104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  <c r="AT363" s="97"/>
      <c r="AU363" s="97"/>
      <c r="AV363" s="97"/>
      <c r="AW363" s="97"/>
      <c r="AX363" s="97"/>
      <c r="AY363" s="98"/>
      <c r="AZ363" s="104"/>
      <c r="BA363" s="97"/>
      <c r="BB363" s="97"/>
      <c r="BC363" s="97"/>
      <c r="BD363" s="97"/>
      <c r="BE363" s="97"/>
      <c r="BF363" s="97"/>
      <c r="BG363" s="97"/>
      <c r="BH363" s="97"/>
      <c r="BI363" s="97"/>
      <c r="BJ363" s="97"/>
      <c r="BK363" s="97"/>
      <c r="BL363" s="97"/>
      <c r="BM363" s="97"/>
      <c r="BN363" s="97"/>
      <c r="BO363" s="97"/>
      <c r="BP363" s="98"/>
      <c r="BQ363" s="104"/>
      <c r="BR363" s="97"/>
      <c r="BS363" s="97"/>
      <c r="BT363" s="97"/>
      <c r="BU363" s="97"/>
      <c r="BV363" s="97"/>
      <c r="BW363" s="97"/>
      <c r="BX363" s="97"/>
      <c r="BY363" s="97"/>
      <c r="BZ363" s="97"/>
      <c r="CA363" s="97"/>
      <c r="CB363" s="97"/>
      <c r="CC363" s="97"/>
      <c r="CD363" s="97"/>
      <c r="CE363" s="97"/>
      <c r="CF363" s="97"/>
      <c r="CG363" s="98"/>
      <c r="CH363" s="104"/>
      <c r="CI363" s="97"/>
      <c r="CJ363" s="97"/>
      <c r="CK363" s="97"/>
      <c r="CL363" s="97"/>
      <c r="CM363" s="97"/>
      <c r="CN363" s="97"/>
      <c r="CO363" s="97"/>
      <c r="CP363" s="97"/>
      <c r="CQ363" s="97"/>
      <c r="CR363" s="97"/>
      <c r="CS363" s="97"/>
      <c r="CT363" s="97"/>
      <c r="CU363" s="97"/>
      <c r="CV363" s="97"/>
      <c r="CW363" s="97"/>
      <c r="CX363" s="98"/>
      <c r="CY363" s="104"/>
      <c r="CZ363" s="97"/>
      <c r="DA363" s="97"/>
      <c r="DB363" s="97"/>
      <c r="DC363" s="97"/>
      <c r="DD363" s="97"/>
      <c r="DE363" s="97"/>
      <c r="DF363" s="97"/>
      <c r="DG363" s="97"/>
      <c r="DH363" s="97"/>
      <c r="DI363" s="97"/>
      <c r="DJ363" s="97"/>
      <c r="DK363" s="97"/>
      <c r="DL363" s="97"/>
      <c r="DM363" s="97"/>
      <c r="DN363" s="97"/>
      <c r="DO363" s="98"/>
      <c r="DP363" s="104"/>
      <c r="DQ363" s="97"/>
      <c r="DR363" s="97"/>
      <c r="DS363" s="97"/>
      <c r="DT363" s="97"/>
      <c r="DU363" s="97"/>
      <c r="DV363" s="97"/>
      <c r="DW363" s="97"/>
      <c r="DX363" s="97"/>
      <c r="DY363" s="97"/>
      <c r="DZ363" s="97"/>
      <c r="EA363" s="97"/>
      <c r="EB363" s="97"/>
      <c r="EC363" s="97"/>
      <c r="ED363" s="97"/>
      <c r="EE363" s="97"/>
      <c r="EF363" s="98"/>
      <c r="EG363" s="104"/>
      <c r="EH363" s="97"/>
      <c r="EI363" s="97"/>
      <c r="EJ363" s="97"/>
      <c r="EK363" s="97"/>
      <c r="EL363" s="97"/>
      <c r="EM363" s="97"/>
      <c r="EN363" s="97"/>
      <c r="EO363" s="97"/>
      <c r="EP363" s="97"/>
      <c r="EQ363" s="97"/>
      <c r="ER363" s="97"/>
      <c r="ES363" s="97"/>
      <c r="ET363" s="97"/>
      <c r="EU363" s="97"/>
      <c r="EV363" s="97"/>
      <c r="EW363" s="98"/>
      <c r="EX363" s="104"/>
      <c r="EY363" s="97"/>
      <c r="EZ363" s="97"/>
      <c r="FA363" s="97"/>
      <c r="FB363" s="97"/>
      <c r="FC363" s="97"/>
      <c r="FD363" s="97"/>
      <c r="FE363" s="97"/>
      <c r="FF363" s="97"/>
      <c r="FG363" s="97"/>
      <c r="FH363" s="97"/>
      <c r="FI363" s="97"/>
      <c r="FJ363" s="97"/>
      <c r="FK363" s="97"/>
      <c r="FL363" s="97"/>
      <c r="FM363" s="97"/>
      <c r="FN363" s="98"/>
      <c r="FO363" s="104"/>
      <c r="FP363" s="97"/>
      <c r="FQ363" s="97"/>
      <c r="FR363" s="97"/>
      <c r="FS363" s="97"/>
      <c r="FT363" s="97"/>
      <c r="FU363" s="97"/>
      <c r="FV363" s="97"/>
      <c r="FW363" s="97"/>
      <c r="FX363" s="97"/>
      <c r="FY363" s="97"/>
      <c r="FZ363" s="97"/>
      <c r="GA363" s="97"/>
      <c r="GB363" s="97"/>
      <c r="GC363" s="97"/>
      <c r="GD363" s="97"/>
      <c r="GE363" s="98"/>
      <c r="GF363" s="104"/>
      <c r="GG363" s="97"/>
      <c r="GH363" s="97"/>
      <c r="GI363" s="97"/>
      <c r="GJ363" s="97"/>
      <c r="GK363" s="97"/>
      <c r="GL363" s="97"/>
      <c r="GM363" s="97"/>
      <c r="GN363" s="97"/>
      <c r="GO363" s="97"/>
      <c r="GP363" s="97"/>
      <c r="GQ363" s="97"/>
      <c r="GR363" s="97"/>
      <c r="GS363" s="97"/>
      <c r="GT363" s="97"/>
      <c r="GU363" s="97"/>
      <c r="GV363" s="98"/>
      <c r="GW363" s="104"/>
      <c r="GX363" s="97"/>
      <c r="GY363" s="97"/>
      <c r="GZ363" s="97"/>
      <c r="HA363" s="97"/>
      <c r="HB363" s="97"/>
      <c r="HC363" s="97"/>
      <c r="HD363" s="97"/>
      <c r="HE363" s="97"/>
      <c r="HF363" s="97"/>
      <c r="HG363" s="97"/>
      <c r="HH363" s="97"/>
      <c r="HI363" s="97"/>
      <c r="HJ363" s="97"/>
      <c r="HK363" s="97"/>
      <c r="HL363" s="97"/>
      <c r="HM363" s="98"/>
      <c r="HN363" s="104"/>
      <c r="HO363" s="97"/>
      <c r="HP363" s="97"/>
      <c r="HQ363" s="97"/>
      <c r="HR363" s="97"/>
      <c r="HS363" s="97"/>
      <c r="HT363" s="97"/>
      <c r="HU363" s="97"/>
      <c r="HV363" s="97"/>
      <c r="HW363" s="97"/>
      <c r="HX363" s="97"/>
      <c r="HY363" s="97"/>
      <c r="HZ363" s="97"/>
      <c r="IA363" s="97"/>
      <c r="IB363" s="97"/>
      <c r="IC363" s="97"/>
      <c r="ID363" s="98"/>
      <c r="IE363" s="104"/>
      <c r="IF363" s="97"/>
      <c r="IG363" s="97"/>
      <c r="IH363" s="97"/>
      <c r="II363" s="97"/>
      <c r="IJ363" s="97"/>
      <c r="IK363" s="97"/>
      <c r="IL363" s="97"/>
      <c r="IM363" s="97"/>
      <c r="IN363" s="97"/>
      <c r="IO363" s="97"/>
      <c r="IP363" s="97"/>
      <c r="IQ363" s="97"/>
      <c r="IR363" s="97"/>
      <c r="IS363" s="97"/>
      <c r="IT363" s="97"/>
      <c r="IU363" s="98"/>
      <c r="IV363" s="104"/>
      <c r="IW363" s="97"/>
      <c r="IX363" s="97"/>
      <c r="IY363" s="97"/>
      <c r="IZ363" s="97"/>
      <c r="JA363" s="97"/>
      <c r="JB363" s="97"/>
      <c r="JC363" s="97"/>
      <c r="JD363" s="97"/>
      <c r="JE363" s="97"/>
      <c r="JF363" s="97"/>
      <c r="JG363" s="97"/>
      <c r="JH363" s="97"/>
      <c r="JI363" s="97"/>
      <c r="JJ363" s="97"/>
      <c r="JK363" s="97"/>
      <c r="JL363" s="98"/>
      <c r="JM363" s="104"/>
      <c r="JN363" s="97"/>
      <c r="JO363" s="97"/>
      <c r="JP363" s="97"/>
      <c r="JQ363" s="97"/>
      <c r="JR363" s="97"/>
      <c r="JS363" s="97"/>
      <c r="JT363" s="97"/>
      <c r="JU363" s="97"/>
      <c r="JV363" s="97"/>
      <c r="JW363" s="97"/>
      <c r="JX363" s="97"/>
      <c r="JY363" s="97"/>
      <c r="JZ363" s="97"/>
      <c r="KA363" s="97"/>
      <c r="KB363" s="97"/>
      <c r="KC363" s="98"/>
      <c r="KD363" s="104"/>
      <c r="KE363" s="97"/>
      <c r="KF363" s="97"/>
      <c r="KG363" s="97"/>
      <c r="KH363" s="97"/>
      <c r="KI363" s="97"/>
      <c r="KJ363" s="97"/>
      <c r="KK363" s="97"/>
      <c r="KL363" s="97"/>
      <c r="KM363" s="97"/>
      <c r="KN363" s="97"/>
      <c r="KO363" s="97"/>
      <c r="KP363" s="97"/>
      <c r="KQ363" s="97"/>
      <c r="KR363" s="97"/>
      <c r="KS363" s="97"/>
    </row>
    <row r="364" ht="15.0" customHeight="1">
      <c r="A364" s="104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8"/>
      <c r="R364" s="104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8"/>
      <c r="AI364" s="104"/>
      <c r="AJ364" s="97"/>
      <c r="AK364" s="97"/>
      <c r="AL364" s="97"/>
      <c r="AM364" s="97"/>
      <c r="AN364" s="97"/>
      <c r="AO364" s="97"/>
      <c r="AP364" s="97"/>
      <c r="AQ364" s="97"/>
      <c r="AR364" s="97"/>
      <c r="AS364" s="97"/>
      <c r="AT364" s="97"/>
      <c r="AU364" s="97"/>
      <c r="AV364" s="97"/>
      <c r="AW364" s="97"/>
      <c r="AX364" s="97"/>
      <c r="AY364" s="98"/>
      <c r="AZ364" s="104"/>
      <c r="BA364" s="97"/>
      <c r="BB364" s="97"/>
      <c r="BC364" s="97"/>
      <c r="BD364" s="97"/>
      <c r="BE364" s="97"/>
      <c r="BF364" s="97"/>
      <c r="BG364" s="97"/>
      <c r="BH364" s="97"/>
      <c r="BI364" s="97"/>
      <c r="BJ364" s="97"/>
      <c r="BK364" s="97"/>
      <c r="BL364" s="97"/>
      <c r="BM364" s="97"/>
      <c r="BN364" s="97"/>
      <c r="BO364" s="97"/>
      <c r="BP364" s="98"/>
      <c r="BQ364" s="104"/>
      <c r="BR364" s="97"/>
      <c r="BS364" s="97"/>
      <c r="BT364" s="97"/>
      <c r="BU364" s="97"/>
      <c r="BV364" s="97"/>
      <c r="BW364" s="97"/>
      <c r="BX364" s="97"/>
      <c r="BY364" s="97"/>
      <c r="BZ364" s="97"/>
      <c r="CA364" s="97"/>
      <c r="CB364" s="97"/>
      <c r="CC364" s="97"/>
      <c r="CD364" s="97"/>
      <c r="CE364" s="97"/>
      <c r="CF364" s="97"/>
      <c r="CG364" s="98"/>
      <c r="CH364" s="104"/>
      <c r="CI364" s="97"/>
      <c r="CJ364" s="97"/>
      <c r="CK364" s="97"/>
      <c r="CL364" s="97"/>
      <c r="CM364" s="97"/>
      <c r="CN364" s="97"/>
      <c r="CO364" s="97"/>
      <c r="CP364" s="97"/>
      <c r="CQ364" s="97"/>
      <c r="CR364" s="97"/>
      <c r="CS364" s="97"/>
      <c r="CT364" s="97"/>
      <c r="CU364" s="97"/>
      <c r="CV364" s="97"/>
      <c r="CW364" s="97"/>
      <c r="CX364" s="98"/>
      <c r="CY364" s="104"/>
      <c r="CZ364" s="97"/>
      <c r="DA364" s="97"/>
      <c r="DB364" s="97"/>
      <c r="DC364" s="97"/>
      <c r="DD364" s="97"/>
      <c r="DE364" s="97"/>
      <c r="DF364" s="97"/>
      <c r="DG364" s="97"/>
      <c r="DH364" s="97"/>
      <c r="DI364" s="97"/>
      <c r="DJ364" s="97"/>
      <c r="DK364" s="97"/>
      <c r="DL364" s="97"/>
      <c r="DM364" s="97"/>
      <c r="DN364" s="97"/>
      <c r="DO364" s="98"/>
      <c r="DP364" s="104"/>
      <c r="DQ364" s="97"/>
      <c r="DR364" s="97"/>
      <c r="DS364" s="97"/>
      <c r="DT364" s="97"/>
      <c r="DU364" s="97"/>
      <c r="DV364" s="97"/>
      <c r="DW364" s="97"/>
      <c r="DX364" s="97"/>
      <c r="DY364" s="97"/>
      <c r="DZ364" s="97"/>
      <c r="EA364" s="97"/>
      <c r="EB364" s="97"/>
      <c r="EC364" s="97"/>
      <c r="ED364" s="97"/>
      <c r="EE364" s="97"/>
      <c r="EF364" s="98"/>
      <c r="EG364" s="104"/>
      <c r="EH364" s="97"/>
      <c r="EI364" s="97"/>
      <c r="EJ364" s="97"/>
      <c r="EK364" s="97"/>
      <c r="EL364" s="97"/>
      <c r="EM364" s="97"/>
      <c r="EN364" s="97"/>
      <c r="EO364" s="97"/>
      <c r="EP364" s="97"/>
      <c r="EQ364" s="97"/>
      <c r="ER364" s="97"/>
      <c r="ES364" s="97"/>
      <c r="ET364" s="97"/>
      <c r="EU364" s="97"/>
      <c r="EV364" s="97"/>
      <c r="EW364" s="98"/>
      <c r="EX364" s="104"/>
      <c r="EY364" s="97"/>
      <c r="EZ364" s="97"/>
      <c r="FA364" s="97"/>
      <c r="FB364" s="97"/>
      <c r="FC364" s="97"/>
      <c r="FD364" s="97"/>
      <c r="FE364" s="97"/>
      <c r="FF364" s="97"/>
      <c r="FG364" s="97"/>
      <c r="FH364" s="97"/>
      <c r="FI364" s="97"/>
      <c r="FJ364" s="97"/>
      <c r="FK364" s="97"/>
      <c r="FL364" s="97"/>
      <c r="FM364" s="97"/>
      <c r="FN364" s="98"/>
      <c r="FO364" s="104"/>
      <c r="FP364" s="97"/>
      <c r="FQ364" s="97"/>
      <c r="FR364" s="97"/>
      <c r="FS364" s="97"/>
      <c r="FT364" s="97"/>
      <c r="FU364" s="97"/>
      <c r="FV364" s="97"/>
      <c r="FW364" s="97"/>
      <c r="FX364" s="97"/>
      <c r="FY364" s="97"/>
      <c r="FZ364" s="97"/>
      <c r="GA364" s="97"/>
      <c r="GB364" s="97"/>
      <c r="GC364" s="97"/>
      <c r="GD364" s="97"/>
      <c r="GE364" s="98"/>
      <c r="GF364" s="104"/>
      <c r="GG364" s="97"/>
      <c r="GH364" s="97"/>
      <c r="GI364" s="97"/>
      <c r="GJ364" s="97"/>
      <c r="GK364" s="97"/>
      <c r="GL364" s="97"/>
      <c r="GM364" s="97"/>
      <c r="GN364" s="97"/>
      <c r="GO364" s="97"/>
      <c r="GP364" s="97"/>
      <c r="GQ364" s="97"/>
      <c r="GR364" s="97"/>
      <c r="GS364" s="97"/>
      <c r="GT364" s="97"/>
      <c r="GU364" s="97"/>
      <c r="GV364" s="98"/>
      <c r="GW364" s="104"/>
      <c r="GX364" s="97"/>
      <c r="GY364" s="97"/>
      <c r="GZ364" s="97"/>
      <c r="HA364" s="97"/>
      <c r="HB364" s="97"/>
      <c r="HC364" s="97"/>
      <c r="HD364" s="97"/>
      <c r="HE364" s="97"/>
      <c r="HF364" s="97"/>
      <c r="HG364" s="97"/>
      <c r="HH364" s="97"/>
      <c r="HI364" s="97"/>
      <c r="HJ364" s="97"/>
      <c r="HK364" s="97"/>
      <c r="HL364" s="97"/>
      <c r="HM364" s="98"/>
      <c r="HN364" s="104"/>
      <c r="HO364" s="97"/>
      <c r="HP364" s="97"/>
      <c r="HQ364" s="97"/>
      <c r="HR364" s="97"/>
      <c r="HS364" s="97"/>
      <c r="HT364" s="97"/>
      <c r="HU364" s="97"/>
      <c r="HV364" s="97"/>
      <c r="HW364" s="97"/>
      <c r="HX364" s="97"/>
      <c r="HY364" s="97"/>
      <c r="HZ364" s="97"/>
      <c r="IA364" s="97"/>
      <c r="IB364" s="97"/>
      <c r="IC364" s="97"/>
      <c r="ID364" s="98"/>
      <c r="IE364" s="104"/>
      <c r="IF364" s="97"/>
      <c r="IG364" s="97"/>
      <c r="IH364" s="97"/>
      <c r="II364" s="97"/>
      <c r="IJ364" s="97"/>
      <c r="IK364" s="97"/>
      <c r="IL364" s="97"/>
      <c r="IM364" s="97"/>
      <c r="IN364" s="97"/>
      <c r="IO364" s="97"/>
      <c r="IP364" s="97"/>
      <c r="IQ364" s="97"/>
      <c r="IR364" s="97"/>
      <c r="IS364" s="97"/>
      <c r="IT364" s="97"/>
      <c r="IU364" s="98"/>
      <c r="IV364" s="104"/>
      <c r="IW364" s="97"/>
      <c r="IX364" s="97"/>
      <c r="IY364" s="97"/>
      <c r="IZ364" s="97"/>
      <c r="JA364" s="97"/>
      <c r="JB364" s="97"/>
      <c r="JC364" s="97"/>
      <c r="JD364" s="97"/>
      <c r="JE364" s="97"/>
      <c r="JF364" s="97"/>
      <c r="JG364" s="97"/>
      <c r="JH364" s="97"/>
      <c r="JI364" s="97"/>
      <c r="JJ364" s="97"/>
      <c r="JK364" s="97"/>
      <c r="JL364" s="98"/>
      <c r="JM364" s="104"/>
      <c r="JN364" s="97"/>
      <c r="JO364" s="97"/>
      <c r="JP364" s="97"/>
      <c r="JQ364" s="97"/>
      <c r="JR364" s="97"/>
      <c r="JS364" s="97"/>
      <c r="JT364" s="97"/>
      <c r="JU364" s="97"/>
      <c r="JV364" s="97"/>
      <c r="JW364" s="97"/>
      <c r="JX364" s="97"/>
      <c r="JY364" s="97"/>
      <c r="JZ364" s="97"/>
      <c r="KA364" s="97"/>
      <c r="KB364" s="97"/>
      <c r="KC364" s="98"/>
      <c r="KD364" s="104"/>
      <c r="KE364" s="97"/>
      <c r="KF364" s="97"/>
      <c r="KG364" s="97"/>
      <c r="KH364" s="97"/>
      <c r="KI364" s="97"/>
      <c r="KJ364" s="97"/>
      <c r="KK364" s="97"/>
      <c r="KL364" s="97"/>
      <c r="KM364" s="97"/>
      <c r="KN364" s="97"/>
      <c r="KO364" s="97"/>
      <c r="KP364" s="97"/>
      <c r="KQ364" s="97"/>
      <c r="KR364" s="97"/>
      <c r="KS364" s="97"/>
    </row>
    <row r="365" ht="15.0" customHeight="1">
      <c r="A365" s="104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8"/>
      <c r="R365" s="104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8"/>
      <c r="AI365" s="104"/>
      <c r="AJ365" s="97"/>
      <c r="AK365" s="97"/>
      <c r="AL365" s="97"/>
      <c r="AM365" s="97"/>
      <c r="AN365" s="97"/>
      <c r="AO365" s="97"/>
      <c r="AP365" s="97"/>
      <c r="AQ365" s="97"/>
      <c r="AR365" s="97"/>
      <c r="AS365" s="97"/>
      <c r="AT365" s="97"/>
      <c r="AU365" s="97"/>
      <c r="AV365" s="97"/>
      <c r="AW365" s="97"/>
      <c r="AX365" s="97"/>
      <c r="AY365" s="98"/>
      <c r="AZ365" s="104"/>
      <c r="BA365" s="97"/>
      <c r="BB365" s="97"/>
      <c r="BC365" s="97"/>
      <c r="BD365" s="97"/>
      <c r="BE365" s="97"/>
      <c r="BF365" s="97"/>
      <c r="BG365" s="97"/>
      <c r="BH365" s="97"/>
      <c r="BI365" s="97"/>
      <c r="BJ365" s="97"/>
      <c r="BK365" s="97"/>
      <c r="BL365" s="97"/>
      <c r="BM365" s="97"/>
      <c r="BN365" s="97"/>
      <c r="BO365" s="97"/>
      <c r="BP365" s="98"/>
      <c r="BQ365" s="104"/>
      <c r="BR365" s="97"/>
      <c r="BS365" s="97"/>
      <c r="BT365" s="97"/>
      <c r="BU365" s="97"/>
      <c r="BV365" s="97"/>
      <c r="BW365" s="97"/>
      <c r="BX365" s="97"/>
      <c r="BY365" s="97"/>
      <c r="BZ365" s="97"/>
      <c r="CA365" s="97"/>
      <c r="CB365" s="97"/>
      <c r="CC365" s="97"/>
      <c r="CD365" s="97"/>
      <c r="CE365" s="97"/>
      <c r="CF365" s="97"/>
      <c r="CG365" s="98"/>
      <c r="CH365" s="104"/>
      <c r="CI365" s="97"/>
      <c r="CJ365" s="97"/>
      <c r="CK365" s="97"/>
      <c r="CL365" s="97"/>
      <c r="CM365" s="97"/>
      <c r="CN365" s="97"/>
      <c r="CO365" s="97"/>
      <c r="CP365" s="97"/>
      <c r="CQ365" s="97"/>
      <c r="CR365" s="97"/>
      <c r="CS365" s="97"/>
      <c r="CT365" s="97"/>
      <c r="CU365" s="97"/>
      <c r="CV365" s="97"/>
      <c r="CW365" s="97"/>
      <c r="CX365" s="98"/>
      <c r="CY365" s="104"/>
      <c r="CZ365" s="97"/>
      <c r="DA365" s="97"/>
      <c r="DB365" s="97"/>
      <c r="DC365" s="97"/>
      <c r="DD365" s="97"/>
      <c r="DE365" s="97"/>
      <c r="DF365" s="97"/>
      <c r="DG365" s="97"/>
      <c r="DH365" s="97"/>
      <c r="DI365" s="97"/>
      <c r="DJ365" s="97"/>
      <c r="DK365" s="97"/>
      <c r="DL365" s="97"/>
      <c r="DM365" s="97"/>
      <c r="DN365" s="97"/>
      <c r="DO365" s="98"/>
      <c r="DP365" s="104"/>
      <c r="DQ365" s="97"/>
      <c r="DR365" s="97"/>
      <c r="DS365" s="97"/>
      <c r="DT365" s="97"/>
      <c r="DU365" s="97"/>
      <c r="DV365" s="97"/>
      <c r="DW365" s="97"/>
      <c r="DX365" s="97"/>
      <c r="DY365" s="97"/>
      <c r="DZ365" s="97"/>
      <c r="EA365" s="97"/>
      <c r="EB365" s="97"/>
      <c r="EC365" s="97"/>
      <c r="ED365" s="97"/>
      <c r="EE365" s="97"/>
      <c r="EF365" s="98"/>
      <c r="EG365" s="104"/>
      <c r="EH365" s="97"/>
      <c r="EI365" s="97"/>
      <c r="EJ365" s="97"/>
      <c r="EK365" s="97"/>
      <c r="EL365" s="97"/>
      <c r="EM365" s="97"/>
      <c r="EN365" s="97"/>
      <c r="EO365" s="97"/>
      <c r="EP365" s="97"/>
      <c r="EQ365" s="97"/>
      <c r="ER365" s="97"/>
      <c r="ES365" s="97"/>
      <c r="ET365" s="97"/>
      <c r="EU365" s="97"/>
      <c r="EV365" s="97"/>
      <c r="EW365" s="98"/>
      <c r="EX365" s="104"/>
      <c r="EY365" s="97"/>
      <c r="EZ365" s="97"/>
      <c r="FA365" s="97"/>
      <c r="FB365" s="97"/>
      <c r="FC365" s="97"/>
      <c r="FD365" s="97"/>
      <c r="FE365" s="97"/>
      <c r="FF365" s="97"/>
      <c r="FG365" s="97"/>
      <c r="FH365" s="97"/>
      <c r="FI365" s="97"/>
      <c r="FJ365" s="97"/>
      <c r="FK365" s="97"/>
      <c r="FL365" s="97"/>
      <c r="FM365" s="97"/>
      <c r="FN365" s="98"/>
      <c r="FO365" s="104"/>
      <c r="FP365" s="97"/>
      <c r="FQ365" s="97"/>
      <c r="FR365" s="97"/>
      <c r="FS365" s="97"/>
      <c r="FT365" s="97"/>
      <c r="FU365" s="97"/>
      <c r="FV365" s="97"/>
      <c r="FW365" s="97"/>
      <c r="FX365" s="97"/>
      <c r="FY365" s="97"/>
      <c r="FZ365" s="97"/>
      <c r="GA365" s="97"/>
      <c r="GB365" s="97"/>
      <c r="GC365" s="97"/>
      <c r="GD365" s="97"/>
      <c r="GE365" s="98"/>
      <c r="GF365" s="104"/>
      <c r="GG365" s="97"/>
      <c r="GH365" s="97"/>
      <c r="GI365" s="97"/>
      <c r="GJ365" s="97"/>
      <c r="GK365" s="97"/>
      <c r="GL365" s="97"/>
      <c r="GM365" s="97"/>
      <c r="GN365" s="97"/>
      <c r="GO365" s="97"/>
      <c r="GP365" s="97"/>
      <c r="GQ365" s="97"/>
      <c r="GR365" s="97"/>
      <c r="GS365" s="97"/>
      <c r="GT365" s="97"/>
      <c r="GU365" s="97"/>
      <c r="GV365" s="98"/>
      <c r="GW365" s="104"/>
      <c r="GX365" s="97"/>
      <c r="GY365" s="97"/>
      <c r="GZ365" s="97"/>
      <c r="HA365" s="97"/>
      <c r="HB365" s="97"/>
      <c r="HC365" s="97"/>
      <c r="HD365" s="97"/>
      <c r="HE365" s="97"/>
      <c r="HF365" s="97"/>
      <c r="HG365" s="97"/>
      <c r="HH365" s="97"/>
      <c r="HI365" s="97"/>
      <c r="HJ365" s="97"/>
      <c r="HK365" s="97"/>
      <c r="HL365" s="97"/>
      <c r="HM365" s="98"/>
      <c r="HN365" s="104"/>
      <c r="HO365" s="97"/>
      <c r="HP365" s="97"/>
      <c r="HQ365" s="97"/>
      <c r="HR365" s="97"/>
      <c r="HS365" s="97"/>
      <c r="HT365" s="97"/>
      <c r="HU365" s="97"/>
      <c r="HV365" s="97"/>
      <c r="HW365" s="97"/>
      <c r="HX365" s="97"/>
      <c r="HY365" s="97"/>
      <c r="HZ365" s="97"/>
      <c r="IA365" s="97"/>
      <c r="IB365" s="97"/>
      <c r="IC365" s="97"/>
      <c r="ID365" s="98"/>
      <c r="IE365" s="104"/>
      <c r="IF365" s="97"/>
      <c r="IG365" s="97"/>
      <c r="IH365" s="97"/>
      <c r="II365" s="97"/>
      <c r="IJ365" s="97"/>
      <c r="IK365" s="97"/>
      <c r="IL365" s="97"/>
      <c r="IM365" s="97"/>
      <c r="IN365" s="97"/>
      <c r="IO365" s="97"/>
      <c r="IP365" s="97"/>
      <c r="IQ365" s="97"/>
      <c r="IR365" s="97"/>
      <c r="IS365" s="97"/>
      <c r="IT365" s="97"/>
      <c r="IU365" s="98"/>
      <c r="IV365" s="104"/>
      <c r="IW365" s="97"/>
      <c r="IX365" s="97"/>
      <c r="IY365" s="97"/>
      <c r="IZ365" s="97"/>
      <c r="JA365" s="97"/>
      <c r="JB365" s="97"/>
      <c r="JC365" s="97"/>
      <c r="JD365" s="97"/>
      <c r="JE365" s="97"/>
      <c r="JF365" s="97"/>
      <c r="JG365" s="97"/>
      <c r="JH365" s="97"/>
      <c r="JI365" s="97"/>
      <c r="JJ365" s="97"/>
      <c r="JK365" s="97"/>
      <c r="JL365" s="98"/>
      <c r="JM365" s="104"/>
      <c r="JN365" s="97"/>
      <c r="JO365" s="97"/>
      <c r="JP365" s="97"/>
      <c r="JQ365" s="97"/>
      <c r="JR365" s="97"/>
      <c r="JS365" s="97"/>
      <c r="JT365" s="97"/>
      <c r="JU365" s="97"/>
      <c r="JV365" s="97"/>
      <c r="JW365" s="97"/>
      <c r="JX365" s="97"/>
      <c r="JY365" s="97"/>
      <c r="JZ365" s="97"/>
      <c r="KA365" s="97"/>
      <c r="KB365" s="97"/>
      <c r="KC365" s="98"/>
      <c r="KD365" s="104"/>
      <c r="KE365" s="97"/>
      <c r="KF365" s="97"/>
      <c r="KG365" s="97"/>
      <c r="KH365" s="97"/>
      <c r="KI365" s="97"/>
      <c r="KJ365" s="97"/>
      <c r="KK365" s="97"/>
      <c r="KL365" s="97"/>
      <c r="KM365" s="97"/>
      <c r="KN365" s="97"/>
      <c r="KO365" s="97"/>
      <c r="KP365" s="97"/>
      <c r="KQ365" s="97"/>
      <c r="KR365" s="97"/>
      <c r="KS365" s="97"/>
    </row>
    <row r="366" ht="15.0" customHeight="1">
      <c r="A366" s="104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8"/>
      <c r="R366" s="104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8"/>
      <c r="AI366" s="104"/>
      <c r="AJ366" s="97"/>
      <c r="AK366" s="97"/>
      <c r="AL366" s="97"/>
      <c r="AM366" s="97"/>
      <c r="AN366" s="97"/>
      <c r="AO366" s="97"/>
      <c r="AP366" s="97"/>
      <c r="AQ366" s="97"/>
      <c r="AR366" s="97"/>
      <c r="AS366" s="97"/>
      <c r="AT366" s="97"/>
      <c r="AU366" s="97"/>
      <c r="AV366" s="97"/>
      <c r="AW366" s="97"/>
      <c r="AX366" s="97"/>
      <c r="AY366" s="98"/>
      <c r="AZ366" s="104"/>
      <c r="BA366" s="97"/>
      <c r="BB366" s="97"/>
      <c r="BC366" s="97"/>
      <c r="BD366" s="97"/>
      <c r="BE366" s="97"/>
      <c r="BF366" s="97"/>
      <c r="BG366" s="97"/>
      <c r="BH366" s="97"/>
      <c r="BI366" s="97"/>
      <c r="BJ366" s="97"/>
      <c r="BK366" s="97"/>
      <c r="BL366" s="97"/>
      <c r="BM366" s="97"/>
      <c r="BN366" s="97"/>
      <c r="BO366" s="97"/>
      <c r="BP366" s="98"/>
      <c r="BQ366" s="104"/>
      <c r="BR366" s="97"/>
      <c r="BS366" s="97"/>
      <c r="BT366" s="97"/>
      <c r="BU366" s="97"/>
      <c r="BV366" s="97"/>
      <c r="BW366" s="97"/>
      <c r="BX366" s="97"/>
      <c r="BY366" s="97"/>
      <c r="BZ366" s="97"/>
      <c r="CA366" s="97"/>
      <c r="CB366" s="97"/>
      <c r="CC366" s="97"/>
      <c r="CD366" s="97"/>
      <c r="CE366" s="97"/>
      <c r="CF366" s="97"/>
      <c r="CG366" s="98"/>
      <c r="CH366" s="104"/>
      <c r="CI366" s="97"/>
      <c r="CJ366" s="97"/>
      <c r="CK366" s="97"/>
      <c r="CL366" s="97"/>
      <c r="CM366" s="97"/>
      <c r="CN366" s="97"/>
      <c r="CO366" s="97"/>
      <c r="CP366" s="97"/>
      <c r="CQ366" s="97"/>
      <c r="CR366" s="97"/>
      <c r="CS366" s="97"/>
      <c r="CT366" s="97"/>
      <c r="CU366" s="97"/>
      <c r="CV366" s="97"/>
      <c r="CW366" s="97"/>
      <c r="CX366" s="98"/>
      <c r="CY366" s="104"/>
      <c r="CZ366" s="97"/>
      <c r="DA366" s="97"/>
      <c r="DB366" s="97"/>
      <c r="DC366" s="97"/>
      <c r="DD366" s="97"/>
      <c r="DE366" s="97"/>
      <c r="DF366" s="97"/>
      <c r="DG366" s="97"/>
      <c r="DH366" s="97"/>
      <c r="DI366" s="97"/>
      <c r="DJ366" s="97"/>
      <c r="DK366" s="97"/>
      <c r="DL366" s="97"/>
      <c r="DM366" s="97"/>
      <c r="DN366" s="97"/>
      <c r="DO366" s="98"/>
      <c r="DP366" s="104"/>
      <c r="DQ366" s="97"/>
      <c r="DR366" s="97"/>
      <c r="DS366" s="97"/>
      <c r="DT366" s="97"/>
      <c r="DU366" s="97"/>
      <c r="DV366" s="97"/>
      <c r="DW366" s="97"/>
      <c r="DX366" s="97"/>
      <c r="DY366" s="97"/>
      <c r="DZ366" s="97"/>
      <c r="EA366" s="97"/>
      <c r="EB366" s="97"/>
      <c r="EC366" s="97"/>
      <c r="ED366" s="97"/>
      <c r="EE366" s="97"/>
      <c r="EF366" s="98"/>
      <c r="EG366" s="104"/>
      <c r="EH366" s="97"/>
      <c r="EI366" s="97"/>
      <c r="EJ366" s="97"/>
      <c r="EK366" s="97"/>
      <c r="EL366" s="97"/>
      <c r="EM366" s="97"/>
      <c r="EN366" s="97"/>
      <c r="EO366" s="97"/>
      <c r="EP366" s="97"/>
      <c r="EQ366" s="97"/>
      <c r="ER366" s="97"/>
      <c r="ES366" s="97"/>
      <c r="ET366" s="97"/>
      <c r="EU366" s="97"/>
      <c r="EV366" s="97"/>
      <c r="EW366" s="98"/>
      <c r="EX366" s="104"/>
      <c r="EY366" s="97"/>
      <c r="EZ366" s="97"/>
      <c r="FA366" s="97"/>
      <c r="FB366" s="97"/>
      <c r="FC366" s="97"/>
      <c r="FD366" s="97"/>
      <c r="FE366" s="97"/>
      <c r="FF366" s="97"/>
      <c r="FG366" s="97"/>
      <c r="FH366" s="97"/>
      <c r="FI366" s="97"/>
      <c r="FJ366" s="97"/>
      <c r="FK366" s="97"/>
      <c r="FL366" s="97"/>
      <c r="FM366" s="97"/>
      <c r="FN366" s="98"/>
      <c r="FO366" s="104"/>
      <c r="FP366" s="97"/>
      <c r="FQ366" s="97"/>
      <c r="FR366" s="97"/>
      <c r="FS366" s="97"/>
      <c r="FT366" s="97"/>
      <c r="FU366" s="97"/>
      <c r="FV366" s="97"/>
      <c r="FW366" s="97"/>
      <c r="FX366" s="97"/>
      <c r="FY366" s="97"/>
      <c r="FZ366" s="97"/>
      <c r="GA366" s="97"/>
      <c r="GB366" s="97"/>
      <c r="GC366" s="97"/>
      <c r="GD366" s="97"/>
      <c r="GE366" s="98"/>
      <c r="GF366" s="104"/>
      <c r="GG366" s="97"/>
      <c r="GH366" s="97"/>
      <c r="GI366" s="97"/>
      <c r="GJ366" s="97"/>
      <c r="GK366" s="97"/>
      <c r="GL366" s="97"/>
      <c r="GM366" s="97"/>
      <c r="GN366" s="97"/>
      <c r="GO366" s="97"/>
      <c r="GP366" s="97"/>
      <c r="GQ366" s="97"/>
      <c r="GR366" s="97"/>
      <c r="GS366" s="97"/>
      <c r="GT366" s="97"/>
      <c r="GU366" s="97"/>
      <c r="GV366" s="98"/>
      <c r="GW366" s="104"/>
      <c r="GX366" s="97"/>
      <c r="GY366" s="97"/>
      <c r="GZ366" s="97"/>
      <c r="HA366" s="97"/>
      <c r="HB366" s="97"/>
      <c r="HC366" s="97"/>
      <c r="HD366" s="97"/>
      <c r="HE366" s="97"/>
      <c r="HF366" s="97"/>
      <c r="HG366" s="97"/>
      <c r="HH366" s="97"/>
      <c r="HI366" s="97"/>
      <c r="HJ366" s="97"/>
      <c r="HK366" s="97"/>
      <c r="HL366" s="97"/>
      <c r="HM366" s="98"/>
      <c r="HN366" s="104"/>
      <c r="HO366" s="97"/>
      <c r="HP366" s="97"/>
      <c r="HQ366" s="97"/>
      <c r="HR366" s="97"/>
      <c r="HS366" s="97"/>
      <c r="HT366" s="97"/>
      <c r="HU366" s="97"/>
      <c r="HV366" s="97"/>
      <c r="HW366" s="97"/>
      <c r="HX366" s="97"/>
      <c r="HY366" s="97"/>
      <c r="HZ366" s="97"/>
      <c r="IA366" s="97"/>
      <c r="IB366" s="97"/>
      <c r="IC366" s="97"/>
      <c r="ID366" s="98"/>
      <c r="IE366" s="104"/>
      <c r="IF366" s="97"/>
      <c r="IG366" s="97"/>
      <c r="IH366" s="97"/>
      <c r="II366" s="97"/>
      <c r="IJ366" s="97"/>
      <c r="IK366" s="97"/>
      <c r="IL366" s="97"/>
      <c r="IM366" s="97"/>
      <c r="IN366" s="97"/>
      <c r="IO366" s="97"/>
      <c r="IP366" s="97"/>
      <c r="IQ366" s="97"/>
      <c r="IR366" s="97"/>
      <c r="IS366" s="97"/>
      <c r="IT366" s="97"/>
      <c r="IU366" s="98"/>
      <c r="IV366" s="104"/>
      <c r="IW366" s="97"/>
      <c r="IX366" s="97"/>
      <c r="IY366" s="97"/>
      <c r="IZ366" s="97"/>
      <c r="JA366" s="97"/>
      <c r="JB366" s="97"/>
      <c r="JC366" s="97"/>
      <c r="JD366" s="97"/>
      <c r="JE366" s="97"/>
      <c r="JF366" s="97"/>
      <c r="JG366" s="97"/>
      <c r="JH366" s="97"/>
      <c r="JI366" s="97"/>
      <c r="JJ366" s="97"/>
      <c r="JK366" s="97"/>
      <c r="JL366" s="98"/>
      <c r="JM366" s="104"/>
      <c r="JN366" s="97"/>
      <c r="JO366" s="97"/>
      <c r="JP366" s="97"/>
      <c r="JQ366" s="97"/>
      <c r="JR366" s="97"/>
      <c r="JS366" s="97"/>
      <c r="JT366" s="97"/>
      <c r="JU366" s="97"/>
      <c r="JV366" s="97"/>
      <c r="JW366" s="97"/>
      <c r="JX366" s="97"/>
      <c r="JY366" s="97"/>
      <c r="JZ366" s="97"/>
      <c r="KA366" s="97"/>
      <c r="KB366" s="97"/>
      <c r="KC366" s="98"/>
      <c r="KD366" s="104"/>
      <c r="KE366" s="97"/>
      <c r="KF366" s="97"/>
      <c r="KG366" s="97"/>
      <c r="KH366" s="97"/>
      <c r="KI366" s="97"/>
      <c r="KJ366" s="97"/>
      <c r="KK366" s="97"/>
      <c r="KL366" s="97"/>
      <c r="KM366" s="97"/>
      <c r="KN366" s="97"/>
      <c r="KO366" s="97"/>
      <c r="KP366" s="97"/>
      <c r="KQ366" s="97"/>
      <c r="KR366" s="97"/>
      <c r="KS366" s="97"/>
    </row>
    <row r="367" ht="15.0" customHeight="1">
      <c r="A367" s="104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8"/>
      <c r="R367" s="104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7"/>
      <c r="AH367" s="98"/>
      <c r="AI367" s="104"/>
      <c r="AJ367" s="97"/>
      <c r="AK367" s="97"/>
      <c r="AL367" s="97"/>
      <c r="AM367" s="97"/>
      <c r="AN367" s="97"/>
      <c r="AO367" s="97"/>
      <c r="AP367" s="97"/>
      <c r="AQ367" s="97"/>
      <c r="AR367" s="97"/>
      <c r="AS367" s="97"/>
      <c r="AT367" s="97"/>
      <c r="AU367" s="97"/>
      <c r="AV367" s="97"/>
      <c r="AW367" s="97"/>
      <c r="AX367" s="97"/>
      <c r="AY367" s="98"/>
      <c r="AZ367" s="104"/>
      <c r="BA367" s="97"/>
      <c r="BB367" s="97"/>
      <c r="BC367" s="97"/>
      <c r="BD367" s="97"/>
      <c r="BE367" s="97"/>
      <c r="BF367" s="97"/>
      <c r="BG367" s="97"/>
      <c r="BH367" s="97"/>
      <c r="BI367" s="97"/>
      <c r="BJ367" s="97"/>
      <c r="BK367" s="97"/>
      <c r="BL367" s="97"/>
      <c r="BM367" s="97"/>
      <c r="BN367" s="97"/>
      <c r="BO367" s="97"/>
      <c r="BP367" s="98"/>
      <c r="BQ367" s="104"/>
      <c r="BR367" s="97"/>
      <c r="BS367" s="97"/>
      <c r="BT367" s="97"/>
      <c r="BU367" s="97"/>
      <c r="BV367" s="97"/>
      <c r="BW367" s="97"/>
      <c r="BX367" s="97"/>
      <c r="BY367" s="97"/>
      <c r="BZ367" s="97"/>
      <c r="CA367" s="97"/>
      <c r="CB367" s="97"/>
      <c r="CC367" s="97"/>
      <c r="CD367" s="97"/>
      <c r="CE367" s="97"/>
      <c r="CF367" s="97"/>
      <c r="CG367" s="98"/>
      <c r="CH367" s="104"/>
      <c r="CI367" s="97"/>
      <c r="CJ367" s="97"/>
      <c r="CK367" s="97"/>
      <c r="CL367" s="97"/>
      <c r="CM367" s="97"/>
      <c r="CN367" s="97"/>
      <c r="CO367" s="97"/>
      <c r="CP367" s="97"/>
      <c r="CQ367" s="97"/>
      <c r="CR367" s="97"/>
      <c r="CS367" s="97"/>
      <c r="CT367" s="97"/>
      <c r="CU367" s="97"/>
      <c r="CV367" s="97"/>
      <c r="CW367" s="97"/>
      <c r="CX367" s="98"/>
      <c r="CY367" s="104"/>
      <c r="CZ367" s="97"/>
      <c r="DA367" s="97"/>
      <c r="DB367" s="97"/>
      <c r="DC367" s="97"/>
      <c r="DD367" s="97"/>
      <c r="DE367" s="97"/>
      <c r="DF367" s="97"/>
      <c r="DG367" s="97"/>
      <c r="DH367" s="97"/>
      <c r="DI367" s="97"/>
      <c r="DJ367" s="97"/>
      <c r="DK367" s="97"/>
      <c r="DL367" s="97"/>
      <c r="DM367" s="97"/>
      <c r="DN367" s="97"/>
      <c r="DO367" s="98"/>
      <c r="DP367" s="104"/>
      <c r="DQ367" s="97"/>
      <c r="DR367" s="97"/>
      <c r="DS367" s="97"/>
      <c r="DT367" s="97"/>
      <c r="DU367" s="97"/>
      <c r="DV367" s="97"/>
      <c r="DW367" s="97"/>
      <c r="DX367" s="97"/>
      <c r="DY367" s="97"/>
      <c r="DZ367" s="97"/>
      <c r="EA367" s="97"/>
      <c r="EB367" s="97"/>
      <c r="EC367" s="97"/>
      <c r="ED367" s="97"/>
      <c r="EE367" s="97"/>
      <c r="EF367" s="98"/>
      <c r="EG367" s="104"/>
      <c r="EH367" s="97"/>
      <c r="EI367" s="97"/>
      <c r="EJ367" s="97"/>
      <c r="EK367" s="97"/>
      <c r="EL367" s="97"/>
      <c r="EM367" s="97"/>
      <c r="EN367" s="97"/>
      <c r="EO367" s="97"/>
      <c r="EP367" s="97"/>
      <c r="EQ367" s="97"/>
      <c r="ER367" s="97"/>
      <c r="ES367" s="97"/>
      <c r="ET367" s="97"/>
      <c r="EU367" s="97"/>
      <c r="EV367" s="97"/>
      <c r="EW367" s="98"/>
      <c r="EX367" s="104"/>
      <c r="EY367" s="97"/>
      <c r="EZ367" s="97"/>
      <c r="FA367" s="97"/>
      <c r="FB367" s="97"/>
      <c r="FC367" s="97"/>
      <c r="FD367" s="97"/>
      <c r="FE367" s="97"/>
      <c r="FF367" s="97"/>
      <c r="FG367" s="97"/>
      <c r="FH367" s="97"/>
      <c r="FI367" s="97"/>
      <c r="FJ367" s="97"/>
      <c r="FK367" s="97"/>
      <c r="FL367" s="97"/>
      <c r="FM367" s="97"/>
      <c r="FN367" s="98"/>
      <c r="FO367" s="104"/>
      <c r="FP367" s="97"/>
      <c r="FQ367" s="97"/>
      <c r="FR367" s="97"/>
      <c r="FS367" s="97"/>
      <c r="FT367" s="97"/>
      <c r="FU367" s="97"/>
      <c r="FV367" s="97"/>
      <c r="FW367" s="97"/>
      <c r="FX367" s="97"/>
      <c r="FY367" s="97"/>
      <c r="FZ367" s="97"/>
      <c r="GA367" s="97"/>
      <c r="GB367" s="97"/>
      <c r="GC367" s="97"/>
      <c r="GD367" s="97"/>
      <c r="GE367" s="98"/>
      <c r="GF367" s="104"/>
      <c r="GG367" s="97"/>
      <c r="GH367" s="97"/>
      <c r="GI367" s="97"/>
      <c r="GJ367" s="97"/>
      <c r="GK367" s="97"/>
      <c r="GL367" s="97"/>
      <c r="GM367" s="97"/>
      <c r="GN367" s="97"/>
      <c r="GO367" s="97"/>
      <c r="GP367" s="97"/>
      <c r="GQ367" s="97"/>
      <c r="GR367" s="97"/>
      <c r="GS367" s="97"/>
      <c r="GT367" s="97"/>
      <c r="GU367" s="97"/>
      <c r="GV367" s="98"/>
      <c r="GW367" s="104"/>
      <c r="GX367" s="97"/>
      <c r="GY367" s="97"/>
      <c r="GZ367" s="97"/>
      <c r="HA367" s="97"/>
      <c r="HB367" s="97"/>
      <c r="HC367" s="97"/>
      <c r="HD367" s="97"/>
      <c r="HE367" s="97"/>
      <c r="HF367" s="97"/>
      <c r="HG367" s="97"/>
      <c r="HH367" s="97"/>
      <c r="HI367" s="97"/>
      <c r="HJ367" s="97"/>
      <c r="HK367" s="97"/>
      <c r="HL367" s="97"/>
      <c r="HM367" s="98"/>
      <c r="HN367" s="104"/>
      <c r="HO367" s="97"/>
      <c r="HP367" s="97"/>
      <c r="HQ367" s="97"/>
      <c r="HR367" s="97"/>
      <c r="HS367" s="97"/>
      <c r="HT367" s="97"/>
      <c r="HU367" s="97"/>
      <c r="HV367" s="97"/>
      <c r="HW367" s="97"/>
      <c r="HX367" s="97"/>
      <c r="HY367" s="97"/>
      <c r="HZ367" s="97"/>
      <c r="IA367" s="97"/>
      <c r="IB367" s="97"/>
      <c r="IC367" s="97"/>
      <c r="ID367" s="98"/>
      <c r="IE367" s="104"/>
      <c r="IF367" s="97"/>
      <c r="IG367" s="97"/>
      <c r="IH367" s="97"/>
      <c r="II367" s="97"/>
      <c r="IJ367" s="97"/>
      <c r="IK367" s="97"/>
      <c r="IL367" s="97"/>
      <c r="IM367" s="97"/>
      <c r="IN367" s="97"/>
      <c r="IO367" s="97"/>
      <c r="IP367" s="97"/>
      <c r="IQ367" s="97"/>
      <c r="IR367" s="97"/>
      <c r="IS367" s="97"/>
      <c r="IT367" s="97"/>
      <c r="IU367" s="98"/>
      <c r="IV367" s="104"/>
      <c r="IW367" s="97"/>
      <c r="IX367" s="97"/>
      <c r="IY367" s="97"/>
      <c r="IZ367" s="97"/>
      <c r="JA367" s="97"/>
      <c r="JB367" s="97"/>
      <c r="JC367" s="97"/>
      <c r="JD367" s="97"/>
      <c r="JE367" s="97"/>
      <c r="JF367" s="97"/>
      <c r="JG367" s="97"/>
      <c r="JH367" s="97"/>
      <c r="JI367" s="97"/>
      <c r="JJ367" s="97"/>
      <c r="JK367" s="97"/>
      <c r="JL367" s="98"/>
      <c r="JM367" s="104"/>
      <c r="JN367" s="97"/>
      <c r="JO367" s="97"/>
      <c r="JP367" s="97"/>
      <c r="JQ367" s="97"/>
      <c r="JR367" s="97"/>
      <c r="JS367" s="97"/>
      <c r="JT367" s="97"/>
      <c r="JU367" s="97"/>
      <c r="JV367" s="97"/>
      <c r="JW367" s="97"/>
      <c r="JX367" s="97"/>
      <c r="JY367" s="97"/>
      <c r="JZ367" s="97"/>
      <c r="KA367" s="97"/>
      <c r="KB367" s="97"/>
      <c r="KC367" s="98"/>
      <c r="KD367" s="104"/>
      <c r="KE367" s="97"/>
      <c r="KF367" s="97"/>
      <c r="KG367" s="97"/>
      <c r="KH367" s="97"/>
      <c r="KI367" s="97"/>
      <c r="KJ367" s="97"/>
      <c r="KK367" s="97"/>
      <c r="KL367" s="97"/>
      <c r="KM367" s="97"/>
      <c r="KN367" s="97"/>
      <c r="KO367" s="97"/>
      <c r="KP367" s="97"/>
      <c r="KQ367" s="97"/>
      <c r="KR367" s="97"/>
      <c r="KS367" s="97"/>
    </row>
    <row r="368" ht="15.0" customHeight="1">
      <c r="A368" s="104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8"/>
      <c r="R368" s="104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8"/>
      <c r="AI368" s="104"/>
      <c r="AJ368" s="97"/>
      <c r="AK368" s="97"/>
      <c r="AL368" s="97"/>
      <c r="AM368" s="97"/>
      <c r="AN368" s="97"/>
      <c r="AO368" s="97"/>
      <c r="AP368" s="97"/>
      <c r="AQ368" s="97"/>
      <c r="AR368" s="97"/>
      <c r="AS368" s="97"/>
      <c r="AT368" s="97"/>
      <c r="AU368" s="97"/>
      <c r="AV368" s="97"/>
      <c r="AW368" s="97"/>
      <c r="AX368" s="97"/>
      <c r="AY368" s="98"/>
      <c r="AZ368" s="104"/>
      <c r="BA368" s="97"/>
      <c r="BB368" s="97"/>
      <c r="BC368" s="97"/>
      <c r="BD368" s="97"/>
      <c r="BE368" s="97"/>
      <c r="BF368" s="97"/>
      <c r="BG368" s="97"/>
      <c r="BH368" s="97"/>
      <c r="BI368" s="97"/>
      <c r="BJ368" s="97"/>
      <c r="BK368" s="97"/>
      <c r="BL368" s="97"/>
      <c r="BM368" s="97"/>
      <c r="BN368" s="97"/>
      <c r="BO368" s="97"/>
      <c r="BP368" s="98"/>
      <c r="BQ368" s="104"/>
      <c r="BR368" s="97"/>
      <c r="BS368" s="97"/>
      <c r="BT368" s="97"/>
      <c r="BU368" s="97"/>
      <c r="BV368" s="97"/>
      <c r="BW368" s="97"/>
      <c r="BX368" s="97"/>
      <c r="BY368" s="97"/>
      <c r="BZ368" s="97"/>
      <c r="CA368" s="97"/>
      <c r="CB368" s="97"/>
      <c r="CC368" s="97"/>
      <c r="CD368" s="97"/>
      <c r="CE368" s="97"/>
      <c r="CF368" s="97"/>
      <c r="CG368" s="98"/>
      <c r="CH368" s="104"/>
      <c r="CI368" s="97"/>
      <c r="CJ368" s="97"/>
      <c r="CK368" s="97"/>
      <c r="CL368" s="97"/>
      <c r="CM368" s="97"/>
      <c r="CN368" s="97"/>
      <c r="CO368" s="97"/>
      <c r="CP368" s="97"/>
      <c r="CQ368" s="97"/>
      <c r="CR368" s="97"/>
      <c r="CS368" s="97"/>
      <c r="CT368" s="97"/>
      <c r="CU368" s="97"/>
      <c r="CV368" s="97"/>
      <c r="CW368" s="97"/>
      <c r="CX368" s="98"/>
      <c r="CY368" s="104"/>
      <c r="CZ368" s="97"/>
      <c r="DA368" s="97"/>
      <c r="DB368" s="97"/>
      <c r="DC368" s="97"/>
      <c r="DD368" s="97"/>
      <c r="DE368" s="97"/>
      <c r="DF368" s="97"/>
      <c r="DG368" s="97"/>
      <c r="DH368" s="97"/>
      <c r="DI368" s="97"/>
      <c r="DJ368" s="97"/>
      <c r="DK368" s="97"/>
      <c r="DL368" s="97"/>
      <c r="DM368" s="97"/>
      <c r="DN368" s="97"/>
      <c r="DO368" s="98"/>
      <c r="DP368" s="104"/>
      <c r="DQ368" s="97"/>
      <c r="DR368" s="97"/>
      <c r="DS368" s="97"/>
      <c r="DT368" s="97"/>
      <c r="DU368" s="97"/>
      <c r="DV368" s="97"/>
      <c r="DW368" s="97"/>
      <c r="DX368" s="97"/>
      <c r="DY368" s="97"/>
      <c r="DZ368" s="97"/>
      <c r="EA368" s="97"/>
      <c r="EB368" s="97"/>
      <c r="EC368" s="97"/>
      <c r="ED368" s="97"/>
      <c r="EE368" s="97"/>
      <c r="EF368" s="98"/>
      <c r="EG368" s="104"/>
      <c r="EH368" s="97"/>
      <c r="EI368" s="97"/>
      <c r="EJ368" s="97"/>
      <c r="EK368" s="97"/>
      <c r="EL368" s="97"/>
      <c r="EM368" s="97"/>
      <c r="EN368" s="97"/>
      <c r="EO368" s="97"/>
      <c r="EP368" s="97"/>
      <c r="EQ368" s="97"/>
      <c r="ER368" s="97"/>
      <c r="ES368" s="97"/>
      <c r="ET368" s="97"/>
      <c r="EU368" s="97"/>
      <c r="EV368" s="97"/>
      <c r="EW368" s="98"/>
      <c r="EX368" s="104"/>
      <c r="EY368" s="97"/>
      <c r="EZ368" s="97"/>
      <c r="FA368" s="97"/>
      <c r="FB368" s="97"/>
      <c r="FC368" s="97"/>
      <c r="FD368" s="97"/>
      <c r="FE368" s="97"/>
      <c r="FF368" s="97"/>
      <c r="FG368" s="97"/>
      <c r="FH368" s="97"/>
      <c r="FI368" s="97"/>
      <c r="FJ368" s="97"/>
      <c r="FK368" s="97"/>
      <c r="FL368" s="97"/>
      <c r="FM368" s="97"/>
      <c r="FN368" s="98"/>
      <c r="FO368" s="104"/>
      <c r="FP368" s="97"/>
      <c r="FQ368" s="97"/>
      <c r="FR368" s="97"/>
      <c r="FS368" s="97"/>
      <c r="FT368" s="97"/>
      <c r="FU368" s="97"/>
      <c r="FV368" s="97"/>
      <c r="FW368" s="97"/>
      <c r="FX368" s="97"/>
      <c r="FY368" s="97"/>
      <c r="FZ368" s="97"/>
      <c r="GA368" s="97"/>
      <c r="GB368" s="97"/>
      <c r="GC368" s="97"/>
      <c r="GD368" s="97"/>
      <c r="GE368" s="98"/>
      <c r="GF368" s="104"/>
      <c r="GG368" s="97"/>
      <c r="GH368" s="97"/>
      <c r="GI368" s="97"/>
      <c r="GJ368" s="97"/>
      <c r="GK368" s="97"/>
      <c r="GL368" s="97"/>
      <c r="GM368" s="97"/>
      <c r="GN368" s="97"/>
      <c r="GO368" s="97"/>
      <c r="GP368" s="97"/>
      <c r="GQ368" s="97"/>
      <c r="GR368" s="97"/>
      <c r="GS368" s="97"/>
      <c r="GT368" s="97"/>
      <c r="GU368" s="97"/>
      <c r="GV368" s="98"/>
      <c r="GW368" s="104"/>
      <c r="GX368" s="97"/>
      <c r="GY368" s="97"/>
      <c r="GZ368" s="97"/>
      <c r="HA368" s="97"/>
      <c r="HB368" s="97"/>
      <c r="HC368" s="97"/>
      <c r="HD368" s="97"/>
      <c r="HE368" s="97"/>
      <c r="HF368" s="97"/>
      <c r="HG368" s="97"/>
      <c r="HH368" s="97"/>
      <c r="HI368" s="97"/>
      <c r="HJ368" s="97"/>
      <c r="HK368" s="97"/>
      <c r="HL368" s="97"/>
      <c r="HM368" s="98"/>
      <c r="HN368" s="104"/>
      <c r="HO368" s="97"/>
      <c r="HP368" s="97"/>
      <c r="HQ368" s="97"/>
      <c r="HR368" s="97"/>
      <c r="HS368" s="97"/>
      <c r="HT368" s="97"/>
      <c r="HU368" s="97"/>
      <c r="HV368" s="97"/>
      <c r="HW368" s="97"/>
      <c r="HX368" s="97"/>
      <c r="HY368" s="97"/>
      <c r="HZ368" s="97"/>
      <c r="IA368" s="97"/>
      <c r="IB368" s="97"/>
      <c r="IC368" s="97"/>
      <c r="ID368" s="98"/>
      <c r="IE368" s="104"/>
      <c r="IF368" s="97"/>
      <c r="IG368" s="97"/>
      <c r="IH368" s="97"/>
      <c r="II368" s="97"/>
      <c r="IJ368" s="97"/>
      <c r="IK368" s="97"/>
      <c r="IL368" s="97"/>
      <c r="IM368" s="97"/>
      <c r="IN368" s="97"/>
      <c r="IO368" s="97"/>
      <c r="IP368" s="97"/>
      <c r="IQ368" s="97"/>
      <c r="IR368" s="97"/>
      <c r="IS368" s="97"/>
      <c r="IT368" s="97"/>
      <c r="IU368" s="98"/>
      <c r="IV368" s="104"/>
      <c r="IW368" s="97"/>
      <c r="IX368" s="97"/>
      <c r="IY368" s="97"/>
      <c r="IZ368" s="97"/>
      <c r="JA368" s="97"/>
      <c r="JB368" s="97"/>
      <c r="JC368" s="97"/>
      <c r="JD368" s="97"/>
      <c r="JE368" s="97"/>
      <c r="JF368" s="97"/>
      <c r="JG368" s="97"/>
      <c r="JH368" s="97"/>
      <c r="JI368" s="97"/>
      <c r="JJ368" s="97"/>
      <c r="JK368" s="97"/>
      <c r="JL368" s="98"/>
      <c r="JM368" s="104"/>
      <c r="JN368" s="97"/>
      <c r="JO368" s="97"/>
      <c r="JP368" s="97"/>
      <c r="JQ368" s="97"/>
      <c r="JR368" s="97"/>
      <c r="JS368" s="97"/>
      <c r="JT368" s="97"/>
      <c r="JU368" s="97"/>
      <c r="JV368" s="97"/>
      <c r="JW368" s="97"/>
      <c r="JX368" s="97"/>
      <c r="JY368" s="97"/>
      <c r="JZ368" s="97"/>
      <c r="KA368" s="97"/>
      <c r="KB368" s="97"/>
      <c r="KC368" s="98"/>
      <c r="KD368" s="104"/>
      <c r="KE368" s="97"/>
      <c r="KF368" s="97"/>
      <c r="KG368" s="97"/>
      <c r="KH368" s="97"/>
      <c r="KI368" s="97"/>
      <c r="KJ368" s="97"/>
      <c r="KK368" s="97"/>
      <c r="KL368" s="97"/>
      <c r="KM368" s="97"/>
      <c r="KN368" s="97"/>
      <c r="KO368" s="97"/>
      <c r="KP368" s="97"/>
      <c r="KQ368" s="97"/>
      <c r="KR368" s="97"/>
      <c r="KS368" s="97"/>
    </row>
    <row r="369" ht="15.0" customHeight="1">
      <c r="A369" s="104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8"/>
      <c r="R369" s="104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7"/>
      <c r="AH369" s="98"/>
      <c r="AI369" s="104"/>
      <c r="AJ369" s="97"/>
      <c r="AK369" s="97"/>
      <c r="AL369" s="97"/>
      <c r="AM369" s="97"/>
      <c r="AN369" s="97"/>
      <c r="AO369" s="97"/>
      <c r="AP369" s="97"/>
      <c r="AQ369" s="97"/>
      <c r="AR369" s="97"/>
      <c r="AS369" s="97"/>
      <c r="AT369" s="97"/>
      <c r="AU369" s="97"/>
      <c r="AV369" s="97"/>
      <c r="AW369" s="97"/>
      <c r="AX369" s="97"/>
      <c r="AY369" s="98"/>
      <c r="AZ369" s="104"/>
      <c r="BA369" s="97"/>
      <c r="BB369" s="97"/>
      <c r="BC369" s="97"/>
      <c r="BD369" s="97"/>
      <c r="BE369" s="97"/>
      <c r="BF369" s="97"/>
      <c r="BG369" s="97"/>
      <c r="BH369" s="97"/>
      <c r="BI369" s="97"/>
      <c r="BJ369" s="97"/>
      <c r="BK369" s="97"/>
      <c r="BL369" s="97"/>
      <c r="BM369" s="97"/>
      <c r="BN369" s="97"/>
      <c r="BO369" s="97"/>
      <c r="BP369" s="98"/>
      <c r="BQ369" s="104"/>
      <c r="BR369" s="97"/>
      <c r="BS369" s="97"/>
      <c r="BT369" s="97"/>
      <c r="BU369" s="97"/>
      <c r="BV369" s="97"/>
      <c r="BW369" s="97"/>
      <c r="BX369" s="97"/>
      <c r="BY369" s="97"/>
      <c r="BZ369" s="97"/>
      <c r="CA369" s="97"/>
      <c r="CB369" s="97"/>
      <c r="CC369" s="97"/>
      <c r="CD369" s="97"/>
      <c r="CE369" s="97"/>
      <c r="CF369" s="97"/>
      <c r="CG369" s="98"/>
      <c r="CH369" s="104"/>
      <c r="CI369" s="97"/>
      <c r="CJ369" s="97"/>
      <c r="CK369" s="97"/>
      <c r="CL369" s="97"/>
      <c r="CM369" s="97"/>
      <c r="CN369" s="97"/>
      <c r="CO369" s="97"/>
      <c r="CP369" s="97"/>
      <c r="CQ369" s="97"/>
      <c r="CR369" s="97"/>
      <c r="CS369" s="97"/>
      <c r="CT369" s="97"/>
      <c r="CU369" s="97"/>
      <c r="CV369" s="97"/>
      <c r="CW369" s="97"/>
      <c r="CX369" s="98"/>
      <c r="CY369" s="104"/>
      <c r="CZ369" s="97"/>
      <c r="DA369" s="97"/>
      <c r="DB369" s="97"/>
      <c r="DC369" s="97"/>
      <c r="DD369" s="97"/>
      <c r="DE369" s="97"/>
      <c r="DF369" s="97"/>
      <c r="DG369" s="97"/>
      <c r="DH369" s="97"/>
      <c r="DI369" s="97"/>
      <c r="DJ369" s="97"/>
      <c r="DK369" s="97"/>
      <c r="DL369" s="97"/>
      <c r="DM369" s="97"/>
      <c r="DN369" s="97"/>
      <c r="DO369" s="98"/>
      <c r="DP369" s="104"/>
      <c r="DQ369" s="97"/>
      <c r="DR369" s="97"/>
      <c r="DS369" s="97"/>
      <c r="DT369" s="97"/>
      <c r="DU369" s="97"/>
      <c r="DV369" s="97"/>
      <c r="DW369" s="97"/>
      <c r="DX369" s="97"/>
      <c r="DY369" s="97"/>
      <c r="DZ369" s="97"/>
      <c r="EA369" s="97"/>
      <c r="EB369" s="97"/>
      <c r="EC369" s="97"/>
      <c r="ED369" s="97"/>
      <c r="EE369" s="97"/>
      <c r="EF369" s="98"/>
      <c r="EG369" s="104"/>
      <c r="EH369" s="97"/>
      <c r="EI369" s="97"/>
      <c r="EJ369" s="97"/>
      <c r="EK369" s="97"/>
      <c r="EL369" s="97"/>
      <c r="EM369" s="97"/>
      <c r="EN369" s="97"/>
      <c r="EO369" s="97"/>
      <c r="EP369" s="97"/>
      <c r="EQ369" s="97"/>
      <c r="ER369" s="97"/>
      <c r="ES369" s="97"/>
      <c r="ET369" s="97"/>
      <c r="EU369" s="97"/>
      <c r="EV369" s="97"/>
      <c r="EW369" s="98"/>
      <c r="EX369" s="104"/>
      <c r="EY369" s="97"/>
      <c r="EZ369" s="97"/>
      <c r="FA369" s="97"/>
      <c r="FB369" s="97"/>
      <c r="FC369" s="97"/>
      <c r="FD369" s="97"/>
      <c r="FE369" s="97"/>
      <c r="FF369" s="97"/>
      <c r="FG369" s="97"/>
      <c r="FH369" s="97"/>
      <c r="FI369" s="97"/>
      <c r="FJ369" s="97"/>
      <c r="FK369" s="97"/>
      <c r="FL369" s="97"/>
      <c r="FM369" s="97"/>
      <c r="FN369" s="98"/>
      <c r="FO369" s="104"/>
      <c r="FP369" s="97"/>
      <c r="FQ369" s="97"/>
      <c r="FR369" s="97"/>
      <c r="FS369" s="97"/>
      <c r="FT369" s="97"/>
      <c r="FU369" s="97"/>
      <c r="FV369" s="97"/>
      <c r="FW369" s="97"/>
      <c r="FX369" s="97"/>
      <c r="FY369" s="97"/>
      <c r="FZ369" s="97"/>
      <c r="GA369" s="97"/>
      <c r="GB369" s="97"/>
      <c r="GC369" s="97"/>
      <c r="GD369" s="97"/>
      <c r="GE369" s="98"/>
      <c r="GF369" s="104"/>
      <c r="GG369" s="97"/>
      <c r="GH369" s="97"/>
      <c r="GI369" s="97"/>
      <c r="GJ369" s="97"/>
      <c r="GK369" s="97"/>
      <c r="GL369" s="97"/>
      <c r="GM369" s="97"/>
      <c r="GN369" s="97"/>
      <c r="GO369" s="97"/>
      <c r="GP369" s="97"/>
      <c r="GQ369" s="97"/>
      <c r="GR369" s="97"/>
      <c r="GS369" s="97"/>
      <c r="GT369" s="97"/>
      <c r="GU369" s="97"/>
      <c r="GV369" s="98"/>
      <c r="GW369" s="104"/>
      <c r="GX369" s="97"/>
      <c r="GY369" s="97"/>
      <c r="GZ369" s="97"/>
      <c r="HA369" s="97"/>
      <c r="HB369" s="97"/>
      <c r="HC369" s="97"/>
      <c r="HD369" s="97"/>
      <c r="HE369" s="97"/>
      <c r="HF369" s="97"/>
      <c r="HG369" s="97"/>
      <c r="HH369" s="97"/>
      <c r="HI369" s="97"/>
      <c r="HJ369" s="97"/>
      <c r="HK369" s="97"/>
      <c r="HL369" s="97"/>
      <c r="HM369" s="98"/>
      <c r="HN369" s="104"/>
      <c r="HO369" s="97"/>
      <c r="HP369" s="97"/>
      <c r="HQ369" s="97"/>
      <c r="HR369" s="97"/>
      <c r="HS369" s="97"/>
      <c r="HT369" s="97"/>
      <c r="HU369" s="97"/>
      <c r="HV369" s="97"/>
      <c r="HW369" s="97"/>
      <c r="HX369" s="97"/>
      <c r="HY369" s="97"/>
      <c r="HZ369" s="97"/>
      <c r="IA369" s="97"/>
      <c r="IB369" s="97"/>
      <c r="IC369" s="97"/>
      <c r="ID369" s="98"/>
      <c r="IE369" s="104"/>
      <c r="IF369" s="97"/>
      <c r="IG369" s="97"/>
      <c r="IH369" s="97"/>
      <c r="II369" s="97"/>
      <c r="IJ369" s="97"/>
      <c r="IK369" s="97"/>
      <c r="IL369" s="97"/>
      <c r="IM369" s="97"/>
      <c r="IN369" s="97"/>
      <c r="IO369" s="97"/>
      <c r="IP369" s="97"/>
      <c r="IQ369" s="97"/>
      <c r="IR369" s="97"/>
      <c r="IS369" s="97"/>
      <c r="IT369" s="97"/>
      <c r="IU369" s="98"/>
      <c r="IV369" s="104"/>
      <c r="IW369" s="97"/>
      <c r="IX369" s="97"/>
      <c r="IY369" s="97"/>
      <c r="IZ369" s="97"/>
      <c r="JA369" s="97"/>
      <c r="JB369" s="97"/>
      <c r="JC369" s="97"/>
      <c r="JD369" s="97"/>
      <c r="JE369" s="97"/>
      <c r="JF369" s="97"/>
      <c r="JG369" s="97"/>
      <c r="JH369" s="97"/>
      <c r="JI369" s="97"/>
      <c r="JJ369" s="97"/>
      <c r="JK369" s="97"/>
      <c r="JL369" s="98"/>
      <c r="JM369" s="104"/>
      <c r="JN369" s="97"/>
      <c r="JO369" s="97"/>
      <c r="JP369" s="97"/>
      <c r="JQ369" s="97"/>
      <c r="JR369" s="97"/>
      <c r="JS369" s="97"/>
      <c r="JT369" s="97"/>
      <c r="JU369" s="97"/>
      <c r="JV369" s="97"/>
      <c r="JW369" s="97"/>
      <c r="JX369" s="97"/>
      <c r="JY369" s="97"/>
      <c r="JZ369" s="97"/>
      <c r="KA369" s="97"/>
      <c r="KB369" s="97"/>
      <c r="KC369" s="98"/>
      <c r="KD369" s="104"/>
      <c r="KE369" s="97"/>
      <c r="KF369" s="97"/>
      <c r="KG369" s="97"/>
      <c r="KH369" s="97"/>
      <c r="KI369" s="97"/>
      <c r="KJ369" s="97"/>
      <c r="KK369" s="97"/>
      <c r="KL369" s="97"/>
      <c r="KM369" s="97"/>
      <c r="KN369" s="97"/>
      <c r="KO369" s="97"/>
      <c r="KP369" s="97"/>
      <c r="KQ369" s="97"/>
      <c r="KR369" s="97"/>
      <c r="KS369" s="97"/>
    </row>
    <row r="370" ht="15.0" customHeight="1">
      <c r="A370" s="104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8"/>
      <c r="R370" s="104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8"/>
      <c r="AI370" s="104"/>
      <c r="AJ370" s="97"/>
      <c r="AK370" s="97"/>
      <c r="AL370" s="97"/>
      <c r="AM370" s="97"/>
      <c r="AN370" s="97"/>
      <c r="AO370" s="97"/>
      <c r="AP370" s="97"/>
      <c r="AQ370" s="97"/>
      <c r="AR370" s="97"/>
      <c r="AS370" s="97"/>
      <c r="AT370" s="97"/>
      <c r="AU370" s="97"/>
      <c r="AV370" s="97"/>
      <c r="AW370" s="97"/>
      <c r="AX370" s="97"/>
      <c r="AY370" s="98"/>
      <c r="AZ370" s="104"/>
      <c r="BA370" s="97"/>
      <c r="BB370" s="97"/>
      <c r="BC370" s="97"/>
      <c r="BD370" s="97"/>
      <c r="BE370" s="97"/>
      <c r="BF370" s="97"/>
      <c r="BG370" s="97"/>
      <c r="BH370" s="97"/>
      <c r="BI370" s="97"/>
      <c r="BJ370" s="97"/>
      <c r="BK370" s="97"/>
      <c r="BL370" s="97"/>
      <c r="BM370" s="97"/>
      <c r="BN370" s="97"/>
      <c r="BO370" s="97"/>
      <c r="BP370" s="98"/>
      <c r="BQ370" s="104"/>
      <c r="BR370" s="97"/>
      <c r="BS370" s="97"/>
      <c r="BT370" s="97"/>
      <c r="BU370" s="97"/>
      <c r="BV370" s="97"/>
      <c r="BW370" s="97"/>
      <c r="BX370" s="97"/>
      <c r="BY370" s="97"/>
      <c r="BZ370" s="97"/>
      <c r="CA370" s="97"/>
      <c r="CB370" s="97"/>
      <c r="CC370" s="97"/>
      <c r="CD370" s="97"/>
      <c r="CE370" s="97"/>
      <c r="CF370" s="97"/>
      <c r="CG370" s="98"/>
      <c r="CH370" s="104"/>
      <c r="CI370" s="97"/>
      <c r="CJ370" s="97"/>
      <c r="CK370" s="97"/>
      <c r="CL370" s="97"/>
      <c r="CM370" s="97"/>
      <c r="CN370" s="97"/>
      <c r="CO370" s="97"/>
      <c r="CP370" s="97"/>
      <c r="CQ370" s="97"/>
      <c r="CR370" s="97"/>
      <c r="CS370" s="97"/>
      <c r="CT370" s="97"/>
      <c r="CU370" s="97"/>
      <c r="CV370" s="97"/>
      <c r="CW370" s="97"/>
      <c r="CX370" s="98"/>
      <c r="CY370" s="104"/>
      <c r="CZ370" s="97"/>
      <c r="DA370" s="97"/>
      <c r="DB370" s="97"/>
      <c r="DC370" s="97"/>
      <c r="DD370" s="97"/>
      <c r="DE370" s="97"/>
      <c r="DF370" s="97"/>
      <c r="DG370" s="97"/>
      <c r="DH370" s="97"/>
      <c r="DI370" s="97"/>
      <c r="DJ370" s="97"/>
      <c r="DK370" s="97"/>
      <c r="DL370" s="97"/>
      <c r="DM370" s="97"/>
      <c r="DN370" s="97"/>
      <c r="DO370" s="98"/>
      <c r="DP370" s="104"/>
      <c r="DQ370" s="97"/>
      <c r="DR370" s="97"/>
      <c r="DS370" s="97"/>
      <c r="DT370" s="97"/>
      <c r="DU370" s="97"/>
      <c r="DV370" s="97"/>
      <c r="DW370" s="97"/>
      <c r="DX370" s="97"/>
      <c r="DY370" s="97"/>
      <c r="DZ370" s="97"/>
      <c r="EA370" s="97"/>
      <c r="EB370" s="97"/>
      <c r="EC370" s="97"/>
      <c r="ED370" s="97"/>
      <c r="EE370" s="97"/>
      <c r="EF370" s="98"/>
      <c r="EG370" s="104"/>
      <c r="EH370" s="97"/>
      <c r="EI370" s="97"/>
      <c r="EJ370" s="97"/>
      <c r="EK370" s="97"/>
      <c r="EL370" s="97"/>
      <c r="EM370" s="97"/>
      <c r="EN370" s="97"/>
      <c r="EO370" s="97"/>
      <c r="EP370" s="97"/>
      <c r="EQ370" s="97"/>
      <c r="ER370" s="97"/>
      <c r="ES370" s="97"/>
      <c r="ET370" s="97"/>
      <c r="EU370" s="97"/>
      <c r="EV370" s="97"/>
      <c r="EW370" s="98"/>
      <c r="EX370" s="104"/>
      <c r="EY370" s="97"/>
      <c r="EZ370" s="97"/>
      <c r="FA370" s="97"/>
      <c r="FB370" s="97"/>
      <c r="FC370" s="97"/>
      <c r="FD370" s="97"/>
      <c r="FE370" s="97"/>
      <c r="FF370" s="97"/>
      <c r="FG370" s="97"/>
      <c r="FH370" s="97"/>
      <c r="FI370" s="97"/>
      <c r="FJ370" s="97"/>
      <c r="FK370" s="97"/>
      <c r="FL370" s="97"/>
      <c r="FM370" s="97"/>
      <c r="FN370" s="98"/>
      <c r="FO370" s="104"/>
      <c r="FP370" s="97"/>
      <c r="FQ370" s="97"/>
      <c r="FR370" s="97"/>
      <c r="FS370" s="97"/>
      <c r="FT370" s="97"/>
      <c r="FU370" s="97"/>
      <c r="FV370" s="97"/>
      <c r="FW370" s="97"/>
      <c r="FX370" s="97"/>
      <c r="FY370" s="97"/>
      <c r="FZ370" s="97"/>
      <c r="GA370" s="97"/>
      <c r="GB370" s="97"/>
      <c r="GC370" s="97"/>
      <c r="GD370" s="97"/>
      <c r="GE370" s="98"/>
      <c r="GF370" s="104"/>
      <c r="GG370" s="97"/>
      <c r="GH370" s="97"/>
      <c r="GI370" s="97"/>
      <c r="GJ370" s="97"/>
      <c r="GK370" s="97"/>
      <c r="GL370" s="97"/>
      <c r="GM370" s="97"/>
      <c r="GN370" s="97"/>
      <c r="GO370" s="97"/>
      <c r="GP370" s="97"/>
      <c r="GQ370" s="97"/>
      <c r="GR370" s="97"/>
      <c r="GS370" s="97"/>
      <c r="GT370" s="97"/>
      <c r="GU370" s="97"/>
      <c r="GV370" s="98"/>
      <c r="GW370" s="104"/>
      <c r="GX370" s="97"/>
      <c r="GY370" s="97"/>
      <c r="GZ370" s="97"/>
      <c r="HA370" s="97"/>
      <c r="HB370" s="97"/>
      <c r="HC370" s="97"/>
      <c r="HD370" s="97"/>
      <c r="HE370" s="97"/>
      <c r="HF370" s="97"/>
      <c r="HG370" s="97"/>
      <c r="HH370" s="97"/>
      <c r="HI370" s="97"/>
      <c r="HJ370" s="97"/>
      <c r="HK370" s="97"/>
      <c r="HL370" s="97"/>
      <c r="HM370" s="98"/>
      <c r="HN370" s="104"/>
      <c r="HO370" s="97"/>
      <c r="HP370" s="97"/>
      <c r="HQ370" s="97"/>
      <c r="HR370" s="97"/>
      <c r="HS370" s="97"/>
      <c r="HT370" s="97"/>
      <c r="HU370" s="97"/>
      <c r="HV370" s="97"/>
      <c r="HW370" s="97"/>
      <c r="HX370" s="97"/>
      <c r="HY370" s="97"/>
      <c r="HZ370" s="97"/>
      <c r="IA370" s="97"/>
      <c r="IB370" s="97"/>
      <c r="IC370" s="97"/>
      <c r="ID370" s="98"/>
      <c r="IE370" s="104"/>
      <c r="IF370" s="97"/>
      <c r="IG370" s="97"/>
      <c r="IH370" s="97"/>
      <c r="II370" s="97"/>
      <c r="IJ370" s="97"/>
      <c r="IK370" s="97"/>
      <c r="IL370" s="97"/>
      <c r="IM370" s="97"/>
      <c r="IN370" s="97"/>
      <c r="IO370" s="97"/>
      <c r="IP370" s="97"/>
      <c r="IQ370" s="97"/>
      <c r="IR370" s="97"/>
      <c r="IS370" s="97"/>
      <c r="IT370" s="97"/>
      <c r="IU370" s="98"/>
      <c r="IV370" s="104"/>
      <c r="IW370" s="97"/>
      <c r="IX370" s="97"/>
      <c r="IY370" s="97"/>
      <c r="IZ370" s="97"/>
      <c r="JA370" s="97"/>
      <c r="JB370" s="97"/>
      <c r="JC370" s="97"/>
      <c r="JD370" s="97"/>
      <c r="JE370" s="97"/>
      <c r="JF370" s="97"/>
      <c r="JG370" s="97"/>
      <c r="JH370" s="97"/>
      <c r="JI370" s="97"/>
      <c r="JJ370" s="97"/>
      <c r="JK370" s="97"/>
      <c r="JL370" s="98"/>
      <c r="JM370" s="104"/>
      <c r="JN370" s="97"/>
      <c r="JO370" s="97"/>
      <c r="JP370" s="97"/>
      <c r="JQ370" s="97"/>
      <c r="JR370" s="97"/>
      <c r="JS370" s="97"/>
      <c r="JT370" s="97"/>
      <c r="JU370" s="97"/>
      <c r="JV370" s="97"/>
      <c r="JW370" s="97"/>
      <c r="JX370" s="97"/>
      <c r="JY370" s="97"/>
      <c r="JZ370" s="97"/>
      <c r="KA370" s="97"/>
      <c r="KB370" s="97"/>
      <c r="KC370" s="98"/>
      <c r="KD370" s="104"/>
      <c r="KE370" s="97"/>
      <c r="KF370" s="97"/>
      <c r="KG370" s="97"/>
      <c r="KH370" s="97"/>
      <c r="KI370" s="97"/>
      <c r="KJ370" s="97"/>
      <c r="KK370" s="97"/>
      <c r="KL370" s="97"/>
      <c r="KM370" s="97"/>
      <c r="KN370" s="97"/>
      <c r="KO370" s="97"/>
      <c r="KP370" s="97"/>
      <c r="KQ370" s="97"/>
      <c r="KR370" s="97"/>
      <c r="KS370" s="97"/>
    </row>
    <row r="371" ht="15.0" customHeight="1">
      <c r="A371" s="104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8"/>
      <c r="R371" s="104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  <c r="AF371" s="97"/>
      <c r="AG371" s="97"/>
      <c r="AH371" s="98"/>
      <c r="AI371" s="104"/>
      <c r="AJ371" s="97"/>
      <c r="AK371" s="97"/>
      <c r="AL371" s="97"/>
      <c r="AM371" s="97"/>
      <c r="AN371" s="97"/>
      <c r="AO371" s="97"/>
      <c r="AP371" s="97"/>
      <c r="AQ371" s="97"/>
      <c r="AR371" s="97"/>
      <c r="AS371" s="97"/>
      <c r="AT371" s="97"/>
      <c r="AU371" s="97"/>
      <c r="AV371" s="97"/>
      <c r="AW371" s="97"/>
      <c r="AX371" s="97"/>
      <c r="AY371" s="98"/>
      <c r="AZ371" s="104"/>
      <c r="BA371" s="97"/>
      <c r="BB371" s="97"/>
      <c r="BC371" s="97"/>
      <c r="BD371" s="97"/>
      <c r="BE371" s="97"/>
      <c r="BF371" s="97"/>
      <c r="BG371" s="97"/>
      <c r="BH371" s="97"/>
      <c r="BI371" s="97"/>
      <c r="BJ371" s="97"/>
      <c r="BK371" s="97"/>
      <c r="BL371" s="97"/>
      <c r="BM371" s="97"/>
      <c r="BN371" s="97"/>
      <c r="BO371" s="97"/>
      <c r="BP371" s="98"/>
      <c r="BQ371" s="104"/>
      <c r="BR371" s="97"/>
      <c r="BS371" s="97"/>
      <c r="BT371" s="97"/>
      <c r="BU371" s="97"/>
      <c r="BV371" s="97"/>
      <c r="BW371" s="97"/>
      <c r="BX371" s="97"/>
      <c r="BY371" s="97"/>
      <c r="BZ371" s="97"/>
      <c r="CA371" s="97"/>
      <c r="CB371" s="97"/>
      <c r="CC371" s="97"/>
      <c r="CD371" s="97"/>
      <c r="CE371" s="97"/>
      <c r="CF371" s="97"/>
      <c r="CG371" s="98"/>
      <c r="CH371" s="104"/>
      <c r="CI371" s="97"/>
      <c r="CJ371" s="97"/>
      <c r="CK371" s="97"/>
      <c r="CL371" s="97"/>
      <c r="CM371" s="97"/>
      <c r="CN371" s="97"/>
      <c r="CO371" s="97"/>
      <c r="CP371" s="97"/>
      <c r="CQ371" s="97"/>
      <c r="CR371" s="97"/>
      <c r="CS371" s="97"/>
      <c r="CT371" s="97"/>
      <c r="CU371" s="97"/>
      <c r="CV371" s="97"/>
      <c r="CW371" s="97"/>
      <c r="CX371" s="98"/>
      <c r="CY371" s="104"/>
      <c r="CZ371" s="97"/>
      <c r="DA371" s="97"/>
      <c r="DB371" s="97"/>
      <c r="DC371" s="97"/>
      <c r="DD371" s="97"/>
      <c r="DE371" s="97"/>
      <c r="DF371" s="97"/>
      <c r="DG371" s="97"/>
      <c r="DH371" s="97"/>
      <c r="DI371" s="97"/>
      <c r="DJ371" s="97"/>
      <c r="DK371" s="97"/>
      <c r="DL371" s="97"/>
      <c r="DM371" s="97"/>
      <c r="DN371" s="97"/>
      <c r="DO371" s="98"/>
      <c r="DP371" s="104"/>
      <c r="DQ371" s="97"/>
      <c r="DR371" s="97"/>
      <c r="DS371" s="97"/>
      <c r="DT371" s="97"/>
      <c r="DU371" s="97"/>
      <c r="DV371" s="97"/>
      <c r="DW371" s="97"/>
      <c r="DX371" s="97"/>
      <c r="DY371" s="97"/>
      <c r="DZ371" s="97"/>
      <c r="EA371" s="97"/>
      <c r="EB371" s="97"/>
      <c r="EC371" s="97"/>
      <c r="ED371" s="97"/>
      <c r="EE371" s="97"/>
      <c r="EF371" s="98"/>
      <c r="EG371" s="104"/>
      <c r="EH371" s="97"/>
      <c r="EI371" s="97"/>
      <c r="EJ371" s="97"/>
      <c r="EK371" s="97"/>
      <c r="EL371" s="97"/>
      <c r="EM371" s="97"/>
      <c r="EN371" s="97"/>
      <c r="EO371" s="97"/>
      <c r="EP371" s="97"/>
      <c r="EQ371" s="97"/>
      <c r="ER371" s="97"/>
      <c r="ES371" s="97"/>
      <c r="ET371" s="97"/>
      <c r="EU371" s="97"/>
      <c r="EV371" s="97"/>
      <c r="EW371" s="98"/>
      <c r="EX371" s="104"/>
      <c r="EY371" s="97"/>
      <c r="EZ371" s="97"/>
      <c r="FA371" s="97"/>
      <c r="FB371" s="97"/>
      <c r="FC371" s="97"/>
      <c r="FD371" s="97"/>
      <c r="FE371" s="97"/>
      <c r="FF371" s="97"/>
      <c r="FG371" s="97"/>
      <c r="FH371" s="97"/>
      <c r="FI371" s="97"/>
      <c r="FJ371" s="97"/>
      <c r="FK371" s="97"/>
      <c r="FL371" s="97"/>
      <c r="FM371" s="97"/>
      <c r="FN371" s="98"/>
      <c r="FO371" s="104"/>
      <c r="FP371" s="97"/>
      <c r="FQ371" s="97"/>
      <c r="FR371" s="97"/>
      <c r="FS371" s="97"/>
      <c r="FT371" s="97"/>
      <c r="FU371" s="97"/>
      <c r="FV371" s="97"/>
      <c r="FW371" s="97"/>
      <c r="FX371" s="97"/>
      <c r="FY371" s="97"/>
      <c r="FZ371" s="97"/>
      <c r="GA371" s="97"/>
      <c r="GB371" s="97"/>
      <c r="GC371" s="97"/>
      <c r="GD371" s="97"/>
      <c r="GE371" s="98"/>
      <c r="GF371" s="104"/>
      <c r="GG371" s="97"/>
      <c r="GH371" s="97"/>
      <c r="GI371" s="97"/>
      <c r="GJ371" s="97"/>
      <c r="GK371" s="97"/>
      <c r="GL371" s="97"/>
      <c r="GM371" s="97"/>
      <c r="GN371" s="97"/>
      <c r="GO371" s="97"/>
      <c r="GP371" s="97"/>
      <c r="GQ371" s="97"/>
      <c r="GR371" s="97"/>
      <c r="GS371" s="97"/>
      <c r="GT371" s="97"/>
      <c r="GU371" s="97"/>
      <c r="GV371" s="98"/>
      <c r="GW371" s="104"/>
      <c r="GX371" s="97"/>
      <c r="GY371" s="97"/>
      <c r="GZ371" s="97"/>
      <c r="HA371" s="97"/>
      <c r="HB371" s="97"/>
      <c r="HC371" s="97"/>
      <c r="HD371" s="97"/>
      <c r="HE371" s="97"/>
      <c r="HF371" s="97"/>
      <c r="HG371" s="97"/>
      <c r="HH371" s="97"/>
      <c r="HI371" s="97"/>
      <c r="HJ371" s="97"/>
      <c r="HK371" s="97"/>
      <c r="HL371" s="97"/>
      <c r="HM371" s="98"/>
      <c r="HN371" s="104"/>
      <c r="HO371" s="97"/>
      <c r="HP371" s="97"/>
      <c r="HQ371" s="97"/>
      <c r="HR371" s="97"/>
      <c r="HS371" s="97"/>
      <c r="HT371" s="97"/>
      <c r="HU371" s="97"/>
      <c r="HV371" s="97"/>
      <c r="HW371" s="97"/>
      <c r="HX371" s="97"/>
      <c r="HY371" s="97"/>
      <c r="HZ371" s="97"/>
      <c r="IA371" s="97"/>
      <c r="IB371" s="97"/>
      <c r="IC371" s="97"/>
      <c r="ID371" s="98"/>
      <c r="IE371" s="104"/>
      <c r="IF371" s="97"/>
      <c r="IG371" s="97"/>
      <c r="IH371" s="97"/>
      <c r="II371" s="97"/>
      <c r="IJ371" s="97"/>
      <c r="IK371" s="97"/>
      <c r="IL371" s="97"/>
      <c r="IM371" s="97"/>
      <c r="IN371" s="97"/>
      <c r="IO371" s="97"/>
      <c r="IP371" s="97"/>
      <c r="IQ371" s="97"/>
      <c r="IR371" s="97"/>
      <c r="IS371" s="97"/>
      <c r="IT371" s="97"/>
      <c r="IU371" s="98"/>
      <c r="IV371" s="104"/>
      <c r="IW371" s="97"/>
      <c r="IX371" s="97"/>
      <c r="IY371" s="97"/>
      <c r="IZ371" s="97"/>
      <c r="JA371" s="97"/>
      <c r="JB371" s="97"/>
      <c r="JC371" s="97"/>
      <c r="JD371" s="97"/>
      <c r="JE371" s="97"/>
      <c r="JF371" s="97"/>
      <c r="JG371" s="97"/>
      <c r="JH371" s="97"/>
      <c r="JI371" s="97"/>
      <c r="JJ371" s="97"/>
      <c r="JK371" s="97"/>
      <c r="JL371" s="98"/>
      <c r="JM371" s="104"/>
      <c r="JN371" s="97"/>
      <c r="JO371" s="97"/>
      <c r="JP371" s="97"/>
      <c r="JQ371" s="97"/>
      <c r="JR371" s="97"/>
      <c r="JS371" s="97"/>
      <c r="JT371" s="97"/>
      <c r="JU371" s="97"/>
      <c r="JV371" s="97"/>
      <c r="JW371" s="97"/>
      <c r="JX371" s="97"/>
      <c r="JY371" s="97"/>
      <c r="JZ371" s="97"/>
      <c r="KA371" s="97"/>
      <c r="KB371" s="97"/>
      <c r="KC371" s="98"/>
      <c r="KD371" s="104"/>
      <c r="KE371" s="97"/>
      <c r="KF371" s="97"/>
      <c r="KG371" s="97"/>
      <c r="KH371" s="97"/>
      <c r="KI371" s="97"/>
      <c r="KJ371" s="97"/>
      <c r="KK371" s="97"/>
      <c r="KL371" s="97"/>
      <c r="KM371" s="97"/>
      <c r="KN371" s="97"/>
      <c r="KO371" s="97"/>
      <c r="KP371" s="97"/>
      <c r="KQ371" s="97"/>
      <c r="KR371" s="97"/>
      <c r="KS371" s="97"/>
    </row>
    <row r="372" ht="15.0" customHeight="1">
      <c r="A372" s="104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8"/>
      <c r="R372" s="104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8"/>
      <c r="AI372" s="104"/>
      <c r="AJ372" s="97"/>
      <c r="AK372" s="97"/>
      <c r="AL372" s="97"/>
      <c r="AM372" s="97"/>
      <c r="AN372" s="97"/>
      <c r="AO372" s="97"/>
      <c r="AP372" s="97"/>
      <c r="AQ372" s="97"/>
      <c r="AR372" s="97"/>
      <c r="AS372" s="97"/>
      <c r="AT372" s="97"/>
      <c r="AU372" s="97"/>
      <c r="AV372" s="97"/>
      <c r="AW372" s="97"/>
      <c r="AX372" s="97"/>
      <c r="AY372" s="98"/>
      <c r="AZ372" s="104"/>
      <c r="BA372" s="97"/>
      <c r="BB372" s="97"/>
      <c r="BC372" s="97"/>
      <c r="BD372" s="97"/>
      <c r="BE372" s="97"/>
      <c r="BF372" s="97"/>
      <c r="BG372" s="97"/>
      <c r="BH372" s="97"/>
      <c r="BI372" s="97"/>
      <c r="BJ372" s="97"/>
      <c r="BK372" s="97"/>
      <c r="BL372" s="97"/>
      <c r="BM372" s="97"/>
      <c r="BN372" s="97"/>
      <c r="BO372" s="97"/>
      <c r="BP372" s="98"/>
      <c r="BQ372" s="104"/>
      <c r="BR372" s="97"/>
      <c r="BS372" s="97"/>
      <c r="BT372" s="97"/>
      <c r="BU372" s="97"/>
      <c r="BV372" s="97"/>
      <c r="BW372" s="97"/>
      <c r="BX372" s="97"/>
      <c r="BY372" s="97"/>
      <c r="BZ372" s="97"/>
      <c r="CA372" s="97"/>
      <c r="CB372" s="97"/>
      <c r="CC372" s="97"/>
      <c r="CD372" s="97"/>
      <c r="CE372" s="97"/>
      <c r="CF372" s="97"/>
      <c r="CG372" s="98"/>
      <c r="CH372" s="104"/>
      <c r="CI372" s="97"/>
      <c r="CJ372" s="97"/>
      <c r="CK372" s="97"/>
      <c r="CL372" s="97"/>
      <c r="CM372" s="97"/>
      <c r="CN372" s="97"/>
      <c r="CO372" s="97"/>
      <c r="CP372" s="97"/>
      <c r="CQ372" s="97"/>
      <c r="CR372" s="97"/>
      <c r="CS372" s="97"/>
      <c r="CT372" s="97"/>
      <c r="CU372" s="97"/>
      <c r="CV372" s="97"/>
      <c r="CW372" s="97"/>
      <c r="CX372" s="98"/>
      <c r="CY372" s="104"/>
      <c r="CZ372" s="97"/>
      <c r="DA372" s="97"/>
      <c r="DB372" s="97"/>
      <c r="DC372" s="97"/>
      <c r="DD372" s="97"/>
      <c r="DE372" s="97"/>
      <c r="DF372" s="97"/>
      <c r="DG372" s="97"/>
      <c r="DH372" s="97"/>
      <c r="DI372" s="97"/>
      <c r="DJ372" s="97"/>
      <c r="DK372" s="97"/>
      <c r="DL372" s="97"/>
      <c r="DM372" s="97"/>
      <c r="DN372" s="97"/>
      <c r="DO372" s="98"/>
      <c r="DP372" s="104"/>
      <c r="DQ372" s="97"/>
      <c r="DR372" s="97"/>
      <c r="DS372" s="97"/>
      <c r="DT372" s="97"/>
      <c r="DU372" s="97"/>
      <c r="DV372" s="97"/>
      <c r="DW372" s="97"/>
      <c r="DX372" s="97"/>
      <c r="DY372" s="97"/>
      <c r="DZ372" s="97"/>
      <c r="EA372" s="97"/>
      <c r="EB372" s="97"/>
      <c r="EC372" s="97"/>
      <c r="ED372" s="97"/>
      <c r="EE372" s="97"/>
      <c r="EF372" s="98"/>
      <c r="EG372" s="104"/>
      <c r="EH372" s="97"/>
      <c r="EI372" s="97"/>
      <c r="EJ372" s="97"/>
      <c r="EK372" s="97"/>
      <c r="EL372" s="97"/>
      <c r="EM372" s="97"/>
      <c r="EN372" s="97"/>
      <c r="EO372" s="97"/>
      <c r="EP372" s="97"/>
      <c r="EQ372" s="97"/>
      <c r="ER372" s="97"/>
      <c r="ES372" s="97"/>
      <c r="ET372" s="97"/>
      <c r="EU372" s="97"/>
      <c r="EV372" s="97"/>
      <c r="EW372" s="98"/>
      <c r="EX372" s="104"/>
      <c r="EY372" s="97"/>
      <c r="EZ372" s="97"/>
      <c r="FA372" s="97"/>
      <c r="FB372" s="97"/>
      <c r="FC372" s="97"/>
      <c r="FD372" s="97"/>
      <c r="FE372" s="97"/>
      <c r="FF372" s="97"/>
      <c r="FG372" s="97"/>
      <c r="FH372" s="97"/>
      <c r="FI372" s="97"/>
      <c r="FJ372" s="97"/>
      <c r="FK372" s="97"/>
      <c r="FL372" s="97"/>
      <c r="FM372" s="97"/>
      <c r="FN372" s="98"/>
      <c r="FO372" s="104"/>
      <c r="FP372" s="97"/>
      <c r="FQ372" s="97"/>
      <c r="FR372" s="97"/>
      <c r="FS372" s="97"/>
      <c r="FT372" s="97"/>
      <c r="FU372" s="97"/>
      <c r="FV372" s="97"/>
      <c r="FW372" s="97"/>
      <c r="FX372" s="97"/>
      <c r="FY372" s="97"/>
      <c r="FZ372" s="97"/>
      <c r="GA372" s="97"/>
      <c r="GB372" s="97"/>
      <c r="GC372" s="97"/>
      <c r="GD372" s="97"/>
      <c r="GE372" s="98"/>
      <c r="GF372" s="104"/>
      <c r="GG372" s="97"/>
      <c r="GH372" s="97"/>
      <c r="GI372" s="97"/>
      <c r="GJ372" s="97"/>
      <c r="GK372" s="97"/>
      <c r="GL372" s="97"/>
      <c r="GM372" s="97"/>
      <c r="GN372" s="97"/>
      <c r="GO372" s="97"/>
      <c r="GP372" s="97"/>
      <c r="GQ372" s="97"/>
      <c r="GR372" s="97"/>
      <c r="GS372" s="97"/>
      <c r="GT372" s="97"/>
      <c r="GU372" s="97"/>
      <c r="GV372" s="98"/>
      <c r="GW372" s="104"/>
      <c r="GX372" s="97"/>
      <c r="GY372" s="97"/>
      <c r="GZ372" s="97"/>
      <c r="HA372" s="97"/>
      <c r="HB372" s="97"/>
      <c r="HC372" s="97"/>
      <c r="HD372" s="97"/>
      <c r="HE372" s="97"/>
      <c r="HF372" s="97"/>
      <c r="HG372" s="97"/>
      <c r="HH372" s="97"/>
      <c r="HI372" s="97"/>
      <c r="HJ372" s="97"/>
      <c r="HK372" s="97"/>
      <c r="HL372" s="97"/>
      <c r="HM372" s="98"/>
      <c r="HN372" s="104"/>
      <c r="HO372" s="97"/>
      <c r="HP372" s="97"/>
      <c r="HQ372" s="97"/>
      <c r="HR372" s="97"/>
      <c r="HS372" s="97"/>
      <c r="HT372" s="97"/>
      <c r="HU372" s="97"/>
      <c r="HV372" s="97"/>
      <c r="HW372" s="97"/>
      <c r="HX372" s="97"/>
      <c r="HY372" s="97"/>
      <c r="HZ372" s="97"/>
      <c r="IA372" s="97"/>
      <c r="IB372" s="97"/>
      <c r="IC372" s="97"/>
      <c r="ID372" s="98"/>
      <c r="IE372" s="104"/>
      <c r="IF372" s="97"/>
      <c r="IG372" s="97"/>
      <c r="IH372" s="97"/>
      <c r="II372" s="97"/>
      <c r="IJ372" s="97"/>
      <c r="IK372" s="97"/>
      <c r="IL372" s="97"/>
      <c r="IM372" s="97"/>
      <c r="IN372" s="97"/>
      <c r="IO372" s="97"/>
      <c r="IP372" s="97"/>
      <c r="IQ372" s="97"/>
      <c r="IR372" s="97"/>
      <c r="IS372" s="97"/>
      <c r="IT372" s="97"/>
      <c r="IU372" s="98"/>
      <c r="IV372" s="104"/>
      <c r="IW372" s="97"/>
      <c r="IX372" s="97"/>
      <c r="IY372" s="97"/>
      <c r="IZ372" s="97"/>
      <c r="JA372" s="97"/>
      <c r="JB372" s="97"/>
      <c r="JC372" s="97"/>
      <c r="JD372" s="97"/>
      <c r="JE372" s="97"/>
      <c r="JF372" s="97"/>
      <c r="JG372" s="97"/>
      <c r="JH372" s="97"/>
      <c r="JI372" s="97"/>
      <c r="JJ372" s="97"/>
      <c r="JK372" s="97"/>
      <c r="JL372" s="98"/>
      <c r="JM372" s="104"/>
      <c r="JN372" s="97"/>
      <c r="JO372" s="97"/>
      <c r="JP372" s="97"/>
      <c r="JQ372" s="97"/>
      <c r="JR372" s="97"/>
      <c r="JS372" s="97"/>
      <c r="JT372" s="97"/>
      <c r="JU372" s="97"/>
      <c r="JV372" s="97"/>
      <c r="JW372" s="97"/>
      <c r="JX372" s="97"/>
      <c r="JY372" s="97"/>
      <c r="JZ372" s="97"/>
      <c r="KA372" s="97"/>
      <c r="KB372" s="97"/>
      <c r="KC372" s="98"/>
      <c r="KD372" s="104"/>
      <c r="KE372" s="97"/>
      <c r="KF372" s="97"/>
      <c r="KG372" s="97"/>
      <c r="KH372" s="97"/>
      <c r="KI372" s="97"/>
      <c r="KJ372" s="97"/>
      <c r="KK372" s="97"/>
      <c r="KL372" s="97"/>
      <c r="KM372" s="97"/>
      <c r="KN372" s="97"/>
      <c r="KO372" s="97"/>
      <c r="KP372" s="97"/>
      <c r="KQ372" s="97"/>
      <c r="KR372" s="97"/>
      <c r="KS372" s="97"/>
    </row>
    <row r="373" ht="15.0" customHeight="1">
      <c r="A373" s="104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8"/>
      <c r="R373" s="104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  <c r="AF373" s="97"/>
      <c r="AG373" s="97"/>
      <c r="AH373" s="98"/>
      <c r="AI373" s="104"/>
      <c r="AJ373" s="97"/>
      <c r="AK373" s="97"/>
      <c r="AL373" s="97"/>
      <c r="AM373" s="97"/>
      <c r="AN373" s="97"/>
      <c r="AO373" s="97"/>
      <c r="AP373" s="97"/>
      <c r="AQ373" s="97"/>
      <c r="AR373" s="97"/>
      <c r="AS373" s="97"/>
      <c r="AT373" s="97"/>
      <c r="AU373" s="97"/>
      <c r="AV373" s="97"/>
      <c r="AW373" s="97"/>
      <c r="AX373" s="97"/>
      <c r="AY373" s="98"/>
      <c r="AZ373" s="104"/>
      <c r="BA373" s="97"/>
      <c r="BB373" s="97"/>
      <c r="BC373" s="97"/>
      <c r="BD373" s="97"/>
      <c r="BE373" s="97"/>
      <c r="BF373" s="97"/>
      <c r="BG373" s="97"/>
      <c r="BH373" s="97"/>
      <c r="BI373" s="97"/>
      <c r="BJ373" s="97"/>
      <c r="BK373" s="97"/>
      <c r="BL373" s="97"/>
      <c r="BM373" s="97"/>
      <c r="BN373" s="97"/>
      <c r="BO373" s="97"/>
      <c r="BP373" s="98"/>
      <c r="BQ373" s="104"/>
      <c r="BR373" s="97"/>
      <c r="BS373" s="97"/>
      <c r="BT373" s="97"/>
      <c r="BU373" s="97"/>
      <c r="BV373" s="97"/>
      <c r="BW373" s="97"/>
      <c r="BX373" s="97"/>
      <c r="BY373" s="97"/>
      <c r="BZ373" s="97"/>
      <c r="CA373" s="97"/>
      <c r="CB373" s="97"/>
      <c r="CC373" s="97"/>
      <c r="CD373" s="97"/>
      <c r="CE373" s="97"/>
      <c r="CF373" s="97"/>
      <c r="CG373" s="98"/>
      <c r="CH373" s="104"/>
      <c r="CI373" s="97"/>
      <c r="CJ373" s="97"/>
      <c r="CK373" s="97"/>
      <c r="CL373" s="97"/>
      <c r="CM373" s="97"/>
      <c r="CN373" s="97"/>
      <c r="CO373" s="97"/>
      <c r="CP373" s="97"/>
      <c r="CQ373" s="97"/>
      <c r="CR373" s="97"/>
      <c r="CS373" s="97"/>
      <c r="CT373" s="97"/>
      <c r="CU373" s="97"/>
      <c r="CV373" s="97"/>
      <c r="CW373" s="97"/>
      <c r="CX373" s="98"/>
      <c r="CY373" s="104"/>
      <c r="CZ373" s="97"/>
      <c r="DA373" s="97"/>
      <c r="DB373" s="97"/>
      <c r="DC373" s="97"/>
      <c r="DD373" s="97"/>
      <c r="DE373" s="97"/>
      <c r="DF373" s="97"/>
      <c r="DG373" s="97"/>
      <c r="DH373" s="97"/>
      <c r="DI373" s="97"/>
      <c r="DJ373" s="97"/>
      <c r="DK373" s="97"/>
      <c r="DL373" s="97"/>
      <c r="DM373" s="97"/>
      <c r="DN373" s="97"/>
      <c r="DO373" s="98"/>
      <c r="DP373" s="104"/>
      <c r="DQ373" s="97"/>
      <c r="DR373" s="97"/>
      <c r="DS373" s="97"/>
      <c r="DT373" s="97"/>
      <c r="DU373" s="97"/>
      <c r="DV373" s="97"/>
      <c r="DW373" s="97"/>
      <c r="DX373" s="97"/>
      <c r="DY373" s="97"/>
      <c r="DZ373" s="97"/>
      <c r="EA373" s="97"/>
      <c r="EB373" s="97"/>
      <c r="EC373" s="97"/>
      <c r="ED373" s="97"/>
      <c r="EE373" s="97"/>
      <c r="EF373" s="98"/>
      <c r="EG373" s="104"/>
      <c r="EH373" s="97"/>
      <c r="EI373" s="97"/>
      <c r="EJ373" s="97"/>
      <c r="EK373" s="97"/>
      <c r="EL373" s="97"/>
      <c r="EM373" s="97"/>
      <c r="EN373" s="97"/>
      <c r="EO373" s="97"/>
      <c r="EP373" s="97"/>
      <c r="EQ373" s="97"/>
      <c r="ER373" s="97"/>
      <c r="ES373" s="97"/>
      <c r="ET373" s="97"/>
      <c r="EU373" s="97"/>
      <c r="EV373" s="97"/>
      <c r="EW373" s="98"/>
      <c r="EX373" s="104"/>
      <c r="EY373" s="97"/>
      <c r="EZ373" s="97"/>
      <c r="FA373" s="97"/>
      <c r="FB373" s="97"/>
      <c r="FC373" s="97"/>
      <c r="FD373" s="97"/>
      <c r="FE373" s="97"/>
      <c r="FF373" s="97"/>
      <c r="FG373" s="97"/>
      <c r="FH373" s="97"/>
      <c r="FI373" s="97"/>
      <c r="FJ373" s="97"/>
      <c r="FK373" s="97"/>
      <c r="FL373" s="97"/>
      <c r="FM373" s="97"/>
      <c r="FN373" s="98"/>
      <c r="FO373" s="104"/>
      <c r="FP373" s="97"/>
      <c r="FQ373" s="97"/>
      <c r="FR373" s="97"/>
      <c r="FS373" s="97"/>
      <c r="FT373" s="97"/>
      <c r="FU373" s="97"/>
      <c r="FV373" s="97"/>
      <c r="FW373" s="97"/>
      <c r="FX373" s="97"/>
      <c r="FY373" s="97"/>
      <c r="FZ373" s="97"/>
      <c r="GA373" s="97"/>
      <c r="GB373" s="97"/>
      <c r="GC373" s="97"/>
      <c r="GD373" s="97"/>
      <c r="GE373" s="98"/>
      <c r="GF373" s="104"/>
      <c r="GG373" s="97"/>
      <c r="GH373" s="97"/>
      <c r="GI373" s="97"/>
      <c r="GJ373" s="97"/>
      <c r="GK373" s="97"/>
      <c r="GL373" s="97"/>
      <c r="GM373" s="97"/>
      <c r="GN373" s="97"/>
      <c r="GO373" s="97"/>
      <c r="GP373" s="97"/>
      <c r="GQ373" s="97"/>
      <c r="GR373" s="97"/>
      <c r="GS373" s="97"/>
      <c r="GT373" s="97"/>
      <c r="GU373" s="97"/>
      <c r="GV373" s="98"/>
      <c r="GW373" s="104"/>
      <c r="GX373" s="97"/>
      <c r="GY373" s="97"/>
      <c r="GZ373" s="97"/>
      <c r="HA373" s="97"/>
      <c r="HB373" s="97"/>
      <c r="HC373" s="97"/>
      <c r="HD373" s="97"/>
      <c r="HE373" s="97"/>
      <c r="HF373" s="97"/>
      <c r="HG373" s="97"/>
      <c r="HH373" s="97"/>
      <c r="HI373" s="97"/>
      <c r="HJ373" s="97"/>
      <c r="HK373" s="97"/>
      <c r="HL373" s="97"/>
      <c r="HM373" s="98"/>
      <c r="HN373" s="104"/>
      <c r="HO373" s="97"/>
      <c r="HP373" s="97"/>
      <c r="HQ373" s="97"/>
      <c r="HR373" s="97"/>
      <c r="HS373" s="97"/>
      <c r="HT373" s="97"/>
      <c r="HU373" s="97"/>
      <c r="HV373" s="97"/>
      <c r="HW373" s="97"/>
      <c r="HX373" s="97"/>
      <c r="HY373" s="97"/>
      <c r="HZ373" s="97"/>
      <c r="IA373" s="97"/>
      <c r="IB373" s="97"/>
      <c r="IC373" s="97"/>
      <c r="ID373" s="98"/>
      <c r="IE373" s="104"/>
      <c r="IF373" s="97"/>
      <c r="IG373" s="97"/>
      <c r="IH373" s="97"/>
      <c r="II373" s="97"/>
      <c r="IJ373" s="97"/>
      <c r="IK373" s="97"/>
      <c r="IL373" s="97"/>
      <c r="IM373" s="97"/>
      <c r="IN373" s="97"/>
      <c r="IO373" s="97"/>
      <c r="IP373" s="97"/>
      <c r="IQ373" s="97"/>
      <c r="IR373" s="97"/>
      <c r="IS373" s="97"/>
      <c r="IT373" s="97"/>
      <c r="IU373" s="98"/>
      <c r="IV373" s="104"/>
      <c r="IW373" s="97"/>
      <c r="IX373" s="97"/>
      <c r="IY373" s="97"/>
      <c r="IZ373" s="97"/>
      <c r="JA373" s="97"/>
      <c r="JB373" s="97"/>
      <c r="JC373" s="97"/>
      <c r="JD373" s="97"/>
      <c r="JE373" s="97"/>
      <c r="JF373" s="97"/>
      <c r="JG373" s="97"/>
      <c r="JH373" s="97"/>
      <c r="JI373" s="97"/>
      <c r="JJ373" s="97"/>
      <c r="JK373" s="97"/>
      <c r="JL373" s="98"/>
      <c r="JM373" s="104"/>
      <c r="JN373" s="97"/>
      <c r="JO373" s="97"/>
      <c r="JP373" s="97"/>
      <c r="JQ373" s="97"/>
      <c r="JR373" s="97"/>
      <c r="JS373" s="97"/>
      <c r="JT373" s="97"/>
      <c r="JU373" s="97"/>
      <c r="JV373" s="97"/>
      <c r="JW373" s="97"/>
      <c r="JX373" s="97"/>
      <c r="JY373" s="97"/>
      <c r="JZ373" s="97"/>
      <c r="KA373" s="97"/>
      <c r="KB373" s="97"/>
      <c r="KC373" s="98"/>
      <c r="KD373" s="104"/>
      <c r="KE373" s="97"/>
      <c r="KF373" s="97"/>
      <c r="KG373" s="97"/>
      <c r="KH373" s="97"/>
      <c r="KI373" s="97"/>
      <c r="KJ373" s="97"/>
      <c r="KK373" s="97"/>
      <c r="KL373" s="97"/>
      <c r="KM373" s="97"/>
      <c r="KN373" s="97"/>
      <c r="KO373" s="97"/>
      <c r="KP373" s="97"/>
      <c r="KQ373" s="97"/>
      <c r="KR373" s="97"/>
      <c r="KS373" s="97"/>
    </row>
    <row r="374" ht="15.0" customHeight="1">
      <c r="A374" s="104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8"/>
      <c r="R374" s="104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  <c r="AF374" s="97"/>
      <c r="AG374" s="97"/>
      <c r="AH374" s="98"/>
      <c r="AI374" s="104"/>
      <c r="AJ374" s="97"/>
      <c r="AK374" s="97"/>
      <c r="AL374" s="97"/>
      <c r="AM374" s="97"/>
      <c r="AN374" s="97"/>
      <c r="AO374" s="97"/>
      <c r="AP374" s="97"/>
      <c r="AQ374" s="97"/>
      <c r="AR374" s="97"/>
      <c r="AS374" s="97"/>
      <c r="AT374" s="97"/>
      <c r="AU374" s="97"/>
      <c r="AV374" s="97"/>
      <c r="AW374" s="97"/>
      <c r="AX374" s="97"/>
      <c r="AY374" s="98"/>
      <c r="AZ374" s="104"/>
      <c r="BA374" s="97"/>
      <c r="BB374" s="97"/>
      <c r="BC374" s="97"/>
      <c r="BD374" s="97"/>
      <c r="BE374" s="97"/>
      <c r="BF374" s="97"/>
      <c r="BG374" s="97"/>
      <c r="BH374" s="97"/>
      <c r="BI374" s="97"/>
      <c r="BJ374" s="97"/>
      <c r="BK374" s="97"/>
      <c r="BL374" s="97"/>
      <c r="BM374" s="97"/>
      <c r="BN374" s="97"/>
      <c r="BO374" s="97"/>
      <c r="BP374" s="98"/>
      <c r="BQ374" s="104"/>
      <c r="BR374" s="97"/>
      <c r="BS374" s="97"/>
      <c r="BT374" s="97"/>
      <c r="BU374" s="97"/>
      <c r="BV374" s="97"/>
      <c r="BW374" s="97"/>
      <c r="BX374" s="97"/>
      <c r="BY374" s="97"/>
      <c r="BZ374" s="97"/>
      <c r="CA374" s="97"/>
      <c r="CB374" s="97"/>
      <c r="CC374" s="97"/>
      <c r="CD374" s="97"/>
      <c r="CE374" s="97"/>
      <c r="CF374" s="97"/>
      <c r="CG374" s="98"/>
      <c r="CH374" s="104"/>
      <c r="CI374" s="97"/>
      <c r="CJ374" s="97"/>
      <c r="CK374" s="97"/>
      <c r="CL374" s="97"/>
      <c r="CM374" s="97"/>
      <c r="CN374" s="97"/>
      <c r="CO374" s="97"/>
      <c r="CP374" s="97"/>
      <c r="CQ374" s="97"/>
      <c r="CR374" s="97"/>
      <c r="CS374" s="97"/>
      <c r="CT374" s="97"/>
      <c r="CU374" s="97"/>
      <c r="CV374" s="97"/>
      <c r="CW374" s="97"/>
      <c r="CX374" s="98"/>
      <c r="CY374" s="104"/>
      <c r="CZ374" s="97"/>
      <c r="DA374" s="97"/>
      <c r="DB374" s="97"/>
      <c r="DC374" s="97"/>
      <c r="DD374" s="97"/>
      <c r="DE374" s="97"/>
      <c r="DF374" s="97"/>
      <c r="DG374" s="97"/>
      <c r="DH374" s="97"/>
      <c r="DI374" s="97"/>
      <c r="DJ374" s="97"/>
      <c r="DK374" s="97"/>
      <c r="DL374" s="97"/>
      <c r="DM374" s="97"/>
      <c r="DN374" s="97"/>
      <c r="DO374" s="98"/>
      <c r="DP374" s="104"/>
      <c r="DQ374" s="97"/>
      <c r="DR374" s="97"/>
      <c r="DS374" s="97"/>
      <c r="DT374" s="97"/>
      <c r="DU374" s="97"/>
      <c r="DV374" s="97"/>
      <c r="DW374" s="97"/>
      <c r="DX374" s="97"/>
      <c r="DY374" s="97"/>
      <c r="DZ374" s="97"/>
      <c r="EA374" s="97"/>
      <c r="EB374" s="97"/>
      <c r="EC374" s="97"/>
      <c r="ED374" s="97"/>
      <c r="EE374" s="97"/>
      <c r="EF374" s="98"/>
      <c r="EG374" s="104"/>
      <c r="EH374" s="97"/>
      <c r="EI374" s="97"/>
      <c r="EJ374" s="97"/>
      <c r="EK374" s="97"/>
      <c r="EL374" s="97"/>
      <c r="EM374" s="97"/>
      <c r="EN374" s="97"/>
      <c r="EO374" s="97"/>
      <c r="EP374" s="97"/>
      <c r="EQ374" s="97"/>
      <c r="ER374" s="97"/>
      <c r="ES374" s="97"/>
      <c r="ET374" s="97"/>
      <c r="EU374" s="97"/>
      <c r="EV374" s="97"/>
      <c r="EW374" s="98"/>
      <c r="EX374" s="104"/>
      <c r="EY374" s="97"/>
      <c r="EZ374" s="97"/>
      <c r="FA374" s="97"/>
      <c r="FB374" s="97"/>
      <c r="FC374" s="97"/>
      <c r="FD374" s="97"/>
      <c r="FE374" s="97"/>
      <c r="FF374" s="97"/>
      <c r="FG374" s="97"/>
      <c r="FH374" s="97"/>
      <c r="FI374" s="97"/>
      <c r="FJ374" s="97"/>
      <c r="FK374" s="97"/>
      <c r="FL374" s="97"/>
      <c r="FM374" s="97"/>
      <c r="FN374" s="98"/>
      <c r="FO374" s="104"/>
      <c r="FP374" s="97"/>
      <c r="FQ374" s="97"/>
      <c r="FR374" s="97"/>
      <c r="FS374" s="97"/>
      <c r="FT374" s="97"/>
      <c r="FU374" s="97"/>
      <c r="FV374" s="97"/>
      <c r="FW374" s="97"/>
      <c r="FX374" s="97"/>
      <c r="FY374" s="97"/>
      <c r="FZ374" s="97"/>
      <c r="GA374" s="97"/>
      <c r="GB374" s="97"/>
      <c r="GC374" s="97"/>
      <c r="GD374" s="97"/>
      <c r="GE374" s="98"/>
      <c r="GF374" s="104"/>
      <c r="GG374" s="97"/>
      <c r="GH374" s="97"/>
      <c r="GI374" s="97"/>
      <c r="GJ374" s="97"/>
      <c r="GK374" s="97"/>
      <c r="GL374" s="97"/>
      <c r="GM374" s="97"/>
      <c r="GN374" s="97"/>
      <c r="GO374" s="97"/>
      <c r="GP374" s="97"/>
      <c r="GQ374" s="97"/>
      <c r="GR374" s="97"/>
      <c r="GS374" s="97"/>
      <c r="GT374" s="97"/>
      <c r="GU374" s="97"/>
      <c r="GV374" s="98"/>
      <c r="GW374" s="104"/>
      <c r="GX374" s="97"/>
      <c r="GY374" s="97"/>
      <c r="GZ374" s="97"/>
      <c r="HA374" s="97"/>
      <c r="HB374" s="97"/>
      <c r="HC374" s="97"/>
      <c r="HD374" s="97"/>
      <c r="HE374" s="97"/>
      <c r="HF374" s="97"/>
      <c r="HG374" s="97"/>
      <c r="HH374" s="97"/>
      <c r="HI374" s="97"/>
      <c r="HJ374" s="97"/>
      <c r="HK374" s="97"/>
      <c r="HL374" s="97"/>
      <c r="HM374" s="98"/>
      <c r="HN374" s="104"/>
      <c r="HO374" s="97"/>
      <c r="HP374" s="97"/>
      <c r="HQ374" s="97"/>
      <c r="HR374" s="97"/>
      <c r="HS374" s="97"/>
      <c r="HT374" s="97"/>
      <c r="HU374" s="97"/>
      <c r="HV374" s="97"/>
      <c r="HW374" s="97"/>
      <c r="HX374" s="97"/>
      <c r="HY374" s="97"/>
      <c r="HZ374" s="97"/>
      <c r="IA374" s="97"/>
      <c r="IB374" s="97"/>
      <c r="IC374" s="97"/>
      <c r="ID374" s="98"/>
      <c r="IE374" s="104"/>
      <c r="IF374" s="97"/>
      <c r="IG374" s="97"/>
      <c r="IH374" s="97"/>
      <c r="II374" s="97"/>
      <c r="IJ374" s="97"/>
      <c r="IK374" s="97"/>
      <c r="IL374" s="97"/>
      <c r="IM374" s="97"/>
      <c r="IN374" s="97"/>
      <c r="IO374" s="97"/>
      <c r="IP374" s="97"/>
      <c r="IQ374" s="97"/>
      <c r="IR374" s="97"/>
      <c r="IS374" s="97"/>
      <c r="IT374" s="97"/>
      <c r="IU374" s="98"/>
      <c r="IV374" s="104"/>
      <c r="IW374" s="97"/>
      <c r="IX374" s="97"/>
      <c r="IY374" s="97"/>
      <c r="IZ374" s="97"/>
      <c r="JA374" s="97"/>
      <c r="JB374" s="97"/>
      <c r="JC374" s="97"/>
      <c r="JD374" s="97"/>
      <c r="JE374" s="97"/>
      <c r="JF374" s="97"/>
      <c r="JG374" s="97"/>
      <c r="JH374" s="97"/>
      <c r="JI374" s="97"/>
      <c r="JJ374" s="97"/>
      <c r="JK374" s="97"/>
      <c r="JL374" s="98"/>
      <c r="JM374" s="104"/>
      <c r="JN374" s="97"/>
      <c r="JO374" s="97"/>
      <c r="JP374" s="97"/>
      <c r="JQ374" s="97"/>
      <c r="JR374" s="97"/>
      <c r="JS374" s="97"/>
      <c r="JT374" s="97"/>
      <c r="JU374" s="97"/>
      <c r="JV374" s="97"/>
      <c r="JW374" s="97"/>
      <c r="JX374" s="97"/>
      <c r="JY374" s="97"/>
      <c r="JZ374" s="97"/>
      <c r="KA374" s="97"/>
      <c r="KB374" s="97"/>
      <c r="KC374" s="98"/>
      <c r="KD374" s="104"/>
      <c r="KE374" s="97"/>
      <c r="KF374" s="97"/>
      <c r="KG374" s="97"/>
      <c r="KH374" s="97"/>
      <c r="KI374" s="97"/>
      <c r="KJ374" s="97"/>
      <c r="KK374" s="97"/>
      <c r="KL374" s="97"/>
      <c r="KM374" s="97"/>
      <c r="KN374" s="97"/>
      <c r="KO374" s="97"/>
      <c r="KP374" s="97"/>
      <c r="KQ374" s="97"/>
      <c r="KR374" s="97"/>
      <c r="KS374" s="97"/>
    </row>
    <row r="375" ht="15.0" customHeight="1">
      <c r="A375" s="104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8"/>
      <c r="R375" s="104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  <c r="AE375" s="97"/>
      <c r="AF375" s="97"/>
      <c r="AG375" s="97"/>
      <c r="AH375" s="98"/>
      <c r="AI375" s="104"/>
      <c r="AJ375" s="97"/>
      <c r="AK375" s="97"/>
      <c r="AL375" s="97"/>
      <c r="AM375" s="97"/>
      <c r="AN375" s="97"/>
      <c r="AO375" s="97"/>
      <c r="AP375" s="97"/>
      <c r="AQ375" s="97"/>
      <c r="AR375" s="97"/>
      <c r="AS375" s="97"/>
      <c r="AT375" s="97"/>
      <c r="AU375" s="97"/>
      <c r="AV375" s="97"/>
      <c r="AW375" s="97"/>
      <c r="AX375" s="97"/>
      <c r="AY375" s="98"/>
      <c r="AZ375" s="104"/>
      <c r="BA375" s="97"/>
      <c r="BB375" s="97"/>
      <c r="BC375" s="97"/>
      <c r="BD375" s="97"/>
      <c r="BE375" s="97"/>
      <c r="BF375" s="97"/>
      <c r="BG375" s="97"/>
      <c r="BH375" s="97"/>
      <c r="BI375" s="97"/>
      <c r="BJ375" s="97"/>
      <c r="BK375" s="97"/>
      <c r="BL375" s="97"/>
      <c r="BM375" s="97"/>
      <c r="BN375" s="97"/>
      <c r="BO375" s="97"/>
      <c r="BP375" s="98"/>
      <c r="BQ375" s="104"/>
      <c r="BR375" s="97"/>
      <c r="BS375" s="97"/>
      <c r="BT375" s="97"/>
      <c r="BU375" s="97"/>
      <c r="BV375" s="97"/>
      <c r="BW375" s="97"/>
      <c r="BX375" s="97"/>
      <c r="BY375" s="97"/>
      <c r="BZ375" s="97"/>
      <c r="CA375" s="97"/>
      <c r="CB375" s="97"/>
      <c r="CC375" s="97"/>
      <c r="CD375" s="97"/>
      <c r="CE375" s="97"/>
      <c r="CF375" s="97"/>
      <c r="CG375" s="98"/>
      <c r="CH375" s="104"/>
      <c r="CI375" s="97"/>
      <c r="CJ375" s="97"/>
      <c r="CK375" s="97"/>
      <c r="CL375" s="97"/>
      <c r="CM375" s="97"/>
      <c r="CN375" s="97"/>
      <c r="CO375" s="97"/>
      <c r="CP375" s="97"/>
      <c r="CQ375" s="97"/>
      <c r="CR375" s="97"/>
      <c r="CS375" s="97"/>
      <c r="CT375" s="97"/>
      <c r="CU375" s="97"/>
      <c r="CV375" s="97"/>
      <c r="CW375" s="97"/>
      <c r="CX375" s="98"/>
      <c r="CY375" s="104"/>
      <c r="CZ375" s="97"/>
      <c r="DA375" s="97"/>
      <c r="DB375" s="97"/>
      <c r="DC375" s="97"/>
      <c r="DD375" s="97"/>
      <c r="DE375" s="97"/>
      <c r="DF375" s="97"/>
      <c r="DG375" s="97"/>
      <c r="DH375" s="97"/>
      <c r="DI375" s="97"/>
      <c r="DJ375" s="97"/>
      <c r="DK375" s="97"/>
      <c r="DL375" s="97"/>
      <c r="DM375" s="97"/>
      <c r="DN375" s="97"/>
      <c r="DO375" s="98"/>
      <c r="DP375" s="104"/>
      <c r="DQ375" s="97"/>
      <c r="DR375" s="97"/>
      <c r="DS375" s="97"/>
      <c r="DT375" s="97"/>
      <c r="DU375" s="97"/>
      <c r="DV375" s="97"/>
      <c r="DW375" s="97"/>
      <c r="DX375" s="97"/>
      <c r="DY375" s="97"/>
      <c r="DZ375" s="97"/>
      <c r="EA375" s="97"/>
      <c r="EB375" s="97"/>
      <c r="EC375" s="97"/>
      <c r="ED375" s="97"/>
      <c r="EE375" s="97"/>
      <c r="EF375" s="98"/>
      <c r="EG375" s="104"/>
      <c r="EH375" s="97"/>
      <c r="EI375" s="97"/>
      <c r="EJ375" s="97"/>
      <c r="EK375" s="97"/>
      <c r="EL375" s="97"/>
      <c r="EM375" s="97"/>
      <c r="EN375" s="97"/>
      <c r="EO375" s="97"/>
      <c r="EP375" s="97"/>
      <c r="EQ375" s="97"/>
      <c r="ER375" s="97"/>
      <c r="ES375" s="97"/>
      <c r="ET375" s="97"/>
      <c r="EU375" s="97"/>
      <c r="EV375" s="97"/>
      <c r="EW375" s="98"/>
      <c r="EX375" s="104"/>
      <c r="EY375" s="97"/>
      <c r="EZ375" s="97"/>
      <c r="FA375" s="97"/>
      <c r="FB375" s="97"/>
      <c r="FC375" s="97"/>
      <c r="FD375" s="97"/>
      <c r="FE375" s="97"/>
      <c r="FF375" s="97"/>
      <c r="FG375" s="97"/>
      <c r="FH375" s="97"/>
      <c r="FI375" s="97"/>
      <c r="FJ375" s="97"/>
      <c r="FK375" s="97"/>
      <c r="FL375" s="97"/>
      <c r="FM375" s="97"/>
      <c r="FN375" s="98"/>
      <c r="FO375" s="104"/>
      <c r="FP375" s="97"/>
      <c r="FQ375" s="97"/>
      <c r="FR375" s="97"/>
      <c r="FS375" s="97"/>
      <c r="FT375" s="97"/>
      <c r="FU375" s="97"/>
      <c r="FV375" s="97"/>
      <c r="FW375" s="97"/>
      <c r="FX375" s="97"/>
      <c r="FY375" s="97"/>
      <c r="FZ375" s="97"/>
      <c r="GA375" s="97"/>
      <c r="GB375" s="97"/>
      <c r="GC375" s="97"/>
      <c r="GD375" s="97"/>
      <c r="GE375" s="98"/>
      <c r="GF375" s="104"/>
      <c r="GG375" s="97"/>
      <c r="GH375" s="97"/>
      <c r="GI375" s="97"/>
      <c r="GJ375" s="97"/>
      <c r="GK375" s="97"/>
      <c r="GL375" s="97"/>
      <c r="GM375" s="97"/>
      <c r="GN375" s="97"/>
      <c r="GO375" s="97"/>
      <c r="GP375" s="97"/>
      <c r="GQ375" s="97"/>
      <c r="GR375" s="97"/>
      <c r="GS375" s="97"/>
      <c r="GT375" s="97"/>
      <c r="GU375" s="97"/>
      <c r="GV375" s="98"/>
      <c r="GW375" s="104"/>
      <c r="GX375" s="97"/>
      <c r="GY375" s="97"/>
      <c r="GZ375" s="97"/>
      <c r="HA375" s="97"/>
      <c r="HB375" s="97"/>
      <c r="HC375" s="97"/>
      <c r="HD375" s="97"/>
      <c r="HE375" s="97"/>
      <c r="HF375" s="97"/>
      <c r="HG375" s="97"/>
      <c r="HH375" s="97"/>
      <c r="HI375" s="97"/>
      <c r="HJ375" s="97"/>
      <c r="HK375" s="97"/>
      <c r="HL375" s="97"/>
      <c r="HM375" s="98"/>
      <c r="HN375" s="104"/>
      <c r="HO375" s="97"/>
      <c r="HP375" s="97"/>
      <c r="HQ375" s="97"/>
      <c r="HR375" s="97"/>
      <c r="HS375" s="97"/>
      <c r="HT375" s="97"/>
      <c r="HU375" s="97"/>
      <c r="HV375" s="97"/>
      <c r="HW375" s="97"/>
      <c r="HX375" s="97"/>
      <c r="HY375" s="97"/>
      <c r="HZ375" s="97"/>
      <c r="IA375" s="97"/>
      <c r="IB375" s="97"/>
      <c r="IC375" s="97"/>
      <c r="ID375" s="98"/>
      <c r="IE375" s="104"/>
      <c r="IF375" s="97"/>
      <c r="IG375" s="97"/>
      <c r="IH375" s="97"/>
      <c r="II375" s="97"/>
      <c r="IJ375" s="97"/>
      <c r="IK375" s="97"/>
      <c r="IL375" s="97"/>
      <c r="IM375" s="97"/>
      <c r="IN375" s="97"/>
      <c r="IO375" s="97"/>
      <c r="IP375" s="97"/>
      <c r="IQ375" s="97"/>
      <c r="IR375" s="97"/>
      <c r="IS375" s="97"/>
      <c r="IT375" s="97"/>
      <c r="IU375" s="98"/>
      <c r="IV375" s="104"/>
      <c r="IW375" s="97"/>
      <c r="IX375" s="97"/>
      <c r="IY375" s="97"/>
      <c r="IZ375" s="97"/>
      <c r="JA375" s="97"/>
      <c r="JB375" s="97"/>
      <c r="JC375" s="97"/>
      <c r="JD375" s="97"/>
      <c r="JE375" s="97"/>
      <c r="JF375" s="97"/>
      <c r="JG375" s="97"/>
      <c r="JH375" s="97"/>
      <c r="JI375" s="97"/>
      <c r="JJ375" s="97"/>
      <c r="JK375" s="97"/>
      <c r="JL375" s="98"/>
      <c r="JM375" s="104"/>
      <c r="JN375" s="97"/>
      <c r="JO375" s="97"/>
      <c r="JP375" s="97"/>
      <c r="JQ375" s="97"/>
      <c r="JR375" s="97"/>
      <c r="JS375" s="97"/>
      <c r="JT375" s="97"/>
      <c r="JU375" s="97"/>
      <c r="JV375" s="97"/>
      <c r="JW375" s="97"/>
      <c r="JX375" s="97"/>
      <c r="JY375" s="97"/>
      <c r="JZ375" s="97"/>
      <c r="KA375" s="97"/>
      <c r="KB375" s="97"/>
      <c r="KC375" s="98"/>
      <c r="KD375" s="104"/>
      <c r="KE375" s="97"/>
      <c r="KF375" s="97"/>
      <c r="KG375" s="97"/>
      <c r="KH375" s="97"/>
      <c r="KI375" s="97"/>
      <c r="KJ375" s="97"/>
      <c r="KK375" s="97"/>
      <c r="KL375" s="97"/>
      <c r="KM375" s="97"/>
      <c r="KN375" s="97"/>
      <c r="KO375" s="97"/>
      <c r="KP375" s="97"/>
      <c r="KQ375" s="97"/>
      <c r="KR375" s="97"/>
      <c r="KS375" s="97"/>
    </row>
    <row r="376" ht="15.0" customHeight="1">
      <c r="A376" s="104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8"/>
      <c r="R376" s="104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  <c r="AF376" s="97"/>
      <c r="AG376" s="97"/>
      <c r="AH376" s="98"/>
      <c r="AI376" s="104"/>
      <c r="AJ376" s="97"/>
      <c r="AK376" s="97"/>
      <c r="AL376" s="97"/>
      <c r="AM376" s="97"/>
      <c r="AN376" s="97"/>
      <c r="AO376" s="97"/>
      <c r="AP376" s="97"/>
      <c r="AQ376" s="97"/>
      <c r="AR376" s="97"/>
      <c r="AS376" s="97"/>
      <c r="AT376" s="97"/>
      <c r="AU376" s="97"/>
      <c r="AV376" s="97"/>
      <c r="AW376" s="97"/>
      <c r="AX376" s="97"/>
      <c r="AY376" s="98"/>
      <c r="AZ376" s="104"/>
      <c r="BA376" s="97"/>
      <c r="BB376" s="97"/>
      <c r="BC376" s="97"/>
      <c r="BD376" s="97"/>
      <c r="BE376" s="97"/>
      <c r="BF376" s="97"/>
      <c r="BG376" s="97"/>
      <c r="BH376" s="97"/>
      <c r="BI376" s="97"/>
      <c r="BJ376" s="97"/>
      <c r="BK376" s="97"/>
      <c r="BL376" s="97"/>
      <c r="BM376" s="97"/>
      <c r="BN376" s="97"/>
      <c r="BO376" s="97"/>
      <c r="BP376" s="98"/>
      <c r="BQ376" s="104"/>
      <c r="BR376" s="97"/>
      <c r="BS376" s="97"/>
      <c r="BT376" s="97"/>
      <c r="BU376" s="97"/>
      <c r="BV376" s="97"/>
      <c r="BW376" s="97"/>
      <c r="BX376" s="97"/>
      <c r="BY376" s="97"/>
      <c r="BZ376" s="97"/>
      <c r="CA376" s="97"/>
      <c r="CB376" s="97"/>
      <c r="CC376" s="97"/>
      <c r="CD376" s="97"/>
      <c r="CE376" s="97"/>
      <c r="CF376" s="97"/>
      <c r="CG376" s="98"/>
      <c r="CH376" s="104"/>
      <c r="CI376" s="97"/>
      <c r="CJ376" s="97"/>
      <c r="CK376" s="97"/>
      <c r="CL376" s="97"/>
      <c r="CM376" s="97"/>
      <c r="CN376" s="97"/>
      <c r="CO376" s="97"/>
      <c r="CP376" s="97"/>
      <c r="CQ376" s="97"/>
      <c r="CR376" s="97"/>
      <c r="CS376" s="97"/>
      <c r="CT376" s="97"/>
      <c r="CU376" s="97"/>
      <c r="CV376" s="97"/>
      <c r="CW376" s="97"/>
      <c r="CX376" s="98"/>
      <c r="CY376" s="104"/>
      <c r="CZ376" s="97"/>
      <c r="DA376" s="97"/>
      <c r="DB376" s="97"/>
      <c r="DC376" s="97"/>
      <c r="DD376" s="97"/>
      <c r="DE376" s="97"/>
      <c r="DF376" s="97"/>
      <c r="DG376" s="97"/>
      <c r="DH376" s="97"/>
      <c r="DI376" s="97"/>
      <c r="DJ376" s="97"/>
      <c r="DK376" s="97"/>
      <c r="DL376" s="97"/>
      <c r="DM376" s="97"/>
      <c r="DN376" s="97"/>
      <c r="DO376" s="98"/>
      <c r="DP376" s="104"/>
      <c r="DQ376" s="97"/>
      <c r="DR376" s="97"/>
      <c r="DS376" s="97"/>
      <c r="DT376" s="97"/>
      <c r="DU376" s="97"/>
      <c r="DV376" s="97"/>
      <c r="DW376" s="97"/>
      <c r="DX376" s="97"/>
      <c r="DY376" s="97"/>
      <c r="DZ376" s="97"/>
      <c r="EA376" s="97"/>
      <c r="EB376" s="97"/>
      <c r="EC376" s="97"/>
      <c r="ED376" s="97"/>
      <c r="EE376" s="97"/>
      <c r="EF376" s="98"/>
      <c r="EG376" s="104"/>
      <c r="EH376" s="97"/>
      <c r="EI376" s="97"/>
      <c r="EJ376" s="97"/>
      <c r="EK376" s="97"/>
      <c r="EL376" s="97"/>
      <c r="EM376" s="97"/>
      <c r="EN376" s="97"/>
      <c r="EO376" s="97"/>
      <c r="EP376" s="97"/>
      <c r="EQ376" s="97"/>
      <c r="ER376" s="97"/>
      <c r="ES376" s="97"/>
      <c r="ET376" s="97"/>
      <c r="EU376" s="97"/>
      <c r="EV376" s="97"/>
      <c r="EW376" s="98"/>
      <c r="EX376" s="104"/>
      <c r="EY376" s="97"/>
      <c r="EZ376" s="97"/>
      <c r="FA376" s="97"/>
      <c r="FB376" s="97"/>
      <c r="FC376" s="97"/>
      <c r="FD376" s="97"/>
      <c r="FE376" s="97"/>
      <c r="FF376" s="97"/>
      <c r="FG376" s="97"/>
      <c r="FH376" s="97"/>
      <c r="FI376" s="97"/>
      <c r="FJ376" s="97"/>
      <c r="FK376" s="97"/>
      <c r="FL376" s="97"/>
      <c r="FM376" s="97"/>
      <c r="FN376" s="98"/>
      <c r="FO376" s="104"/>
      <c r="FP376" s="97"/>
      <c r="FQ376" s="97"/>
      <c r="FR376" s="97"/>
      <c r="FS376" s="97"/>
      <c r="FT376" s="97"/>
      <c r="FU376" s="97"/>
      <c r="FV376" s="97"/>
      <c r="FW376" s="97"/>
      <c r="FX376" s="97"/>
      <c r="FY376" s="97"/>
      <c r="FZ376" s="97"/>
      <c r="GA376" s="97"/>
      <c r="GB376" s="97"/>
      <c r="GC376" s="97"/>
      <c r="GD376" s="97"/>
      <c r="GE376" s="98"/>
      <c r="GF376" s="104"/>
      <c r="GG376" s="97"/>
      <c r="GH376" s="97"/>
      <c r="GI376" s="97"/>
      <c r="GJ376" s="97"/>
      <c r="GK376" s="97"/>
      <c r="GL376" s="97"/>
      <c r="GM376" s="97"/>
      <c r="GN376" s="97"/>
      <c r="GO376" s="97"/>
      <c r="GP376" s="97"/>
      <c r="GQ376" s="97"/>
      <c r="GR376" s="97"/>
      <c r="GS376" s="97"/>
      <c r="GT376" s="97"/>
      <c r="GU376" s="97"/>
      <c r="GV376" s="98"/>
      <c r="GW376" s="104"/>
      <c r="GX376" s="97"/>
      <c r="GY376" s="97"/>
      <c r="GZ376" s="97"/>
      <c r="HA376" s="97"/>
      <c r="HB376" s="97"/>
      <c r="HC376" s="97"/>
      <c r="HD376" s="97"/>
      <c r="HE376" s="97"/>
      <c r="HF376" s="97"/>
      <c r="HG376" s="97"/>
      <c r="HH376" s="97"/>
      <c r="HI376" s="97"/>
      <c r="HJ376" s="97"/>
      <c r="HK376" s="97"/>
      <c r="HL376" s="97"/>
      <c r="HM376" s="98"/>
      <c r="HN376" s="104"/>
      <c r="HO376" s="97"/>
      <c r="HP376" s="97"/>
      <c r="HQ376" s="97"/>
      <c r="HR376" s="97"/>
      <c r="HS376" s="97"/>
      <c r="HT376" s="97"/>
      <c r="HU376" s="97"/>
      <c r="HV376" s="97"/>
      <c r="HW376" s="97"/>
      <c r="HX376" s="97"/>
      <c r="HY376" s="97"/>
      <c r="HZ376" s="97"/>
      <c r="IA376" s="97"/>
      <c r="IB376" s="97"/>
      <c r="IC376" s="97"/>
      <c r="ID376" s="98"/>
      <c r="IE376" s="104"/>
      <c r="IF376" s="97"/>
      <c r="IG376" s="97"/>
      <c r="IH376" s="97"/>
      <c r="II376" s="97"/>
      <c r="IJ376" s="97"/>
      <c r="IK376" s="97"/>
      <c r="IL376" s="97"/>
      <c r="IM376" s="97"/>
      <c r="IN376" s="97"/>
      <c r="IO376" s="97"/>
      <c r="IP376" s="97"/>
      <c r="IQ376" s="97"/>
      <c r="IR376" s="97"/>
      <c r="IS376" s="97"/>
      <c r="IT376" s="97"/>
      <c r="IU376" s="98"/>
      <c r="IV376" s="104"/>
      <c r="IW376" s="97"/>
      <c r="IX376" s="97"/>
      <c r="IY376" s="97"/>
      <c r="IZ376" s="97"/>
      <c r="JA376" s="97"/>
      <c r="JB376" s="97"/>
      <c r="JC376" s="97"/>
      <c r="JD376" s="97"/>
      <c r="JE376" s="97"/>
      <c r="JF376" s="97"/>
      <c r="JG376" s="97"/>
      <c r="JH376" s="97"/>
      <c r="JI376" s="97"/>
      <c r="JJ376" s="97"/>
      <c r="JK376" s="97"/>
      <c r="JL376" s="98"/>
      <c r="JM376" s="104"/>
      <c r="JN376" s="97"/>
      <c r="JO376" s="97"/>
      <c r="JP376" s="97"/>
      <c r="JQ376" s="97"/>
      <c r="JR376" s="97"/>
      <c r="JS376" s="97"/>
      <c r="JT376" s="97"/>
      <c r="JU376" s="97"/>
      <c r="JV376" s="97"/>
      <c r="JW376" s="97"/>
      <c r="JX376" s="97"/>
      <c r="JY376" s="97"/>
      <c r="JZ376" s="97"/>
      <c r="KA376" s="97"/>
      <c r="KB376" s="97"/>
      <c r="KC376" s="98"/>
      <c r="KD376" s="104"/>
      <c r="KE376" s="97"/>
      <c r="KF376" s="97"/>
      <c r="KG376" s="97"/>
      <c r="KH376" s="97"/>
      <c r="KI376" s="97"/>
      <c r="KJ376" s="97"/>
      <c r="KK376" s="97"/>
      <c r="KL376" s="97"/>
      <c r="KM376" s="97"/>
      <c r="KN376" s="97"/>
      <c r="KO376" s="97"/>
      <c r="KP376" s="97"/>
      <c r="KQ376" s="97"/>
      <c r="KR376" s="97"/>
      <c r="KS376" s="97"/>
    </row>
    <row r="377" ht="15.0" customHeight="1">
      <c r="A377" s="104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8"/>
      <c r="R377" s="104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  <c r="AE377" s="97"/>
      <c r="AF377" s="97"/>
      <c r="AG377" s="97"/>
      <c r="AH377" s="98"/>
      <c r="AI377" s="104"/>
      <c r="AJ377" s="97"/>
      <c r="AK377" s="97"/>
      <c r="AL377" s="97"/>
      <c r="AM377" s="97"/>
      <c r="AN377" s="97"/>
      <c r="AO377" s="97"/>
      <c r="AP377" s="97"/>
      <c r="AQ377" s="97"/>
      <c r="AR377" s="97"/>
      <c r="AS377" s="97"/>
      <c r="AT377" s="97"/>
      <c r="AU377" s="97"/>
      <c r="AV377" s="97"/>
      <c r="AW377" s="97"/>
      <c r="AX377" s="97"/>
      <c r="AY377" s="98"/>
      <c r="AZ377" s="104"/>
      <c r="BA377" s="97"/>
      <c r="BB377" s="97"/>
      <c r="BC377" s="97"/>
      <c r="BD377" s="97"/>
      <c r="BE377" s="97"/>
      <c r="BF377" s="97"/>
      <c r="BG377" s="97"/>
      <c r="BH377" s="97"/>
      <c r="BI377" s="97"/>
      <c r="BJ377" s="97"/>
      <c r="BK377" s="97"/>
      <c r="BL377" s="97"/>
      <c r="BM377" s="97"/>
      <c r="BN377" s="97"/>
      <c r="BO377" s="97"/>
      <c r="BP377" s="98"/>
      <c r="BQ377" s="104"/>
      <c r="BR377" s="97"/>
      <c r="BS377" s="97"/>
      <c r="BT377" s="97"/>
      <c r="BU377" s="97"/>
      <c r="BV377" s="97"/>
      <c r="BW377" s="97"/>
      <c r="BX377" s="97"/>
      <c r="BY377" s="97"/>
      <c r="BZ377" s="97"/>
      <c r="CA377" s="97"/>
      <c r="CB377" s="97"/>
      <c r="CC377" s="97"/>
      <c r="CD377" s="97"/>
      <c r="CE377" s="97"/>
      <c r="CF377" s="97"/>
      <c r="CG377" s="98"/>
      <c r="CH377" s="104"/>
      <c r="CI377" s="97"/>
      <c r="CJ377" s="97"/>
      <c r="CK377" s="97"/>
      <c r="CL377" s="97"/>
      <c r="CM377" s="97"/>
      <c r="CN377" s="97"/>
      <c r="CO377" s="97"/>
      <c r="CP377" s="97"/>
      <c r="CQ377" s="97"/>
      <c r="CR377" s="97"/>
      <c r="CS377" s="97"/>
      <c r="CT377" s="97"/>
      <c r="CU377" s="97"/>
      <c r="CV377" s="97"/>
      <c r="CW377" s="97"/>
      <c r="CX377" s="98"/>
      <c r="CY377" s="104"/>
      <c r="CZ377" s="97"/>
      <c r="DA377" s="97"/>
      <c r="DB377" s="97"/>
      <c r="DC377" s="97"/>
      <c r="DD377" s="97"/>
      <c r="DE377" s="97"/>
      <c r="DF377" s="97"/>
      <c r="DG377" s="97"/>
      <c r="DH377" s="97"/>
      <c r="DI377" s="97"/>
      <c r="DJ377" s="97"/>
      <c r="DK377" s="97"/>
      <c r="DL377" s="97"/>
      <c r="DM377" s="97"/>
      <c r="DN377" s="97"/>
      <c r="DO377" s="98"/>
      <c r="DP377" s="104"/>
      <c r="DQ377" s="97"/>
      <c r="DR377" s="97"/>
      <c r="DS377" s="97"/>
      <c r="DT377" s="97"/>
      <c r="DU377" s="97"/>
      <c r="DV377" s="97"/>
      <c r="DW377" s="97"/>
      <c r="DX377" s="97"/>
      <c r="DY377" s="97"/>
      <c r="DZ377" s="97"/>
      <c r="EA377" s="97"/>
      <c r="EB377" s="97"/>
      <c r="EC377" s="97"/>
      <c r="ED377" s="97"/>
      <c r="EE377" s="97"/>
      <c r="EF377" s="98"/>
      <c r="EG377" s="104"/>
      <c r="EH377" s="97"/>
      <c r="EI377" s="97"/>
      <c r="EJ377" s="97"/>
      <c r="EK377" s="97"/>
      <c r="EL377" s="97"/>
      <c r="EM377" s="97"/>
      <c r="EN377" s="97"/>
      <c r="EO377" s="97"/>
      <c r="EP377" s="97"/>
      <c r="EQ377" s="97"/>
      <c r="ER377" s="97"/>
      <c r="ES377" s="97"/>
      <c r="ET377" s="97"/>
      <c r="EU377" s="97"/>
      <c r="EV377" s="97"/>
      <c r="EW377" s="98"/>
      <c r="EX377" s="104"/>
      <c r="EY377" s="97"/>
      <c r="EZ377" s="97"/>
      <c r="FA377" s="97"/>
      <c r="FB377" s="97"/>
      <c r="FC377" s="97"/>
      <c r="FD377" s="97"/>
      <c r="FE377" s="97"/>
      <c r="FF377" s="97"/>
      <c r="FG377" s="97"/>
      <c r="FH377" s="97"/>
      <c r="FI377" s="97"/>
      <c r="FJ377" s="97"/>
      <c r="FK377" s="97"/>
      <c r="FL377" s="97"/>
      <c r="FM377" s="97"/>
      <c r="FN377" s="98"/>
      <c r="FO377" s="104"/>
      <c r="FP377" s="97"/>
      <c r="FQ377" s="97"/>
      <c r="FR377" s="97"/>
      <c r="FS377" s="97"/>
      <c r="FT377" s="97"/>
      <c r="FU377" s="97"/>
      <c r="FV377" s="97"/>
      <c r="FW377" s="97"/>
      <c r="FX377" s="97"/>
      <c r="FY377" s="97"/>
      <c r="FZ377" s="97"/>
      <c r="GA377" s="97"/>
      <c r="GB377" s="97"/>
      <c r="GC377" s="97"/>
      <c r="GD377" s="97"/>
      <c r="GE377" s="98"/>
      <c r="GF377" s="104"/>
      <c r="GG377" s="97"/>
      <c r="GH377" s="97"/>
      <c r="GI377" s="97"/>
      <c r="GJ377" s="97"/>
      <c r="GK377" s="97"/>
      <c r="GL377" s="97"/>
      <c r="GM377" s="97"/>
      <c r="GN377" s="97"/>
      <c r="GO377" s="97"/>
      <c r="GP377" s="97"/>
      <c r="GQ377" s="97"/>
      <c r="GR377" s="97"/>
      <c r="GS377" s="97"/>
      <c r="GT377" s="97"/>
      <c r="GU377" s="97"/>
      <c r="GV377" s="98"/>
      <c r="GW377" s="104"/>
      <c r="GX377" s="97"/>
      <c r="GY377" s="97"/>
      <c r="GZ377" s="97"/>
      <c r="HA377" s="97"/>
      <c r="HB377" s="97"/>
      <c r="HC377" s="97"/>
      <c r="HD377" s="97"/>
      <c r="HE377" s="97"/>
      <c r="HF377" s="97"/>
      <c r="HG377" s="97"/>
      <c r="HH377" s="97"/>
      <c r="HI377" s="97"/>
      <c r="HJ377" s="97"/>
      <c r="HK377" s="97"/>
      <c r="HL377" s="97"/>
      <c r="HM377" s="98"/>
      <c r="HN377" s="104"/>
      <c r="HO377" s="97"/>
      <c r="HP377" s="97"/>
      <c r="HQ377" s="97"/>
      <c r="HR377" s="97"/>
      <c r="HS377" s="97"/>
      <c r="HT377" s="97"/>
      <c r="HU377" s="97"/>
      <c r="HV377" s="97"/>
      <c r="HW377" s="97"/>
      <c r="HX377" s="97"/>
      <c r="HY377" s="97"/>
      <c r="HZ377" s="97"/>
      <c r="IA377" s="97"/>
      <c r="IB377" s="97"/>
      <c r="IC377" s="97"/>
      <c r="ID377" s="98"/>
      <c r="IE377" s="104"/>
      <c r="IF377" s="97"/>
      <c r="IG377" s="97"/>
      <c r="IH377" s="97"/>
      <c r="II377" s="97"/>
      <c r="IJ377" s="97"/>
      <c r="IK377" s="97"/>
      <c r="IL377" s="97"/>
      <c r="IM377" s="97"/>
      <c r="IN377" s="97"/>
      <c r="IO377" s="97"/>
      <c r="IP377" s="97"/>
      <c r="IQ377" s="97"/>
      <c r="IR377" s="97"/>
      <c r="IS377" s="97"/>
      <c r="IT377" s="97"/>
      <c r="IU377" s="98"/>
      <c r="IV377" s="104"/>
      <c r="IW377" s="97"/>
      <c r="IX377" s="97"/>
      <c r="IY377" s="97"/>
      <c r="IZ377" s="97"/>
      <c r="JA377" s="97"/>
      <c r="JB377" s="97"/>
      <c r="JC377" s="97"/>
      <c r="JD377" s="97"/>
      <c r="JE377" s="97"/>
      <c r="JF377" s="97"/>
      <c r="JG377" s="97"/>
      <c r="JH377" s="97"/>
      <c r="JI377" s="97"/>
      <c r="JJ377" s="97"/>
      <c r="JK377" s="97"/>
      <c r="JL377" s="98"/>
      <c r="JM377" s="104"/>
      <c r="JN377" s="97"/>
      <c r="JO377" s="97"/>
      <c r="JP377" s="97"/>
      <c r="JQ377" s="97"/>
      <c r="JR377" s="97"/>
      <c r="JS377" s="97"/>
      <c r="JT377" s="97"/>
      <c r="JU377" s="97"/>
      <c r="JV377" s="97"/>
      <c r="JW377" s="97"/>
      <c r="JX377" s="97"/>
      <c r="JY377" s="97"/>
      <c r="JZ377" s="97"/>
      <c r="KA377" s="97"/>
      <c r="KB377" s="97"/>
      <c r="KC377" s="98"/>
      <c r="KD377" s="104"/>
      <c r="KE377" s="97"/>
      <c r="KF377" s="97"/>
      <c r="KG377" s="97"/>
      <c r="KH377" s="97"/>
      <c r="KI377" s="97"/>
      <c r="KJ377" s="97"/>
      <c r="KK377" s="97"/>
      <c r="KL377" s="97"/>
      <c r="KM377" s="97"/>
      <c r="KN377" s="97"/>
      <c r="KO377" s="97"/>
      <c r="KP377" s="97"/>
      <c r="KQ377" s="97"/>
      <c r="KR377" s="97"/>
      <c r="KS377" s="97"/>
    </row>
    <row r="378" ht="15.0" customHeight="1">
      <c r="A378" s="104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8"/>
      <c r="R378" s="104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  <c r="AF378" s="97"/>
      <c r="AG378" s="97"/>
      <c r="AH378" s="98"/>
      <c r="AI378" s="104"/>
      <c r="AJ378" s="97"/>
      <c r="AK378" s="97"/>
      <c r="AL378" s="97"/>
      <c r="AM378" s="97"/>
      <c r="AN378" s="97"/>
      <c r="AO378" s="97"/>
      <c r="AP378" s="97"/>
      <c r="AQ378" s="97"/>
      <c r="AR378" s="97"/>
      <c r="AS378" s="97"/>
      <c r="AT378" s="97"/>
      <c r="AU378" s="97"/>
      <c r="AV378" s="97"/>
      <c r="AW378" s="97"/>
      <c r="AX378" s="97"/>
      <c r="AY378" s="98"/>
      <c r="AZ378" s="104"/>
      <c r="BA378" s="97"/>
      <c r="BB378" s="97"/>
      <c r="BC378" s="97"/>
      <c r="BD378" s="97"/>
      <c r="BE378" s="97"/>
      <c r="BF378" s="97"/>
      <c r="BG378" s="97"/>
      <c r="BH378" s="97"/>
      <c r="BI378" s="97"/>
      <c r="BJ378" s="97"/>
      <c r="BK378" s="97"/>
      <c r="BL378" s="97"/>
      <c r="BM378" s="97"/>
      <c r="BN378" s="97"/>
      <c r="BO378" s="97"/>
      <c r="BP378" s="98"/>
      <c r="BQ378" s="104"/>
      <c r="BR378" s="97"/>
      <c r="BS378" s="97"/>
      <c r="BT378" s="97"/>
      <c r="BU378" s="97"/>
      <c r="BV378" s="97"/>
      <c r="BW378" s="97"/>
      <c r="BX378" s="97"/>
      <c r="BY378" s="97"/>
      <c r="BZ378" s="97"/>
      <c r="CA378" s="97"/>
      <c r="CB378" s="97"/>
      <c r="CC378" s="97"/>
      <c r="CD378" s="97"/>
      <c r="CE378" s="97"/>
      <c r="CF378" s="97"/>
      <c r="CG378" s="98"/>
      <c r="CH378" s="104"/>
      <c r="CI378" s="97"/>
      <c r="CJ378" s="97"/>
      <c r="CK378" s="97"/>
      <c r="CL378" s="97"/>
      <c r="CM378" s="97"/>
      <c r="CN378" s="97"/>
      <c r="CO378" s="97"/>
      <c r="CP378" s="97"/>
      <c r="CQ378" s="97"/>
      <c r="CR378" s="97"/>
      <c r="CS378" s="97"/>
      <c r="CT378" s="97"/>
      <c r="CU378" s="97"/>
      <c r="CV378" s="97"/>
      <c r="CW378" s="97"/>
      <c r="CX378" s="98"/>
      <c r="CY378" s="104"/>
      <c r="CZ378" s="97"/>
      <c r="DA378" s="97"/>
      <c r="DB378" s="97"/>
      <c r="DC378" s="97"/>
      <c r="DD378" s="97"/>
      <c r="DE378" s="97"/>
      <c r="DF378" s="97"/>
      <c r="DG378" s="97"/>
      <c r="DH378" s="97"/>
      <c r="DI378" s="97"/>
      <c r="DJ378" s="97"/>
      <c r="DK378" s="97"/>
      <c r="DL378" s="97"/>
      <c r="DM378" s="97"/>
      <c r="DN378" s="97"/>
      <c r="DO378" s="98"/>
      <c r="DP378" s="104"/>
      <c r="DQ378" s="97"/>
      <c r="DR378" s="97"/>
      <c r="DS378" s="97"/>
      <c r="DT378" s="97"/>
      <c r="DU378" s="97"/>
      <c r="DV378" s="97"/>
      <c r="DW378" s="97"/>
      <c r="DX378" s="97"/>
      <c r="DY378" s="97"/>
      <c r="DZ378" s="97"/>
      <c r="EA378" s="97"/>
      <c r="EB378" s="97"/>
      <c r="EC378" s="97"/>
      <c r="ED378" s="97"/>
      <c r="EE378" s="97"/>
      <c r="EF378" s="98"/>
      <c r="EG378" s="104"/>
      <c r="EH378" s="97"/>
      <c r="EI378" s="97"/>
      <c r="EJ378" s="97"/>
      <c r="EK378" s="97"/>
      <c r="EL378" s="97"/>
      <c r="EM378" s="97"/>
      <c r="EN378" s="97"/>
      <c r="EO378" s="97"/>
      <c r="EP378" s="97"/>
      <c r="EQ378" s="97"/>
      <c r="ER378" s="97"/>
      <c r="ES378" s="97"/>
      <c r="ET378" s="97"/>
      <c r="EU378" s="97"/>
      <c r="EV378" s="97"/>
      <c r="EW378" s="98"/>
      <c r="EX378" s="104"/>
      <c r="EY378" s="97"/>
      <c r="EZ378" s="97"/>
      <c r="FA378" s="97"/>
      <c r="FB378" s="97"/>
      <c r="FC378" s="97"/>
      <c r="FD378" s="97"/>
      <c r="FE378" s="97"/>
      <c r="FF378" s="97"/>
      <c r="FG378" s="97"/>
      <c r="FH378" s="97"/>
      <c r="FI378" s="97"/>
      <c r="FJ378" s="97"/>
      <c r="FK378" s="97"/>
      <c r="FL378" s="97"/>
      <c r="FM378" s="97"/>
      <c r="FN378" s="98"/>
      <c r="FO378" s="104"/>
      <c r="FP378" s="97"/>
      <c r="FQ378" s="97"/>
      <c r="FR378" s="97"/>
      <c r="FS378" s="97"/>
      <c r="FT378" s="97"/>
      <c r="FU378" s="97"/>
      <c r="FV378" s="97"/>
      <c r="FW378" s="97"/>
      <c r="FX378" s="97"/>
      <c r="FY378" s="97"/>
      <c r="FZ378" s="97"/>
      <c r="GA378" s="97"/>
      <c r="GB378" s="97"/>
      <c r="GC378" s="97"/>
      <c r="GD378" s="97"/>
      <c r="GE378" s="98"/>
      <c r="GF378" s="104"/>
      <c r="GG378" s="97"/>
      <c r="GH378" s="97"/>
      <c r="GI378" s="97"/>
      <c r="GJ378" s="97"/>
      <c r="GK378" s="97"/>
      <c r="GL378" s="97"/>
      <c r="GM378" s="97"/>
      <c r="GN378" s="97"/>
      <c r="GO378" s="97"/>
      <c r="GP378" s="97"/>
      <c r="GQ378" s="97"/>
      <c r="GR378" s="97"/>
      <c r="GS378" s="97"/>
      <c r="GT378" s="97"/>
      <c r="GU378" s="97"/>
      <c r="GV378" s="98"/>
      <c r="GW378" s="104"/>
      <c r="GX378" s="97"/>
      <c r="GY378" s="97"/>
      <c r="GZ378" s="97"/>
      <c r="HA378" s="97"/>
      <c r="HB378" s="97"/>
      <c r="HC378" s="97"/>
      <c r="HD378" s="97"/>
      <c r="HE378" s="97"/>
      <c r="HF378" s="97"/>
      <c r="HG378" s="97"/>
      <c r="HH378" s="97"/>
      <c r="HI378" s="97"/>
      <c r="HJ378" s="97"/>
      <c r="HK378" s="97"/>
      <c r="HL378" s="97"/>
      <c r="HM378" s="98"/>
      <c r="HN378" s="104"/>
      <c r="HO378" s="97"/>
      <c r="HP378" s="97"/>
      <c r="HQ378" s="97"/>
      <c r="HR378" s="97"/>
      <c r="HS378" s="97"/>
      <c r="HT378" s="97"/>
      <c r="HU378" s="97"/>
      <c r="HV378" s="97"/>
      <c r="HW378" s="97"/>
      <c r="HX378" s="97"/>
      <c r="HY378" s="97"/>
      <c r="HZ378" s="97"/>
      <c r="IA378" s="97"/>
      <c r="IB378" s="97"/>
      <c r="IC378" s="97"/>
      <c r="ID378" s="98"/>
      <c r="IE378" s="104"/>
      <c r="IF378" s="97"/>
      <c r="IG378" s="97"/>
      <c r="IH378" s="97"/>
      <c r="II378" s="97"/>
      <c r="IJ378" s="97"/>
      <c r="IK378" s="97"/>
      <c r="IL378" s="97"/>
      <c r="IM378" s="97"/>
      <c r="IN378" s="97"/>
      <c r="IO378" s="97"/>
      <c r="IP378" s="97"/>
      <c r="IQ378" s="97"/>
      <c r="IR378" s="97"/>
      <c r="IS378" s="97"/>
      <c r="IT378" s="97"/>
      <c r="IU378" s="98"/>
      <c r="IV378" s="104"/>
      <c r="IW378" s="97"/>
      <c r="IX378" s="97"/>
      <c r="IY378" s="97"/>
      <c r="IZ378" s="97"/>
      <c r="JA378" s="97"/>
      <c r="JB378" s="97"/>
      <c r="JC378" s="97"/>
      <c r="JD378" s="97"/>
      <c r="JE378" s="97"/>
      <c r="JF378" s="97"/>
      <c r="JG378" s="97"/>
      <c r="JH378" s="97"/>
      <c r="JI378" s="97"/>
      <c r="JJ378" s="97"/>
      <c r="JK378" s="97"/>
      <c r="JL378" s="98"/>
      <c r="JM378" s="104"/>
      <c r="JN378" s="97"/>
      <c r="JO378" s="97"/>
      <c r="JP378" s="97"/>
      <c r="JQ378" s="97"/>
      <c r="JR378" s="97"/>
      <c r="JS378" s="97"/>
      <c r="JT378" s="97"/>
      <c r="JU378" s="97"/>
      <c r="JV378" s="97"/>
      <c r="JW378" s="97"/>
      <c r="JX378" s="97"/>
      <c r="JY378" s="97"/>
      <c r="JZ378" s="97"/>
      <c r="KA378" s="97"/>
      <c r="KB378" s="97"/>
      <c r="KC378" s="98"/>
      <c r="KD378" s="104"/>
      <c r="KE378" s="97"/>
      <c r="KF378" s="97"/>
      <c r="KG378" s="97"/>
      <c r="KH378" s="97"/>
      <c r="KI378" s="97"/>
      <c r="KJ378" s="97"/>
      <c r="KK378" s="97"/>
      <c r="KL378" s="97"/>
      <c r="KM378" s="97"/>
      <c r="KN378" s="97"/>
      <c r="KO378" s="97"/>
      <c r="KP378" s="97"/>
      <c r="KQ378" s="97"/>
      <c r="KR378" s="97"/>
      <c r="KS378" s="97"/>
    </row>
    <row r="379" ht="15.0" customHeight="1">
      <c r="A379" s="104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8"/>
      <c r="R379" s="104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  <c r="AE379" s="97"/>
      <c r="AF379" s="97"/>
      <c r="AG379" s="97"/>
      <c r="AH379" s="98"/>
      <c r="AI379" s="104"/>
      <c r="AJ379" s="97"/>
      <c r="AK379" s="97"/>
      <c r="AL379" s="97"/>
      <c r="AM379" s="97"/>
      <c r="AN379" s="97"/>
      <c r="AO379" s="97"/>
      <c r="AP379" s="97"/>
      <c r="AQ379" s="97"/>
      <c r="AR379" s="97"/>
      <c r="AS379" s="97"/>
      <c r="AT379" s="97"/>
      <c r="AU379" s="97"/>
      <c r="AV379" s="97"/>
      <c r="AW379" s="97"/>
      <c r="AX379" s="97"/>
      <c r="AY379" s="98"/>
      <c r="AZ379" s="104"/>
      <c r="BA379" s="97"/>
      <c r="BB379" s="97"/>
      <c r="BC379" s="97"/>
      <c r="BD379" s="97"/>
      <c r="BE379" s="97"/>
      <c r="BF379" s="97"/>
      <c r="BG379" s="97"/>
      <c r="BH379" s="97"/>
      <c r="BI379" s="97"/>
      <c r="BJ379" s="97"/>
      <c r="BK379" s="97"/>
      <c r="BL379" s="97"/>
      <c r="BM379" s="97"/>
      <c r="BN379" s="97"/>
      <c r="BO379" s="97"/>
      <c r="BP379" s="98"/>
      <c r="BQ379" s="104"/>
      <c r="BR379" s="97"/>
      <c r="BS379" s="97"/>
      <c r="BT379" s="97"/>
      <c r="BU379" s="97"/>
      <c r="BV379" s="97"/>
      <c r="BW379" s="97"/>
      <c r="BX379" s="97"/>
      <c r="BY379" s="97"/>
      <c r="BZ379" s="97"/>
      <c r="CA379" s="97"/>
      <c r="CB379" s="97"/>
      <c r="CC379" s="97"/>
      <c r="CD379" s="97"/>
      <c r="CE379" s="97"/>
      <c r="CF379" s="97"/>
      <c r="CG379" s="98"/>
      <c r="CH379" s="104"/>
      <c r="CI379" s="97"/>
      <c r="CJ379" s="97"/>
      <c r="CK379" s="97"/>
      <c r="CL379" s="97"/>
      <c r="CM379" s="97"/>
      <c r="CN379" s="97"/>
      <c r="CO379" s="97"/>
      <c r="CP379" s="97"/>
      <c r="CQ379" s="97"/>
      <c r="CR379" s="97"/>
      <c r="CS379" s="97"/>
      <c r="CT379" s="97"/>
      <c r="CU379" s="97"/>
      <c r="CV379" s="97"/>
      <c r="CW379" s="97"/>
      <c r="CX379" s="98"/>
      <c r="CY379" s="104"/>
      <c r="CZ379" s="97"/>
      <c r="DA379" s="97"/>
      <c r="DB379" s="97"/>
      <c r="DC379" s="97"/>
      <c r="DD379" s="97"/>
      <c r="DE379" s="97"/>
      <c r="DF379" s="97"/>
      <c r="DG379" s="97"/>
      <c r="DH379" s="97"/>
      <c r="DI379" s="97"/>
      <c r="DJ379" s="97"/>
      <c r="DK379" s="97"/>
      <c r="DL379" s="97"/>
      <c r="DM379" s="97"/>
      <c r="DN379" s="97"/>
      <c r="DO379" s="98"/>
      <c r="DP379" s="104"/>
      <c r="DQ379" s="97"/>
      <c r="DR379" s="97"/>
      <c r="DS379" s="97"/>
      <c r="DT379" s="97"/>
      <c r="DU379" s="97"/>
      <c r="DV379" s="97"/>
      <c r="DW379" s="97"/>
      <c r="DX379" s="97"/>
      <c r="DY379" s="97"/>
      <c r="DZ379" s="97"/>
      <c r="EA379" s="97"/>
      <c r="EB379" s="97"/>
      <c r="EC379" s="97"/>
      <c r="ED379" s="97"/>
      <c r="EE379" s="97"/>
      <c r="EF379" s="98"/>
      <c r="EG379" s="104"/>
      <c r="EH379" s="97"/>
      <c r="EI379" s="97"/>
      <c r="EJ379" s="97"/>
      <c r="EK379" s="97"/>
      <c r="EL379" s="97"/>
      <c r="EM379" s="97"/>
      <c r="EN379" s="97"/>
      <c r="EO379" s="97"/>
      <c r="EP379" s="97"/>
      <c r="EQ379" s="97"/>
      <c r="ER379" s="97"/>
      <c r="ES379" s="97"/>
      <c r="ET379" s="97"/>
      <c r="EU379" s="97"/>
      <c r="EV379" s="97"/>
      <c r="EW379" s="98"/>
      <c r="EX379" s="104"/>
      <c r="EY379" s="97"/>
      <c r="EZ379" s="97"/>
      <c r="FA379" s="97"/>
      <c r="FB379" s="97"/>
      <c r="FC379" s="97"/>
      <c r="FD379" s="97"/>
      <c r="FE379" s="97"/>
      <c r="FF379" s="97"/>
      <c r="FG379" s="97"/>
      <c r="FH379" s="97"/>
      <c r="FI379" s="97"/>
      <c r="FJ379" s="97"/>
      <c r="FK379" s="97"/>
      <c r="FL379" s="97"/>
      <c r="FM379" s="97"/>
      <c r="FN379" s="98"/>
      <c r="FO379" s="104"/>
      <c r="FP379" s="97"/>
      <c r="FQ379" s="97"/>
      <c r="FR379" s="97"/>
      <c r="FS379" s="97"/>
      <c r="FT379" s="97"/>
      <c r="FU379" s="97"/>
      <c r="FV379" s="97"/>
      <c r="FW379" s="97"/>
      <c r="FX379" s="97"/>
      <c r="FY379" s="97"/>
      <c r="FZ379" s="97"/>
      <c r="GA379" s="97"/>
      <c r="GB379" s="97"/>
      <c r="GC379" s="97"/>
      <c r="GD379" s="97"/>
      <c r="GE379" s="98"/>
      <c r="GF379" s="104"/>
      <c r="GG379" s="97"/>
      <c r="GH379" s="97"/>
      <c r="GI379" s="97"/>
      <c r="GJ379" s="97"/>
      <c r="GK379" s="97"/>
      <c r="GL379" s="97"/>
      <c r="GM379" s="97"/>
      <c r="GN379" s="97"/>
      <c r="GO379" s="97"/>
      <c r="GP379" s="97"/>
      <c r="GQ379" s="97"/>
      <c r="GR379" s="97"/>
      <c r="GS379" s="97"/>
      <c r="GT379" s="97"/>
      <c r="GU379" s="97"/>
      <c r="GV379" s="98"/>
      <c r="GW379" s="104"/>
      <c r="GX379" s="97"/>
      <c r="GY379" s="97"/>
      <c r="GZ379" s="97"/>
      <c r="HA379" s="97"/>
      <c r="HB379" s="97"/>
      <c r="HC379" s="97"/>
      <c r="HD379" s="97"/>
      <c r="HE379" s="97"/>
      <c r="HF379" s="97"/>
      <c r="HG379" s="97"/>
      <c r="HH379" s="97"/>
      <c r="HI379" s="97"/>
      <c r="HJ379" s="97"/>
      <c r="HK379" s="97"/>
      <c r="HL379" s="97"/>
      <c r="HM379" s="98"/>
      <c r="HN379" s="104"/>
      <c r="HO379" s="97"/>
      <c r="HP379" s="97"/>
      <c r="HQ379" s="97"/>
      <c r="HR379" s="97"/>
      <c r="HS379" s="97"/>
      <c r="HT379" s="97"/>
      <c r="HU379" s="97"/>
      <c r="HV379" s="97"/>
      <c r="HW379" s="97"/>
      <c r="HX379" s="97"/>
      <c r="HY379" s="97"/>
      <c r="HZ379" s="97"/>
      <c r="IA379" s="97"/>
      <c r="IB379" s="97"/>
      <c r="IC379" s="97"/>
      <c r="ID379" s="98"/>
      <c r="IE379" s="104"/>
      <c r="IF379" s="97"/>
      <c r="IG379" s="97"/>
      <c r="IH379" s="97"/>
      <c r="II379" s="97"/>
      <c r="IJ379" s="97"/>
      <c r="IK379" s="97"/>
      <c r="IL379" s="97"/>
      <c r="IM379" s="97"/>
      <c r="IN379" s="97"/>
      <c r="IO379" s="97"/>
      <c r="IP379" s="97"/>
      <c r="IQ379" s="97"/>
      <c r="IR379" s="97"/>
      <c r="IS379" s="97"/>
      <c r="IT379" s="97"/>
      <c r="IU379" s="98"/>
      <c r="IV379" s="104"/>
      <c r="IW379" s="97"/>
      <c r="IX379" s="97"/>
      <c r="IY379" s="97"/>
      <c r="IZ379" s="97"/>
      <c r="JA379" s="97"/>
      <c r="JB379" s="97"/>
      <c r="JC379" s="97"/>
      <c r="JD379" s="97"/>
      <c r="JE379" s="97"/>
      <c r="JF379" s="97"/>
      <c r="JG379" s="97"/>
      <c r="JH379" s="97"/>
      <c r="JI379" s="97"/>
      <c r="JJ379" s="97"/>
      <c r="JK379" s="97"/>
      <c r="JL379" s="98"/>
      <c r="JM379" s="104"/>
      <c r="JN379" s="97"/>
      <c r="JO379" s="97"/>
      <c r="JP379" s="97"/>
      <c r="JQ379" s="97"/>
      <c r="JR379" s="97"/>
      <c r="JS379" s="97"/>
      <c r="JT379" s="97"/>
      <c r="JU379" s="97"/>
      <c r="JV379" s="97"/>
      <c r="JW379" s="97"/>
      <c r="JX379" s="97"/>
      <c r="JY379" s="97"/>
      <c r="JZ379" s="97"/>
      <c r="KA379" s="97"/>
      <c r="KB379" s="97"/>
      <c r="KC379" s="98"/>
      <c r="KD379" s="104"/>
      <c r="KE379" s="97"/>
      <c r="KF379" s="97"/>
      <c r="KG379" s="97"/>
      <c r="KH379" s="97"/>
      <c r="KI379" s="97"/>
      <c r="KJ379" s="97"/>
      <c r="KK379" s="97"/>
      <c r="KL379" s="97"/>
      <c r="KM379" s="97"/>
      <c r="KN379" s="97"/>
      <c r="KO379" s="97"/>
      <c r="KP379" s="97"/>
      <c r="KQ379" s="97"/>
      <c r="KR379" s="97"/>
      <c r="KS379" s="97"/>
    </row>
    <row r="380" ht="15.0" customHeight="1">
      <c r="A380" s="104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8"/>
      <c r="R380" s="104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8"/>
      <c r="AI380" s="104"/>
      <c r="AJ380" s="97"/>
      <c r="AK380" s="97"/>
      <c r="AL380" s="97"/>
      <c r="AM380" s="97"/>
      <c r="AN380" s="97"/>
      <c r="AO380" s="97"/>
      <c r="AP380" s="97"/>
      <c r="AQ380" s="97"/>
      <c r="AR380" s="97"/>
      <c r="AS380" s="97"/>
      <c r="AT380" s="97"/>
      <c r="AU380" s="97"/>
      <c r="AV380" s="97"/>
      <c r="AW380" s="97"/>
      <c r="AX380" s="97"/>
      <c r="AY380" s="98"/>
      <c r="AZ380" s="104"/>
      <c r="BA380" s="97"/>
      <c r="BB380" s="97"/>
      <c r="BC380" s="97"/>
      <c r="BD380" s="97"/>
      <c r="BE380" s="97"/>
      <c r="BF380" s="97"/>
      <c r="BG380" s="97"/>
      <c r="BH380" s="97"/>
      <c r="BI380" s="97"/>
      <c r="BJ380" s="97"/>
      <c r="BK380" s="97"/>
      <c r="BL380" s="97"/>
      <c r="BM380" s="97"/>
      <c r="BN380" s="97"/>
      <c r="BO380" s="97"/>
      <c r="BP380" s="98"/>
      <c r="BQ380" s="104"/>
      <c r="BR380" s="97"/>
      <c r="BS380" s="97"/>
      <c r="BT380" s="97"/>
      <c r="BU380" s="97"/>
      <c r="BV380" s="97"/>
      <c r="BW380" s="97"/>
      <c r="BX380" s="97"/>
      <c r="BY380" s="97"/>
      <c r="BZ380" s="97"/>
      <c r="CA380" s="97"/>
      <c r="CB380" s="97"/>
      <c r="CC380" s="97"/>
      <c r="CD380" s="97"/>
      <c r="CE380" s="97"/>
      <c r="CF380" s="97"/>
      <c r="CG380" s="98"/>
      <c r="CH380" s="104"/>
      <c r="CI380" s="97"/>
      <c r="CJ380" s="97"/>
      <c r="CK380" s="97"/>
      <c r="CL380" s="97"/>
      <c r="CM380" s="97"/>
      <c r="CN380" s="97"/>
      <c r="CO380" s="97"/>
      <c r="CP380" s="97"/>
      <c r="CQ380" s="97"/>
      <c r="CR380" s="97"/>
      <c r="CS380" s="97"/>
      <c r="CT380" s="97"/>
      <c r="CU380" s="97"/>
      <c r="CV380" s="97"/>
      <c r="CW380" s="97"/>
      <c r="CX380" s="98"/>
      <c r="CY380" s="104"/>
      <c r="CZ380" s="97"/>
      <c r="DA380" s="97"/>
      <c r="DB380" s="97"/>
      <c r="DC380" s="97"/>
      <c r="DD380" s="97"/>
      <c r="DE380" s="97"/>
      <c r="DF380" s="97"/>
      <c r="DG380" s="97"/>
      <c r="DH380" s="97"/>
      <c r="DI380" s="97"/>
      <c r="DJ380" s="97"/>
      <c r="DK380" s="97"/>
      <c r="DL380" s="97"/>
      <c r="DM380" s="97"/>
      <c r="DN380" s="97"/>
      <c r="DO380" s="98"/>
      <c r="DP380" s="104"/>
      <c r="DQ380" s="97"/>
      <c r="DR380" s="97"/>
      <c r="DS380" s="97"/>
      <c r="DT380" s="97"/>
      <c r="DU380" s="97"/>
      <c r="DV380" s="97"/>
      <c r="DW380" s="97"/>
      <c r="DX380" s="97"/>
      <c r="DY380" s="97"/>
      <c r="DZ380" s="97"/>
      <c r="EA380" s="97"/>
      <c r="EB380" s="97"/>
      <c r="EC380" s="97"/>
      <c r="ED380" s="97"/>
      <c r="EE380" s="97"/>
      <c r="EF380" s="98"/>
      <c r="EG380" s="104"/>
      <c r="EH380" s="97"/>
      <c r="EI380" s="97"/>
      <c r="EJ380" s="97"/>
      <c r="EK380" s="97"/>
      <c r="EL380" s="97"/>
      <c r="EM380" s="97"/>
      <c r="EN380" s="97"/>
      <c r="EO380" s="97"/>
      <c r="EP380" s="97"/>
      <c r="EQ380" s="97"/>
      <c r="ER380" s="97"/>
      <c r="ES380" s="97"/>
      <c r="ET380" s="97"/>
      <c r="EU380" s="97"/>
      <c r="EV380" s="97"/>
      <c r="EW380" s="98"/>
      <c r="EX380" s="104"/>
      <c r="EY380" s="97"/>
      <c r="EZ380" s="97"/>
      <c r="FA380" s="97"/>
      <c r="FB380" s="97"/>
      <c r="FC380" s="97"/>
      <c r="FD380" s="97"/>
      <c r="FE380" s="97"/>
      <c r="FF380" s="97"/>
      <c r="FG380" s="97"/>
      <c r="FH380" s="97"/>
      <c r="FI380" s="97"/>
      <c r="FJ380" s="97"/>
      <c r="FK380" s="97"/>
      <c r="FL380" s="97"/>
      <c r="FM380" s="97"/>
      <c r="FN380" s="98"/>
      <c r="FO380" s="104"/>
      <c r="FP380" s="97"/>
      <c r="FQ380" s="97"/>
      <c r="FR380" s="97"/>
      <c r="FS380" s="97"/>
      <c r="FT380" s="97"/>
      <c r="FU380" s="97"/>
      <c r="FV380" s="97"/>
      <c r="FW380" s="97"/>
      <c r="FX380" s="97"/>
      <c r="FY380" s="97"/>
      <c r="FZ380" s="97"/>
      <c r="GA380" s="97"/>
      <c r="GB380" s="97"/>
      <c r="GC380" s="97"/>
      <c r="GD380" s="97"/>
      <c r="GE380" s="98"/>
      <c r="GF380" s="104"/>
      <c r="GG380" s="97"/>
      <c r="GH380" s="97"/>
      <c r="GI380" s="97"/>
      <c r="GJ380" s="97"/>
      <c r="GK380" s="97"/>
      <c r="GL380" s="97"/>
      <c r="GM380" s="97"/>
      <c r="GN380" s="97"/>
      <c r="GO380" s="97"/>
      <c r="GP380" s="97"/>
      <c r="GQ380" s="97"/>
      <c r="GR380" s="97"/>
      <c r="GS380" s="97"/>
      <c r="GT380" s="97"/>
      <c r="GU380" s="97"/>
      <c r="GV380" s="98"/>
      <c r="GW380" s="104"/>
      <c r="GX380" s="97"/>
      <c r="GY380" s="97"/>
      <c r="GZ380" s="97"/>
      <c r="HA380" s="97"/>
      <c r="HB380" s="97"/>
      <c r="HC380" s="97"/>
      <c r="HD380" s="97"/>
      <c r="HE380" s="97"/>
      <c r="HF380" s="97"/>
      <c r="HG380" s="97"/>
      <c r="HH380" s="97"/>
      <c r="HI380" s="97"/>
      <c r="HJ380" s="97"/>
      <c r="HK380" s="97"/>
      <c r="HL380" s="97"/>
      <c r="HM380" s="98"/>
      <c r="HN380" s="104"/>
      <c r="HO380" s="97"/>
      <c r="HP380" s="97"/>
      <c r="HQ380" s="97"/>
      <c r="HR380" s="97"/>
      <c r="HS380" s="97"/>
      <c r="HT380" s="97"/>
      <c r="HU380" s="97"/>
      <c r="HV380" s="97"/>
      <c r="HW380" s="97"/>
      <c r="HX380" s="97"/>
      <c r="HY380" s="97"/>
      <c r="HZ380" s="97"/>
      <c r="IA380" s="97"/>
      <c r="IB380" s="97"/>
      <c r="IC380" s="97"/>
      <c r="ID380" s="98"/>
      <c r="IE380" s="104"/>
      <c r="IF380" s="97"/>
      <c r="IG380" s="97"/>
      <c r="IH380" s="97"/>
      <c r="II380" s="97"/>
      <c r="IJ380" s="97"/>
      <c r="IK380" s="97"/>
      <c r="IL380" s="97"/>
      <c r="IM380" s="97"/>
      <c r="IN380" s="97"/>
      <c r="IO380" s="97"/>
      <c r="IP380" s="97"/>
      <c r="IQ380" s="97"/>
      <c r="IR380" s="97"/>
      <c r="IS380" s="97"/>
      <c r="IT380" s="97"/>
      <c r="IU380" s="98"/>
      <c r="IV380" s="104"/>
      <c r="IW380" s="97"/>
      <c r="IX380" s="97"/>
      <c r="IY380" s="97"/>
      <c r="IZ380" s="97"/>
      <c r="JA380" s="97"/>
      <c r="JB380" s="97"/>
      <c r="JC380" s="97"/>
      <c r="JD380" s="97"/>
      <c r="JE380" s="97"/>
      <c r="JF380" s="97"/>
      <c r="JG380" s="97"/>
      <c r="JH380" s="97"/>
      <c r="JI380" s="97"/>
      <c r="JJ380" s="97"/>
      <c r="JK380" s="97"/>
      <c r="JL380" s="98"/>
      <c r="JM380" s="104"/>
      <c r="JN380" s="97"/>
      <c r="JO380" s="97"/>
      <c r="JP380" s="97"/>
      <c r="JQ380" s="97"/>
      <c r="JR380" s="97"/>
      <c r="JS380" s="97"/>
      <c r="JT380" s="97"/>
      <c r="JU380" s="97"/>
      <c r="JV380" s="97"/>
      <c r="JW380" s="97"/>
      <c r="JX380" s="97"/>
      <c r="JY380" s="97"/>
      <c r="JZ380" s="97"/>
      <c r="KA380" s="97"/>
      <c r="KB380" s="97"/>
      <c r="KC380" s="98"/>
      <c r="KD380" s="104"/>
      <c r="KE380" s="97"/>
      <c r="KF380" s="97"/>
      <c r="KG380" s="97"/>
      <c r="KH380" s="97"/>
      <c r="KI380" s="97"/>
      <c r="KJ380" s="97"/>
      <c r="KK380" s="97"/>
      <c r="KL380" s="97"/>
      <c r="KM380" s="97"/>
      <c r="KN380" s="97"/>
      <c r="KO380" s="97"/>
      <c r="KP380" s="97"/>
      <c r="KQ380" s="97"/>
      <c r="KR380" s="97"/>
      <c r="KS380" s="97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V33:V34">
    <cfRule type="cellIs" dxfId="0" priority="2" operator="equal">
      <formula>0</formula>
    </cfRule>
  </conditionalFormatting>
  <conditionalFormatting sqref="E69:E70">
    <cfRule type="cellIs" dxfId="0" priority="3" operator="equal">
      <formula>0</formula>
    </cfRule>
  </conditionalFormatting>
  <conditionalFormatting sqref="V69:V70">
    <cfRule type="cellIs" dxfId="0" priority="4" operator="equal">
      <formula>0</formula>
    </cfRule>
  </conditionalFormatting>
  <conditionalFormatting sqref="E105:E106">
    <cfRule type="cellIs" dxfId="0" priority="5" operator="equal">
      <formula>0</formula>
    </cfRule>
  </conditionalFormatting>
  <conditionalFormatting sqref="V105:V106">
    <cfRule type="cellIs" dxfId="0" priority="6" operator="equal">
      <formula>0</formula>
    </cfRule>
  </conditionalFormatting>
  <conditionalFormatting sqref="E141:E142">
    <cfRule type="cellIs" dxfId="0" priority="7" operator="equal">
      <formula>0</formula>
    </cfRule>
  </conditionalFormatting>
  <conditionalFormatting sqref="V141:V142">
    <cfRule type="cellIs" dxfId="0" priority="8" operator="equal">
      <formula>0</formula>
    </cfRule>
  </conditionalFormatting>
  <conditionalFormatting sqref="E177:E178">
    <cfRule type="cellIs" dxfId="0" priority="9" operator="equal">
      <formula>0</formula>
    </cfRule>
  </conditionalFormatting>
  <conditionalFormatting sqref="V177:V178">
    <cfRule type="cellIs" dxfId="0" priority="10" operator="equal">
      <formula>0</formula>
    </cfRule>
  </conditionalFormatting>
  <conditionalFormatting sqref="AM33:AM34">
    <cfRule type="cellIs" dxfId="0" priority="11" operator="equal">
      <formula>0</formula>
    </cfRule>
  </conditionalFormatting>
  <conditionalFormatting sqref="AM69:AM70">
    <cfRule type="cellIs" dxfId="0" priority="12" operator="equal">
      <formula>0</formula>
    </cfRule>
  </conditionalFormatting>
  <conditionalFormatting sqref="AM105:AM106">
    <cfRule type="cellIs" dxfId="0" priority="13" operator="equal">
      <formula>0</formula>
    </cfRule>
  </conditionalFormatting>
  <conditionalFormatting sqref="AM141:AM142">
    <cfRule type="cellIs" dxfId="0" priority="14" operator="equal">
      <formula>0</formula>
    </cfRule>
  </conditionalFormatting>
  <conditionalFormatting sqref="AM177:AM178">
    <cfRule type="cellIs" dxfId="0" priority="15" operator="equal">
      <formula>0</formula>
    </cfRule>
  </conditionalFormatting>
  <conditionalFormatting sqref="BD33:BD34">
    <cfRule type="cellIs" dxfId="0" priority="16" operator="equal">
      <formula>0</formula>
    </cfRule>
  </conditionalFormatting>
  <conditionalFormatting sqref="BD69:BD70">
    <cfRule type="cellIs" dxfId="0" priority="17" operator="equal">
      <formula>0</formula>
    </cfRule>
  </conditionalFormatting>
  <conditionalFormatting sqref="BD105:BD106">
    <cfRule type="cellIs" dxfId="0" priority="18" operator="equal">
      <formula>0</formula>
    </cfRule>
  </conditionalFormatting>
  <conditionalFormatting sqref="BD141:BD142">
    <cfRule type="cellIs" dxfId="0" priority="19" operator="equal">
      <formula>0</formula>
    </cfRule>
  </conditionalFormatting>
  <conditionalFormatting sqref="BD177:BD178">
    <cfRule type="cellIs" dxfId="0" priority="20" operator="equal">
      <formula>0</formula>
    </cfRule>
  </conditionalFormatting>
  <conditionalFormatting sqref="BU33:BU34">
    <cfRule type="cellIs" dxfId="0" priority="21" operator="equal">
      <formula>0</formula>
    </cfRule>
  </conditionalFormatting>
  <conditionalFormatting sqref="BU69:BU70">
    <cfRule type="cellIs" dxfId="0" priority="22" operator="equal">
      <formula>0</formula>
    </cfRule>
  </conditionalFormatting>
  <conditionalFormatting sqref="BU105:BU106">
    <cfRule type="cellIs" dxfId="0" priority="23" operator="equal">
      <formula>0</formula>
    </cfRule>
  </conditionalFormatting>
  <conditionalFormatting sqref="BU141:BU142">
    <cfRule type="cellIs" dxfId="0" priority="24" operator="equal">
      <formula>0</formula>
    </cfRule>
  </conditionalFormatting>
  <conditionalFormatting sqref="BU177:BU178">
    <cfRule type="cellIs" dxfId="0" priority="25" operator="equal">
      <formula>0</formula>
    </cfRule>
  </conditionalFormatting>
  <conditionalFormatting sqref="CL33:CL34">
    <cfRule type="cellIs" dxfId="0" priority="26" operator="equal">
      <formula>0</formula>
    </cfRule>
  </conditionalFormatting>
  <conditionalFormatting sqref="CL69:CL70">
    <cfRule type="cellIs" dxfId="0" priority="27" operator="equal">
      <formula>0</formula>
    </cfRule>
  </conditionalFormatting>
  <conditionalFormatting sqref="CL105:CL106">
    <cfRule type="cellIs" dxfId="0" priority="28" operator="equal">
      <formula>0</formula>
    </cfRule>
  </conditionalFormatting>
  <conditionalFormatting sqref="CL141:CL142">
    <cfRule type="cellIs" dxfId="0" priority="29" operator="equal">
      <formula>0</formula>
    </cfRule>
  </conditionalFormatting>
  <conditionalFormatting sqref="CL177:CL178">
    <cfRule type="cellIs" dxfId="0" priority="30" operator="equal">
      <formula>0</formula>
    </cfRule>
  </conditionalFormatting>
  <conditionalFormatting sqref="DC33:DC34">
    <cfRule type="cellIs" dxfId="0" priority="31" operator="equal">
      <formula>0</formula>
    </cfRule>
  </conditionalFormatting>
  <conditionalFormatting sqref="DC69:DC70">
    <cfRule type="cellIs" dxfId="0" priority="32" operator="equal">
      <formula>0</formula>
    </cfRule>
  </conditionalFormatting>
  <conditionalFormatting sqref="DC105:DC106">
    <cfRule type="cellIs" dxfId="0" priority="33" operator="equal">
      <formula>0</formula>
    </cfRule>
  </conditionalFormatting>
  <conditionalFormatting sqref="DC141:DC142">
    <cfRule type="cellIs" dxfId="0" priority="34" operator="equal">
      <formula>0</formula>
    </cfRule>
  </conditionalFormatting>
  <conditionalFormatting sqref="DC177:DC178">
    <cfRule type="cellIs" dxfId="0" priority="35" operator="equal">
      <formula>0</formula>
    </cfRule>
  </conditionalFormatting>
  <conditionalFormatting sqref="DT33:DT34">
    <cfRule type="cellIs" dxfId="0" priority="36" operator="equal">
      <formula>0</formula>
    </cfRule>
  </conditionalFormatting>
  <conditionalFormatting sqref="DT69:DT70">
    <cfRule type="cellIs" dxfId="0" priority="37" operator="equal">
      <formula>0</formula>
    </cfRule>
  </conditionalFormatting>
  <conditionalFormatting sqref="DT105:DT106">
    <cfRule type="cellIs" dxfId="0" priority="38" operator="equal">
      <formula>0</formula>
    </cfRule>
  </conditionalFormatting>
  <conditionalFormatting sqref="DT141:DT142">
    <cfRule type="cellIs" dxfId="0" priority="39" operator="equal">
      <formula>0</formula>
    </cfRule>
  </conditionalFormatting>
  <conditionalFormatting sqref="DT177:DT178">
    <cfRule type="cellIs" dxfId="0" priority="40" operator="equal">
      <formula>0</formula>
    </cfRule>
  </conditionalFormatting>
  <conditionalFormatting sqref="EK33:EK34">
    <cfRule type="cellIs" dxfId="0" priority="41" operator="equal">
      <formula>0</formula>
    </cfRule>
  </conditionalFormatting>
  <conditionalFormatting sqref="EK69:EK70">
    <cfRule type="cellIs" dxfId="0" priority="42" operator="equal">
      <formula>0</formula>
    </cfRule>
  </conditionalFormatting>
  <conditionalFormatting sqref="EK105:EK106">
    <cfRule type="cellIs" dxfId="0" priority="43" operator="equal">
      <formula>0</formula>
    </cfRule>
  </conditionalFormatting>
  <conditionalFormatting sqref="EK141:EK142">
    <cfRule type="cellIs" dxfId="0" priority="44" operator="equal">
      <formula>0</formula>
    </cfRule>
  </conditionalFormatting>
  <conditionalFormatting sqref="EK177:EK178">
    <cfRule type="cellIs" dxfId="0" priority="45" operator="equal">
      <formula>0</formula>
    </cfRule>
  </conditionalFormatting>
  <conditionalFormatting sqref="FB33:FB34">
    <cfRule type="cellIs" dxfId="0" priority="46" operator="equal">
      <formula>0</formula>
    </cfRule>
  </conditionalFormatting>
  <conditionalFormatting sqref="FB69:FB70">
    <cfRule type="cellIs" dxfId="0" priority="47" operator="equal">
      <formula>0</formula>
    </cfRule>
  </conditionalFormatting>
  <conditionalFormatting sqref="FB105:FB106">
    <cfRule type="cellIs" dxfId="0" priority="48" operator="equal">
      <formula>0</formula>
    </cfRule>
  </conditionalFormatting>
  <conditionalFormatting sqref="FB141:FB142">
    <cfRule type="cellIs" dxfId="0" priority="49" operator="equal">
      <formula>0</formula>
    </cfRule>
  </conditionalFormatting>
  <conditionalFormatting sqref="FB177:FB178">
    <cfRule type="cellIs" dxfId="0" priority="50" operator="equal">
      <formula>0</formula>
    </cfRule>
  </conditionalFormatting>
  <conditionalFormatting sqref="FS33:FS34">
    <cfRule type="cellIs" dxfId="0" priority="51" operator="equal">
      <formula>0</formula>
    </cfRule>
  </conditionalFormatting>
  <conditionalFormatting sqref="FS69:FS70">
    <cfRule type="cellIs" dxfId="0" priority="52" operator="equal">
      <formula>0</formula>
    </cfRule>
  </conditionalFormatting>
  <conditionalFormatting sqref="FS105:FS106">
    <cfRule type="cellIs" dxfId="0" priority="53" operator="equal">
      <formula>0</formula>
    </cfRule>
  </conditionalFormatting>
  <conditionalFormatting sqref="FS141:FS142">
    <cfRule type="cellIs" dxfId="0" priority="54" operator="equal">
      <formula>0</formula>
    </cfRule>
  </conditionalFormatting>
  <conditionalFormatting sqref="FS177:FS178">
    <cfRule type="cellIs" dxfId="0" priority="55" operator="equal">
      <formula>0</formula>
    </cfRule>
  </conditionalFormatting>
  <conditionalFormatting sqref="GJ33:GJ34">
    <cfRule type="cellIs" dxfId="0" priority="56" operator="equal">
      <formula>0</formula>
    </cfRule>
  </conditionalFormatting>
  <conditionalFormatting sqref="GJ69:GJ70">
    <cfRule type="cellIs" dxfId="0" priority="57" operator="equal">
      <formula>0</formula>
    </cfRule>
  </conditionalFormatting>
  <conditionalFormatting sqref="GJ105:GJ106">
    <cfRule type="cellIs" dxfId="0" priority="58" operator="equal">
      <formula>0</formula>
    </cfRule>
  </conditionalFormatting>
  <conditionalFormatting sqref="GJ141:GJ142">
    <cfRule type="cellIs" dxfId="0" priority="59" operator="equal">
      <formula>0</formula>
    </cfRule>
  </conditionalFormatting>
  <conditionalFormatting sqref="GJ177:GJ178">
    <cfRule type="cellIs" dxfId="0" priority="60" operator="equal">
      <formula>0</formula>
    </cfRule>
  </conditionalFormatting>
  <conditionalFormatting sqref="HA33:HA34">
    <cfRule type="cellIs" dxfId="0" priority="61" operator="equal">
      <formula>0</formula>
    </cfRule>
  </conditionalFormatting>
  <conditionalFormatting sqref="HA69:HA70">
    <cfRule type="cellIs" dxfId="0" priority="62" operator="equal">
      <formula>0</formula>
    </cfRule>
  </conditionalFormatting>
  <conditionalFormatting sqref="HA105:HA106">
    <cfRule type="cellIs" dxfId="0" priority="63" operator="equal">
      <formula>0</formula>
    </cfRule>
  </conditionalFormatting>
  <conditionalFormatting sqref="HA141:HA142">
    <cfRule type="cellIs" dxfId="0" priority="64" operator="equal">
      <formula>0</formula>
    </cfRule>
  </conditionalFormatting>
  <conditionalFormatting sqref="HA177:HA178">
    <cfRule type="cellIs" dxfId="0" priority="65" operator="equal">
      <formula>0</formula>
    </cfRule>
  </conditionalFormatting>
  <conditionalFormatting sqref="HR33:HR34">
    <cfRule type="cellIs" dxfId="0" priority="66" operator="equal">
      <formula>0</formula>
    </cfRule>
  </conditionalFormatting>
  <conditionalFormatting sqref="HR69:HR70">
    <cfRule type="cellIs" dxfId="0" priority="67" operator="equal">
      <formula>0</formula>
    </cfRule>
  </conditionalFormatting>
  <conditionalFormatting sqref="HR105:HR106">
    <cfRule type="cellIs" dxfId="0" priority="68" operator="equal">
      <formula>0</formula>
    </cfRule>
  </conditionalFormatting>
  <conditionalFormatting sqref="HR141:HR142">
    <cfRule type="cellIs" dxfId="0" priority="69" operator="equal">
      <formula>0</formula>
    </cfRule>
  </conditionalFormatting>
  <conditionalFormatting sqref="HR177:HR178">
    <cfRule type="cellIs" dxfId="0" priority="70" operator="equal">
      <formula>0</formula>
    </cfRule>
  </conditionalFormatting>
  <conditionalFormatting sqref="II33:II34">
    <cfRule type="cellIs" dxfId="0" priority="71" operator="equal">
      <formula>0</formula>
    </cfRule>
  </conditionalFormatting>
  <conditionalFormatting sqref="II69:II70">
    <cfRule type="cellIs" dxfId="0" priority="72" operator="equal">
      <formula>0</formula>
    </cfRule>
  </conditionalFormatting>
  <conditionalFormatting sqref="II105:II106">
    <cfRule type="cellIs" dxfId="0" priority="73" operator="equal">
      <formula>0</formula>
    </cfRule>
  </conditionalFormatting>
  <conditionalFormatting sqref="II141:II142">
    <cfRule type="cellIs" dxfId="0" priority="74" operator="equal">
      <formula>0</formula>
    </cfRule>
  </conditionalFormatting>
  <conditionalFormatting sqref="II177:II178">
    <cfRule type="cellIs" dxfId="0" priority="75" operator="equal">
      <formula>0</formula>
    </cfRule>
  </conditionalFormatting>
  <conditionalFormatting sqref="IZ33:IZ34 JQ33:JQ34 KH33:KH34">
    <cfRule type="cellIs" dxfId="0" priority="76" operator="equal">
      <formula>0</formula>
    </cfRule>
  </conditionalFormatting>
  <conditionalFormatting sqref="IZ69:IZ70 JQ69:JQ70 KH69:KH70">
    <cfRule type="cellIs" dxfId="0" priority="77" operator="equal">
      <formula>0</formula>
    </cfRule>
  </conditionalFormatting>
  <conditionalFormatting sqref="IZ105:IZ106 JQ105:JQ106 KH105:KH106">
    <cfRule type="cellIs" dxfId="0" priority="78" operator="equal">
      <formula>0</formula>
    </cfRule>
  </conditionalFormatting>
  <conditionalFormatting sqref="IZ141:IZ142 JQ141:JQ142 KH141:KH142">
    <cfRule type="cellIs" dxfId="0" priority="79" operator="equal">
      <formula>0</formula>
    </cfRule>
  </conditionalFormatting>
  <conditionalFormatting sqref="IZ177:IZ178 JQ177:JQ178 KH177:KH178">
    <cfRule type="cellIs" dxfId="0" priority="80" operator="equal">
      <formula>0</formula>
    </cfRule>
  </conditionalFormatting>
  <hyperlinks>
    <hyperlink display="Home" location="Home!A1" ref="A1"/>
    <hyperlink display="2010" location="ADHB!A3:A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A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A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A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A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A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A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A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A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A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A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A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A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A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A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A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A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A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57"/>
    <col customWidth="1" min="2" max="2" width="18.0"/>
    <col customWidth="1" min="3" max="3" width="11.29"/>
    <col customWidth="1" min="4" max="93" width="15.71"/>
    <col customWidth="1" min="94" max="103" width="8.71"/>
  </cols>
  <sheetData>
    <row r="1" ht="33.0" customHeight="1">
      <c r="A1" s="575" t="s">
        <v>22</v>
      </c>
      <c r="B1" s="576" t="str">
        <f>"Rekap NTB   "&amp;ADHK!C7</f>
        <v>Rekap NTB   : Tanaman Pangan 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>
        <f>(BS1+BR6+BQ6)/sum(BL6:BN6)*100-100</f>
        <v>-4.021588896</v>
      </c>
      <c r="BQ1" s="109">
        <f>BS1/BN6*100-100</f>
        <v>5.988370014</v>
      </c>
      <c r="BR1" s="109">
        <f>BS1/BR6*100-100</f>
        <v>-17.53384881</v>
      </c>
      <c r="BS1" s="577">
        <f>BS6-11000</f>
        <v>408860.96</v>
      </c>
      <c r="BT1" s="109">
        <f>BT6/BS1*100-100</f>
        <v>2.839224166</v>
      </c>
      <c r="BU1" s="577">
        <f>BS5-18490</f>
        <v>662412.83</v>
      </c>
      <c r="BV1" s="109">
        <f>BU1/BS1*100</f>
        <v>162.014204</v>
      </c>
      <c r="BW1" s="109">
        <f>BT21/BV1*100-100</f>
        <v>5.02182349</v>
      </c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</row>
    <row r="2" ht="6.75" customHeight="1"/>
    <row r="3" ht="28.5" customHeight="1">
      <c r="B3" s="578" t="s">
        <v>109</v>
      </c>
      <c r="C3" s="579"/>
      <c r="D3" s="580">
        <v>2010.0</v>
      </c>
      <c r="E3" s="581"/>
      <c r="F3" s="581"/>
      <c r="G3" s="581"/>
      <c r="H3" s="582"/>
      <c r="I3" s="583">
        <f>D3+1</f>
        <v>2011</v>
      </c>
      <c r="J3" s="581"/>
      <c r="K3" s="581"/>
      <c r="L3" s="581"/>
      <c r="M3" s="582"/>
      <c r="N3" s="583">
        <f>I3+1</f>
        <v>2012</v>
      </c>
      <c r="O3" s="581"/>
      <c r="P3" s="581"/>
      <c r="Q3" s="581"/>
      <c r="R3" s="582"/>
      <c r="S3" s="583">
        <f>N3+1</f>
        <v>2013</v>
      </c>
      <c r="T3" s="581"/>
      <c r="U3" s="581"/>
      <c r="V3" s="581"/>
      <c r="W3" s="582"/>
      <c r="X3" s="583">
        <f>S3+1</f>
        <v>2014</v>
      </c>
      <c r="Y3" s="581"/>
      <c r="Z3" s="581"/>
      <c r="AA3" s="581"/>
      <c r="AB3" s="582"/>
      <c r="AC3" s="583">
        <f>X3+1</f>
        <v>2015</v>
      </c>
      <c r="AD3" s="581"/>
      <c r="AE3" s="581"/>
      <c r="AF3" s="581"/>
      <c r="AG3" s="582"/>
      <c r="AH3" s="583">
        <f>AC3+1</f>
        <v>2016</v>
      </c>
      <c r="AI3" s="581"/>
      <c r="AJ3" s="581"/>
      <c r="AK3" s="581"/>
      <c r="AL3" s="582"/>
      <c r="AM3" s="583">
        <f>AH3+1</f>
        <v>2017</v>
      </c>
      <c r="AN3" s="581"/>
      <c r="AO3" s="581"/>
      <c r="AP3" s="581"/>
      <c r="AQ3" s="582"/>
      <c r="AR3" s="583">
        <f>AM3+1</f>
        <v>2018</v>
      </c>
      <c r="AS3" s="581"/>
      <c r="AT3" s="581"/>
      <c r="AU3" s="581"/>
      <c r="AV3" s="582"/>
      <c r="AW3" s="583">
        <f>AR3+1</f>
        <v>2019</v>
      </c>
      <c r="AX3" s="581"/>
      <c r="AY3" s="581"/>
      <c r="AZ3" s="581"/>
      <c r="BA3" s="582"/>
      <c r="BB3" s="583">
        <f>AW3+1</f>
        <v>2020</v>
      </c>
      <c r="BC3" s="581"/>
      <c r="BD3" s="581"/>
      <c r="BE3" s="581"/>
      <c r="BF3" s="582"/>
      <c r="BG3" s="583">
        <f>BB3+1</f>
        <v>2021</v>
      </c>
      <c r="BH3" s="581"/>
      <c r="BI3" s="581"/>
      <c r="BJ3" s="581"/>
      <c r="BK3" s="582"/>
      <c r="BL3" s="583">
        <f>BG3+1</f>
        <v>2022</v>
      </c>
      <c r="BM3" s="581"/>
      <c r="BN3" s="581"/>
      <c r="BO3" s="581"/>
      <c r="BP3" s="582"/>
      <c r="BQ3" s="583">
        <f>BL3+1</f>
        <v>2023</v>
      </c>
      <c r="BR3" s="581"/>
      <c r="BS3" s="581"/>
      <c r="BT3" s="581"/>
      <c r="BU3" s="582"/>
      <c r="BV3" s="583">
        <f>BQ3+1</f>
        <v>2024</v>
      </c>
      <c r="BW3" s="581"/>
      <c r="BX3" s="581"/>
      <c r="BY3" s="581"/>
      <c r="BZ3" s="582"/>
      <c r="CA3" s="583">
        <f>BV3+1</f>
        <v>2025</v>
      </c>
      <c r="CB3" s="581"/>
      <c r="CC3" s="581"/>
      <c r="CD3" s="581"/>
      <c r="CE3" s="582"/>
      <c r="CF3" s="583">
        <f>CA3+1</f>
        <v>2026</v>
      </c>
      <c r="CG3" s="581"/>
      <c r="CH3" s="581"/>
      <c r="CI3" s="581"/>
      <c r="CJ3" s="582"/>
      <c r="CK3" s="583">
        <f>CF3+1</f>
        <v>2027</v>
      </c>
      <c r="CL3" s="581"/>
      <c r="CM3" s="581"/>
      <c r="CN3" s="581"/>
      <c r="CO3" s="582"/>
    </row>
    <row r="4" ht="27.0" customHeight="1">
      <c r="A4" s="584"/>
      <c r="B4" s="585"/>
      <c r="C4" s="586"/>
      <c r="D4" s="587" t="s">
        <v>110</v>
      </c>
      <c r="E4" s="588" t="s">
        <v>111</v>
      </c>
      <c r="F4" s="588" t="s">
        <v>112</v>
      </c>
      <c r="G4" s="588" t="s">
        <v>113</v>
      </c>
      <c r="H4" s="588">
        <v>2010.0</v>
      </c>
      <c r="I4" s="588" t="s">
        <v>110</v>
      </c>
      <c r="J4" s="588" t="s">
        <v>111</v>
      </c>
      <c r="K4" s="588" t="s">
        <v>112</v>
      </c>
      <c r="L4" s="588" t="s">
        <v>113</v>
      </c>
      <c r="M4" s="588">
        <v>2011.0</v>
      </c>
      <c r="N4" s="588" t="s">
        <v>110</v>
      </c>
      <c r="O4" s="588" t="s">
        <v>111</v>
      </c>
      <c r="P4" s="588" t="s">
        <v>112</v>
      </c>
      <c r="Q4" s="588" t="s">
        <v>113</v>
      </c>
      <c r="R4" s="588">
        <v>2012.0</v>
      </c>
      <c r="S4" s="588" t="s">
        <v>110</v>
      </c>
      <c r="T4" s="588" t="s">
        <v>111</v>
      </c>
      <c r="U4" s="588" t="s">
        <v>112</v>
      </c>
      <c r="V4" s="588" t="s">
        <v>113</v>
      </c>
      <c r="W4" s="588">
        <v>2013.0</v>
      </c>
      <c r="X4" s="588" t="s">
        <v>110</v>
      </c>
      <c r="Y4" s="588" t="s">
        <v>111</v>
      </c>
      <c r="Z4" s="588" t="s">
        <v>112</v>
      </c>
      <c r="AA4" s="588" t="s">
        <v>113</v>
      </c>
      <c r="AB4" s="588">
        <v>2014.0</v>
      </c>
      <c r="AC4" s="588" t="s">
        <v>110</v>
      </c>
      <c r="AD4" s="588" t="s">
        <v>111</v>
      </c>
      <c r="AE4" s="588" t="s">
        <v>112</v>
      </c>
      <c r="AF4" s="588" t="s">
        <v>113</v>
      </c>
      <c r="AG4" s="588">
        <v>2015.0</v>
      </c>
      <c r="AH4" s="588" t="s">
        <v>110</v>
      </c>
      <c r="AI4" s="588" t="s">
        <v>111</v>
      </c>
      <c r="AJ4" s="588" t="s">
        <v>112</v>
      </c>
      <c r="AK4" s="588" t="s">
        <v>113</v>
      </c>
      <c r="AL4" s="588">
        <v>2016.0</v>
      </c>
      <c r="AM4" s="588" t="s">
        <v>110</v>
      </c>
      <c r="AN4" s="588" t="s">
        <v>111</v>
      </c>
      <c r="AO4" s="588" t="s">
        <v>112</v>
      </c>
      <c r="AP4" s="588" t="s">
        <v>113</v>
      </c>
      <c r="AQ4" s="588">
        <v>2017.0</v>
      </c>
      <c r="AR4" s="588" t="s">
        <v>110</v>
      </c>
      <c r="AS4" s="588" t="s">
        <v>111</v>
      </c>
      <c r="AT4" s="588" t="s">
        <v>112</v>
      </c>
      <c r="AU4" s="588" t="s">
        <v>113</v>
      </c>
      <c r="AV4" s="588">
        <v>2018.0</v>
      </c>
      <c r="AW4" s="588" t="s">
        <v>110</v>
      </c>
      <c r="AX4" s="588" t="s">
        <v>111</v>
      </c>
      <c r="AY4" s="588" t="s">
        <v>112</v>
      </c>
      <c r="AZ4" s="588" t="s">
        <v>113</v>
      </c>
      <c r="BA4" s="588">
        <v>2019.0</v>
      </c>
      <c r="BB4" s="588" t="s">
        <v>110</v>
      </c>
      <c r="BC4" s="588" t="s">
        <v>111</v>
      </c>
      <c r="BD4" s="588" t="s">
        <v>112</v>
      </c>
      <c r="BE4" s="588" t="s">
        <v>113</v>
      </c>
      <c r="BF4" s="588">
        <f>BA4+1</f>
        <v>2020</v>
      </c>
      <c r="BG4" s="588" t="s">
        <v>110</v>
      </c>
      <c r="BH4" s="588" t="s">
        <v>111</v>
      </c>
      <c r="BI4" s="588" t="s">
        <v>112</v>
      </c>
      <c r="BJ4" s="588" t="s">
        <v>113</v>
      </c>
      <c r="BK4" s="588">
        <f>BF4+1</f>
        <v>2021</v>
      </c>
      <c r="BL4" s="588" t="s">
        <v>110</v>
      </c>
      <c r="BM4" s="588" t="s">
        <v>111</v>
      </c>
      <c r="BN4" s="588" t="s">
        <v>112</v>
      </c>
      <c r="BO4" s="588" t="s">
        <v>113</v>
      </c>
      <c r="BP4" s="588">
        <f>BK4+1</f>
        <v>2022</v>
      </c>
      <c r="BQ4" s="588" t="s">
        <v>110</v>
      </c>
      <c r="BR4" s="588" t="s">
        <v>111</v>
      </c>
      <c r="BS4" s="588" t="s">
        <v>112</v>
      </c>
      <c r="BT4" s="588" t="s">
        <v>113</v>
      </c>
      <c r="BU4" s="588">
        <f>BP4+1</f>
        <v>2023</v>
      </c>
      <c r="BV4" s="588" t="s">
        <v>110</v>
      </c>
      <c r="BW4" s="588" t="s">
        <v>111</v>
      </c>
      <c r="BX4" s="588" t="s">
        <v>112</v>
      </c>
      <c r="BY4" s="588" t="s">
        <v>113</v>
      </c>
      <c r="BZ4" s="588">
        <f>BU4+1</f>
        <v>2024</v>
      </c>
      <c r="CA4" s="588" t="s">
        <v>110</v>
      </c>
      <c r="CB4" s="588" t="s">
        <v>111</v>
      </c>
      <c r="CC4" s="588" t="s">
        <v>112</v>
      </c>
      <c r="CD4" s="588" t="s">
        <v>113</v>
      </c>
      <c r="CE4" s="588">
        <f>BZ4+1</f>
        <v>2025</v>
      </c>
      <c r="CF4" s="588" t="s">
        <v>110</v>
      </c>
      <c r="CG4" s="588" t="s">
        <v>111</v>
      </c>
      <c r="CH4" s="588" t="s">
        <v>112</v>
      </c>
      <c r="CI4" s="588" t="s">
        <v>113</v>
      </c>
      <c r="CJ4" s="588">
        <f>CE4+1</f>
        <v>2026</v>
      </c>
      <c r="CK4" s="588" t="s">
        <v>110</v>
      </c>
      <c r="CL4" s="588" t="s">
        <v>111</v>
      </c>
      <c r="CM4" s="588" t="s">
        <v>112</v>
      </c>
      <c r="CN4" s="588" t="s">
        <v>113</v>
      </c>
      <c r="CO4" s="588">
        <f>CJ4+1</f>
        <v>2027</v>
      </c>
      <c r="CP4" s="584"/>
      <c r="CQ4" s="584"/>
      <c r="CR4" s="584"/>
      <c r="CS4" s="584"/>
      <c r="CT4" s="584"/>
      <c r="CU4" s="584"/>
      <c r="CV4" s="584"/>
      <c r="CW4" s="584"/>
      <c r="CX4" s="584"/>
      <c r="CY4" s="584"/>
    </row>
    <row r="5" ht="24.75" customHeight="1">
      <c r="A5" s="589">
        <v>2010.0</v>
      </c>
      <c r="B5" s="590" t="s">
        <v>114</v>
      </c>
      <c r="C5" s="591" t="s">
        <v>103</v>
      </c>
      <c r="D5" s="592">
        <f>IFERROR(__xludf.DUMMYFUNCTION("IMPORTRANGE(""https://docs.google.com/spreadsheets/d/1rDjUxjWxKmNwjaQ2sjBtNn1ISDTAboAwWubYPRN_nM8/edit#gid=521781631"",""Prod!N11:CO11"")"),232254.35059033884)</f>
        <v>232254.3506</v>
      </c>
      <c r="E5" s="593">
        <f>IFERROR(__xludf.DUMMYFUNCTION("""COMPUTED_VALUE"""),418773.9234406652)</f>
        <v>418773.9234</v>
      </c>
      <c r="F5" s="593">
        <f>IFERROR(__xludf.DUMMYFUNCTION("""COMPUTED_VALUE"""),381795.4781181837)</f>
        <v>381795.4781</v>
      </c>
      <c r="G5" s="593">
        <f>IFERROR(__xludf.DUMMYFUNCTION("""COMPUTED_VALUE"""),309260.3277478123)</f>
        <v>309260.3277</v>
      </c>
      <c r="H5" s="593">
        <f>IFERROR(__xludf.DUMMYFUNCTION("""COMPUTED_VALUE"""),1342084.079897)</f>
        <v>1342084.08</v>
      </c>
      <c r="I5" s="593">
        <f>IFERROR(__xludf.DUMMYFUNCTION("""COMPUTED_VALUE"""),311278.7353187434)</f>
        <v>311278.7353</v>
      </c>
      <c r="J5" s="593">
        <f>IFERROR(__xludf.DUMMYFUNCTION("""COMPUTED_VALUE"""),404863.7340247067)</f>
        <v>404863.734</v>
      </c>
      <c r="K5" s="593">
        <f>IFERROR(__xludf.DUMMYFUNCTION("""COMPUTED_VALUE"""),430576.07589403685)</f>
        <v>430576.0759</v>
      </c>
      <c r="L5" s="593">
        <f>IFERROR(__xludf.DUMMYFUNCTION("""COMPUTED_VALUE"""),343536.57169487444)</f>
        <v>343536.5717</v>
      </c>
      <c r="M5" s="593">
        <f>IFERROR(__xludf.DUMMYFUNCTION("""COMPUTED_VALUE"""),1490255.1169323614)</f>
        <v>1490255.117</v>
      </c>
      <c r="N5" s="593">
        <f>IFERROR(__xludf.DUMMYFUNCTION("""COMPUTED_VALUE"""),376375.830442591)</f>
        <v>376375.8304</v>
      </c>
      <c r="O5" s="593">
        <f>IFERROR(__xludf.DUMMYFUNCTION("""COMPUTED_VALUE"""),552864.8561710732)</f>
        <v>552864.8562</v>
      </c>
      <c r="P5" s="593">
        <f>IFERROR(__xludf.DUMMYFUNCTION("""COMPUTED_VALUE"""),472053.4258662213)</f>
        <v>472053.4259</v>
      </c>
      <c r="Q5" s="593">
        <f>IFERROR(__xludf.DUMMYFUNCTION("""COMPUTED_VALUE"""),360677.7892274253)</f>
        <v>360677.7892</v>
      </c>
      <c r="R5" s="593">
        <f>IFERROR(__xludf.DUMMYFUNCTION("""COMPUTED_VALUE"""),1761971.901707311)</f>
        <v>1761971.902</v>
      </c>
      <c r="S5" s="593">
        <f>IFERROR(__xludf.DUMMYFUNCTION("""COMPUTED_VALUE"""),440716.0222510425)</f>
        <v>440716.0223</v>
      </c>
      <c r="T5" s="593">
        <f>IFERROR(__xludf.DUMMYFUNCTION("""COMPUTED_VALUE"""),557367.2602548022)</f>
        <v>557367.2603</v>
      </c>
      <c r="U5" s="593">
        <f>IFERROR(__xludf.DUMMYFUNCTION("""COMPUTED_VALUE"""),488909.4686740373)</f>
        <v>488909.4687</v>
      </c>
      <c r="V5" s="593">
        <f>IFERROR(__xludf.DUMMYFUNCTION("""COMPUTED_VALUE"""),431644.0046495912)</f>
        <v>431644.0046</v>
      </c>
      <c r="W5" s="593">
        <f>IFERROR(__xludf.DUMMYFUNCTION("""COMPUTED_VALUE"""),1918636.7558294733)</f>
        <v>1918636.756</v>
      </c>
      <c r="X5" s="593">
        <f>IFERROR(__xludf.DUMMYFUNCTION("""COMPUTED_VALUE"""),530973.4353016787)</f>
        <v>530973.4353</v>
      </c>
      <c r="Y5" s="593">
        <f>IFERROR(__xludf.DUMMYFUNCTION("""COMPUTED_VALUE"""),582480.6620408448)</f>
        <v>582480.662</v>
      </c>
      <c r="Z5" s="593">
        <f>IFERROR(__xludf.DUMMYFUNCTION("""COMPUTED_VALUE"""),663543.0815713655)</f>
        <v>663543.0816</v>
      </c>
      <c r="AA5" s="593">
        <f>IFERROR(__xludf.DUMMYFUNCTION("""COMPUTED_VALUE"""),503397.239797868)</f>
        <v>503397.2398</v>
      </c>
      <c r="AB5" s="593">
        <f>IFERROR(__xludf.DUMMYFUNCTION("""COMPUTED_VALUE"""),2280394.418711757)</f>
        <v>2280394.419</v>
      </c>
      <c r="AC5" s="593">
        <f>IFERROR(__xludf.DUMMYFUNCTION("""COMPUTED_VALUE"""),467916.9855157)</f>
        <v>467916.9855</v>
      </c>
      <c r="AD5" s="593">
        <f>IFERROR(__xludf.DUMMYFUNCTION("""COMPUTED_VALUE"""),683524.33421106)</f>
        <v>683524.3342</v>
      </c>
      <c r="AE5" s="593">
        <f>IFERROR(__xludf.DUMMYFUNCTION("""COMPUTED_VALUE"""),663740.00791083)</f>
        <v>663740.0079</v>
      </c>
      <c r="AF5" s="593">
        <f>IFERROR(__xludf.DUMMYFUNCTION("""COMPUTED_VALUE"""),613976.6316785201)</f>
        <v>613976.6317</v>
      </c>
      <c r="AG5" s="593">
        <f>IFERROR(__xludf.DUMMYFUNCTION("""COMPUTED_VALUE"""),2429157.9593161102)</f>
        <v>2429157.959</v>
      </c>
      <c r="AH5" s="593">
        <f>IFERROR(__xludf.DUMMYFUNCTION("""COMPUTED_VALUE"""),465739.3515028147)</f>
        <v>465739.3515</v>
      </c>
      <c r="AI5" s="593">
        <f>IFERROR(__xludf.DUMMYFUNCTION("""COMPUTED_VALUE"""),701389.7810608575)</f>
        <v>701389.7811</v>
      </c>
      <c r="AJ5" s="593">
        <f>IFERROR(__xludf.DUMMYFUNCTION("""COMPUTED_VALUE"""),602924.491707013)</f>
        <v>602924.4917</v>
      </c>
      <c r="AK5" s="593">
        <f>IFERROR(__xludf.DUMMYFUNCTION("""COMPUTED_VALUE"""),642422.8040689554)</f>
        <v>642422.8041</v>
      </c>
      <c r="AL5" s="593">
        <f>IFERROR(__xludf.DUMMYFUNCTION("""COMPUTED_VALUE"""),2412476.4283396406)</f>
        <v>2412476.428</v>
      </c>
      <c r="AM5" s="593">
        <f>IFERROR(__xludf.DUMMYFUNCTION("""COMPUTED_VALUE"""),507075.58485550666)</f>
        <v>507075.5849</v>
      </c>
      <c r="AN5" s="593">
        <f>IFERROR(__xludf.DUMMYFUNCTION("""COMPUTED_VALUE"""),678798.6780578363)</f>
        <v>678798.6781</v>
      </c>
      <c r="AO5" s="593">
        <f>IFERROR(__xludf.DUMMYFUNCTION("""COMPUTED_VALUE"""),578735.651261969)</f>
        <v>578735.6513</v>
      </c>
      <c r="AP5" s="593">
        <f>IFERROR(__xludf.DUMMYFUNCTION("""COMPUTED_VALUE"""),614972.2600069038)</f>
        <v>614972.26</v>
      </c>
      <c r="AQ5" s="593">
        <f>IFERROR(__xludf.DUMMYFUNCTION("""COMPUTED_VALUE"""),2379582.1741822157)</f>
        <v>2379582.174</v>
      </c>
      <c r="AR5" s="593">
        <f>IFERROR(__xludf.DUMMYFUNCTION("""COMPUTED_VALUE"""),594786.3752807037)</f>
        <v>594786.3753</v>
      </c>
      <c r="AS5" s="593">
        <f>IFERROR(__xludf.DUMMYFUNCTION("""COMPUTED_VALUE"""),684726.3405892988)</f>
        <v>684726.3406</v>
      </c>
      <c r="AT5" s="593">
        <f>IFERROR(__xludf.DUMMYFUNCTION("""COMPUTED_VALUE"""),581470.1858745128)</f>
        <v>581470.1859</v>
      </c>
      <c r="AU5" s="593">
        <f>IFERROR(__xludf.DUMMYFUNCTION("""COMPUTED_VALUE"""),632910.8188813117)</f>
        <v>632910.8189</v>
      </c>
      <c r="AV5" s="593">
        <f>IFERROR(__xludf.DUMMYFUNCTION("""COMPUTED_VALUE"""),2493893.720625827)</f>
        <v>2493893.721</v>
      </c>
      <c r="AW5" s="593">
        <f>IFERROR(__xludf.DUMMYFUNCTION("""COMPUTED_VALUE"""),573854.923306916)</f>
        <v>573854.9233</v>
      </c>
      <c r="AX5" s="593">
        <f>IFERROR(__xludf.DUMMYFUNCTION("""COMPUTED_VALUE"""),763988.347861581)</f>
        <v>763988.3479</v>
      </c>
      <c r="AY5" s="593">
        <f>IFERROR(__xludf.DUMMYFUNCTION("""COMPUTED_VALUE"""),571875.679107313)</f>
        <v>571875.6791</v>
      </c>
      <c r="AZ5" s="593">
        <f>IFERROR(__xludf.DUMMYFUNCTION("""COMPUTED_VALUE"""),630315.70187785)</f>
        <v>630315.7019</v>
      </c>
      <c r="BA5" s="593">
        <f>IFERROR(__xludf.DUMMYFUNCTION("""COMPUTED_VALUE"""),2540034.65215366)</f>
        <v>2540034.652</v>
      </c>
      <c r="BB5" s="593">
        <f>IFERROR(__xludf.DUMMYFUNCTION("""COMPUTED_VALUE"""),558463.642795182)</f>
        <v>558463.6428</v>
      </c>
      <c r="BC5" s="593">
        <f>IFERROR(__xludf.DUMMYFUNCTION("""COMPUTED_VALUE"""),735594.658469192)</f>
        <v>735594.6585</v>
      </c>
      <c r="BD5" s="593">
        <f>IFERROR(__xludf.DUMMYFUNCTION("""COMPUTED_VALUE"""),606454.071933118)</f>
        <v>606454.0719</v>
      </c>
      <c r="BE5" s="593">
        <f>IFERROR(__xludf.DUMMYFUNCTION("""COMPUTED_VALUE"""),668400.221359688)</f>
        <v>668400.2214</v>
      </c>
      <c r="BF5" s="593">
        <f>IFERROR(__xludf.DUMMYFUNCTION("""COMPUTED_VALUE"""),2568912.59455718)</f>
        <v>2568912.595</v>
      </c>
      <c r="BG5" s="594">
        <f>IFERROR(__xludf.DUMMYFUNCTION("""COMPUTED_VALUE"""),491815.793087705)</f>
        <v>491815.7931</v>
      </c>
      <c r="BH5" s="594">
        <f>IFERROR(__xludf.DUMMYFUNCTION("""COMPUTED_VALUE"""),855558.825348645)</f>
        <v>855558.8253</v>
      </c>
      <c r="BI5" s="593">
        <f>IFERROR(__xludf.DUMMYFUNCTION("""COMPUTED_VALUE"""),596918.825687963)</f>
        <v>596918.8257</v>
      </c>
      <c r="BJ5" s="593">
        <f>IFERROR(__xludf.DUMMYFUNCTION("""COMPUTED_VALUE"""),672648.011285686)</f>
        <v>672648.0113</v>
      </c>
      <c r="BK5" s="593">
        <f>IFERROR(__xludf.DUMMYFUNCTION("""COMPUTED_VALUE"""),2616941.455409999)</f>
        <v>2616941.455</v>
      </c>
      <c r="BL5" s="593">
        <f>IFERROR(__xludf.DUMMYFUNCTION("""COMPUTED_VALUE"""),511943.996282232)</f>
        <v>511943.9963</v>
      </c>
      <c r="BM5" s="593">
        <f>IFERROR(__xludf.DUMMYFUNCTION("""COMPUTED_VALUE"""),823133.639176224)</f>
        <v>823133.6392</v>
      </c>
      <c r="BN5" s="593">
        <f>IFERROR(__xludf.DUMMYFUNCTION("""COMPUTED_VALUE"""),595525.524378957)</f>
        <v>595525.5244</v>
      </c>
      <c r="BO5" s="593">
        <f>IFERROR(__xludf.DUMMYFUNCTION("""COMPUTED_VALUE"""),666784.396735545)</f>
        <v>666784.3967</v>
      </c>
      <c r="BP5" s="593">
        <f>IFERROR(__xludf.DUMMYFUNCTION("""COMPUTED_VALUE"""),2597387.556572958)</f>
        <v>2597387.557</v>
      </c>
      <c r="BQ5" s="593">
        <f>IFERROR(__xludf.DUMMYFUNCTION("""COMPUTED_VALUE"""),520413.756245516)</f>
        <v>520413.7562</v>
      </c>
      <c r="BR5" s="593">
        <f>IFERROR(__xludf.DUMMYFUNCTION("""COMPUTED_VALUE"""),804865.32766185)</f>
        <v>804865.3277</v>
      </c>
      <c r="BS5" s="593">
        <f>IFERROR(__xludf.DUMMYFUNCTION("""COMPUTED_VALUE"""),680902.83)</f>
        <v>680902.83</v>
      </c>
      <c r="BT5" s="593">
        <f>IFERROR(__xludf.DUMMYFUNCTION("""COMPUTED_VALUE"""),715429.891930603)</f>
        <v>715429.8919</v>
      </c>
      <c r="BU5" s="593">
        <f>IFERROR(__xludf.DUMMYFUNCTION("""COMPUTED_VALUE"""),2721611.805837969)</f>
        <v>2721611.806</v>
      </c>
      <c r="BV5" s="593">
        <f>IFERROR(__xludf.DUMMYFUNCTION("""COMPUTED_VALUE"""),514030.308694285)</f>
        <v>514030.3087</v>
      </c>
      <c r="BW5" s="593">
        <f>IFERROR(__xludf.DUMMYFUNCTION("""COMPUTED_VALUE"""),900400.843786866)</f>
        <v>900400.8438</v>
      </c>
      <c r="BX5" s="593">
        <f>IFERROR(__xludf.DUMMYFUNCTION("""COMPUTED_VALUE"""),750996.123989417)</f>
        <v>750996.124</v>
      </c>
      <c r="BY5" s="593">
        <f>IFERROR(__xludf.DUMMYFUNCTION("""COMPUTED_VALUE"""),835861.153693755)</f>
        <v>835861.1537</v>
      </c>
      <c r="BZ5" s="593">
        <f>IFERROR(__xludf.DUMMYFUNCTION("""COMPUTED_VALUE"""),3001288.430164323)</f>
        <v>3001288.43</v>
      </c>
      <c r="CA5" s="593">
        <f>IFERROR(__xludf.DUMMYFUNCTION("""COMPUTED_VALUE"""),583599.910397981)</f>
        <v>583599.9104</v>
      </c>
      <c r="CB5" s="593">
        <f>IFERROR(__xludf.DUMMYFUNCTION("""COMPUTED_VALUE"""),991190.658082767)</f>
        <v>991190.6581</v>
      </c>
      <c r="CC5" s="593">
        <f>IFERROR(__xludf.DUMMYFUNCTION("""COMPUTED_VALUE"""),766380.327026072)</f>
        <v>766380.327</v>
      </c>
      <c r="CD5" s="593">
        <f>IFERROR(__xludf.DUMMYFUNCTION("""COMPUTED_VALUE"""),950156.541707983)</f>
        <v>950156.5417</v>
      </c>
      <c r="CE5" s="593">
        <f>IFERROR(__xludf.DUMMYFUNCTION("""COMPUTED_VALUE"""),3291327.437214803)</f>
        <v>3291327.437</v>
      </c>
      <c r="CF5" s="593">
        <f t="shared" ref="CF5:CI5" si="1">CF11</f>
        <v>599544.4601</v>
      </c>
      <c r="CG5" s="593">
        <f t="shared" si="1"/>
        <v>0</v>
      </c>
      <c r="CH5" s="593">
        <f t="shared" si="1"/>
        <v>0</v>
      </c>
      <c r="CI5" s="593">
        <f t="shared" si="1"/>
        <v>0</v>
      </c>
      <c r="CJ5" s="593">
        <f t="shared" ref="CJ5:CJ6" si="4">CF5+CG5+CH5+CI5</f>
        <v>599544.4601</v>
      </c>
      <c r="CK5" s="593">
        <f t="shared" ref="CK5:CN5" si="2">CK11</f>
        <v>0</v>
      </c>
      <c r="CL5" s="593">
        <f t="shared" si="2"/>
        <v>0</v>
      </c>
      <c r="CM5" s="593">
        <f t="shared" si="2"/>
        <v>0</v>
      </c>
      <c r="CN5" s="593">
        <f t="shared" si="2"/>
        <v>0</v>
      </c>
      <c r="CO5" s="593">
        <f t="shared" ref="CO5:CO6" si="6">CK5+CL5+CM5+CN5</f>
        <v>0</v>
      </c>
      <c r="CP5" s="595"/>
      <c r="CQ5" s="595"/>
      <c r="CR5" s="595"/>
      <c r="CS5" s="595"/>
      <c r="CT5" s="595"/>
      <c r="CU5" s="595"/>
      <c r="CV5" s="595"/>
      <c r="CW5" s="595"/>
      <c r="CX5" s="595"/>
      <c r="CY5" s="595"/>
    </row>
    <row r="6" ht="24.75" customHeight="1">
      <c r="A6" s="589">
        <v>2011.0</v>
      </c>
      <c r="B6" s="42"/>
      <c r="C6" s="596" t="s">
        <v>53</v>
      </c>
      <c r="D6" s="592">
        <f>IFERROR(__xludf.DUMMYFUNCTION("IMPORTRANGE(""https://docs.google.com/spreadsheets/d/1rDjUxjWxKmNwjaQ2sjBtNn1ISDTAboAwWubYPRN_nM8/edit#gid=521781631"",""Prod!N87:CO87"")"),235199.6116766407)</f>
        <v>235199.6117</v>
      </c>
      <c r="E6" s="597">
        <f>IFERROR(__xludf.DUMMYFUNCTION("""COMPUTED_VALUE"""),418525.4328186648)</f>
        <v>418525.4328</v>
      </c>
      <c r="F6" s="597">
        <f>IFERROR(__xludf.DUMMYFUNCTION("""COMPUTED_VALUE"""),374982.1133599372)</f>
        <v>374982.1134</v>
      </c>
      <c r="G6" s="597">
        <f>IFERROR(__xludf.DUMMYFUNCTION("""COMPUTED_VALUE"""),313376.92214475723)</f>
        <v>313376.9221</v>
      </c>
      <c r="H6" s="597">
        <f>IFERROR(__xludf.DUMMYFUNCTION("""COMPUTED_VALUE"""),1342084.08)</f>
        <v>1342084.08</v>
      </c>
      <c r="I6" s="597">
        <f>IFERROR(__xludf.DUMMYFUNCTION("""COMPUTED_VALUE"""),296884.74070147634)</f>
        <v>296884.7407</v>
      </c>
      <c r="J6" s="597">
        <f>IFERROR(__xludf.DUMMYFUNCTION("""COMPUTED_VALUE"""),381896.31886231614)</f>
        <v>381896.3189</v>
      </c>
      <c r="K6" s="597">
        <f>IFERROR(__xludf.DUMMYFUNCTION("""COMPUTED_VALUE"""),390591.83465227037)</f>
        <v>390591.8347</v>
      </c>
      <c r="L6" s="597">
        <f>IFERROR(__xludf.DUMMYFUNCTION("""COMPUTED_VALUE"""),318330.914108872)</f>
        <v>318330.9141</v>
      </c>
      <c r="M6" s="597">
        <f>IFERROR(__xludf.DUMMYFUNCTION("""COMPUTED_VALUE"""),1387703.808324935)</f>
        <v>1387703.808</v>
      </c>
      <c r="N6" s="597">
        <f>IFERROR(__xludf.DUMMYFUNCTION("""COMPUTED_VALUE"""),315056.9390337876)</f>
        <v>315056.939</v>
      </c>
      <c r="O6" s="597">
        <f>IFERROR(__xludf.DUMMYFUNCTION("""COMPUTED_VALUE"""),439081.8055896354)</f>
        <v>439081.8056</v>
      </c>
      <c r="P6" s="597">
        <f>IFERROR(__xludf.DUMMYFUNCTION("""COMPUTED_VALUE"""),424601.8199697286)</f>
        <v>424601.82</v>
      </c>
      <c r="Q6" s="597">
        <f>IFERROR(__xludf.DUMMYFUNCTION("""COMPUTED_VALUE"""),320012.8229194667)</f>
        <v>320012.8229</v>
      </c>
      <c r="R6" s="597">
        <f>IFERROR(__xludf.DUMMYFUNCTION("""COMPUTED_VALUE"""),1498753.3875126184)</f>
        <v>1498753.388</v>
      </c>
      <c r="S6" s="597">
        <f>IFERROR(__xludf.DUMMYFUNCTION("""COMPUTED_VALUE"""),366682.27046756056)</f>
        <v>366682.2705</v>
      </c>
      <c r="T6" s="597">
        <f>IFERROR(__xludf.DUMMYFUNCTION("""COMPUTED_VALUE"""),456055.27586661803)</f>
        <v>456055.2759</v>
      </c>
      <c r="U6" s="597">
        <f>IFERROR(__xludf.DUMMYFUNCTION("""COMPUTED_VALUE"""),384269.50658190844)</f>
        <v>384269.5066</v>
      </c>
      <c r="V6" s="597">
        <f>IFERROR(__xludf.DUMMYFUNCTION("""COMPUTED_VALUE"""),342568.59697521466)</f>
        <v>342568.597</v>
      </c>
      <c r="W6" s="597">
        <f>IFERROR(__xludf.DUMMYFUNCTION("""COMPUTED_VALUE"""),1549575.649891302)</f>
        <v>1549575.65</v>
      </c>
      <c r="X6" s="597">
        <f>IFERROR(__xludf.DUMMYFUNCTION("""COMPUTED_VALUE"""),419974.242902538)</f>
        <v>419974.2429</v>
      </c>
      <c r="Y6" s="597">
        <f>IFERROR(__xludf.DUMMYFUNCTION("""COMPUTED_VALUE"""),455347.609475332)</f>
        <v>455347.6095</v>
      </c>
      <c r="Z6" s="597">
        <f>IFERROR(__xludf.DUMMYFUNCTION("""COMPUTED_VALUE"""),518960.645683846)</f>
        <v>518960.6457</v>
      </c>
      <c r="AA6" s="597">
        <f>IFERROR(__xludf.DUMMYFUNCTION("""COMPUTED_VALUE"""),387344.849453196)</f>
        <v>387344.8495</v>
      </c>
      <c r="AB6" s="597">
        <f>IFERROR(__xludf.DUMMYFUNCTION("""COMPUTED_VALUE"""),1781627.347514912)</f>
        <v>1781627.348</v>
      </c>
      <c r="AC6" s="597">
        <f>IFERROR(__xludf.DUMMYFUNCTION("""COMPUTED_VALUE"""),352019.8642)</f>
        <v>352019.8642</v>
      </c>
      <c r="AD6" s="597">
        <f>IFERROR(__xludf.DUMMYFUNCTION("""COMPUTED_VALUE"""),506233.7829)</f>
        <v>506233.7829</v>
      </c>
      <c r="AE6" s="597">
        <f>IFERROR(__xludf.DUMMYFUNCTION("""COMPUTED_VALUE"""),488080.0117)</f>
        <v>488080.0117</v>
      </c>
      <c r="AF6" s="597">
        <f>IFERROR(__xludf.DUMMYFUNCTION("""COMPUTED_VALUE"""),449733.8351)</f>
        <v>449733.8351</v>
      </c>
      <c r="AG6" s="597">
        <f>IFERROR(__xludf.DUMMYFUNCTION("""COMPUTED_VALUE"""),1796067.4939)</f>
        <v>1796067.494</v>
      </c>
      <c r="AH6" s="597">
        <f>IFERROR(__xludf.DUMMYFUNCTION("""COMPUTED_VALUE"""),339809.555333655)</f>
        <v>339809.5553</v>
      </c>
      <c r="AI6" s="597">
        <f>IFERROR(__xludf.DUMMYFUNCTION("""COMPUTED_VALUE"""),521713.238537941)</f>
        <v>521713.2385</v>
      </c>
      <c r="AJ6" s="597">
        <f>IFERROR(__xludf.DUMMYFUNCTION("""COMPUTED_VALUE"""),448718.540350358)</f>
        <v>448718.5404</v>
      </c>
      <c r="AK6" s="597">
        <f>IFERROR(__xludf.DUMMYFUNCTION("""COMPUTED_VALUE"""),487587.509644935)</f>
        <v>487587.5096</v>
      </c>
      <c r="AL6" s="597">
        <f>IFERROR(__xludf.DUMMYFUNCTION("""COMPUTED_VALUE"""),1797828.843866889)</f>
        <v>1797828.844</v>
      </c>
      <c r="AM6" s="597">
        <f>IFERROR(__xludf.DUMMYFUNCTION("""COMPUTED_VALUE"""),378795.6801958324)</f>
        <v>378795.6802</v>
      </c>
      <c r="AN6" s="597">
        <f>IFERROR(__xludf.DUMMYFUNCTION("""COMPUTED_VALUE"""),503973.33036557527)</f>
        <v>503973.3304</v>
      </c>
      <c r="AO6" s="597">
        <f>IFERROR(__xludf.DUMMYFUNCTION("""COMPUTED_VALUE"""),419406.1946397958)</f>
        <v>419406.1946</v>
      </c>
      <c r="AP6" s="597">
        <f>IFERROR(__xludf.DUMMYFUNCTION("""COMPUTED_VALUE"""),443899.5164067599)</f>
        <v>443899.5164</v>
      </c>
      <c r="AQ6" s="597">
        <f>IFERROR(__xludf.DUMMYFUNCTION("""COMPUTED_VALUE"""),1746074.7216079633)</f>
        <v>1746074.722</v>
      </c>
      <c r="AR6" s="597">
        <f>IFERROR(__xludf.DUMMYFUNCTION("""COMPUTED_VALUE"""),428482.21793265064)</f>
        <v>428482.2179</v>
      </c>
      <c r="AS6" s="597">
        <f>IFERROR(__xludf.DUMMYFUNCTION("""COMPUTED_VALUE"""),499144.9108098123)</f>
        <v>499144.9108</v>
      </c>
      <c r="AT6" s="597">
        <f>IFERROR(__xludf.DUMMYFUNCTION("""COMPUTED_VALUE"""),413946.97053632885)</f>
        <v>413946.9705</v>
      </c>
      <c r="AU6" s="597">
        <f>IFERROR(__xludf.DUMMYFUNCTION("""COMPUTED_VALUE"""),433746.51601284725)</f>
        <v>433746.516</v>
      </c>
      <c r="AV6" s="597">
        <f>IFERROR(__xludf.DUMMYFUNCTION("""COMPUTED_VALUE"""),1775320.615291639)</f>
        <v>1775320.615</v>
      </c>
      <c r="AW6" s="597">
        <f>IFERROR(__xludf.DUMMYFUNCTION("""COMPUTED_VALUE"""),394557.783999768)</f>
        <v>394557.784</v>
      </c>
      <c r="AX6" s="597">
        <f>IFERROR(__xludf.DUMMYFUNCTION("""COMPUTED_VALUE"""),544409.978330115)</f>
        <v>544409.9783</v>
      </c>
      <c r="AY6" s="597">
        <f>IFERROR(__xludf.DUMMYFUNCTION("""COMPUTED_VALUE"""),397688.892205125)</f>
        <v>397688.8922</v>
      </c>
      <c r="AZ6" s="597">
        <f>IFERROR(__xludf.DUMMYFUNCTION("""COMPUTED_VALUE"""),434849.827833959)</f>
        <v>434849.8278</v>
      </c>
      <c r="BA6" s="597">
        <f>IFERROR(__xludf.DUMMYFUNCTION("""COMPUTED_VALUE"""),1771506.482368967)</f>
        <v>1771506.482</v>
      </c>
      <c r="BB6" s="597">
        <f>IFERROR(__xludf.DUMMYFUNCTION("""COMPUTED_VALUE"""),380775.995476644)</f>
        <v>380775.9955</v>
      </c>
      <c r="BC6" s="597">
        <f>IFERROR(__xludf.DUMMYFUNCTION("""COMPUTED_VALUE"""),501540.306330423)</f>
        <v>501540.3063</v>
      </c>
      <c r="BD6" s="597">
        <f>IFERROR(__xludf.DUMMYFUNCTION("""COMPUTED_VALUE"""),413434.154140691)</f>
        <v>413434.1541</v>
      </c>
      <c r="BE6" s="597">
        <f>IFERROR(__xludf.DUMMYFUNCTION("""COMPUTED_VALUE"""),457814.32939085)</f>
        <v>457814.3294</v>
      </c>
      <c r="BF6" s="597">
        <f>IFERROR(__xludf.DUMMYFUNCTION("""COMPUTED_VALUE"""),1753564.7853386078)</f>
        <v>1753564.785</v>
      </c>
      <c r="BG6" s="598">
        <f>IFERROR(__xludf.DUMMYFUNCTION("""COMPUTED_VALUE"""),336431.287118394)</f>
        <v>336431.2871</v>
      </c>
      <c r="BH6" s="598">
        <f>IFERROR(__xludf.DUMMYFUNCTION("""COMPUTED_VALUE"""),579185.079256859)</f>
        <v>579185.0793</v>
      </c>
      <c r="BI6" s="597">
        <f>IFERROR(__xludf.DUMMYFUNCTION("""COMPUTED_VALUE"""),404120.998218944)</f>
        <v>404120.9982</v>
      </c>
      <c r="BJ6" s="597">
        <f>IFERROR(__xludf.DUMMYFUNCTION("""COMPUTED_VALUE"""),455801.104403999)</f>
        <v>455801.1044</v>
      </c>
      <c r="BK6" s="597">
        <f>IFERROR(__xludf.DUMMYFUNCTION("""COMPUTED_VALUE"""),1775538.468998196)</f>
        <v>1775538.469</v>
      </c>
      <c r="BL6" s="597">
        <f>IFERROR(__xludf.DUMMYFUNCTION("""COMPUTED_VALUE"""),342948.904432928)</f>
        <v>342948.9044</v>
      </c>
      <c r="BM6" s="597">
        <f>IFERROR(__xludf.DUMMYFUNCTION("""COMPUTED_VALUE"""),548049.844955331)</f>
        <v>548049.845</v>
      </c>
      <c r="BN6" s="597">
        <f>IFERROR(__xludf.DUMMYFUNCTION("""COMPUTED_VALUE"""),385760.211188069)</f>
        <v>385760.2112</v>
      </c>
      <c r="BO6" s="597">
        <f>IFERROR(__xludf.DUMMYFUNCTION("""COMPUTED_VALUE"""),429108.011624313)</f>
        <v>429108.0116</v>
      </c>
      <c r="BP6" s="597">
        <f>IFERROR(__xludf.DUMMYFUNCTION("""COMPUTED_VALUE"""),1705866.972200641)</f>
        <v>1705866.972</v>
      </c>
      <c r="BQ6" s="597">
        <f>IFERROR(__xludf.DUMMYFUNCTION("""COMPUTED_VALUE"""),320759.543587446)</f>
        <v>320759.5436</v>
      </c>
      <c r="BR6" s="597">
        <f>IFERROR(__xludf.DUMMYFUNCTION("""COMPUTED_VALUE"""),495792.460402807)</f>
        <v>495792.4604</v>
      </c>
      <c r="BS6" s="597">
        <f>IFERROR(__xludf.DUMMYFUNCTION("""COMPUTED_VALUE"""),419860.96)</f>
        <v>419860.96</v>
      </c>
      <c r="BT6" s="597">
        <f>IFERROR(__xludf.DUMMYFUNCTION("""COMPUTED_VALUE"""),420469.439182866)</f>
        <v>420469.4392</v>
      </c>
      <c r="BU6" s="597">
        <f>IFERROR(__xludf.DUMMYFUNCTION("""COMPUTED_VALUE"""),1656882.4031731188)</f>
        <v>1656882.403</v>
      </c>
      <c r="BV6" s="597">
        <f>IFERROR(__xludf.DUMMYFUNCTION("""COMPUTED_VALUE"""),293753.374155266)</f>
        <v>293753.3742</v>
      </c>
      <c r="BW6" s="597">
        <f>IFERROR(__xludf.DUMMYFUNCTION("""COMPUTED_VALUE"""),532041.062524828)</f>
        <v>532041.0625</v>
      </c>
      <c r="BX6" s="597">
        <f>IFERROR(__xludf.DUMMYFUNCTION("""COMPUTED_VALUE"""),437244.236866467)</f>
        <v>437244.2369</v>
      </c>
      <c r="BY6" s="597">
        <f>IFERROR(__xludf.DUMMYFUNCTION("""COMPUTED_VALUE"""),486539.72442132)</f>
        <v>486539.7244</v>
      </c>
      <c r="BZ6" s="597">
        <f>IFERROR(__xludf.DUMMYFUNCTION("""COMPUTED_VALUE"""),1749578.397967881)</f>
        <v>1749578.398</v>
      </c>
      <c r="CA6" s="597">
        <f>IFERROR(__xludf.DUMMYFUNCTION("""COMPUTED_VALUE"""),336768.958241281)</f>
        <v>336768.9582</v>
      </c>
      <c r="CB6" s="597">
        <f>IFERROR(__xludf.DUMMYFUNCTION("""COMPUTED_VALUE"""),566072.379036719)</f>
        <v>566072.379</v>
      </c>
      <c r="CC6" s="597">
        <f>IFERROR(__xludf.DUMMYFUNCTION("""COMPUTED_VALUE"""),425478.820516099)</f>
        <v>425478.8205</v>
      </c>
      <c r="CD6" s="597">
        <f>IFERROR(__xludf.DUMMYFUNCTION("""COMPUTED_VALUE"""),515318.076475816)</f>
        <v>515318.0765</v>
      </c>
      <c r="CE6" s="597">
        <f>IFERROR(__xludf.DUMMYFUNCTION("""COMPUTED_VALUE"""),1843638.234269915)</f>
        <v>1843638.234</v>
      </c>
      <c r="CF6" s="597">
        <f t="shared" ref="CF6:CI6" si="3">CF12</f>
        <v>322243.9706</v>
      </c>
      <c r="CG6" s="597">
        <f t="shared" si="3"/>
        <v>0</v>
      </c>
      <c r="CH6" s="597">
        <f t="shared" si="3"/>
        <v>0</v>
      </c>
      <c r="CI6" s="597">
        <f t="shared" si="3"/>
        <v>0</v>
      </c>
      <c r="CJ6" s="597">
        <f t="shared" si="4"/>
        <v>322243.9706</v>
      </c>
      <c r="CK6" s="597">
        <f t="shared" ref="CK6:CN6" si="5">CK12</f>
        <v>0</v>
      </c>
      <c r="CL6" s="597">
        <f t="shared" si="5"/>
        <v>0</v>
      </c>
      <c r="CM6" s="597">
        <f t="shared" si="5"/>
        <v>0</v>
      </c>
      <c r="CN6" s="597">
        <f t="shared" si="5"/>
        <v>0</v>
      </c>
      <c r="CO6" s="597">
        <f t="shared" si="6"/>
        <v>0</v>
      </c>
      <c r="CP6" s="595"/>
      <c r="CQ6" s="595"/>
      <c r="CR6" s="595"/>
      <c r="CS6" s="595"/>
      <c r="CT6" s="595"/>
      <c r="CU6" s="595"/>
      <c r="CV6" s="595"/>
      <c r="CW6" s="595"/>
      <c r="CX6" s="595"/>
      <c r="CY6" s="595"/>
    </row>
    <row r="7" ht="24.75" customHeight="1">
      <c r="A7" s="599">
        <v>2012.0</v>
      </c>
      <c r="B7" s="600" t="s">
        <v>115</v>
      </c>
      <c r="C7" s="601" t="s">
        <v>103</v>
      </c>
      <c r="D7" s="602">
        <f>VLOOKUP("Jumlah",ADHB!$A$72:$LJ$72,D$33,false)</f>
        <v>199327.9105</v>
      </c>
      <c r="E7" s="602">
        <f>VLOOKUP("Jumlah",ADHB!$A$108:$LJ$108,E$33,false)</f>
        <v>538668.5597</v>
      </c>
      <c r="F7" s="602">
        <f>VLOOKUP("Jumlah",ADHB!$A$144:$LJ$144,F$33,false)</f>
        <v>406489.9615</v>
      </c>
      <c r="G7" s="602">
        <f>VLOOKUP("Jumlah",ADHB!$A$180:$LJ$180,G$33,false)</f>
        <v>366494.5307</v>
      </c>
      <c r="H7" s="603">
        <f t="shared" ref="H7:H8" si="7">SUM(D7:G7)</f>
        <v>1510980.962</v>
      </c>
      <c r="I7" s="602">
        <f>VLOOKUP("Jumlah",ADHB!$A$72:$LJ$72,I$33,false)</f>
        <v>299392.7081</v>
      </c>
      <c r="J7" s="602">
        <f>VLOOKUP("Jumlah",ADHB!$A$108:$LJ$108,J$33,false)</f>
        <v>508236.3909</v>
      </c>
      <c r="K7" s="602">
        <f>VLOOKUP("Jumlah",ADHB!$A$144:$LJ$144,K$33,false)</f>
        <v>439938.3707</v>
      </c>
      <c r="L7" s="602">
        <f>VLOOKUP("Jumlah",ADHB!$A$180:$LJ$180,L$33,false)</f>
        <v>434394.3693</v>
      </c>
      <c r="M7" s="603">
        <f t="shared" ref="M7:M8" si="8">SUM(I7:L7)</f>
        <v>1681961.839</v>
      </c>
      <c r="N7" s="602">
        <f>VLOOKUP("Jumlah",ADHB!$A$72:$LJ$72,N$33,false)</f>
        <v>364556.613</v>
      </c>
      <c r="O7" s="602">
        <f>VLOOKUP("Jumlah",ADHB!$A$108:$LJ$108,O$33,false)</f>
        <v>630486.4014</v>
      </c>
      <c r="P7" s="602">
        <f>VLOOKUP("Jumlah",ADHB!$A$144:$LJ$144,P$33,false)</f>
        <v>490400.8009</v>
      </c>
      <c r="Q7" s="602">
        <f>VLOOKUP("Jumlah",ADHB!$A$180:$LJ$180,Q$33,false)</f>
        <v>426846.0091</v>
      </c>
      <c r="R7" s="603">
        <f t="shared" ref="R7:R8" si="9">SUM(N7:Q7)</f>
        <v>1912289.824</v>
      </c>
      <c r="S7" s="602">
        <f>VLOOKUP("Jumlah",ADHB!$A$72:$LJ$72,S$33,false)</f>
        <v>456238.9008</v>
      </c>
      <c r="T7" s="602">
        <f>VLOOKUP("Jumlah",ADHB!$A$108:$LJ$108,T$33,false)</f>
        <v>703571.0098</v>
      </c>
      <c r="U7" s="602">
        <f>VLOOKUP("Jumlah",ADHB!$A$144:$LJ$144,U$33,false)</f>
        <v>395836.7354</v>
      </c>
      <c r="V7" s="602">
        <f>VLOOKUP("Jumlah",ADHB!$A$180:$LJ$180,V$33,false)</f>
        <v>515911.4611</v>
      </c>
      <c r="W7" s="603">
        <f t="shared" ref="W7:W8" si="10">SUM(S7:V7)</f>
        <v>2071558.107</v>
      </c>
      <c r="X7" s="602">
        <f>VLOOKUP("Jumlah",ADHB!$A$72:$LJ$72,X$33,false)</f>
        <v>583821.5053</v>
      </c>
      <c r="Y7" s="602">
        <f>VLOOKUP("Jumlah",ADHB!$A$108:$LJ$108,Y$33,false)</f>
        <v>711435.3802</v>
      </c>
      <c r="Z7" s="602">
        <f>VLOOKUP("Jumlah",ADHB!$A$144:$LJ$144,Z$33,false)</f>
        <v>693996.2785</v>
      </c>
      <c r="AA7" s="602">
        <f>VLOOKUP("Jumlah",ADHB!$A$180:$LJ$180,AA$33,false)</f>
        <v>530974.6617</v>
      </c>
      <c r="AB7" s="603">
        <f t="shared" ref="AB7:AB8" si="11">SUM(X7:AA7)</f>
        <v>2520227.826</v>
      </c>
      <c r="AC7" s="602">
        <f>VLOOKUP("Jumlah",ADHB!$A$72:$LJ$72,AC$33,false)</f>
        <v>427761.7845</v>
      </c>
      <c r="AD7" s="602">
        <f>VLOOKUP("Jumlah",ADHB!$A$108:$LJ$108,AD$33,false)</f>
        <v>939250.9494</v>
      </c>
      <c r="AE7" s="602">
        <f>VLOOKUP("Jumlah",ADHB!$A$144:$LJ$144,AE$33,false)</f>
        <v>760393.2326</v>
      </c>
      <c r="AF7" s="602">
        <f>VLOOKUP("Jumlah",ADHB!$A$180:$LJ$180,AF$33,false)</f>
        <v>642457.6768</v>
      </c>
      <c r="AG7" s="603">
        <f t="shared" ref="AG7:AG8" si="12">SUM(AC7:AF7)</f>
        <v>2769863.643</v>
      </c>
      <c r="AH7" s="602">
        <f>VLOOKUP("Jumlah",ADHB!$A$72:$LJ$72,AH$33,false)</f>
        <v>381134.1957</v>
      </c>
      <c r="AI7" s="602">
        <f>VLOOKUP("Jumlah",ADHB!$A$108:$LJ$108,AI$33,false)</f>
        <v>1003142.166</v>
      </c>
      <c r="AJ7" s="602">
        <f>VLOOKUP("Jumlah",ADHB!$A$144:$LJ$144,AJ$33,false)</f>
        <v>593022.1638</v>
      </c>
      <c r="AK7" s="602">
        <f>VLOOKUP("Jumlah",ADHB!$A$180:$LJ$180,AK$33,false)</f>
        <v>930349.1183</v>
      </c>
      <c r="AL7" s="603">
        <f t="shared" ref="AL7:AL8" si="13">SUM(AH7:AK7)</f>
        <v>2907647.644</v>
      </c>
      <c r="AM7" s="602">
        <f>VLOOKUP("Jumlah",ADHB!$A$72:$LJ$72,AM$33,false)</f>
        <v>509075.7366</v>
      </c>
      <c r="AN7" s="602">
        <f>VLOOKUP("Jumlah",ADHB!$A$108:$LJ$108,AN$33,false)</f>
        <v>982001.0505</v>
      </c>
      <c r="AO7" s="602">
        <f>VLOOKUP("Jumlah",ADHB!$A$144:$LJ$144,AO$33,false)</f>
        <v>627489.2587</v>
      </c>
      <c r="AP7" s="602">
        <f>VLOOKUP("Jumlah",ADHB!$A$180:$LJ$180,AP$33,false)</f>
        <v>1114898.63</v>
      </c>
      <c r="AQ7" s="603">
        <f t="shared" ref="AQ7:AQ8" si="14">SUM(AM7:AP7)</f>
        <v>3233464.676</v>
      </c>
      <c r="AR7" s="602">
        <f>VLOOKUP("Jumlah",ADHB!$A$72:$LJ$72,AR$33,false)</f>
        <v>649838.8727</v>
      </c>
      <c r="AS7" s="602">
        <f>VLOOKUP("Jumlah",ADHB!$A$108:$LJ$108,AS$33,false)</f>
        <v>753473.62</v>
      </c>
      <c r="AT7" s="602">
        <f>VLOOKUP("Jumlah",ADHB!$A$144:$LJ$144,AT$33,false)</f>
        <v>612213.5251</v>
      </c>
      <c r="AU7" s="602">
        <f>VLOOKUP("Jumlah",ADHB!$A$180:$LJ$180,AU$33,false)</f>
        <v>837470.9662</v>
      </c>
      <c r="AV7" s="603">
        <f t="shared" ref="AV7:AV8" si="15">SUM(AR7:AU7)</f>
        <v>2852996.984</v>
      </c>
      <c r="AW7" s="602">
        <f>VLOOKUP("Jumlah",ADHB!$A$72:$LJ$72,AW$33,false)</f>
        <v>543240.8617</v>
      </c>
      <c r="AX7" s="602">
        <f>VLOOKUP("Jumlah",ADHB!$A$108:$LJ$108,AX$33,false)</f>
        <v>931204.8454</v>
      </c>
      <c r="AY7" s="602">
        <f>VLOOKUP("Jumlah",ADHB!$A$144:$LJ$144,AY$33,false)</f>
        <v>548746.4695</v>
      </c>
      <c r="AZ7" s="602">
        <f>VLOOKUP("Jumlah",ADHB!$A$180:$LJ$180,AZ$33,false)</f>
        <v>819471.1818</v>
      </c>
      <c r="BA7" s="603">
        <f t="shared" ref="BA7:BA8" si="16">SUM(AW7:AZ7)</f>
        <v>2842663.358</v>
      </c>
      <c r="BB7" s="602">
        <f>VLOOKUP("Jumlah",ADHB!$A$72:$LJ$72,BB$33,false)</f>
        <v>359574.4516</v>
      </c>
      <c r="BC7" s="602">
        <f>VLOOKUP("Jumlah",ADHB!$A$108:$LJ$108,BC$33,false)</f>
        <v>799696.84</v>
      </c>
      <c r="BD7" s="602">
        <f>VLOOKUP("Jumlah",ADHB!$A$144:$LJ$144,BD$33,false)</f>
        <v>562510.4293</v>
      </c>
      <c r="BE7" s="602">
        <f>VLOOKUP("Jumlah",ADHB!$A$180:$LJ$180,BE$33,false)</f>
        <v>886255.0627</v>
      </c>
      <c r="BF7" s="603">
        <f t="shared" ref="BF7:BF8" si="17">SUM(BB7:BE7)</f>
        <v>2608036.784</v>
      </c>
      <c r="BG7" s="602">
        <f>VLOOKUP("Jumlah",ADHB!$A$72:$LJ$72,BG$33,false)</f>
        <v>387239.8566</v>
      </c>
      <c r="BH7" s="602">
        <f>VLOOKUP("Jumlah",ADHB!$A$108:$LJ$108,BH$33,false)</f>
        <v>862937.207</v>
      </c>
      <c r="BI7" s="602">
        <f>VLOOKUP("Jumlah",ADHB!$A$144:$LJ$144,BI$33,false)</f>
        <v>435453.7872</v>
      </c>
      <c r="BJ7" s="602">
        <f>VLOOKUP("Jumlah",ADHB!$A$180:$LJ$180,BJ$33,false)</f>
        <v>825527.3453</v>
      </c>
      <c r="BK7" s="603">
        <f t="shared" ref="BK7:BK8" si="18">SUM(BG7:BJ7)</f>
        <v>2511158.196</v>
      </c>
      <c r="BL7" s="602">
        <f>VLOOKUP("Jumlah",ADHB!$A$72:$LJ$72,BL$33,false)</f>
        <v>447538.9218</v>
      </c>
      <c r="BM7" s="602">
        <f>VLOOKUP("Jumlah",ADHB!$A$108:$LJ$108,BM$33,false)</f>
        <v>820180.0785</v>
      </c>
      <c r="BN7" s="602">
        <f>VLOOKUP("Jumlah",ADHB!$A$144:$LJ$144,BN$33,false)</f>
        <v>421739.6697</v>
      </c>
      <c r="BO7" s="602">
        <f>VLOOKUP("Jumlah",ADHB!$A$180:$LJ$180,BO$33,false)</f>
        <v>705325.3928</v>
      </c>
      <c r="BP7" s="603">
        <f t="shared" ref="BP7:BP8" si="19">SUM(BL7:BO7)</f>
        <v>2394784.063</v>
      </c>
      <c r="BQ7" s="602">
        <f>VLOOKUP("Jumlah",ADHB!$A$72:$LJ$72,BQ$33,false)</f>
        <v>460981.6792</v>
      </c>
      <c r="BR7" s="602">
        <f>VLOOKUP("Jumlah",ADHB!$A$108:$LJ$108,BR$33,false)</f>
        <v>738379.3707</v>
      </c>
      <c r="BS7" s="602">
        <f>VLOOKUP("Jumlah",ADHB!$A$144:$LJ$144,BS$33,false)</f>
        <v>585486.9758</v>
      </c>
      <c r="BT7" s="602">
        <f>VLOOKUP("Jumlah",ADHB!$A$180:$LJ$180,BT$33,false)</f>
        <v>652839.961</v>
      </c>
      <c r="BU7" s="603">
        <f t="shared" ref="BU7:BU8" si="20">SUM(BQ7:BT7)</f>
        <v>2437687.987</v>
      </c>
      <c r="BV7" s="602">
        <f>VLOOKUP("Jumlah",ADHB!$A$72:$LJ$72,BV$33,false)</f>
        <v>420955.9524</v>
      </c>
      <c r="BW7" s="602">
        <f>VLOOKUP("Jumlah",ADHB!$A$108:$LJ$108,BW$33,false)</f>
        <v>970323.6186</v>
      </c>
      <c r="BX7" s="602">
        <f>VLOOKUP("Jumlah",ADHB!$A$144:$LJ$144,BX$33,false)</f>
        <v>690128.0974</v>
      </c>
      <c r="BY7" s="602">
        <f>VLOOKUP("Jumlah",ADHB!$A$180:$LJ$180,BY$33,false)</f>
        <v>855715.3071</v>
      </c>
      <c r="BZ7" s="603">
        <f t="shared" ref="BZ7:BZ8" si="21">SUM(BV7:BY7)</f>
        <v>2937122.975</v>
      </c>
      <c r="CA7" s="602">
        <f>VLOOKUP("Jumlah",ADHB!$A$72:$LJ$72,CA$33,false)</f>
        <v>551205.2794</v>
      </c>
      <c r="CB7" s="602">
        <f>VLOOKUP("Jumlah",ADHB!$A$108:$LJ$108,CB$33,false)</f>
        <v>1126460.246</v>
      </c>
      <c r="CC7" s="602">
        <f>VLOOKUP("Jumlah",ADHB!$A$144:$LJ$144,CC$33,false)</f>
        <v>752453.5131</v>
      </c>
      <c r="CD7" s="602">
        <f>VLOOKUP("Jumlah",ADHB!$A$180:$LJ$180,CD$33,false)</f>
        <v>1061933.143</v>
      </c>
      <c r="CE7" s="603">
        <f t="shared" ref="CE7:CE8" si="22">SUM(CA7:CD7)</f>
        <v>3492052.182</v>
      </c>
      <c r="CF7" s="602">
        <f>VLOOKUP("Jumlah",ADHB!$A$72:$LJ$72,CF$33,false)</f>
        <v>500544.4601</v>
      </c>
      <c r="CG7" s="602">
        <f>VLOOKUP("Jumlah",ADHB!$A$108:$LJ$108,CG$33,false)</f>
        <v>0</v>
      </c>
      <c r="CH7" s="602">
        <f>VLOOKUP("Jumlah",ADHB!$A$144:$LJ$144,CH$33,false)</f>
        <v>0</v>
      </c>
      <c r="CI7" s="602">
        <f>VLOOKUP("Jumlah",ADHB!$A$180:$LJ$180,CI$33,false)</f>
        <v>0</v>
      </c>
      <c r="CJ7" s="603">
        <f t="shared" ref="CJ7:CJ8" si="23">SUM(CF7:CI7)</f>
        <v>500544.4601</v>
      </c>
      <c r="CK7" s="602">
        <f>VLOOKUP("Jumlah",ADHB!$A$72:$LJ$72,CK$33,false)</f>
        <v>0</v>
      </c>
      <c r="CL7" s="602">
        <f>VLOOKUP("Jumlah",ADHB!$A$108:$LJ$108,CL$33,false)</f>
        <v>0</v>
      </c>
      <c r="CM7" s="602">
        <f>VLOOKUP("Jumlah",ADHB!$A$144:$LJ$144,CM$33,false)</f>
        <v>0</v>
      </c>
      <c r="CN7" s="602">
        <f>VLOOKUP("Jumlah",ADHB!$A$180:$LJ$180,CN$33,false)</f>
        <v>0</v>
      </c>
      <c r="CO7" s="603">
        <f t="shared" ref="CO7:CO8" si="24">SUM(CK7:CN7)</f>
        <v>0</v>
      </c>
    </row>
    <row r="8" ht="24.75" customHeight="1">
      <c r="A8" s="599">
        <v>2013.0</v>
      </c>
      <c r="B8" s="42"/>
      <c r="C8" s="601" t="s">
        <v>53</v>
      </c>
      <c r="D8" s="602">
        <f>VLOOKUP("Jumlah",ADHK!$A$72:$KS$72,D$33,false)</f>
        <v>199327.9105</v>
      </c>
      <c r="E8" s="602">
        <f>VLOOKUP("Jumlah",ADHK!$A$108:$KS$108,E$33,false)</f>
        <v>538668.5597</v>
      </c>
      <c r="F8" s="602">
        <f>VLOOKUP("Jumlah",ADHK!$A$144:$KS$144,F$33,false)</f>
        <v>406489.9615</v>
      </c>
      <c r="G8" s="602">
        <f>VLOOKUP("Jumlah",ADHK!$A$180:$KS$180,G$33,false)</f>
        <v>366494.5307</v>
      </c>
      <c r="H8" s="603">
        <f t="shared" si="7"/>
        <v>1510980.962</v>
      </c>
      <c r="I8" s="602">
        <f>VLOOKUP("Jumlah",ADHK!$A$72:$KS$72,I$33,false)</f>
        <v>299767.9822</v>
      </c>
      <c r="J8" s="602">
        <f>VLOOKUP("Jumlah",ADHK!$A$108:$KS$108,J$33,false)</f>
        <v>523191.9376</v>
      </c>
      <c r="K8" s="602">
        <f>VLOOKUP("Jumlah",ADHK!$A$144:$KS$144,K$33,false)</f>
        <v>410933.3225</v>
      </c>
      <c r="L8" s="602">
        <f>VLOOKUP("Jumlah",ADHK!$A$180:$KS$180,L$33,false)</f>
        <v>379033.343</v>
      </c>
      <c r="M8" s="603">
        <f t="shared" si="8"/>
        <v>1612926.585</v>
      </c>
      <c r="N8" s="602">
        <f>VLOOKUP("Jumlah",ADHK!$A$72:$KS$72,N$33,false)</f>
        <v>321847.7449</v>
      </c>
      <c r="O8" s="602">
        <f>VLOOKUP("Jumlah",ADHK!$A$108:$KS$108,O$33,false)</f>
        <v>571611.3036</v>
      </c>
      <c r="P8" s="602">
        <f>VLOOKUP("Jumlah",ADHK!$A$144:$KS$144,P$33,false)</f>
        <v>437252.1714</v>
      </c>
      <c r="Q8" s="602">
        <f>VLOOKUP("Jumlah",ADHK!$A$180:$KS$180,Q$33,false)</f>
        <v>365863.3729</v>
      </c>
      <c r="R8" s="603">
        <f t="shared" si="9"/>
        <v>1696574.593</v>
      </c>
      <c r="S8" s="602">
        <f>VLOOKUP("Jumlah",ADHK!$A$72:$KS$72,S$33,false)</f>
        <v>387186.6488</v>
      </c>
      <c r="T8" s="602">
        <f>VLOOKUP("Jumlah",ADHK!$A$108:$KS$108,T$33,false)</f>
        <v>634053.0319</v>
      </c>
      <c r="U8" s="602">
        <f>VLOOKUP("Jumlah",ADHK!$A$144:$KS$144,U$33,false)</f>
        <v>343309.5256</v>
      </c>
      <c r="V8" s="602">
        <f>VLOOKUP("Jumlah",ADHK!$A$180:$KS$180,V$33,false)</f>
        <v>427940.9891</v>
      </c>
      <c r="W8" s="603">
        <f t="shared" si="10"/>
        <v>1792490.195</v>
      </c>
      <c r="X8" s="602">
        <f>VLOOKUP("Jumlah",ADHK!$A$72:$KS$72,X$33,false)</f>
        <v>470941.9217</v>
      </c>
      <c r="Y8" s="602">
        <f>VLOOKUP("Jumlah",ADHK!$A$108:$KS$108,Y$33,false)</f>
        <v>596256.8105</v>
      </c>
      <c r="Z8" s="602">
        <f>VLOOKUP("Jumlah",ADHK!$A$144:$KS$144,Z$33,false)</f>
        <v>569488.2788</v>
      </c>
      <c r="AA8" s="602">
        <f>VLOOKUP("Jumlah",ADHK!$A$180:$KS$180,AA$33,false)</f>
        <v>400231.0021</v>
      </c>
      <c r="AB8" s="603">
        <f t="shared" si="11"/>
        <v>2036918.013</v>
      </c>
      <c r="AC8" s="602">
        <f>VLOOKUP("Jumlah",ADHK!$A$72:$KS$72,AC$33,false)</f>
        <v>317912.9205</v>
      </c>
      <c r="AD8" s="602">
        <f>VLOOKUP("Jumlah",ADHK!$A$108:$KS$108,AD$33,false)</f>
        <v>743973.0495</v>
      </c>
      <c r="AE8" s="602">
        <f>VLOOKUP("Jumlah",ADHK!$A$144:$KS$144,AE$33,false)</f>
        <v>570771.1208</v>
      </c>
      <c r="AF8" s="602">
        <f>VLOOKUP("Jumlah",ADHK!$A$180:$KS$180,AF$33,false)</f>
        <v>446265.4542</v>
      </c>
      <c r="AG8" s="603">
        <f t="shared" si="12"/>
        <v>2078922.545</v>
      </c>
      <c r="AH8" s="602">
        <f>VLOOKUP("Jumlah",ADHK!$A$72:$KS$72,AH$33,false)</f>
        <v>273684.345</v>
      </c>
      <c r="AI8" s="602">
        <f>VLOOKUP("Jumlah",ADHK!$A$108:$KS$108,AI$33,false)</f>
        <v>780418.6522</v>
      </c>
      <c r="AJ8" s="602">
        <f>VLOOKUP("Jumlah",ADHK!$A$144:$KS$144,AJ$33,false)</f>
        <v>453140.2199</v>
      </c>
      <c r="AK8" s="602">
        <f>VLOOKUP("Jumlah",ADHK!$A$180:$KS$180,AK$33,false)</f>
        <v>699705.1492</v>
      </c>
      <c r="AL8" s="603">
        <f t="shared" si="13"/>
        <v>2206948.366</v>
      </c>
      <c r="AM8" s="602">
        <f>VLOOKUP("Jumlah",ADHK!$A$72:$KS$72,AM$33,false)</f>
        <v>381099.5064</v>
      </c>
      <c r="AN8" s="602">
        <f>VLOOKUP("Jumlah",ADHK!$A$108:$KS$108,AN$33,false)</f>
        <v>753308.7378</v>
      </c>
      <c r="AO8" s="602">
        <f>VLOOKUP("Jumlah",ADHK!$A$144:$KS$144,AO$33,false)</f>
        <v>469839.7009</v>
      </c>
      <c r="AP8" s="602">
        <f>VLOOKUP("Jumlah",ADHK!$A$180:$KS$180,AP$33,false)</f>
        <v>787786.4313</v>
      </c>
      <c r="AQ8" s="603">
        <f t="shared" si="14"/>
        <v>2392034.376</v>
      </c>
      <c r="AR8" s="602">
        <f>VLOOKUP("Jumlah",ADHK!$A$72:$KS$72,AR$33,false)</f>
        <v>450348.528</v>
      </c>
      <c r="AS8" s="602">
        <f>VLOOKUP("Jumlah",ADHK!$A$108:$KS$108,AS$33,false)</f>
        <v>558556.3044</v>
      </c>
      <c r="AT8" s="602">
        <f>VLOOKUP("Jumlah",ADHK!$A$144:$KS$144,AT$33,false)</f>
        <v>437334.015</v>
      </c>
      <c r="AU8" s="602">
        <f>VLOOKUP("Jumlah",ADHK!$A$180:$KS$180,AU$33,false)</f>
        <v>564878.333</v>
      </c>
      <c r="AV8" s="603">
        <f t="shared" si="15"/>
        <v>2011117.18</v>
      </c>
      <c r="AW8" s="602">
        <f>VLOOKUP("Jumlah",ADHK!$A$72:$KS$72,AW$33,false)</f>
        <v>367383.9574</v>
      </c>
      <c r="AX8" s="602">
        <f>VLOOKUP("Jumlah",ADHK!$A$108:$KS$108,AX$33,false)</f>
        <v>674538.9751</v>
      </c>
      <c r="AY8" s="602">
        <f>VLOOKUP("Jumlah",ADHK!$A$144:$KS$144,AY$33,false)</f>
        <v>384245.3857</v>
      </c>
      <c r="AZ8" s="602">
        <f>VLOOKUP("Jumlah",ADHK!$A$180:$KS$180,AZ$33,false)</f>
        <v>566113.4341</v>
      </c>
      <c r="BA8" s="603">
        <f t="shared" si="16"/>
        <v>1992281.752</v>
      </c>
      <c r="BB8" s="602">
        <f>VLOOKUP("Jumlah",ADHK!$A$72:$KS$72,BB$33,false)</f>
        <v>243541.4406</v>
      </c>
      <c r="BC8" s="602">
        <f>VLOOKUP("Jumlah",ADHK!$A$108:$KS$108,BC$33,false)</f>
        <v>564593.5179</v>
      </c>
      <c r="BD8" s="602">
        <f>VLOOKUP("Jumlah",ADHK!$A$144:$KS$144,BD$33,false)</f>
        <v>391650.2131</v>
      </c>
      <c r="BE8" s="602">
        <f>VLOOKUP("Jumlah",ADHK!$A$180:$KS$180,BE$33,false)</f>
        <v>621333.8281</v>
      </c>
      <c r="BF8" s="603">
        <f t="shared" si="17"/>
        <v>1821119</v>
      </c>
      <c r="BG8" s="602">
        <f>VLOOKUP("Jumlah",ADHK!$A$72:$KS$72,BG$33,false)</f>
        <v>267999.1501</v>
      </c>
      <c r="BH8" s="602">
        <f>VLOOKUP("Jumlah",ADHK!$A$108:$KS$108,BH$33,false)</f>
        <v>813344.2216</v>
      </c>
      <c r="BI8" s="602">
        <f>VLOOKUP("Jumlah",ADHK!$A$144:$KS$144,BI$33,false)</f>
        <v>304896.676</v>
      </c>
      <c r="BJ8" s="602">
        <f>VLOOKUP("Jumlah",ADHK!$A$180:$KS$180,BJ$33,false)</f>
        <v>578005.759</v>
      </c>
      <c r="BK8" s="603">
        <f t="shared" si="18"/>
        <v>1964245.807</v>
      </c>
      <c r="BL8" s="602">
        <f>VLOOKUP("Jumlah",ADHK!$A$72:$KS$72,BL$33,false)</f>
        <v>298017.2671</v>
      </c>
      <c r="BM8" s="602">
        <f>VLOOKUP("Jumlah",ADHK!$A$108:$KS$108,BM$33,false)</f>
        <v>575618.7885</v>
      </c>
      <c r="BN8" s="602">
        <f>VLOOKUP("Jumlah",ADHK!$A$144:$KS$144,BN$33,false)</f>
        <v>283770.6847</v>
      </c>
      <c r="BO8" s="602">
        <f>VLOOKUP("Jumlah",ADHK!$A$180:$KS$180,BO$33,false)</f>
        <v>458667.3449</v>
      </c>
      <c r="BP8" s="603">
        <f t="shared" si="19"/>
        <v>1616074.085</v>
      </c>
      <c r="BQ8" s="602">
        <f>VLOOKUP("Jumlah",ADHK!$A$72:$KS$72,BQ$33,false)</f>
        <v>286168.5371</v>
      </c>
      <c r="BR8" s="602">
        <f>VLOOKUP("Jumlah",ADHK!$A$108:$KS$108,BR$33,false)</f>
        <v>463815.7719</v>
      </c>
      <c r="BS8" s="602">
        <f>VLOOKUP("Jumlah",ADHK!$A$144:$KS$144,BS$33,false)</f>
        <v>363571.9524</v>
      </c>
      <c r="BT8" s="602">
        <f>VLOOKUP("Jumlah",ADHK!$A$180:$KS$180,BT$33,false)</f>
        <v>394990.0067</v>
      </c>
      <c r="BU8" s="603">
        <f t="shared" si="20"/>
        <v>1508546.268</v>
      </c>
      <c r="BV8" s="602">
        <f>VLOOKUP("Jumlah",ADHK!$A$72:$KS$72,BV$33,false)</f>
        <v>244669.6394</v>
      </c>
      <c r="BW8" s="602">
        <f>VLOOKUP("Jumlah",ADHK!$A$108:$KS$108,BW$33,false)</f>
        <v>592069.0906</v>
      </c>
      <c r="BX8" s="602">
        <f>VLOOKUP("Jumlah",ADHK!$A$144:$KS$144,BX$33,false)</f>
        <v>561804.7135</v>
      </c>
      <c r="BY8" s="602">
        <f>VLOOKUP("Jumlah",ADHK!$A$180:$KS$180,BY$33,false)</f>
        <v>517071.5344</v>
      </c>
      <c r="BZ8" s="603">
        <f t="shared" si="21"/>
        <v>1915614.978</v>
      </c>
      <c r="CA8" s="602">
        <f>VLOOKUP("Jumlah",ADHK!$A$72:$KS$72,CA$33,false)</f>
        <v>328671.4264</v>
      </c>
      <c r="CB8" s="602">
        <f>VLOOKUP("Jumlah",ADHK!$A$108:$KS$108,CB$33,false)</f>
        <v>664527.7553</v>
      </c>
      <c r="CC8" s="602">
        <f>VLOOKUP("Jumlah",ADHK!$A$144:$KS$144,CC$33,false)</f>
        <v>429177.5377</v>
      </c>
      <c r="CD8" s="602">
        <f>VLOOKUP("Jumlah",ADHK!$A$180:$KS$180,CD$33,false)</f>
        <v>602896.8696</v>
      </c>
      <c r="CE8" s="603">
        <f t="shared" si="22"/>
        <v>2025273.589</v>
      </c>
      <c r="CF8" s="602">
        <f>VLOOKUP("Jumlah",ADHK!$A$72:$KS$72,CF$33,false)</f>
        <v>280383.9706</v>
      </c>
      <c r="CG8" s="602">
        <f>VLOOKUP("Jumlah",ADHK!$A$108:$KS$108,CG$33,false)</f>
        <v>0</v>
      </c>
      <c r="CH8" s="602">
        <f>VLOOKUP("Jumlah",ADHK!$A$144:$KS$144,CH$33,false)</f>
        <v>0</v>
      </c>
      <c r="CI8" s="602">
        <f>VLOOKUP("Jumlah",ADHK!$A$180:$KS$180,CI$33,false)</f>
        <v>0</v>
      </c>
      <c r="CJ8" s="603">
        <f t="shared" si="23"/>
        <v>280383.9706</v>
      </c>
      <c r="CK8" s="602">
        <f>VLOOKUP("Jumlah",ADHK!$A$72:$KS$72,CK$33,false)</f>
        <v>0</v>
      </c>
      <c r="CL8" s="602">
        <f>VLOOKUP("Jumlah",ADHK!$A$108:$KS$108,CL$33,false)</f>
        <v>0</v>
      </c>
      <c r="CM8" s="602">
        <f>VLOOKUP("Jumlah",ADHK!$A$144:$KS$144,CM$33,false)</f>
        <v>0</v>
      </c>
      <c r="CN8" s="602">
        <f>VLOOKUP("Jumlah",ADHK!$A$180:$KS$180,CN$33,false)</f>
        <v>0</v>
      </c>
      <c r="CO8" s="603">
        <f t="shared" si="24"/>
        <v>0</v>
      </c>
    </row>
    <row r="9" ht="24.75" customHeight="1">
      <c r="A9" s="599">
        <v>2014.0</v>
      </c>
      <c r="B9" s="604" t="s">
        <v>116</v>
      </c>
      <c r="C9" s="605" t="s">
        <v>103</v>
      </c>
      <c r="D9" s="606">
        <v>32926.44009603743</v>
      </c>
      <c r="E9" s="606">
        <v>-119894.63628405525</v>
      </c>
      <c r="F9" s="606">
        <v>-24694.483342651918</v>
      </c>
      <c r="G9" s="606">
        <v>-57234.20296328934</v>
      </c>
      <c r="H9" s="606">
        <v>-168896.88249395904</v>
      </c>
      <c r="I9" s="606">
        <v>11886.027222118399</v>
      </c>
      <c r="J9" s="606">
        <v>-103372.65689855372</v>
      </c>
      <c r="K9" s="606">
        <v>-9362.294816072972</v>
      </c>
      <c r="L9" s="606">
        <v>-90857.79755703348</v>
      </c>
      <c r="M9" s="606">
        <v>-191706.72204954177</v>
      </c>
      <c r="N9" s="606">
        <v>11819.21746028564</v>
      </c>
      <c r="O9" s="606">
        <v>-77621.54519626708</v>
      </c>
      <c r="P9" s="606">
        <v>-18347.374984939932</v>
      </c>
      <c r="Q9" s="606">
        <v>-66168.21991619997</v>
      </c>
      <c r="R9" s="606">
        <v>-150317.92263712105</v>
      </c>
      <c r="S9" s="606">
        <v>-15522.878560313547</v>
      </c>
      <c r="T9" s="606">
        <v>-146203.7495342167</v>
      </c>
      <c r="U9" s="606">
        <v>93072.73324367811</v>
      </c>
      <c r="V9" s="606">
        <v>-84267.4564596861</v>
      </c>
      <c r="W9" s="606">
        <v>-152921.35131053813</v>
      </c>
      <c r="X9" s="606">
        <v>-52848.07001335791</v>
      </c>
      <c r="Y9" s="606">
        <v>-128954.71816951944</v>
      </c>
      <c r="Z9" s="606">
        <v>-30453.196929428144</v>
      </c>
      <c r="AA9" s="606">
        <v>-27577.421901376278</v>
      </c>
      <c r="AB9" s="606">
        <v>-239833.40701368172</v>
      </c>
      <c r="AC9" s="606">
        <v>40155.20105111436</v>
      </c>
      <c r="AD9" s="606">
        <v>-255726.6152010149</v>
      </c>
      <c r="AE9" s="606">
        <v>-96653.22472559102</v>
      </c>
      <c r="AF9" s="606">
        <v>-28481.045075259055</v>
      </c>
      <c r="AG9" s="606">
        <v>-340705.68395075016</v>
      </c>
      <c r="AH9" s="606">
        <v>84605.15582795272</v>
      </c>
      <c r="AI9" s="606">
        <v>-301752.384847853</v>
      </c>
      <c r="AJ9" s="606">
        <v>9902.327936302987</v>
      </c>
      <c r="AK9" s="606">
        <v>-287926.31420472416</v>
      </c>
      <c r="AL9" s="606">
        <v>-495171.2152883215</v>
      </c>
      <c r="AM9" s="606">
        <v>-2000.1517084249645</v>
      </c>
      <c r="AN9" s="606">
        <v>-303202.37244536646</v>
      </c>
      <c r="AO9" s="606">
        <v>-48753.607440868625</v>
      </c>
      <c r="AP9" s="606">
        <v>-499926.37042941444</v>
      </c>
      <c r="AQ9" s="606">
        <v>-853882.5020240741</v>
      </c>
      <c r="AR9" s="606">
        <v>-55052.49744395388</v>
      </c>
      <c r="AS9" s="606">
        <v>-68747.27942608309</v>
      </c>
      <c r="AT9" s="606">
        <v>-30743.339192852844</v>
      </c>
      <c r="AU9" s="606">
        <v>-204560.14731104765</v>
      </c>
      <c r="AV9" s="606">
        <v>-359103.26337393746</v>
      </c>
      <c r="AW9" s="606">
        <v>30614.06157997891</v>
      </c>
      <c r="AX9" s="606">
        <v>-167216.4975275573</v>
      </c>
      <c r="AY9" s="606">
        <v>23129.209635509993</v>
      </c>
      <c r="AZ9" s="606">
        <v>-189155.47990397236</v>
      </c>
      <c r="BA9" s="606">
        <v>-302628.70621604053</v>
      </c>
      <c r="BB9" s="606">
        <v>191382.16491358244</v>
      </c>
      <c r="BC9" s="606">
        <v>-71214.94551101397</v>
      </c>
      <c r="BD9" s="606">
        <v>24393.848046398372</v>
      </c>
      <c r="BE9" s="606">
        <v>-215665.73435795086</v>
      </c>
      <c r="BF9" s="606">
        <v>-71104.6669089836</v>
      </c>
      <c r="BG9" s="606">
        <v>157826.6039456288</v>
      </c>
      <c r="BH9" s="606">
        <v>-94898.0</v>
      </c>
      <c r="BI9" s="607">
        <f>+103700+14190+57350</f>
        <v>175240</v>
      </c>
      <c r="BJ9" s="608">
        <v>-347000.0</v>
      </c>
      <c r="BK9" s="607"/>
      <c r="BL9" s="608">
        <v>37750.0</v>
      </c>
      <c r="BM9" s="608">
        <v>11900.0</v>
      </c>
      <c r="BN9" s="608">
        <f>178550-14500-9600</f>
        <v>154450</v>
      </c>
      <c r="BO9" s="608">
        <v>-143300.0</v>
      </c>
      <c r="BP9" s="607"/>
      <c r="BQ9" s="608">
        <v>43600.0</v>
      </c>
      <c r="BR9" s="608">
        <f>71100-9500</f>
        <v>61600</v>
      </c>
      <c r="BS9" s="608">
        <v>112200.0</v>
      </c>
      <c r="BT9" s="608">
        <f>93000+3650</f>
        <v>96650</v>
      </c>
      <c r="BU9" s="607"/>
      <c r="BV9" s="608">
        <v>121400.0</v>
      </c>
      <c r="BW9" s="608">
        <f>31100-2400</f>
        <v>28700</v>
      </c>
      <c r="BX9" s="608">
        <f>114500</f>
        <v>114500</v>
      </c>
      <c r="BY9" s="608">
        <f>-23900+5090</f>
        <v>-18810</v>
      </c>
      <c r="BZ9" s="607"/>
      <c r="CA9" s="608">
        <f>28000+13000+1100+8700-1100+9000+17300</f>
        <v>76000</v>
      </c>
      <c r="CB9" s="608">
        <f>35400-150000+2280</f>
        <v>-112320</v>
      </c>
      <c r="CC9" s="608">
        <f>8000+5000+10000+9000+13500</f>
        <v>45500</v>
      </c>
      <c r="CD9" s="608">
        <f>-84000-15000+3500+1000+2000+2500+6500+2000</f>
        <v>-81500</v>
      </c>
      <c r="CE9" s="607"/>
      <c r="CF9" s="608">
        <f>77000+18500+3500</f>
        <v>99000</v>
      </c>
      <c r="CG9" s="608"/>
      <c r="CH9" s="608"/>
      <c r="CI9" s="608"/>
      <c r="CJ9" s="607"/>
      <c r="CK9" s="608"/>
      <c r="CL9" s="608"/>
      <c r="CM9" s="608"/>
      <c r="CN9" s="608"/>
      <c r="CO9" s="607"/>
      <c r="CP9" s="609"/>
      <c r="CQ9" s="609"/>
      <c r="CR9" s="609"/>
      <c r="CS9" s="609"/>
      <c r="CT9" s="609"/>
      <c r="CU9" s="609"/>
      <c r="CV9" s="609"/>
      <c r="CW9" s="609"/>
      <c r="CX9" s="609"/>
      <c r="CY9" s="609"/>
    </row>
    <row r="10" ht="24.75" customHeight="1">
      <c r="A10" s="599">
        <v>2015.0</v>
      </c>
      <c r="B10" s="42"/>
      <c r="C10" s="605" t="s">
        <v>53</v>
      </c>
      <c r="D10" s="606">
        <v>35871.70118233928</v>
      </c>
      <c r="E10" s="606">
        <v>-120143.12690605561</v>
      </c>
      <c r="F10" s="606">
        <v>-31507.84810089838</v>
      </c>
      <c r="G10" s="606">
        <v>-53117.608566344425</v>
      </c>
      <c r="H10" s="606">
        <v>-168896.88239095896</v>
      </c>
      <c r="I10" s="606">
        <v>-2883.241535034671</v>
      </c>
      <c r="J10" s="606">
        <v>-141295.61872219184</v>
      </c>
      <c r="K10" s="606">
        <v>-20341.487803787924</v>
      </c>
      <c r="L10" s="606">
        <v>-60702.42889596475</v>
      </c>
      <c r="M10" s="606">
        <v>-225222.77695697919</v>
      </c>
      <c r="N10" s="606">
        <v>-6790.805882623652</v>
      </c>
      <c r="O10" s="606">
        <v>-132529.49797939556</v>
      </c>
      <c r="P10" s="606">
        <v>-12650.351448688481</v>
      </c>
      <c r="Q10" s="606">
        <v>-45850.54994956119</v>
      </c>
      <c r="R10" s="606">
        <v>-197821.20526026865</v>
      </c>
      <c r="S10" s="606">
        <v>-20504.378358781978</v>
      </c>
      <c r="T10" s="606">
        <v>-177997.75599351432</v>
      </c>
      <c r="U10" s="606">
        <v>40959.98100247141</v>
      </c>
      <c r="V10" s="606">
        <v>-85372.39214594977</v>
      </c>
      <c r="W10" s="606">
        <v>-242914.54549577436</v>
      </c>
      <c r="X10" s="606">
        <v>-50967.678757886926</v>
      </c>
      <c r="Y10" s="606">
        <v>-140909.20100729837</v>
      </c>
      <c r="Z10" s="606">
        <v>-50527.63311738585</v>
      </c>
      <c r="AA10" s="606">
        <v>-12886.152661637869</v>
      </c>
      <c r="AB10" s="606">
        <v>-255290.66554420884</v>
      </c>
      <c r="AC10" s="606">
        <v>34106.94372738921</v>
      </c>
      <c r="AD10" s="606">
        <v>-237739.26660457917</v>
      </c>
      <c r="AE10" s="606">
        <v>-82691.10907008493</v>
      </c>
      <c r="AF10" s="606">
        <v>3468.3809275949025</v>
      </c>
      <c r="AG10" s="606">
        <v>-282855.0510196802</v>
      </c>
      <c r="AH10" s="606">
        <v>66125.2103266578</v>
      </c>
      <c r="AI10" s="606">
        <v>-258705.41370897205</v>
      </c>
      <c r="AJ10" s="606">
        <v>-4421.679501580889</v>
      </c>
      <c r="AK10" s="606">
        <v>-212117.63957626116</v>
      </c>
      <c r="AL10" s="606">
        <v>-409119.5224601566</v>
      </c>
      <c r="AM10" s="606">
        <v>-2303.826207071019</v>
      </c>
      <c r="AN10" s="606">
        <v>-249335.40738694242</v>
      </c>
      <c r="AO10" s="606">
        <v>-50433.50627969974</v>
      </c>
      <c r="AP10" s="606">
        <v>-343886.91484909743</v>
      </c>
      <c r="AQ10" s="606">
        <v>-645959.654722811</v>
      </c>
      <c r="AR10" s="606">
        <v>-21866.31005845091</v>
      </c>
      <c r="AS10" s="606">
        <v>-59411.39361252653</v>
      </c>
      <c r="AT10" s="606">
        <v>-23387.044485281745</v>
      </c>
      <c r="AU10" s="606">
        <v>-131131.81698103197</v>
      </c>
      <c r="AV10" s="606">
        <v>-235796.5651372911</v>
      </c>
      <c r="AW10" s="606">
        <v>27173.826605785347</v>
      </c>
      <c r="AX10" s="606">
        <v>-130128.99679526454</v>
      </c>
      <c r="AY10" s="606">
        <v>13443.506505271303</v>
      </c>
      <c r="AZ10" s="606">
        <v>-131263.6062436024</v>
      </c>
      <c r="BA10" s="606">
        <v>-220775.2699278104</v>
      </c>
      <c r="BB10" s="606">
        <v>132305.8462117357</v>
      </c>
      <c r="BC10" s="606">
        <v>-67776.9287139505</v>
      </c>
      <c r="BD10" s="606">
        <v>8090.400891748141</v>
      </c>
      <c r="BE10" s="606">
        <v>-162288.36380972882</v>
      </c>
      <c r="BF10" s="606">
        <v>-89669.04542019544</v>
      </c>
      <c r="BG10" s="606">
        <v>103353.92948757045</v>
      </c>
      <c r="BH10" s="606">
        <f>-69426+12000</f>
        <v>-57426</v>
      </c>
      <c r="BI10" s="607">
        <f>+52500+9600+44900</f>
        <v>107000</v>
      </c>
      <c r="BJ10" s="608">
        <v>-263000.0</v>
      </c>
      <c r="BK10" s="607"/>
      <c r="BL10" s="608">
        <v>33900.0</v>
      </c>
      <c r="BM10" s="608">
        <v>-180000.0</v>
      </c>
      <c r="BN10" s="608">
        <f>112000-11000-6300</f>
        <v>94700</v>
      </c>
      <c r="BO10" s="608">
        <v>-109000.0</v>
      </c>
      <c r="BP10" s="607"/>
      <c r="BQ10" s="608">
        <v>19650.0</v>
      </c>
      <c r="BR10" s="608">
        <v>50000.0</v>
      </c>
      <c r="BS10" s="608">
        <v>76400.0</v>
      </c>
      <c r="BT10" s="608">
        <f>52250</f>
        <v>52250</v>
      </c>
      <c r="BU10" s="607"/>
      <c r="BV10" s="608">
        <v>66000.0</v>
      </c>
      <c r="BW10" s="608"/>
      <c r="BX10" s="608">
        <v>58000.0</v>
      </c>
      <c r="BY10" s="608">
        <v>-30000.0</v>
      </c>
      <c r="BZ10" s="607"/>
      <c r="CA10" s="608">
        <f>18500+5000+10000</f>
        <v>33500</v>
      </c>
      <c r="CB10" s="608">
        <v>-85000.0</v>
      </c>
      <c r="CC10" s="608">
        <f>1000+2000+6000++5000</f>
        <v>14000</v>
      </c>
      <c r="CD10" s="608">
        <v>-71000.0</v>
      </c>
      <c r="CE10" s="607"/>
      <c r="CF10" s="608">
        <f>30000+10000+1860</f>
        <v>41860</v>
      </c>
      <c r="CG10" s="608"/>
      <c r="CH10" s="608"/>
      <c r="CI10" s="608"/>
      <c r="CJ10" s="607"/>
      <c r="CK10" s="608"/>
      <c r="CL10" s="608"/>
      <c r="CM10" s="608"/>
      <c r="CN10" s="608"/>
      <c r="CO10" s="607"/>
      <c r="CP10" s="609"/>
      <c r="CQ10" s="609"/>
      <c r="CR10" s="609"/>
      <c r="CS10" s="609"/>
      <c r="CT10" s="609"/>
      <c r="CU10" s="609"/>
      <c r="CV10" s="609"/>
      <c r="CW10" s="609"/>
      <c r="CX10" s="609"/>
      <c r="CY10" s="609"/>
    </row>
    <row r="11" ht="24.75" customHeight="1">
      <c r="A11" s="599">
        <v>2016.0</v>
      </c>
      <c r="B11" s="610" t="s">
        <v>117</v>
      </c>
      <c r="C11" s="611" t="s">
        <v>103</v>
      </c>
      <c r="D11" s="612">
        <f t="shared" ref="D11:BO11" si="25">if(D7=0,0,D7+D9)</f>
        <v>232254.3506</v>
      </c>
      <c r="E11" s="612">
        <f t="shared" si="25"/>
        <v>418773.9234</v>
      </c>
      <c r="F11" s="612">
        <f t="shared" si="25"/>
        <v>381795.4781</v>
      </c>
      <c r="G11" s="612">
        <f t="shared" si="25"/>
        <v>309260.3277</v>
      </c>
      <c r="H11" s="612">
        <f t="shared" si="25"/>
        <v>1342084.08</v>
      </c>
      <c r="I11" s="612">
        <f t="shared" si="25"/>
        <v>311278.7353</v>
      </c>
      <c r="J11" s="612">
        <f t="shared" si="25"/>
        <v>404863.734</v>
      </c>
      <c r="K11" s="612">
        <f t="shared" si="25"/>
        <v>430576.0759</v>
      </c>
      <c r="L11" s="612">
        <f t="shared" si="25"/>
        <v>343536.5717</v>
      </c>
      <c r="M11" s="612">
        <f t="shared" si="25"/>
        <v>1490255.117</v>
      </c>
      <c r="N11" s="612">
        <f t="shared" si="25"/>
        <v>376375.8304</v>
      </c>
      <c r="O11" s="612">
        <f t="shared" si="25"/>
        <v>552864.8562</v>
      </c>
      <c r="P11" s="612">
        <f t="shared" si="25"/>
        <v>472053.4259</v>
      </c>
      <c r="Q11" s="612">
        <f t="shared" si="25"/>
        <v>360677.7892</v>
      </c>
      <c r="R11" s="612">
        <f t="shared" si="25"/>
        <v>1761971.902</v>
      </c>
      <c r="S11" s="612">
        <f t="shared" si="25"/>
        <v>440716.0223</v>
      </c>
      <c r="T11" s="612">
        <f t="shared" si="25"/>
        <v>557367.2603</v>
      </c>
      <c r="U11" s="612">
        <f t="shared" si="25"/>
        <v>488909.4687</v>
      </c>
      <c r="V11" s="612">
        <f t="shared" si="25"/>
        <v>431644.0046</v>
      </c>
      <c r="W11" s="612">
        <f t="shared" si="25"/>
        <v>1918636.756</v>
      </c>
      <c r="X11" s="612">
        <f t="shared" si="25"/>
        <v>530973.4353</v>
      </c>
      <c r="Y11" s="612">
        <f t="shared" si="25"/>
        <v>582480.662</v>
      </c>
      <c r="Z11" s="612">
        <f t="shared" si="25"/>
        <v>663543.0816</v>
      </c>
      <c r="AA11" s="612">
        <f t="shared" si="25"/>
        <v>503397.2398</v>
      </c>
      <c r="AB11" s="612">
        <f t="shared" si="25"/>
        <v>2280394.419</v>
      </c>
      <c r="AC11" s="612">
        <f t="shared" si="25"/>
        <v>467916.9855</v>
      </c>
      <c r="AD11" s="612">
        <f t="shared" si="25"/>
        <v>683524.3342</v>
      </c>
      <c r="AE11" s="612">
        <f t="shared" si="25"/>
        <v>663740.0079</v>
      </c>
      <c r="AF11" s="612">
        <f t="shared" si="25"/>
        <v>613976.6317</v>
      </c>
      <c r="AG11" s="612">
        <f t="shared" si="25"/>
        <v>2429157.959</v>
      </c>
      <c r="AH11" s="612">
        <f t="shared" si="25"/>
        <v>465739.3515</v>
      </c>
      <c r="AI11" s="612">
        <f t="shared" si="25"/>
        <v>701389.7811</v>
      </c>
      <c r="AJ11" s="612">
        <f t="shared" si="25"/>
        <v>602924.4917</v>
      </c>
      <c r="AK11" s="612">
        <f t="shared" si="25"/>
        <v>642422.8041</v>
      </c>
      <c r="AL11" s="612">
        <f t="shared" si="25"/>
        <v>2412476.428</v>
      </c>
      <c r="AM11" s="612">
        <f t="shared" si="25"/>
        <v>507075.5849</v>
      </c>
      <c r="AN11" s="612">
        <f t="shared" si="25"/>
        <v>678798.6781</v>
      </c>
      <c r="AO11" s="612">
        <f t="shared" si="25"/>
        <v>578735.6513</v>
      </c>
      <c r="AP11" s="612">
        <f t="shared" si="25"/>
        <v>614972.26</v>
      </c>
      <c r="AQ11" s="612">
        <f t="shared" si="25"/>
        <v>2379582.174</v>
      </c>
      <c r="AR11" s="612">
        <f t="shared" si="25"/>
        <v>594786.3753</v>
      </c>
      <c r="AS11" s="612">
        <f t="shared" si="25"/>
        <v>684726.3406</v>
      </c>
      <c r="AT11" s="612">
        <f t="shared" si="25"/>
        <v>581470.1859</v>
      </c>
      <c r="AU11" s="612">
        <f t="shared" si="25"/>
        <v>632910.8189</v>
      </c>
      <c r="AV11" s="612">
        <f t="shared" si="25"/>
        <v>2493893.721</v>
      </c>
      <c r="AW11" s="612">
        <f t="shared" si="25"/>
        <v>573854.9233</v>
      </c>
      <c r="AX11" s="612">
        <f t="shared" si="25"/>
        <v>763988.3479</v>
      </c>
      <c r="AY11" s="612">
        <f t="shared" si="25"/>
        <v>571875.6791</v>
      </c>
      <c r="AZ11" s="612">
        <f t="shared" si="25"/>
        <v>630315.7019</v>
      </c>
      <c r="BA11" s="612">
        <f t="shared" si="25"/>
        <v>2540034.652</v>
      </c>
      <c r="BB11" s="612">
        <f t="shared" si="25"/>
        <v>550956.6165</v>
      </c>
      <c r="BC11" s="612">
        <f t="shared" si="25"/>
        <v>728481.8945</v>
      </c>
      <c r="BD11" s="612">
        <f t="shared" si="25"/>
        <v>586904.2773</v>
      </c>
      <c r="BE11" s="612">
        <f t="shared" si="25"/>
        <v>670589.3284</v>
      </c>
      <c r="BF11" s="612">
        <f t="shared" si="25"/>
        <v>2536932.117</v>
      </c>
      <c r="BG11" s="612">
        <f t="shared" si="25"/>
        <v>545066.4605</v>
      </c>
      <c r="BH11" s="612">
        <f t="shared" si="25"/>
        <v>768039.207</v>
      </c>
      <c r="BI11" s="612">
        <f t="shared" si="25"/>
        <v>610693.7872</v>
      </c>
      <c r="BJ11" s="612">
        <f t="shared" si="25"/>
        <v>478527.3453</v>
      </c>
      <c r="BK11" s="612">
        <f t="shared" si="25"/>
        <v>2511158.196</v>
      </c>
      <c r="BL11" s="612">
        <f t="shared" si="25"/>
        <v>485288.9218</v>
      </c>
      <c r="BM11" s="612">
        <f t="shared" si="25"/>
        <v>832080.0785</v>
      </c>
      <c r="BN11" s="612">
        <f t="shared" si="25"/>
        <v>576189.6697</v>
      </c>
      <c r="BO11" s="612">
        <f t="shared" si="25"/>
        <v>562025.3928</v>
      </c>
      <c r="BP11" s="612">
        <f t="shared" ref="BP11:BP12" si="32">BP7+BP9</f>
        <v>2394784.063</v>
      </c>
      <c r="BQ11" s="612">
        <f t="shared" ref="BQ11:BT11" si="26">if(BQ7=0,0,BQ7+BQ9)</f>
        <v>504581.6792</v>
      </c>
      <c r="BR11" s="612">
        <f t="shared" si="26"/>
        <v>799979.3707</v>
      </c>
      <c r="BS11" s="612">
        <f t="shared" si="26"/>
        <v>697686.9758</v>
      </c>
      <c r="BT11" s="612">
        <f t="shared" si="26"/>
        <v>749489.961</v>
      </c>
      <c r="BU11" s="612">
        <f t="shared" ref="BU11:BU12" si="34">BU7+BU9</f>
        <v>2437687.987</v>
      </c>
      <c r="BV11" s="612">
        <f t="shared" ref="BV11:BY11" si="27">if(BV7=0,0,BV7+BV9)</f>
        <v>542355.9524</v>
      </c>
      <c r="BW11" s="612">
        <f t="shared" si="27"/>
        <v>999023.6186</v>
      </c>
      <c r="BX11" s="612">
        <f t="shared" si="27"/>
        <v>804628.0974</v>
      </c>
      <c r="BY11" s="612">
        <f t="shared" si="27"/>
        <v>836905.3071</v>
      </c>
      <c r="BZ11" s="612">
        <f t="shared" ref="BZ11:BZ12" si="36">BZ7+BZ9</f>
        <v>2937122.975</v>
      </c>
      <c r="CA11" s="612">
        <f t="shared" ref="CA11:CD11" si="28">if(CA7=0,0,CA7+CA9)</f>
        <v>627205.2794</v>
      </c>
      <c r="CB11" s="612">
        <f t="shared" si="28"/>
        <v>1014140.246</v>
      </c>
      <c r="CC11" s="612">
        <f t="shared" si="28"/>
        <v>797953.5131</v>
      </c>
      <c r="CD11" s="612">
        <f t="shared" si="28"/>
        <v>980433.1431</v>
      </c>
      <c r="CE11" s="612">
        <f t="shared" ref="CE11:CE12" si="38">CE7+CE9</f>
        <v>3492052.182</v>
      </c>
      <c r="CF11" s="612">
        <f t="shared" ref="CF11:CI11" si="29">if(CF7=0,0,CF7+CF9)</f>
        <v>599544.4601</v>
      </c>
      <c r="CG11" s="612">
        <f t="shared" si="29"/>
        <v>0</v>
      </c>
      <c r="CH11" s="612">
        <f t="shared" si="29"/>
        <v>0</v>
      </c>
      <c r="CI11" s="612">
        <f t="shared" si="29"/>
        <v>0</v>
      </c>
      <c r="CJ11" s="612">
        <f t="shared" ref="CJ11:CJ12" si="40">CJ7+CJ9</f>
        <v>500544.4601</v>
      </c>
      <c r="CK11" s="612">
        <f t="shared" ref="CK11:CN11" si="30">if(CK7=0,0,CK7+CK9)</f>
        <v>0</v>
      </c>
      <c r="CL11" s="612">
        <f t="shared" si="30"/>
        <v>0</v>
      </c>
      <c r="CM11" s="612">
        <f t="shared" si="30"/>
        <v>0</v>
      </c>
      <c r="CN11" s="612">
        <f t="shared" si="30"/>
        <v>0</v>
      </c>
      <c r="CO11" s="612">
        <f t="shared" ref="CO11:CO12" si="42">CO7+CO9</f>
        <v>0</v>
      </c>
      <c r="CP11" s="613"/>
      <c r="CQ11" s="613"/>
      <c r="CR11" s="613"/>
      <c r="CS11" s="613"/>
      <c r="CT11" s="613"/>
      <c r="CU11" s="613"/>
      <c r="CV11" s="613"/>
      <c r="CW11" s="613"/>
      <c r="CX11" s="613"/>
      <c r="CY11" s="613"/>
    </row>
    <row r="12" ht="24.75" customHeight="1">
      <c r="A12" s="599">
        <v>2017.0</v>
      </c>
      <c r="B12" s="42"/>
      <c r="C12" s="614" t="s">
        <v>53</v>
      </c>
      <c r="D12" s="615">
        <f t="shared" ref="D12:BO12" si="31">if(D8=0,0,D8+D10)</f>
        <v>235199.6117</v>
      </c>
      <c r="E12" s="615">
        <f t="shared" si="31"/>
        <v>418525.4328</v>
      </c>
      <c r="F12" s="615">
        <f t="shared" si="31"/>
        <v>374982.1134</v>
      </c>
      <c r="G12" s="615">
        <f t="shared" si="31"/>
        <v>313376.9221</v>
      </c>
      <c r="H12" s="615">
        <f t="shared" si="31"/>
        <v>1342084.08</v>
      </c>
      <c r="I12" s="615">
        <f t="shared" si="31"/>
        <v>296884.7407</v>
      </c>
      <c r="J12" s="615">
        <f t="shared" si="31"/>
        <v>381896.3189</v>
      </c>
      <c r="K12" s="615">
        <f t="shared" si="31"/>
        <v>390591.8347</v>
      </c>
      <c r="L12" s="615">
        <f t="shared" si="31"/>
        <v>318330.9141</v>
      </c>
      <c r="M12" s="615">
        <f t="shared" si="31"/>
        <v>1387703.808</v>
      </c>
      <c r="N12" s="615">
        <f t="shared" si="31"/>
        <v>315056.939</v>
      </c>
      <c r="O12" s="615">
        <f t="shared" si="31"/>
        <v>439081.8056</v>
      </c>
      <c r="P12" s="615">
        <f t="shared" si="31"/>
        <v>424601.82</v>
      </c>
      <c r="Q12" s="615">
        <f t="shared" si="31"/>
        <v>320012.8229</v>
      </c>
      <c r="R12" s="615">
        <f t="shared" si="31"/>
        <v>1498753.388</v>
      </c>
      <c r="S12" s="615">
        <f t="shared" si="31"/>
        <v>366682.2705</v>
      </c>
      <c r="T12" s="615">
        <f t="shared" si="31"/>
        <v>456055.2759</v>
      </c>
      <c r="U12" s="615">
        <f t="shared" si="31"/>
        <v>384269.5066</v>
      </c>
      <c r="V12" s="615">
        <f t="shared" si="31"/>
        <v>342568.597</v>
      </c>
      <c r="W12" s="615">
        <f t="shared" si="31"/>
        <v>1549575.65</v>
      </c>
      <c r="X12" s="615">
        <f t="shared" si="31"/>
        <v>419974.2429</v>
      </c>
      <c r="Y12" s="615">
        <f t="shared" si="31"/>
        <v>455347.6095</v>
      </c>
      <c r="Z12" s="615">
        <f t="shared" si="31"/>
        <v>518960.6457</v>
      </c>
      <c r="AA12" s="615">
        <f t="shared" si="31"/>
        <v>387344.8495</v>
      </c>
      <c r="AB12" s="615">
        <f t="shared" si="31"/>
        <v>1781627.348</v>
      </c>
      <c r="AC12" s="615">
        <f t="shared" si="31"/>
        <v>352019.8642</v>
      </c>
      <c r="AD12" s="615">
        <f t="shared" si="31"/>
        <v>506233.7829</v>
      </c>
      <c r="AE12" s="615">
        <f t="shared" si="31"/>
        <v>488080.0117</v>
      </c>
      <c r="AF12" s="615">
        <f t="shared" si="31"/>
        <v>449733.8351</v>
      </c>
      <c r="AG12" s="615">
        <f t="shared" si="31"/>
        <v>1796067.494</v>
      </c>
      <c r="AH12" s="615">
        <f t="shared" si="31"/>
        <v>339809.5553</v>
      </c>
      <c r="AI12" s="615">
        <f t="shared" si="31"/>
        <v>521713.2385</v>
      </c>
      <c r="AJ12" s="615">
        <f t="shared" si="31"/>
        <v>448718.5404</v>
      </c>
      <c r="AK12" s="615">
        <f t="shared" si="31"/>
        <v>487587.5096</v>
      </c>
      <c r="AL12" s="615">
        <f t="shared" si="31"/>
        <v>1797828.844</v>
      </c>
      <c r="AM12" s="615">
        <f t="shared" si="31"/>
        <v>378795.6802</v>
      </c>
      <c r="AN12" s="615">
        <f t="shared" si="31"/>
        <v>503973.3304</v>
      </c>
      <c r="AO12" s="615">
        <f t="shared" si="31"/>
        <v>419406.1946</v>
      </c>
      <c r="AP12" s="615">
        <f t="shared" si="31"/>
        <v>443899.5164</v>
      </c>
      <c r="AQ12" s="615">
        <f t="shared" si="31"/>
        <v>1746074.722</v>
      </c>
      <c r="AR12" s="615">
        <f t="shared" si="31"/>
        <v>428482.2179</v>
      </c>
      <c r="AS12" s="615">
        <f t="shared" si="31"/>
        <v>499144.9108</v>
      </c>
      <c r="AT12" s="615">
        <f t="shared" si="31"/>
        <v>413946.9705</v>
      </c>
      <c r="AU12" s="615">
        <f t="shared" si="31"/>
        <v>433746.516</v>
      </c>
      <c r="AV12" s="615">
        <f t="shared" si="31"/>
        <v>1775320.615</v>
      </c>
      <c r="AW12" s="615">
        <f t="shared" si="31"/>
        <v>394557.784</v>
      </c>
      <c r="AX12" s="615">
        <f t="shared" si="31"/>
        <v>544409.9783</v>
      </c>
      <c r="AY12" s="615">
        <f t="shared" si="31"/>
        <v>397688.8922</v>
      </c>
      <c r="AZ12" s="615">
        <f t="shared" si="31"/>
        <v>434849.8278</v>
      </c>
      <c r="BA12" s="615">
        <f t="shared" si="31"/>
        <v>1771506.482</v>
      </c>
      <c r="BB12" s="615">
        <f t="shared" si="31"/>
        <v>375847.2868</v>
      </c>
      <c r="BC12" s="615">
        <f t="shared" si="31"/>
        <v>496816.5892</v>
      </c>
      <c r="BD12" s="615">
        <f t="shared" si="31"/>
        <v>399740.614</v>
      </c>
      <c r="BE12" s="615">
        <f t="shared" si="31"/>
        <v>459045.4643</v>
      </c>
      <c r="BF12" s="615">
        <f t="shared" si="31"/>
        <v>1731449.954</v>
      </c>
      <c r="BG12" s="615">
        <f t="shared" si="31"/>
        <v>371353.0796</v>
      </c>
      <c r="BH12" s="615">
        <f t="shared" si="31"/>
        <v>755918.2216</v>
      </c>
      <c r="BI12" s="615">
        <f t="shared" si="31"/>
        <v>411896.676</v>
      </c>
      <c r="BJ12" s="615">
        <f t="shared" si="31"/>
        <v>315005.759</v>
      </c>
      <c r="BK12" s="615">
        <f t="shared" si="31"/>
        <v>1964245.807</v>
      </c>
      <c r="BL12" s="615">
        <f t="shared" si="31"/>
        <v>331917.2671</v>
      </c>
      <c r="BM12" s="615">
        <f t="shared" si="31"/>
        <v>395618.7885</v>
      </c>
      <c r="BN12" s="615">
        <f t="shared" si="31"/>
        <v>378470.6847</v>
      </c>
      <c r="BO12" s="615">
        <f t="shared" si="31"/>
        <v>349667.3449</v>
      </c>
      <c r="BP12" s="615">
        <f t="shared" si="32"/>
        <v>1616074.085</v>
      </c>
      <c r="BQ12" s="615">
        <f t="shared" ref="BQ12:BT12" si="33">if(BQ8=0,0,BQ8+BQ10)</f>
        <v>305818.5371</v>
      </c>
      <c r="BR12" s="615">
        <f t="shared" si="33"/>
        <v>513815.7719</v>
      </c>
      <c r="BS12" s="615">
        <f t="shared" si="33"/>
        <v>439971.9524</v>
      </c>
      <c r="BT12" s="615">
        <f t="shared" si="33"/>
        <v>447240.0067</v>
      </c>
      <c r="BU12" s="615">
        <f t="shared" si="34"/>
        <v>1508546.268</v>
      </c>
      <c r="BV12" s="615">
        <f t="shared" ref="BV12:BY12" si="35">if(BV8=0,0,BV8+BV10)</f>
        <v>310669.6394</v>
      </c>
      <c r="BW12" s="615">
        <f t="shared" si="35"/>
        <v>592069.0906</v>
      </c>
      <c r="BX12" s="615">
        <f t="shared" si="35"/>
        <v>619804.7135</v>
      </c>
      <c r="BY12" s="615">
        <f t="shared" si="35"/>
        <v>487071.5344</v>
      </c>
      <c r="BZ12" s="615">
        <f t="shared" si="36"/>
        <v>1915614.978</v>
      </c>
      <c r="CA12" s="615">
        <f t="shared" ref="CA12:CD12" si="37">if(CA8=0,0,CA8+CA10)</f>
        <v>362171.4264</v>
      </c>
      <c r="CB12" s="615">
        <f t="shared" si="37"/>
        <v>579527.7553</v>
      </c>
      <c r="CC12" s="615">
        <f t="shared" si="37"/>
        <v>443177.5377</v>
      </c>
      <c r="CD12" s="615">
        <f t="shared" si="37"/>
        <v>531896.8696</v>
      </c>
      <c r="CE12" s="615">
        <f t="shared" si="38"/>
        <v>2025273.589</v>
      </c>
      <c r="CF12" s="615">
        <f t="shared" ref="CF12:CI12" si="39">if(CF8=0,0,CF8+CF10)</f>
        <v>322243.9706</v>
      </c>
      <c r="CG12" s="615">
        <f t="shared" si="39"/>
        <v>0</v>
      </c>
      <c r="CH12" s="615">
        <f t="shared" si="39"/>
        <v>0</v>
      </c>
      <c r="CI12" s="615">
        <f t="shared" si="39"/>
        <v>0</v>
      </c>
      <c r="CJ12" s="615">
        <f t="shared" si="40"/>
        <v>280383.9706</v>
      </c>
      <c r="CK12" s="615">
        <f t="shared" ref="CK12:CN12" si="41">if(CK8=0,0,CK8+CK10)</f>
        <v>0</v>
      </c>
      <c r="CL12" s="615">
        <f t="shared" si="41"/>
        <v>0</v>
      </c>
      <c r="CM12" s="615">
        <f t="shared" si="41"/>
        <v>0</v>
      </c>
      <c r="CN12" s="615">
        <f t="shared" si="41"/>
        <v>0</v>
      </c>
      <c r="CO12" s="615">
        <f t="shared" si="42"/>
        <v>0</v>
      </c>
      <c r="CP12" s="613"/>
      <c r="CQ12" s="613"/>
      <c r="CR12" s="613"/>
      <c r="CS12" s="613"/>
      <c r="CT12" s="613"/>
      <c r="CU12" s="613"/>
      <c r="CV12" s="613"/>
      <c r="CW12" s="613"/>
      <c r="CX12" s="613"/>
      <c r="CY12" s="613"/>
    </row>
    <row r="13" ht="24.75" customHeight="1">
      <c r="A13" s="599">
        <v>2018.0</v>
      </c>
      <c r="B13" s="616" t="s">
        <v>118</v>
      </c>
      <c r="C13" s="617" t="s">
        <v>103</v>
      </c>
      <c r="D13" s="618">
        <f t="shared" ref="D13:CO13" si="43">IFERROR((D5-D7)/D7*100,0)</f>
        <v>16.51873037</v>
      </c>
      <c r="E13" s="619">
        <f t="shared" si="43"/>
        <v>-22.25758941</v>
      </c>
      <c r="F13" s="619">
        <f t="shared" si="43"/>
        <v>-6.075053675</v>
      </c>
      <c r="G13" s="619">
        <f t="shared" si="43"/>
        <v>-15.6166595</v>
      </c>
      <c r="H13" s="619">
        <f t="shared" si="43"/>
        <v>-11.17796231</v>
      </c>
      <c r="I13" s="619">
        <f t="shared" si="43"/>
        <v>3.970045663</v>
      </c>
      <c r="J13" s="619">
        <f t="shared" si="43"/>
        <v>-20.33948351</v>
      </c>
      <c r="K13" s="619">
        <f t="shared" si="43"/>
        <v>-2.128092351</v>
      </c>
      <c r="L13" s="619">
        <f t="shared" si="43"/>
        <v>-20.91597037</v>
      </c>
      <c r="M13" s="619">
        <f t="shared" si="43"/>
        <v>-11.39780449</v>
      </c>
      <c r="N13" s="619">
        <f t="shared" si="43"/>
        <v>3.242080116</v>
      </c>
      <c r="O13" s="619">
        <f t="shared" si="43"/>
        <v>-12.311375</v>
      </c>
      <c r="P13" s="619">
        <f t="shared" si="43"/>
        <v>-3.741302003</v>
      </c>
      <c r="Q13" s="619">
        <f t="shared" si="43"/>
        <v>-15.50166067</v>
      </c>
      <c r="R13" s="619">
        <f t="shared" si="43"/>
        <v>-7.86062451</v>
      </c>
      <c r="S13" s="619">
        <f t="shared" si="43"/>
        <v>-3.402357522</v>
      </c>
      <c r="T13" s="619">
        <f t="shared" si="43"/>
        <v>-20.78024073</v>
      </c>
      <c r="U13" s="619">
        <f t="shared" si="43"/>
        <v>23.51290947</v>
      </c>
      <c r="V13" s="619">
        <f t="shared" si="43"/>
        <v>-16.33370507</v>
      </c>
      <c r="W13" s="619">
        <f t="shared" si="43"/>
        <v>-7.381948437</v>
      </c>
      <c r="X13" s="619">
        <f t="shared" si="43"/>
        <v>-9.052093753</v>
      </c>
      <c r="Y13" s="619">
        <f t="shared" si="43"/>
        <v>-18.12599173</v>
      </c>
      <c r="Z13" s="619">
        <f t="shared" si="43"/>
        <v>-4.388092252</v>
      </c>
      <c r="AA13" s="619">
        <f t="shared" si="43"/>
        <v>-5.193735952</v>
      </c>
      <c r="AB13" s="619">
        <f t="shared" si="43"/>
        <v>-9.516338347</v>
      </c>
      <c r="AC13" s="619">
        <f t="shared" si="43"/>
        <v>9.387281078</v>
      </c>
      <c r="AD13" s="619">
        <f t="shared" si="43"/>
        <v>-27.22665496</v>
      </c>
      <c r="AE13" s="619">
        <f t="shared" si="43"/>
        <v>-12.71095278</v>
      </c>
      <c r="AF13" s="619">
        <f t="shared" si="43"/>
        <v>-4.433139506</v>
      </c>
      <c r="AG13" s="619">
        <f t="shared" si="43"/>
        <v>-12.30044969</v>
      </c>
      <c r="AH13" s="619">
        <f t="shared" si="43"/>
        <v>22.19825898</v>
      </c>
      <c r="AI13" s="619">
        <f t="shared" si="43"/>
        <v>-30.08071987</v>
      </c>
      <c r="AJ13" s="619">
        <f t="shared" si="43"/>
        <v>1.669807394</v>
      </c>
      <c r="AK13" s="619">
        <f t="shared" si="43"/>
        <v>-30.9482009</v>
      </c>
      <c r="AL13" s="619">
        <f t="shared" si="43"/>
        <v>-17.02995947</v>
      </c>
      <c r="AM13" s="619">
        <f t="shared" si="43"/>
        <v>-0.3928986524</v>
      </c>
      <c r="AN13" s="619">
        <f t="shared" si="43"/>
        <v>-30.87597231</v>
      </c>
      <c r="AO13" s="619">
        <f t="shared" si="43"/>
        <v>-7.769632191</v>
      </c>
      <c r="AP13" s="619">
        <f t="shared" si="43"/>
        <v>-44.84052243</v>
      </c>
      <c r="AQ13" s="619">
        <f t="shared" si="43"/>
        <v>-26.40766446</v>
      </c>
      <c r="AR13" s="619">
        <f t="shared" si="43"/>
        <v>-8.471715029</v>
      </c>
      <c r="AS13" s="619">
        <f t="shared" si="43"/>
        <v>-9.124045965</v>
      </c>
      <c r="AT13" s="619">
        <f t="shared" si="43"/>
        <v>-5.021669391</v>
      </c>
      <c r="AU13" s="619">
        <f t="shared" si="43"/>
        <v>-24.425939</v>
      </c>
      <c r="AV13" s="619">
        <f t="shared" si="43"/>
        <v>-12.58687848</v>
      </c>
      <c r="AW13" s="619">
        <f t="shared" si="43"/>
        <v>5.635448976</v>
      </c>
      <c r="AX13" s="619">
        <f t="shared" si="43"/>
        <v>-17.95700467</v>
      </c>
      <c r="AY13" s="619">
        <f t="shared" si="43"/>
        <v>4.214917256</v>
      </c>
      <c r="AZ13" s="619">
        <f t="shared" si="43"/>
        <v>-23.08262744</v>
      </c>
      <c r="BA13" s="619">
        <f t="shared" si="43"/>
        <v>-10.64595656</v>
      </c>
      <c r="BB13" s="619">
        <f t="shared" si="43"/>
        <v>55.31238115</v>
      </c>
      <c r="BC13" s="619">
        <f t="shared" si="43"/>
        <v>-8.015810285</v>
      </c>
      <c r="BD13" s="619">
        <f t="shared" si="43"/>
        <v>7.812058295</v>
      </c>
      <c r="BE13" s="619">
        <f t="shared" si="43"/>
        <v>-24.58150599</v>
      </c>
      <c r="BF13" s="619">
        <f t="shared" si="43"/>
        <v>-1.500139466</v>
      </c>
      <c r="BG13" s="619">
        <f t="shared" si="43"/>
        <v>27.00546824</v>
      </c>
      <c r="BH13" s="619">
        <f t="shared" si="43"/>
        <v>-0.8550311169</v>
      </c>
      <c r="BI13" s="619">
        <f t="shared" si="43"/>
        <v>37.07971849</v>
      </c>
      <c r="BJ13" s="619">
        <f t="shared" si="43"/>
        <v>-18.5189909</v>
      </c>
      <c r="BK13" s="619">
        <f t="shared" si="43"/>
        <v>4.212528685</v>
      </c>
      <c r="BL13" s="619">
        <f t="shared" si="43"/>
        <v>14.39094374</v>
      </c>
      <c r="BM13" s="619">
        <f t="shared" si="43"/>
        <v>0.3601112405</v>
      </c>
      <c r="BN13" s="619">
        <f t="shared" si="43"/>
        <v>41.20690253</v>
      </c>
      <c r="BO13" s="619">
        <f t="shared" si="43"/>
        <v>-5.464285907</v>
      </c>
      <c r="BP13" s="619">
        <f t="shared" si="43"/>
        <v>8.460198849</v>
      </c>
      <c r="BQ13" s="619">
        <f t="shared" si="43"/>
        <v>12.89250305</v>
      </c>
      <c r="BR13" s="619">
        <f t="shared" si="43"/>
        <v>9.004308577</v>
      </c>
      <c r="BS13" s="619">
        <f t="shared" si="43"/>
        <v>16.29683632</v>
      </c>
      <c r="BT13" s="619">
        <f t="shared" si="43"/>
        <v>9.587331461</v>
      </c>
      <c r="BU13" s="619">
        <f t="shared" si="43"/>
        <v>11.64725842</v>
      </c>
      <c r="BV13" s="619">
        <f t="shared" si="43"/>
        <v>22.11023642</v>
      </c>
      <c r="BW13" s="619">
        <f t="shared" si="43"/>
        <v>-7.206129325</v>
      </c>
      <c r="BX13" s="619">
        <f t="shared" si="43"/>
        <v>8.819815743</v>
      </c>
      <c r="BY13" s="619">
        <f t="shared" si="43"/>
        <v>-2.320182099</v>
      </c>
      <c r="BZ13" s="619">
        <f t="shared" si="43"/>
        <v>2.184636299</v>
      </c>
      <c r="CA13" s="619">
        <f t="shared" si="43"/>
        <v>5.877053835</v>
      </c>
      <c r="CB13" s="619">
        <f t="shared" si="43"/>
        <v>-12.00837654</v>
      </c>
      <c r="CC13" s="619">
        <f t="shared" si="43"/>
        <v>1.850853736</v>
      </c>
      <c r="CD13" s="619">
        <f t="shared" si="43"/>
        <v>-10.52576635</v>
      </c>
      <c r="CE13" s="619">
        <f t="shared" si="43"/>
        <v>-5.748045388</v>
      </c>
      <c r="CF13" s="619">
        <f t="shared" si="43"/>
        <v>19.77846283</v>
      </c>
      <c r="CG13" s="619">
        <f t="shared" si="43"/>
        <v>0</v>
      </c>
      <c r="CH13" s="619">
        <f t="shared" si="43"/>
        <v>0</v>
      </c>
      <c r="CI13" s="619">
        <f t="shared" si="43"/>
        <v>0</v>
      </c>
      <c r="CJ13" s="619">
        <f t="shared" si="43"/>
        <v>19.77846283</v>
      </c>
      <c r="CK13" s="619">
        <f t="shared" si="43"/>
        <v>0</v>
      </c>
      <c r="CL13" s="619">
        <f t="shared" si="43"/>
        <v>0</v>
      </c>
      <c r="CM13" s="619">
        <f t="shared" si="43"/>
        <v>0</v>
      </c>
      <c r="CN13" s="619">
        <f t="shared" si="43"/>
        <v>0</v>
      </c>
      <c r="CO13" s="619">
        <f t="shared" si="43"/>
        <v>0</v>
      </c>
      <c r="CP13" s="620"/>
      <c r="CQ13" s="620"/>
      <c r="CR13" s="620"/>
      <c r="CS13" s="620"/>
      <c r="CT13" s="620"/>
      <c r="CU13" s="620"/>
      <c r="CV13" s="620"/>
      <c r="CW13" s="620"/>
      <c r="CX13" s="620"/>
      <c r="CY13" s="620"/>
    </row>
    <row r="14" ht="24.75" customHeight="1">
      <c r="A14" s="599">
        <v>2019.0</v>
      </c>
      <c r="B14" s="42"/>
      <c r="C14" s="617" t="s">
        <v>53</v>
      </c>
      <c r="D14" s="618">
        <f t="shared" ref="D14:CO14" si="44">IFERROR((D6-D8)/D8*100,0)</f>
        <v>17.9963263</v>
      </c>
      <c r="E14" s="619">
        <f t="shared" si="44"/>
        <v>-22.30371993</v>
      </c>
      <c r="F14" s="619">
        <f t="shared" si="44"/>
        <v>-7.751199559</v>
      </c>
      <c r="G14" s="619">
        <f t="shared" si="44"/>
        <v>-14.49342463</v>
      </c>
      <c r="H14" s="619">
        <f t="shared" si="44"/>
        <v>-11.1779623</v>
      </c>
      <c r="I14" s="619">
        <f t="shared" si="44"/>
        <v>-0.9618243795</v>
      </c>
      <c r="J14" s="619">
        <f t="shared" si="44"/>
        <v>-27.0064595</v>
      </c>
      <c r="K14" s="619">
        <f t="shared" si="44"/>
        <v>-4.950070168</v>
      </c>
      <c r="L14" s="619">
        <f t="shared" si="44"/>
        <v>-16.01506306</v>
      </c>
      <c r="M14" s="619">
        <f t="shared" si="44"/>
        <v>-13.96360994</v>
      </c>
      <c r="N14" s="619">
        <f t="shared" si="44"/>
        <v>-2.109943596</v>
      </c>
      <c r="O14" s="619">
        <f t="shared" si="44"/>
        <v>-23.18524794</v>
      </c>
      <c r="P14" s="619">
        <f t="shared" si="44"/>
        <v>-2.89314777</v>
      </c>
      <c r="Q14" s="619">
        <f t="shared" si="44"/>
        <v>-12.53215089</v>
      </c>
      <c r="R14" s="619">
        <f t="shared" si="44"/>
        <v>-11.66003582</v>
      </c>
      <c r="S14" s="619">
        <f t="shared" si="44"/>
        <v>-5.295734866</v>
      </c>
      <c r="T14" s="619">
        <f t="shared" si="44"/>
        <v>-28.07300763</v>
      </c>
      <c r="U14" s="619">
        <f t="shared" si="44"/>
        <v>11.93091888</v>
      </c>
      <c r="V14" s="619">
        <f t="shared" si="44"/>
        <v>-19.94957116</v>
      </c>
      <c r="W14" s="619">
        <f t="shared" si="44"/>
        <v>-13.55179214</v>
      </c>
      <c r="X14" s="619">
        <f t="shared" si="44"/>
        <v>-10.82249773</v>
      </c>
      <c r="Y14" s="619">
        <f t="shared" si="44"/>
        <v>-23.63230047</v>
      </c>
      <c r="Z14" s="619">
        <f t="shared" si="44"/>
        <v>-8.872462349</v>
      </c>
      <c r="AA14" s="619">
        <f t="shared" si="44"/>
        <v>-3.219678784</v>
      </c>
      <c r="AB14" s="619">
        <f t="shared" si="44"/>
        <v>-12.53318317</v>
      </c>
      <c r="AC14" s="619">
        <f t="shared" si="44"/>
        <v>10.72839181</v>
      </c>
      <c r="AD14" s="619">
        <f t="shared" si="44"/>
        <v>-31.95536004</v>
      </c>
      <c r="AE14" s="619">
        <f t="shared" si="44"/>
        <v>-14.48761265</v>
      </c>
      <c r="AF14" s="619">
        <f t="shared" si="44"/>
        <v>0.7772013037</v>
      </c>
      <c r="AG14" s="619">
        <f t="shared" si="44"/>
        <v>-13.60584846</v>
      </c>
      <c r="AH14" s="619">
        <f t="shared" si="44"/>
        <v>24.16112267</v>
      </c>
      <c r="AI14" s="619">
        <f t="shared" si="44"/>
        <v>-33.14956824</v>
      </c>
      <c r="AJ14" s="619">
        <f t="shared" si="44"/>
        <v>-0.9757861492</v>
      </c>
      <c r="AK14" s="619">
        <f t="shared" si="44"/>
        <v>-30.31528921</v>
      </c>
      <c r="AL14" s="619">
        <f t="shared" si="44"/>
        <v>-18.53779312</v>
      </c>
      <c r="AM14" s="619">
        <f t="shared" si="44"/>
        <v>-0.6045209108</v>
      </c>
      <c r="AN14" s="619">
        <f t="shared" si="44"/>
        <v>-33.09870109</v>
      </c>
      <c r="AO14" s="619">
        <f t="shared" si="44"/>
        <v>-10.73419428</v>
      </c>
      <c r="AP14" s="619">
        <f t="shared" si="44"/>
        <v>-43.65230235</v>
      </c>
      <c r="AQ14" s="619">
        <f t="shared" si="44"/>
        <v>-27.00461419</v>
      </c>
      <c r="AR14" s="619">
        <f t="shared" si="44"/>
        <v>-4.855419458</v>
      </c>
      <c r="AS14" s="619">
        <f t="shared" si="44"/>
        <v>-10.63659888</v>
      </c>
      <c r="AT14" s="619">
        <f t="shared" si="44"/>
        <v>-5.347639031</v>
      </c>
      <c r="AU14" s="619">
        <f t="shared" si="44"/>
        <v>-23.21417008</v>
      </c>
      <c r="AV14" s="619">
        <f t="shared" si="44"/>
        <v>-11.7246557</v>
      </c>
      <c r="AW14" s="619">
        <f t="shared" si="44"/>
        <v>7.396574091</v>
      </c>
      <c r="AX14" s="619">
        <f t="shared" si="44"/>
        <v>-19.29154602</v>
      </c>
      <c r="AY14" s="619">
        <f t="shared" si="44"/>
        <v>3.498677409</v>
      </c>
      <c r="AZ14" s="619">
        <f t="shared" si="44"/>
        <v>-23.18680292</v>
      </c>
      <c r="BA14" s="619">
        <f t="shared" si="44"/>
        <v>-11.08152849</v>
      </c>
      <c r="BB14" s="619">
        <f t="shared" si="44"/>
        <v>56.34957015</v>
      </c>
      <c r="BC14" s="619">
        <f t="shared" si="44"/>
        <v>-11.16789505</v>
      </c>
      <c r="BD14" s="619">
        <f t="shared" si="44"/>
        <v>5.562090935</v>
      </c>
      <c r="BE14" s="619">
        <f t="shared" si="44"/>
        <v>-26.31749493</v>
      </c>
      <c r="BF14" s="619">
        <f t="shared" si="44"/>
        <v>-3.709489296</v>
      </c>
      <c r="BG14" s="619">
        <f t="shared" si="44"/>
        <v>25.53446045</v>
      </c>
      <c r="BH14" s="619">
        <f t="shared" si="44"/>
        <v>-28.78967307</v>
      </c>
      <c r="BI14" s="619">
        <f t="shared" si="44"/>
        <v>32.54358934</v>
      </c>
      <c r="BJ14" s="619">
        <f t="shared" si="44"/>
        <v>-21.14246316</v>
      </c>
      <c r="BK14" s="619">
        <f t="shared" si="44"/>
        <v>-9.607114199</v>
      </c>
      <c r="BL14" s="619">
        <f t="shared" si="44"/>
        <v>15.07685703</v>
      </c>
      <c r="BM14" s="619">
        <f t="shared" si="44"/>
        <v>-4.789444705</v>
      </c>
      <c r="BN14" s="619">
        <f t="shared" si="44"/>
        <v>35.94082548</v>
      </c>
      <c r="BO14" s="619">
        <f t="shared" si="44"/>
        <v>-6.444612543</v>
      </c>
      <c r="BP14" s="619">
        <f t="shared" si="44"/>
        <v>5.556235807</v>
      </c>
      <c r="BQ14" s="619">
        <f t="shared" si="44"/>
        <v>12.0876344</v>
      </c>
      <c r="BR14" s="619">
        <f t="shared" si="44"/>
        <v>6.894265005</v>
      </c>
      <c r="BS14" s="619">
        <f t="shared" si="44"/>
        <v>15.48221947</v>
      </c>
      <c r="BT14" s="619">
        <f t="shared" si="44"/>
        <v>6.450652426</v>
      </c>
      <c r="BU14" s="619">
        <f t="shared" si="44"/>
        <v>9.833051738</v>
      </c>
      <c r="BV14" s="619">
        <f t="shared" si="44"/>
        <v>20.06122823</v>
      </c>
      <c r="BW14" s="619">
        <f t="shared" si="44"/>
        <v>-10.13868636</v>
      </c>
      <c r="BX14" s="619">
        <f t="shared" si="44"/>
        <v>-22.17149013</v>
      </c>
      <c r="BY14" s="619">
        <f t="shared" si="44"/>
        <v>-5.904755514</v>
      </c>
      <c r="BZ14" s="619">
        <f t="shared" si="44"/>
        <v>-8.66753402</v>
      </c>
      <c r="CA14" s="619">
        <f t="shared" si="44"/>
        <v>2.463716403</v>
      </c>
      <c r="CB14" s="619">
        <f t="shared" si="44"/>
        <v>-14.8158411</v>
      </c>
      <c r="CC14" s="619">
        <f t="shared" si="44"/>
        <v>-0.8618151888</v>
      </c>
      <c r="CD14" s="619">
        <f t="shared" si="44"/>
        <v>-14.52633072</v>
      </c>
      <c r="CE14" s="619">
        <f t="shared" si="44"/>
        <v>-8.968435463</v>
      </c>
      <c r="CF14" s="619">
        <f t="shared" si="44"/>
        <v>14.92952679</v>
      </c>
      <c r="CG14" s="619">
        <f t="shared" si="44"/>
        <v>0</v>
      </c>
      <c r="CH14" s="619">
        <f t="shared" si="44"/>
        <v>0</v>
      </c>
      <c r="CI14" s="619">
        <f t="shared" si="44"/>
        <v>0</v>
      </c>
      <c r="CJ14" s="619">
        <f t="shared" si="44"/>
        <v>14.92952679</v>
      </c>
      <c r="CK14" s="619">
        <f t="shared" si="44"/>
        <v>0</v>
      </c>
      <c r="CL14" s="619">
        <f t="shared" si="44"/>
        <v>0</v>
      </c>
      <c r="CM14" s="619">
        <f t="shared" si="44"/>
        <v>0</v>
      </c>
      <c r="CN14" s="619">
        <f t="shared" si="44"/>
        <v>0</v>
      </c>
      <c r="CO14" s="619">
        <f t="shared" si="44"/>
        <v>0</v>
      </c>
      <c r="CP14" s="620"/>
      <c r="CQ14" s="620"/>
      <c r="CR14" s="620"/>
      <c r="CS14" s="620"/>
      <c r="CT14" s="620"/>
      <c r="CU14" s="620"/>
      <c r="CV14" s="620"/>
      <c r="CW14" s="620"/>
      <c r="CX14" s="620"/>
      <c r="CY14" s="620"/>
    </row>
    <row r="15" ht="24.75" customHeight="1">
      <c r="A15" s="589">
        <v>2020.0</v>
      </c>
      <c r="B15" s="621" t="s">
        <v>119</v>
      </c>
      <c r="C15" s="622" t="s">
        <v>114</v>
      </c>
      <c r="D15" s="623">
        <f t="shared" ref="D15:H15" si="45">IFERROR(D6/#REF!*100-100,0)</f>
        <v>0</v>
      </c>
      <c r="E15" s="624">
        <f t="shared" si="45"/>
        <v>0</v>
      </c>
      <c r="F15" s="624">
        <f t="shared" si="45"/>
        <v>0</v>
      </c>
      <c r="G15" s="624">
        <f t="shared" si="45"/>
        <v>0</v>
      </c>
      <c r="H15" s="624">
        <f t="shared" si="45"/>
        <v>0</v>
      </c>
      <c r="I15" s="624">
        <f t="shared" ref="I15:CO15" si="46">IFERROR(I6/D6*100-100,0)</f>
        <v>26.2267138</v>
      </c>
      <c r="J15" s="624">
        <f t="shared" si="46"/>
        <v>-8.751944585</v>
      </c>
      <c r="K15" s="624">
        <f t="shared" si="46"/>
        <v>4.1627909</v>
      </c>
      <c r="L15" s="624">
        <f t="shared" si="46"/>
        <v>1.580841349</v>
      </c>
      <c r="M15" s="624">
        <f t="shared" si="46"/>
        <v>3.399170663</v>
      </c>
      <c r="N15" s="624">
        <f t="shared" si="46"/>
        <v>6.12096071</v>
      </c>
      <c r="O15" s="624">
        <f t="shared" si="46"/>
        <v>14.97408692</v>
      </c>
      <c r="P15" s="624">
        <f t="shared" si="46"/>
        <v>8.707295519</v>
      </c>
      <c r="Q15" s="624">
        <f t="shared" si="46"/>
        <v>0.5283523328</v>
      </c>
      <c r="R15" s="624">
        <f t="shared" si="46"/>
        <v>8.002397812</v>
      </c>
      <c r="S15" s="624">
        <f t="shared" si="46"/>
        <v>16.38603219</v>
      </c>
      <c r="T15" s="624">
        <f t="shared" si="46"/>
        <v>3.86567379</v>
      </c>
      <c r="U15" s="624">
        <f t="shared" si="46"/>
        <v>-9.498855514</v>
      </c>
      <c r="V15" s="624">
        <f t="shared" si="46"/>
        <v>7.048396952</v>
      </c>
      <c r="W15" s="624">
        <f t="shared" si="46"/>
        <v>3.390968975</v>
      </c>
      <c r="X15" s="624">
        <f t="shared" si="46"/>
        <v>14.53355581</v>
      </c>
      <c r="Y15" s="624">
        <f t="shared" si="46"/>
        <v>-0.1551711884</v>
      </c>
      <c r="Z15" s="624">
        <f t="shared" si="46"/>
        <v>35.05121713</v>
      </c>
      <c r="AA15" s="624">
        <f t="shared" si="46"/>
        <v>13.07074054</v>
      </c>
      <c r="AB15" s="624">
        <f t="shared" si="46"/>
        <v>14.97517708</v>
      </c>
      <c r="AC15" s="624">
        <f t="shared" si="46"/>
        <v>-16.18060628</v>
      </c>
      <c r="AD15" s="624">
        <f t="shared" si="46"/>
        <v>11.17523676</v>
      </c>
      <c r="AE15" s="624">
        <f t="shared" si="46"/>
        <v>-5.950477024</v>
      </c>
      <c r="AF15" s="624">
        <f t="shared" si="46"/>
        <v>16.10683238</v>
      </c>
      <c r="AG15" s="624">
        <f t="shared" si="46"/>
        <v>0.8105031844</v>
      </c>
      <c r="AH15" s="624">
        <f t="shared" si="46"/>
        <v>-3.468642002</v>
      </c>
      <c r="AI15" s="624">
        <f t="shared" si="46"/>
        <v>3.057768201</v>
      </c>
      <c r="AJ15" s="624">
        <f t="shared" si="46"/>
        <v>-8.064553025</v>
      </c>
      <c r="AK15" s="624">
        <f t="shared" si="46"/>
        <v>8.416906088</v>
      </c>
      <c r="AL15" s="624">
        <f t="shared" si="46"/>
        <v>0.09806702548</v>
      </c>
      <c r="AM15" s="624">
        <f t="shared" si="46"/>
        <v>11.47293366</v>
      </c>
      <c r="AN15" s="624">
        <f t="shared" si="46"/>
        <v>-3.400317811</v>
      </c>
      <c r="AO15" s="624">
        <f t="shared" si="46"/>
        <v>-6.532457002</v>
      </c>
      <c r="AP15" s="624">
        <f t="shared" si="46"/>
        <v>-8.960031251</v>
      </c>
      <c r="AQ15" s="624">
        <f t="shared" si="46"/>
        <v>-2.878701298</v>
      </c>
      <c r="AR15" s="624">
        <f t="shared" si="46"/>
        <v>13.11697581</v>
      </c>
      <c r="AS15" s="624">
        <f t="shared" si="46"/>
        <v>-0.9580704503</v>
      </c>
      <c r="AT15" s="624">
        <f t="shared" si="46"/>
        <v>-1.301655572</v>
      </c>
      <c r="AU15" s="624">
        <f t="shared" si="46"/>
        <v>-2.287229433</v>
      </c>
      <c r="AV15" s="624">
        <f t="shared" si="46"/>
        <v>1.674950867</v>
      </c>
      <c r="AW15" s="624">
        <f t="shared" si="46"/>
        <v>-7.917349312</v>
      </c>
      <c r="AX15" s="624">
        <f t="shared" si="46"/>
        <v>9.068522295</v>
      </c>
      <c r="AY15" s="624">
        <f t="shared" si="46"/>
        <v>-3.927575146</v>
      </c>
      <c r="AZ15" s="624">
        <f t="shared" si="46"/>
        <v>0.2543678809</v>
      </c>
      <c r="BA15" s="624">
        <f t="shared" si="46"/>
        <v>-0.2148419215</v>
      </c>
      <c r="BB15" s="624">
        <f t="shared" si="46"/>
        <v>-3.492970886</v>
      </c>
      <c r="BC15" s="624">
        <f t="shared" si="46"/>
        <v>-7.874519885</v>
      </c>
      <c r="BD15" s="624">
        <f t="shared" si="46"/>
        <v>3.959190776</v>
      </c>
      <c r="BE15" s="624">
        <f t="shared" si="46"/>
        <v>5.281018891</v>
      </c>
      <c r="BF15" s="624">
        <f t="shared" si="46"/>
        <v>-1.012793191</v>
      </c>
      <c r="BG15" s="624">
        <f t="shared" si="46"/>
        <v>-11.64587812</v>
      </c>
      <c r="BH15" s="624">
        <f t="shared" si="46"/>
        <v>15.48126281</v>
      </c>
      <c r="BI15" s="624">
        <f t="shared" si="46"/>
        <v>-2.252633419</v>
      </c>
      <c r="BJ15" s="624">
        <f t="shared" si="46"/>
        <v>-0.4397470454</v>
      </c>
      <c r="BK15" s="624">
        <f t="shared" si="46"/>
        <v>1.253086504</v>
      </c>
      <c r="BL15" s="624">
        <f t="shared" si="46"/>
        <v>1.937280379</v>
      </c>
      <c r="BM15" s="624">
        <f t="shared" si="46"/>
        <v>-5.375696891</v>
      </c>
      <c r="BN15" s="624">
        <f t="shared" si="46"/>
        <v>-4.543388518</v>
      </c>
      <c r="BO15" s="624">
        <f t="shared" si="46"/>
        <v>-5.856302787</v>
      </c>
      <c r="BP15" s="624">
        <f t="shared" si="46"/>
        <v>-3.923964364</v>
      </c>
      <c r="BQ15" s="624">
        <f t="shared" si="46"/>
        <v>-6.470165252</v>
      </c>
      <c r="BR15" s="624">
        <f t="shared" si="46"/>
        <v>-9.535151781</v>
      </c>
      <c r="BS15" s="624">
        <f t="shared" si="46"/>
        <v>8.839882347</v>
      </c>
      <c r="BT15" s="624">
        <f t="shared" si="46"/>
        <v>-2.013146389</v>
      </c>
      <c r="BU15" s="624">
        <f t="shared" si="46"/>
        <v>-2.871535109</v>
      </c>
      <c r="BV15" s="624">
        <f t="shared" si="46"/>
        <v>-8.419443777</v>
      </c>
      <c r="BW15" s="624">
        <f t="shared" si="46"/>
        <v>7.311245131</v>
      </c>
      <c r="BX15" s="624">
        <f t="shared" si="46"/>
        <v>4.140246063</v>
      </c>
      <c r="BY15" s="624">
        <f t="shared" si="46"/>
        <v>15.71345717</v>
      </c>
      <c r="BZ15" s="624">
        <f t="shared" si="46"/>
        <v>5.59460313</v>
      </c>
      <c r="CA15" s="624">
        <f t="shared" si="46"/>
        <v>14.64343489</v>
      </c>
      <c r="CB15" s="624">
        <f t="shared" si="46"/>
        <v>6.396370301</v>
      </c>
      <c r="CC15" s="624">
        <f t="shared" si="46"/>
        <v>-2.690811075</v>
      </c>
      <c r="CD15" s="624">
        <f t="shared" si="46"/>
        <v>5.914902856</v>
      </c>
      <c r="CE15" s="624">
        <f t="shared" si="46"/>
        <v>5.376142985</v>
      </c>
      <c r="CF15" s="624">
        <f t="shared" si="46"/>
        <v>-4.313042296</v>
      </c>
      <c r="CG15" s="624">
        <f t="shared" si="46"/>
        <v>-100</v>
      </c>
      <c r="CH15" s="624">
        <f t="shared" si="46"/>
        <v>-100</v>
      </c>
      <c r="CI15" s="624">
        <f t="shared" si="46"/>
        <v>-100</v>
      </c>
      <c r="CJ15" s="624">
        <f t="shared" si="46"/>
        <v>-82.52130138</v>
      </c>
      <c r="CK15" s="624">
        <f t="shared" si="46"/>
        <v>-100</v>
      </c>
      <c r="CL15" s="624">
        <f t="shared" si="46"/>
        <v>0</v>
      </c>
      <c r="CM15" s="624">
        <f t="shared" si="46"/>
        <v>0</v>
      </c>
      <c r="CN15" s="624">
        <f t="shared" si="46"/>
        <v>0</v>
      </c>
      <c r="CO15" s="624">
        <f t="shared" si="46"/>
        <v>-100</v>
      </c>
      <c r="CP15" s="595"/>
      <c r="CQ15" s="595"/>
      <c r="CR15" s="595"/>
      <c r="CS15" s="595"/>
      <c r="CT15" s="595"/>
      <c r="CU15" s="595"/>
      <c r="CV15" s="595"/>
      <c r="CW15" s="595"/>
      <c r="CX15" s="595"/>
      <c r="CY15" s="595"/>
    </row>
    <row r="16" ht="24.75" customHeight="1">
      <c r="A16" s="589">
        <v>2021.0</v>
      </c>
      <c r="B16" s="42"/>
      <c r="C16" s="625" t="s">
        <v>115</v>
      </c>
      <c r="D16" s="626">
        <f t="shared" ref="D16:H16" si="47">IFERROR(D8/#REF!*100-100,0)</f>
        <v>0</v>
      </c>
      <c r="E16" s="627">
        <f t="shared" si="47"/>
        <v>0</v>
      </c>
      <c r="F16" s="627">
        <f t="shared" si="47"/>
        <v>0</v>
      </c>
      <c r="G16" s="627">
        <f t="shared" si="47"/>
        <v>0</v>
      </c>
      <c r="H16" s="627">
        <f t="shared" si="47"/>
        <v>0</v>
      </c>
      <c r="I16" s="627">
        <f t="shared" ref="I16:CO16" si="48">IFERROR(I8/D8*100-100,0)</f>
        <v>50.38936669</v>
      </c>
      <c r="J16" s="627">
        <f t="shared" si="48"/>
        <v>-2.873125201</v>
      </c>
      <c r="K16" s="627">
        <f t="shared" si="48"/>
        <v>1.09310473</v>
      </c>
      <c r="L16" s="627">
        <f t="shared" si="48"/>
        <v>3.421282241</v>
      </c>
      <c r="M16" s="627">
        <f t="shared" si="48"/>
        <v>6.746982618</v>
      </c>
      <c r="N16" s="627">
        <f t="shared" si="48"/>
        <v>7.365617407</v>
      </c>
      <c r="O16" s="627">
        <f t="shared" si="48"/>
        <v>9.254608587</v>
      </c>
      <c r="P16" s="627">
        <f t="shared" si="48"/>
        <v>6.404651929</v>
      </c>
      <c r="Q16" s="627">
        <f t="shared" si="48"/>
        <v>-3.474620473</v>
      </c>
      <c r="R16" s="627">
        <f t="shared" si="48"/>
        <v>5.186101355</v>
      </c>
      <c r="S16" s="627">
        <f t="shared" si="48"/>
        <v>20.30118432</v>
      </c>
      <c r="T16" s="627">
        <f t="shared" si="48"/>
        <v>10.92380922</v>
      </c>
      <c r="U16" s="627">
        <f t="shared" si="48"/>
        <v>-21.48477514</v>
      </c>
      <c r="V16" s="627">
        <f t="shared" si="48"/>
        <v>16.96743125</v>
      </c>
      <c r="W16" s="627">
        <f t="shared" si="48"/>
        <v>5.653485737</v>
      </c>
      <c r="X16" s="627">
        <f t="shared" si="48"/>
        <v>21.63175644</v>
      </c>
      <c r="Y16" s="627">
        <f t="shared" si="48"/>
        <v>-5.961050492</v>
      </c>
      <c r="Z16" s="627">
        <f t="shared" si="48"/>
        <v>65.88187521</v>
      </c>
      <c r="AA16" s="627">
        <f t="shared" si="48"/>
        <v>-6.475188802</v>
      </c>
      <c r="AB16" s="627">
        <f t="shared" si="48"/>
        <v>13.63621504</v>
      </c>
      <c r="AC16" s="627">
        <f t="shared" si="48"/>
        <v>-32.49424062</v>
      </c>
      <c r="AD16" s="627">
        <f t="shared" si="48"/>
        <v>24.77392902</v>
      </c>
      <c r="AE16" s="627">
        <f t="shared" si="48"/>
        <v>0.2252622252</v>
      </c>
      <c r="AF16" s="627">
        <f t="shared" si="48"/>
        <v>11.50197057</v>
      </c>
      <c r="AG16" s="627">
        <f t="shared" si="48"/>
        <v>2.062161147</v>
      </c>
      <c r="AH16" s="627">
        <f t="shared" si="48"/>
        <v>-13.9121667</v>
      </c>
      <c r="AI16" s="627">
        <f t="shared" si="48"/>
        <v>4.898779971</v>
      </c>
      <c r="AJ16" s="627">
        <f t="shared" si="48"/>
        <v>-20.60911925</v>
      </c>
      <c r="AK16" s="627">
        <f t="shared" si="48"/>
        <v>56.79124223</v>
      </c>
      <c r="AL16" s="627">
        <f t="shared" si="48"/>
        <v>6.1582776</v>
      </c>
      <c r="AM16" s="627">
        <f t="shared" si="48"/>
        <v>39.24782815</v>
      </c>
      <c r="AN16" s="627">
        <f t="shared" si="48"/>
        <v>-3.473765577</v>
      </c>
      <c r="AO16" s="627">
        <f t="shared" si="48"/>
        <v>3.685278935</v>
      </c>
      <c r="AP16" s="627">
        <f t="shared" si="48"/>
        <v>12.58834269</v>
      </c>
      <c r="AQ16" s="627">
        <f t="shared" si="48"/>
        <v>8.386512926</v>
      </c>
      <c r="AR16" s="627">
        <f t="shared" si="48"/>
        <v>18.17085051</v>
      </c>
      <c r="AS16" s="627">
        <f t="shared" si="48"/>
        <v>-25.85293699</v>
      </c>
      <c r="AT16" s="627">
        <f t="shared" si="48"/>
        <v>-6.918463006</v>
      </c>
      <c r="AU16" s="627">
        <f t="shared" si="48"/>
        <v>-28.29549855</v>
      </c>
      <c r="AV16" s="627">
        <f t="shared" si="48"/>
        <v>-15.92440308</v>
      </c>
      <c r="AW16" s="627">
        <f t="shared" si="48"/>
        <v>-18.42230305</v>
      </c>
      <c r="AX16" s="627">
        <f t="shared" si="48"/>
        <v>20.76472323</v>
      </c>
      <c r="AY16" s="627">
        <f t="shared" si="48"/>
        <v>-12.13914937</v>
      </c>
      <c r="AZ16" s="627">
        <f t="shared" si="48"/>
        <v>0.2186490456</v>
      </c>
      <c r="BA16" s="627">
        <f t="shared" si="48"/>
        <v>-0.9365654232</v>
      </c>
      <c r="BB16" s="627">
        <f t="shared" si="48"/>
        <v>-33.70928815</v>
      </c>
      <c r="BC16" s="627">
        <f t="shared" si="48"/>
        <v>-16.29934834</v>
      </c>
      <c r="BD16" s="627">
        <f t="shared" si="48"/>
        <v>1.927109007</v>
      </c>
      <c r="BE16" s="627">
        <f t="shared" si="48"/>
        <v>9.754298469</v>
      </c>
      <c r="BF16" s="627">
        <f t="shared" si="48"/>
        <v>-8.591292491</v>
      </c>
      <c r="BG16" s="627">
        <f t="shared" si="48"/>
        <v>10.04252479</v>
      </c>
      <c r="BH16" s="627">
        <f t="shared" si="48"/>
        <v>44.05837046</v>
      </c>
      <c r="BI16" s="627">
        <f t="shared" si="48"/>
        <v>-22.15076979</v>
      </c>
      <c r="BJ16" s="627">
        <f t="shared" si="48"/>
        <v>-6.973396121</v>
      </c>
      <c r="BK16" s="627">
        <f t="shared" si="48"/>
        <v>7.859278121</v>
      </c>
      <c r="BL16" s="627">
        <f t="shared" si="48"/>
        <v>11.20082545</v>
      </c>
      <c r="BM16" s="627">
        <f t="shared" si="48"/>
        <v>-29.22814557</v>
      </c>
      <c r="BN16" s="627">
        <f t="shared" si="48"/>
        <v>-6.928901839</v>
      </c>
      <c r="BO16" s="627">
        <f t="shared" si="48"/>
        <v>-20.64657874</v>
      </c>
      <c r="BP16" s="627">
        <f t="shared" si="48"/>
        <v>-17.72546595</v>
      </c>
      <c r="BQ16" s="627">
        <f t="shared" si="48"/>
        <v>-3.975853549</v>
      </c>
      <c r="BR16" s="627">
        <f t="shared" si="48"/>
        <v>-19.42310064</v>
      </c>
      <c r="BS16" s="627">
        <f t="shared" si="48"/>
        <v>28.1217448</v>
      </c>
      <c r="BT16" s="627">
        <f t="shared" si="48"/>
        <v>-13.88312005</v>
      </c>
      <c r="BU16" s="627">
        <f t="shared" si="48"/>
        <v>-6.653644041</v>
      </c>
      <c r="BV16" s="627">
        <f t="shared" si="48"/>
        <v>-14.50155845</v>
      </c>
      <c r="BW16" s="627">
        <f t="shared" si="48"/>
        <v>27.65178039</v>
      </c>
      <c r="BX16" s="627">
        <f t="shared" si="48"/>
        <v>54.52366712</v>
      </c>
      <c r="BY16" s="627">
        <f t="shared" si="48"/>
        <v>30.9074978</v>
      </c>
      <c r="BZ16" s="627">
        <f t="shared" si="48"/>
        <v>26.98417134</v>
      </c>
      <c r="CA16" s="627">
        <f t="shared" si="48"/>
        <v>34.33273831</v>
      </c>
      <c r="CB16" s="627">
        <f t="shared" si="48"/>
        <v>12.23821101</v>
      </c>
      <c r="CC16" s="627">
        <f t="shared" si="48"/>
        <v>-23.60734479</v>
      </c>
      <c r="CD16" s="627">
        <f t="shared" si="48"/>
        <v>16.5983485</v>
      </c>
      <c r="CE16" s="627">
        <f t="shared" si="48"/>
        <v>5.724459896</v>
      </c>
      <c r="CF16" s="627">
        <f t="shared" si="48"/>
        <v>-14.6917109</v>
      </c>
      <c r="CG16" s="627">
        <f t="shared" si="48"/>
        <v>-100</v>
      </c>
      <c r="CH16" s="627">
        <f t="shared" si="48"/>
        <v>-100</v>
      </c>
      <c r="CI16" s="627">
        <f t="shared" si="48"/>
        <v>-100</v>
      </c>
      <c r="CJ16" s="627">
        <f t="shared" si="48"/>
        <v>-86.15574843</v>
      </c>
      <c r="CK16" s="627">
        <f t="shared" si="48"/>
        <v>-100</v>
      </c>
      <c r="CL16" s="627">
        <f t="shared" si="48"/>
        <v>0</v>
      </c>
      <c r="CM16" s="627">
        <f t="shared" si="48"/>
        <v>0</v>
      </c>
      <c r="CN16" s="627">
        <f t="shared" si="48"/>
        <v>0</v>
      </c>
      <c r="CO16" s="627">
        <f t="shared" si="48"/>
        <v>-100</v>
      </c>
    </row>
    <row r="17" ht="24.75" customHeight="1">
      <c r="A17" s="589">
        <v>2022.0</v>
      </c>
      <c r="B17" s="628" t="s">
        <v>120</v>
      </c>
      <c r="C17" s="629" t="s">
        <v>114</v>
      </c>
      <c r="D17" s="630">
        <f>+IFERROR(D6/#REF!*100-100,0)</f>
        <v>0</v>
      </c>
      <c r="E17" s="631">
        <f t="shared" ref="E17:G17" si="49">+IFERROR(E6/D6*100-100,0)</f>
        <v>77.94478054</v>
      </c>
      <c r="F17" s="631">
        <f t="shared" si="49"/>
        <v>-10.40398409</v>
      </c>
      <c r="G17" s="631">
        <f t="shared" si="49"/>
        <v>-16.42883461</v>
      </c>
      <c r="H17" s="631"/>
      <c r="I17" s="631">
        <f>+IFERROR(I6/G6*100-100,0)</f>
        <v>-5.262730047</v>
      </c>
      <c r="J17" s="631">
        <f t="shared" ref="J17:L17" si="50">+IFERROR(J6/I6*100-100,0)</f>
        <v>28.63453944</v>
      </c>
      <c r="K17" s="631">
        <f t="shared" si="50"/>
        <v>2.276931031</v>
      </c>
      <c r="L17" s="631">
        <f t="shared" si="50"/>
        <v>-18.5003664</v>
      </c>
      <c r="M17" s="631"/>
      <c r="N17" s="631">
        <f>+IFERROR(N6/L6*100-100,0)</f>
        <v>-1.028481662</v>
      </c>
      <c r="O17" s="631">
        <f t="shared" ref="O17:Q17" si="51">+IFERROR(O6/N6*100-100,0)</f>
        <v>39.36585778</v>
      </c>
      <c r="P17" s="631">
        <f t="shared" si="51"/>
        <v>-3.297787664</v>
      </c>
      <c r="Q17" s="631">
        <f t="shared" si="51"/>
        <v>-24.63225359</v>
      </c>
      <c r="R17" s="631"/>
      <c r="S17" s="631">
        <f>+IFERROR(S6/Q6*100-100,0)</f>
        <v>14.58361797</v>
      </c>
      <c r="T17" s="631">
        <f t="shared" ref="T17:V17" si="52">+IFERROR(T6/S6*100-100,0)</f>
        <v>24.37341879</v>
      </c>
      <c r="U17" s="631">
        <f t="shared" si="52"/>
        <v>-15.74058521</v>
      </c>
      <c r="V17" s="631">
        <f t="shared" si="52"/>
        <v>-10.85199551</v>
      </c>
      <c r="W17" s="631"/>
      <c r="X17" s="631">
        <f>+IFERROR(X6/V6*100-100,0)</f>
        <v>22.59566306</v>
      </c>
      <c r="Y17" s="631">
        <f t="shared" ref="Y17:AA17" si="53">+IFERROR(Y6/X6*100-100,0)</f>
        <v>8.422746673</v>
      </c>
      <c r="Z17" s="631">
        <f t="shared" si="53"/>
        <v>13.97021416</v>
      </c>
      <c r="AA17" s="631">
        <f t="shared" si="53"/>
        <v>-25.3614214</v>
      </c>
      <c r="AB17" s="631"/>
      <c r="AC17" s="631">
        <f>+IFERROR(AC6/AA6*100-100,0)</f>
        <v>-9.11977668</v>
      </c>
      <c r="AD17" s="631">
        <f t="shared" ref="AD17:AF17" si="54">+IFERROR(AD6/AC6*100-100,0)</f>
        <v>43.80830015</v>
      </c>
      <c r="AE17" s="631">
        <f t="shared" si="54"/>
        <v>-3.586044988</v>
      </c>
      <c r="AF17" s="631">
        <f t="shared" si="54"/>
        <v>-7.856534929</v>
      </c>
      <c r="AG17" s="631"/>
      <c r="AH17" s="631">
        <f>+IFERROR(AH6/AF6*100-100,0)</f>
        <v>-24.44207466</v>
      </c>
      <c r="AI17" s="631">
        <f t="shared" ref="AI17:AK17" si="55">+IFERROR(AI6/AH6*100-100,0)</f>
        <v>53.53106773</v>
      </c>
      <c r="AJ17" s="631">
        <f t="shared" si="55"/>
        <v>-13.99134482</v>
      </c>
      <c r="AK17" s="631">
        <f t="shared" si="55"/>
        <v>8.662216022</v>
      </c>
      <c r="AL17" s="631"/>
      <c r="AM17" s="631">
        <f>+IFERROR(AM6/AK6*100-100,0)</f>
        <v>-22.3122675</v>
      </c>
      <c r="AN17" s="631">
        <f t="shared" ref="AN17:AP17" si="56">+IFERROR(AN6/AM6*100-100,0)</f>
        <v>33.04621903</v>
      </c>
      <c r="AO17" s="631">
        <f t="shared" si="56"/>
        <v>-16.78008153</v>
      </c>
      <c r="AP17" s="631">
        <f t="shared" si="56"/>
        <v>5.84</v>
      </c>
      <c r="AQ17" s="631"/>
      <c r="AR17" s="631">
        <f>+IFERROR(AR6/AP6*100-100,0)</f>
        <v>-3.473150545</v>
      </c>
      <c r="AS17" s="631">
        <f t="shared" ref="AS17:AU17" si="57">+IFERROR(AS6/AR6*100-100,0)</f>
        <v>16.49139449</v>
      </c>
      <c r="AT17" s="631">
        <f t="shared" si="57"/>
        <v>-17.06877871</v>
      </c>
      <c r="AU17" s="631">
        <f t="shared" si="57"/>
        <v>4.783111578</v>
      </c>
      <c r="AV17" s="631"/>
      <c r="AW17" s="631">
        <f>+IFERROR(AW6/AU6*100-100,0)</f>
        <v>-9.034938741</v>
      </c>
      <c r="AX17" s="631">
        <f t="shared" ref="AX17:AZ17" si="58">+IFERROR(AX6/AW6*100-100,0)</f>
        <v>37.97978405</v>
      </c>
      <c r="AY17" s="631">
        <f t="shared" si="58"/>
        <v>-26.95047702</v>
      </c>
      <c r="AZ17" s="631">
        <f t="shared" si="58"/>
        <v>9.344222672</v>
      </c>
      <c r="BA17" s="631"/>
      <c r="BB17" s="631">
        <f>+IFERROR(BB6/AZ6*100-100,0)</f>
        <v>-12.43505893</v>
      </c>
      <c r="BC17" s="631">
        <f t="shared" ref="BC17:BE17" si="59">+IFERROR(BC6/BB6*100-100,0)</f>
        <v>31.71531617</v>
      </c>
      <c r="BD17" s="631">
        <f t="shared" si="59"/>
        <v>-17.56711297</v>
      </c>
      <c r="BE17" s="631">
        <f t="shared" si="59"/>
        <v>10.7345208</v>
      </c>
      <c r="BF17" s="631"/>
      <c r="BG17" s="631">
        <f>+IFERROR(BG6/BE6*100-100,0)</f>
        <v>-26.51359612</v>
      </c>
      <c r="BH17" s="631">
        <f t="shared" ref="BH17:BJ17" si="60">+IFERROR(BH6/BG6*100-100,0)</f>
        <v>72.15553411</v>
      </c>
      <c r="BI17" s="631">
        <f t="shared" si="60"/>
        <v>-30.22593076</v>
      </c>
      <c r="BJ17" s="631">
        <f t="shared" si="60"/>
        <v>12.7882754</v>
      </c>
      <c r="BK17" s="631"/>
      <c r="BL17" s="631">
        <f>+IFERROR(BL6/BJ6*100-100,0)</f>
        <v>-24.75908875</v>
      </c>
      <c r="BM17" s="631">
        <f t="shared" ref="BM17:BO17" si="61">+IFERROR(BM6/BL6*100-100,0)</f>
        <v>59.80510154</v>
      </c>
      <c r="BN17" s="631">
        <f t="shared" si="61"/>
        <v>-29.61220321</v>
      </c>
      <c r="BO17" s="631">
        <f t="shared" si="61"/>
        <v>11.23698069</v>
      </c>
      <c r="BP17" s="631"/>
      <c r="BQ17" s="631">
        <f>+IFERROR(BQ6/BO6*100-100,0)</f>
        <v>-25.2496959</v>
      </c>
      <c r="BR17" s="631">
        <f t="shared" ref="BR17:BT17" si="62">+IFERROR(BR6/BQ6*100-100,0)</f>
        <v>54.56826471</v>
      </c>
      <c r="BS17" s="631">
        <f t="shared" si="62"/>
        <v>-15.31517852</v>
      </c>
      <c r="BT17" s="631">
        <f t="shared" si="62"/>
        <v>0.1449239727</v>
      </c>
      <c r="BU17" s="631"/>
      <c r="BV17" s="631">
        <f>+IFERROR(BV6/BT6*100-100,0)</f>
        <v>-30.13680739</v>
      </c>
      <c r="BW17" s="631">
        <f t="shared" ref="BW17:BY17" si="63">+IFERROR(BW6/BV6*100-100,0)</f>
        <v>81.1182813</v>
      </c>
      <c r="BX17" s="631">
        <f t="shared" si="63"/>
        <v>-17.81757694</v>
      </c>
      <c r="BY17" s="631">
        <f t="shared" si="63"/>
        <v>11.27413089</v>
      </c>
      <c r="BZ17" s="631"/>
      <c r="CA17" s="631">
        <f>+IFERROR(CA6/BY6*100-100,0)</f>
        <v>-30.78284437</v>
      </c>
      <c r="CB17" s="631">
        <f t="shared" ref="CB17:CD17" si="64">+IFERROR(CB6/CA6*100-100,0)</f>
        <v>68.08923898</v>
      </c>
      <c r="CC17" s="631">
        <f t="shared" si="64"/>
        <v>-24.83667526</v>
      </c>
      <c r="CD17" s="631">
        <f t="shared" si="64"/>
        <v>21.11485969</v>
      </c>
      <c r="CE17" s="631"/>
      <c r="CF17" s="631">
        <f>+IFERROR(CF6/CD6*100-100,0)</f>
        <v>-37.46697713</v>
      </c>
      <c r="CG17" s="631">
        <f t="shared" ref="CG17:CI17" si="65">+IFERROR(CG6/CF6*100-100,0)</f>
        <v>-100</v>
      </c>
      <c r="CH17" s="631">
        <f t="shared" si="65"/>
        <v>0</v>
      </c>
      <c r="CI17" s="631">
        <f t="shared" si="65"/>
        <v>0</v>
      </c>
      <c r="CJ17" s="631"/>
      <c r="CK17" s="631">
        <f>+IFERROR(CK6/CI6*100-100,0)</f>
        <v>0</v>
      </c>
      <c r="CL17" s="631">
        <f t="shared" ref="CL17:CN17" si="66">+IFERROR(CL6/CK6*100-100,0)</f>
        <v>0</v>
      </c>
      <c r="CM17" s="631">
        <f t="shared" si="66"/>
        <v>0</v>
      </c>
      <c r="CN17" s="631">
        <f t="shared" si="66"/>
        <v>0</v>
      </c>
      <c r="CO17" s="631"/>
      <c r="CP17" s="595"/>
      <c r="CQ17" s="595"/>
      <c r="CR17" s="595"/>
      <c r="CS17" s="595"/>
      <c r="CT17" s="595"/>
      <c r="CU17" s="595"/>
      <c r="CV17" s="595"/>
      <c r="CW17" s="595"/>
      <c r="CX17" s="595"/>
      <c r="CY17" s="595"/>
    </row>
    <row r="18" ht="24.75" customHeight="1">
      <c r="A18" s="599">
        <v>2023.0</v>
      </c>
      <c r="B18" s="42"/>
      <c r="C18" s="632" t="s">
        <v>115</v>
      </c>
      <c r="D18" s="633">
        <f>+IFERROR(D8/#REF!*100-100,0)</f>
        <v>0</v>
      </c>
      <c r="E18" s="634">
        <f t="shared" ref="E18:G18" si="67">+IFERROR(E8/D8*100-100,0)</f>
        <v>170.2424153</v>
      </c>
      <c r="F18" s="634">
        <f t="shared" si="67"/>
        <v>-24.53801988</v>
      </c>
      <c r="G18" s="634">
        <f t="shared" si="67"/>
        <v>-9.839217334</v>
      </c>
      <c r="H18" s="634"/>
      <c r="I18" s="634">
        <f>+IFERROR(I8/G8*100-100,0)</f>
        <v>-18.20669693</v>
      </c>
      <c r="J18" s="634">
        <f t="shared" ref="J18:L18" si="68">+IFERROR(J8/I8*100-100,0)</f>
        <v>74.5322945</v>
      </c>
      <c r="K18" s="634">
        <f t="shared" si="68"/>
        <v>-21.45648797</v>
      </c>
      <c r="L18" s="634">
        <f t="shared" si="68"/>
        <v>-7.762811558</v>
      </c>
      <c r="M18" s="634"/>
      <c r="N18" s="634">
        <f>+IFERROR(N8/L8*100-100,0)</f>
        <v>-15.08722099</v>
      </c>
      <c r="O18" s="634">
        <f t="shared" ref="O18:Q18" si="69">+IFERROR(O8/N8*100-100,0)</f>
        <v>77.60301652</v>
      </c>
      <c r="P18" s="634">
        <f t="shared" si="69"/>
        <v>-23.50533156</v>
      </c>
      <c r="Q18" s="634">
        <f t="shared" si="69"/>
        <v>-16.32668817</v>
      </c>
      <c r="R18" s="634"/>
      <c r="S18" s="634">
        <f>+IFERROR(S8/Q8*100-100,0)</f>
        <v>5.828207341</v>
      </c>
      <c r="T18" s="634">
        <f t="shared" ref="T18:V18" si="70">+IFERROR(T8/S8*100-100,0)</f>
        <v>63.7590123</v>
      </c>
      <c r="U18" s="634">
        <f t="shared" si="70"/>
        <v>-45.85476162</v>
      </c>
      <c r="V18" s="634">
        <f t="shared" si="70"/>
        <v>24.65165026</v>
      </c>
      <c r="W18" s="634"/>
      <c r="X18" s="634">
        <f>+IFERROR(X8/V8*100-100,0)</f>
        <v>10.04833228</v>
      </c>
      <c r="Y18" s="634">
        <f t="shared" ref="Y18:AA18" si="71">+IFERROR(Y8/X8*100-100,0)</f>
        <v>26.60941468</v>
      </c>
      <c r="Z18" s="634">
        <f t="shared" si="71"/>
        <v>-4.489429925</v>
      </c>
      <c r="AA18" s="634">
        <f t="shared" si="71"/>
        <v>-29.72094124</v>
      </c>
      <c r="AB18" s="634"/>
      <c r="AC18" s="634">
        <f>+IFERROR(AC8/AA8*100-100,0)</f>
        <v>-20.56764249</v>
      </c>
      <c r="AD18" s="634">
        <f t="shared" ref="AD18:AF18" si="72">+IFERROR(AD8/AC8*100-100,0)</f>
        <v>134.0178714</v>
      </c>
      <c r="AE18" s="634">
        <f t="shared" si="72"/>
        <v>-23.28067245</v>
      </c>
      <c r="AF18" s="634">
        <f t="shared" si="72"/>
        <v>-21.81358903</v>
      </c>
      <c r="AG18" s="634"/>
      <c r="AH18" s="634">
        <f>+IFERROR(AH8/AF8*100-100,0)</f>
        <v>-38.67229864</v>
      </c>
      <c r="AI18" s="634">
        <f t="shared" ref="AI18:AK18" si="73">+IFERROR(AI8/AH8*100-100,0)</f>
        <v>185.152829</v>
      </c>
      <c r="AJ18" s="634">
        <f t="shared" si="73"/>
        <v>-41.93626478</v>
      </c>
      <c r="AK18" s="634">
        <f t="shared" si="73"/>
        <v>54.4125016</v>
      </c>
      <c r="AL18" s="634"/>
      <c r="AM18" s="634">
        <f>+IFERROR(AM8/AK8*100-100,0)</f>
        <v>-45.53427157</v>
      </c>
      <c r="AN18" s="634">
        <f t="shared" ref="AN18:AP18" si="74">+IFERROR(AN8/AM8*100-100,0)</f>
        <v>97.66720373</v>
      </c>
      <c r="AO18" s="634">
        <f t="shared" si="74"/>
        <v>-37.62986179</v>
      </c>
      <c r="AP18" s="634">
        <f t="shared" si="74"/>
        <v>67.6713206</v>
      </c>
      <c r="AQ18" s="634"/>
      <c r="AR18" s="634">
        <f>+IFERROR(AR8/AP8*100-100,0)</f>
        <v>-42.833678</v>
      </c>
      <c r="AS18" s="634">
        <f t="shared" ref="AS18:AU18" si="75">+IFERROR(AS8/AR8*100-100,0)</f>
        <v>24.02756303</v>
      </c>
      <c r="AT18" s="634">
        <f t="shared" si="75"/>
        <v>-21.70278778</v>
      </c>
      <c r="AU18" s="634">
        <f t="shared" si="75"/>
        <v>29.16405164</v>
      </c>
      <c r="AV18" s="634"/>
      <c r="AW18" s="634">
        <f>+IFERROR(AW8/AU8*100-100,0)</f>
        <v>-34.96228552</v>
      </c>
      <c r="AX18" s="634">
        <f t="shared" ref="AX18:AZ18" si="76">+IFERROR(AX8/AW8*100-100,0)</f>
        <v>83.60599627</v>
      </c>
      <c r="AY18" s="634">
        <f t="shared" si="76"/>
        <v>-43.03585117</v>
      </c>
      <c r="AZ18" s="634">
        <f t="shared" si="76"/>
        <v>47.33122508</v>
      </c>
      <c r="BA18" s="634"/>
      <c r="BB18" s="634">
        <f>+IFERROR(BB8/AZ8*100-100,0)</f>
        <v>-56.9800987</v>
      </c>
      <c r="BC18" s="634">
        <f t="shared" ref="BC18:BE18" si="77">+IFERROR(BC8/BB8*100-100,0)</f>
        <v>131.8264672</v>
      </c>
      <c r="BD18" s="634">
        <f t="shared" si="77"/>
        <v>-30.63147189</v>
      </c>
      <c r="BE18" s="634">
        <f t="shared" si="77"/>
        <v>58.64508872</v>
      </c>
      <c r="BF18" s="634"/>
      <c r="BG18" s="634">
        <f>+IFERROR(BG8/BE8*100-100,0)</f>
        <v>-56.86712392</v>
      </c>
      <c r="BH18" s="634">
        <f t="shared" ref="BH18:BJ18" si="78">+IFERROR(BH8/BG8*100-100,0)</f>
        <v>203.4876123</v>
      </c>
      <c r="BI18" s="634">
        <f t="shared" si="78"/>
        <v>-62.51320561</v>
      </c>
      <c r="BJ18" s="634">
        <f t="shared" si="78"/>
        <v>89.57430646</v>
      </c>
      <c r="BK18" s="634"/>
      <c r="BL18" s="634">
        <f>+IFERROR(BL8/BJ8*100-100,0)</f>
        <v>-48.44043291</v>
      </c>
      <c r="BM18" s="634">
        <f t="shared" ref="BM18:BO18" si="79">+IFERROR(BM8/BL8*100-100,0)</f>
        <v>93.14947555</v>
      </c>
      <c r="BN18" s="634">
        <f t="shared" si="79"/>
        <v>-50.70162922</v>
      </c>
      <c r="BO18" s="634">
        <f t="shared" si="79"/>
        <v>61.6330966</v>
      </c>
      <c r="BP18" s="634"/>
      <c r="BQ18" s="634">
        <f>+IFERROR(BQ8/BO8*100-100,0)</f>
        <v>-37.60869609</v>
      </c>
      <c r="BR18" s="634">
        <f t="shared" ref="BR18:BT18" si="80">+IFERROR(BR8/BQ8*100-100,0)</f>
        <v>62.07783592</v>
      </c>
      <c r="BS18" s="634">
        <f t="shared" si="80"/>
        <v>-21.61285269</v>
      </c>
      <c r="BT18" s="634">
        <f t="shared" si="80"/>
        <v>8.641495613</v>
      </c>
      <c r="BU18" s="634"/>
      <c r="BV18" s="634">
        <f>+IFERROR(BV8/BT8*100-100,0)</f>
        <v>-38.05675201</v>
      </c>
      <c r="BW18" s="634">
        <f t="shared" ref="BW18:BY18" si="81">+IFERROR(BW8/BV8*100-100,0)</f>
        <v>141.9871514</v>
      </c>
      <c r="BX18" s="634">
        <f t="shared" si="81"/>
        <v>-5.111629307</v>
      </c>
      <c r="BY18" s="634">
        <f t="shared" si="81"/>
        <v>-7.962407231</v>
      </c>
      <c r="BZ18" s="634"/>
      <c r="CA18" s="634">
        <f>+IFERROR(CA8/BY8*100-100,0)</f>
        <v>-36.43598524</v>
      </c>
      <c r="CB18" s="634">
        <f t="shared" ref="CB18:CD18" si="82">+IFERROR(CB8/CA8*100-100,0)</f>
        <v>102.1860442</v>
      </c>
      <c r="CC18" s="634">
        <f t="shared" si="82"/>
        <v>-35.41616068</v>
      </c>
      <c r="CD18" s="634">
        <f t="shared" si="82"/>
        <v>40.47726562</v>
      </c>
      <c r="CE18" s="634"/>
      <c r="CF18" s="634">
        <f>+IFERROR(CF8/CD8*100-100,0)</f>
        <v>-53.4938752</v>
      </c>
      <c r="CG18" s="634">
        <f t="shared" ref="CG18:CI18" si="83">+IFERROR(CG8/CF8*100-100,0)</f>
        <v>-100</v>
      </c>
      <c r="CH18" s="634">
        <f t="shared" si="83"/>
        <v>0</v>
      </c>
      <c r="CI18" s="634">
        <f t="shared" si="83"/>
        <v>0</v>
      </c>
      <c r="CJ18" s="634"/>
      <c r="CK18" s="634">
        <f>+IFERROR(CK8/CI8*100-100,0)</f>
        <v>0</v>
      </c>
      <c r="CL18" s="634">
        <f t="shared" ref="CL18:CN18" si="84">+IFERROR(CL8/CK8*100-100,0)</f>
        <v>0</v>
      </c>
      <c r="CM18" s="634">
        <f t="shared" si="84"/>
        <v>0</v>
      </c>
      <c r="CN18" s="634">
        <f t="shared" si="84"/>
        <v>0</v>
      </c>
      <c r="CO18" s="634"/>
    </row>
    <row r="19" ht="24.75" customHeight="1">
      <c r="A19" s="599">
        <v>2024.0</v>
      </c>
      <c r="B19" s="621" t="s">
        <v>121</v>
      </c>
      <c r="C19" s="622" t="s">
        <v>114</v>
      </c>
      <c r="D19" s="623"/>
      <c r="E19" s="624"/>
      <c r="F19" s="624"/>
      <c r="G19" s="624"/>
      <c r="H19" s="624"/>
      <c r="I19" s="624">
        <f>IFERROR(SUM(I6)/SUM(D6)*100-100,0)</f>
        <v>26.2267138</v>
      </c>
      <c r="J19" s="624">
        <f>IFERROR(SUM(I6:J6)/SUM(D6:E6)*100-100,0)</f>
        <v>3.832806358</v>
      </c>
      <c r="K19" s="624">
        <f>IFERROR(SUM(I6:K6)/SUM(D6:F6)*100-100,0)</f>
        <v>3.953091611</v>
      </c>
      <c r="L19" s="624">
        <f>IFERROR(SUM(I6:L6)/SUM(D6:G6)*100-100,0)</f>
        <v>3.399170663</v>
      </c>
      <c r="M19" s="624"/>
      <c r="N19" s="624">
        <f>IFERROR(SUM(N6)/SUM(I6)*100-100,0)</f>
        <v>6.12096071</v>
      </c>
      <c r="O19" s="624">
        <f>IFERROR(SUM(N6:O6)/SUM(I6:J6)*100-100,0)</f>
        <v>11.10191335</v>
      </c>
      <c r="P19" s="624">
        <f>IFERROR(SUM(N6:P6)/SUM(I6:K6)*100-100,0)</f>
        <v>10.22727161</v>
      </c>
      <c r="Q19" s="624">
        <f>IFERROR(SUM(N6:Q6)/SUM(I6:L6)*100-100,0)</f>
        <v>8.002397812</v>
      </c>
      <c r="R19" s="624"/>
      <c r="S19" s="624">
        <f>IFERROR(SUM(S6)/SUM(N6)*100-100,0)</f>
        <v>16.38603219</v>
      </c>
      <c r="T19" s="624">
        <f>IFERROR(SUM(S6:T6)/SUM(N6:O6)*100-100,0)</f>
        <v>9.096310487</v>
      </c>
      <c r="U19" s="624">
        <f>IFERROR(SUM(S6:U6)/SUM(N6:P6)*100-100,0)</f>
        <v>2.398024567</v>
      </c>
      <c r="V19" s="624">
        <f>IFERROR(SUM(S6:V6)/SUM(N6:Q6)*100-100,0)</f>
        <v>3.390968975</v>
      </c>
      <c r="W19" s="624"/>
      <c r="X19" s="624">
        <f>IFERROR(SUM(X6)/SUM(S6)*100-100,0)</f>
        <v>14.53355581</v>
      </c>
      <c r="Y19" s="624">
        <f>IFERROR(SUM(X6:Y6)/SUM(S6:T6)*100-100,0)</f>
        <v>6.391382802</v>
      </c>
      <c r="Z19" s="624">
        <f>IFERROR(SUM(X6:Z6)/SUM(S6:U6)*100-100,0)</f>
        <v>15.51568772</v>
      </c>
      <c r="AA19" s="624">
        <f>IFERROR(SUM(X6:AA6)/SUM(S6:V6)*100-100,0)</f>
        <v>14.97517708</v>
      </c>
      <c r="AB19" s="624"/>
      <c r="AC19" s="624">
        <f>IFERROR(SUM(AC6)/SUM(X6)*100-100,0)</f>
        <v>-16.18060628</v>
      </c>
      <c r="AD19" s="624">
        <f>IFERROR(SUM(AC6:AD6)/SUM(X6:Y6)*100-100,0)</f>
        <v>-1.949934785</v>
      </c>
      <c r="AE19" s="624">
        <f>IFERROR(SUM(AC6:AE6)/SUM(X6:Z6)*100-100,0)</f>
        <v>-3.438961568</v>
      </c>
      <c r="AF19" s="624">
        <f>IFERROR(SUM(AC6:AF6)/SUM(X6:AA6)*100-100,0)</f>
        <v>0.8105031844</v>
      </c>
      <c r="AG19" s="624"/>
      <c r="AH19" s="624">
        <f>IFERROR(SUM(AH6)/SUM(AC6)*100-100,0)</f>
        <v>-3.468642002</v>
      </c>
      <c r="AI19" s="624">
        <f>IFERROR(SUM(AH6:AI6)/SUM(AC6:AD6)*100-100,0)</f>
        <v>0.3809068313</v>
      </c>
      <c r="AJ19" s="624">
        <f>IFERROR(SUM(AH6:AJ6)/SUM(AC6:AE6)*100-100,0)</f>
        <v>-2.680786025</v>
      </c>
      <c r="AK19" s="624">
        <f>IFERROR(SUM(AH6:AK6)/SUM(AC6:AF6)*100-100,0)</f>
        <v>0.09806702548</v>
      </c>
      <c r="AL19" s="624"/>
      <c r="AM19" s="624">
        <f>IFERROR(SUM(AM6)/SUM(AH6)*100-100,0)</f>
        <v>11.47293366</v>
      </c>
      <c r="AN19" s="624">
        <f>IFERROR(SUM(AM6:AN6)/SUM(AH6:AI6)*100-100,0)</f>
        <v>2.466123571</v>
      </c>
      <c r="AO19" s="624">
        <f>IFERROR(SUM(AM6:AO6)/SUM(AH6:AJ6)*100-100,0)</f>
        <v>-0.6156216271</v>
      </c>
      <c r="AP19" s="624">
        <f>IFERROR(SUM(AM6:AP6)/SUM(AH6:AK6)*100-100,0)</f>
        <v>-2.878701298</v>
      </c>
      <c r="AQ19" s="624"/>
      <c r="AR19" s="624">
        <f>IFERROR(SUM(AR6)/SUM(AM6)*100-100,0)</f>
        <v>13.11697581</v>
      </c>
      <c r="AS19" s="624">
        <f>IFERROR(SUM(AR6:AS6)/SUM(AM6:AN6)*100-100,0)</f>
        <v>5.081523892</v>
      </c>
      <c r="AT19" s="624">
        <f>IFERROR(SUM(AR6:AT6)/SUM(AM6:AO6)*100-100,0)</f>
        <v>3.025621585</v>
      </c>
      <c r="AU19" s="624">
        <f>IFERROR(SUM(AR6:AU6)/SUM(AM6:AP6)*100-100,0)</f>
        <v>1.674950867</v>
      </c>
      <c r="AV19" s="624"/>
      <c r="AW19" s="624">
        <f>IFERROR(SUM(AW6)/SUM(AR6)*100-100,0)</f>
        <v>-7.917349312</v>
      </c>
      <c r="AX19" s="624">
        <f>IFERROR(SUM(AW6:AX6)/SUM(AR6:AS6)*100-100,0)</f>
        <v>1.222542252</v>
      </c>
      <c r="AY19" s="624">
        <f>IFERROR(SUM(AW6:AY6)/SUM(AR6:AT6)*100-100,0)</f>
        <v>-0.36654291</v>
      </c>
      <c r="AZ19" s="624">
        <f>IFERROR(SUM(AW6:AZ6)/SUM(AR6:AU6)*100-100,0)</f>
        <v>-0.2148419215</v>
      </c>
      <c r="BA19" s="624"/>
      <c r="BB19" s="624">
        <f>IFERROR(SUM(BB6)/SUM(AW6)*100-100,0)</f>
        <v>-3.492970886</v>
      </c>
      <c r="BC19" s="624">
        <f>IFERROR(SUM(BB6:BC6)/SUM(AW6:AX6)*100-100,0)</f>
        <v>-6.033376522</v>
      </c>
      <c r="BD19" s="624">
        <f>IFERROR(SUM(BB6:BD6)/SUM(AW6:AY6)*100-100,0)</f>
        <v>-3.060337032</v>
      </c>
      <c r="BE19" s="624">
        <f>IFERROR(SUM(BB6:BE6)/SUM(AW6:AZ6)*100-100,0)</f>
        <v>-1.012793191</v>
      </c>
      <c r="BF19" s="624"/>
      <c r="BG19" s="624">
        <f>IFERROR(SUM(BG6)/SUM(BB6)*100-100,0)</f>
        <v>-11.64587812</v>
      </c>
      <c r="BH19" s="624">
        <f>IFERROR(SUM(BG6:BH6)/SUM(BB6:BC6)*100-100,0)</f>
        <v>3.774164038</v>
      </c>
      <c r="BI19" s="624">
        <f>IFERROR(SUM(BG6:BI6)/SUM(BB6:BD6)*100-100,0)</f>
        <v>1.851198164</v>
      </c>
      <c r="BJ19" s="624">
        <f>IFERROR(SUM(BG6:BJ6)/SUM(BB6:BE6)*100-100,0)</f>
        <v>1.253086504</v>
      </c>
      <c r="BK19" s="624"/>
      <c r="BL19" s="624">
        <f>IFERROR(SUM(BL6)/SUM(BG6)*100-100,0)</f>
        <v>1.937280379</v>
      </c>
      <c r="BM19" s="624">
        <f>IFERROR(SUM(BL6:BM6)/SUM(BG6:BH6)*100-100,0)</f>
        <v>-2.688638811</v>
      </c>
      <c r="BN19" s="624">
        <f>IFERROR(SUM(BL6:BN6)/SUM(BG6:BI6)*100-100,0)</f>
        <v>-3.256587649</v>
      </c>
      <c r="BO19" s="624">
        <f>IFERROR(SUM(BL6:BO6)/SUM(BG6:BJ6)*100-100,0)</f>
        <v>-3.923964364</v>
      </c>
      <c r="BP19" s="624"/>
      <c r="BQ19" s="624">
        <f>IFERROR(SUM(BQ6)/SUM(BL6)*100-100,0)</f>
        <v>-6.470165252</v>
      </c>
      <c r="BR19" s="624">
        <f>IFERROR(SUM(BQ6:BR6)/SUM(BL6:BM6)*100-100,0)</f>
        <v>-8.355426475</v>
      </c>
      <c r="BS19" s="624">
        <f>IFERROR(SUM(BQ6:BS6)/SUM(BL6:BN6)*100-100,0)</f>
        <v>-3.160032381</v>
      </c>
      <c r="BT19" s="624">
        <f>IFERROR(SUM(BQ6:BT6)/SUM(BL6:BO6)*100-100,0)</f>
        <v>-2.871535109</v>
      </c>
      <c r="BU19" s="624"/>
      <c r="BV19" s="624">
        <f>IFERROR(SUM(BV6)/SUM(BQ6)*100-100,0)</f>
        <v>-8.419443777</v>
      </c>
      <c r="BW19" s="624">
        <f>IFERROR(SUM(BV6:BW6)/SUM(BQ6:BR6)*100-100,0)</f>
        <v>1.131885372</v>
      </c>
      <c r="BX19" s="624">
        <f>IFERROR(SUM(BV6:BX6)/SUM(BQ6:BS6)*100-100,0)</f>
        <v>2.15346412</v>
      </c>
      <c r="BY19" s="624">
        <f>IFERROR(SUM(BV6:BY6)/SUM(BQ6:BT6)*100-100,0)</f>
        <v>5.59460313</v>
      </c>
      <c r="BZ19" s="624"/>
      <c r="CA19" s="624">
        <f>IFERROR(SUM(CA6)/SUM(BV6)*100-100,0)</f>
        <v>14.64343489</v>
      </c>
      <c r="CB19" s="624">
        <f>IFERROR(SUM(CA6:CB6)/SUM(BV6:BW6)*100-100,0)</f>
        <v>9.330033865</v>
      </c>
      <c r="CC19" s="624">
        <f>IFERROR(SUM(CA6:CC6)/SUM(BV6:BX6)*100-100,0)</f>
        <v>5.168605334</v>
      </c>
      <c r="CD19" s="624">
        <f>IFERROR(SUM(CA6:CD6)/SUM(BV6:BY6)*100-100,0)</f>
        <v>5.376142985</v>
      </c>
      <c r="CE19" s="624"/>
      <c r="CF19" s="624">
        <f>IFERROR(SUM(CF6)/SUM(CA6)*100-100,0)</f>
        <v>-4.313042296</v>
      </c>
      <c r="CG19" s="624">
        <f>IFERROR(SUM(CF6:CG6)/SUM(CA6:CB6)*100-100,0)</f>
        <v>-64.30779614</v>
      </c>
      <c r="CH19" s="624">
        <f>IFERROR(SUM(CF6:CH6)/SUM(CA6:CC6)*100-100,0)</f>
        <v>-75.74048931</v>
      </c>
      <c r="CI19" s="624">
        <f>IFERROR(SUM(CF6:CI6)/SUM(CA6:CD6)*100-100,0)</f>
        <v>-82.52130138</v>
      </c>
      <c r="CJ19" s="624"/>
      <c r="CK19" s="624">
        <f>IFERROR(SUM(CK6)/SUM(CF6)*100-100,0)</f>
        <v>-100</v>
      </c>
      <c r="CL19" s="624">
        <f>IFERROR(SUM(CK6:CL6)/SUM(CF6:CG6)*100-100,0)</f>
        <v>-100</v>
      </c>
      <c r="CM19" s="624">
        <f>IFERROR(SUM(CK6:CM6)/SUM(CF6:CH6)*100-100,0)</f>
        <v>-100</v>
      </c>
      <c r="CN19" s="624">
        <f>IFERROR(SUM(CK6:CN6)/SUM(CF6:CI6)*100-100,0)</f>
        <v>-100</v>
      </c>
      <c r="CO19" s="624"/>
      <c r="CP19" s="595"/>
      <c r="CQ19" s="595"/>
      <c r="CR19" s="595"/>
      <c r="CS19" s="595"/>
      <c r="CT19" s="595"/>
      <c r="CU19" s="595"/>
      <c r="CV19" s="595"/>
      <c r="CW19" s="595"/>
      <c r="CX19" s="595"/>
      <c r="CY19" s="595"/>
    </row>
    <row r="20" ht="24.75" customHeight="1">
      <c r="A20" s="599">
        <v>2025.0</v>
      </c>
      <c r="B20" s="42"/>
      <c r="C20" s="625" t="s">
        <v>115</v>
      </c>
      <c r="D20" s="626"/>
      <c r="E20" s="627"/>
      <c r="F20" s="627"/>
      <c r="G20" s="627"/>
      <c r="H20" s="627"/>
      <c r="I20" s="627">
        <f>IFERROR(SUM(I8)/SUM(D8)*100-100,0)</f>
        <v>50.38936669</v>
      </c>
      <c r="J20" s="627">
        <f>IFERROR(SUM(I8:J8)/SUM(D8:E8)*100-100,0)</f>
        <v>11.51271761</v>
      </c>
      <c r="K20" s="627">
        <f>IFERROR(SUM(I8:K8)/SUM(D8:F8)*100-100,0)</f>
        <v>7.811958982</v>
      </c>
      <c r="L20" s="627">
        <f>IFERROR(SUM(I8:L8)/SUM(D8:G8)*100-100,0)</f>
        <v>6.746982618</v>
      </c>
      <c r="M20" s="627"/>
      <c r="N20" s="627">
        <f>IFERROR(SUM(N8)/SUM(I8)*100-100,0)</f>
        <v>7.365617407</v>
      </c>
      <c r="O20" s="627">
        <f>IFERROR(SUM(N8:O8)/SUM(I8:J8)*100-100,0)</f>
        <v>8.56653246</v>
      </c>
      <c r="P20" s="627">
        <f>IFERROR(SUM(N8:P8)/SUM(I8:K8)*100-100,0)</f>
        <v>7.846544118</v>
      </c>
      <c r="Q20" s="627">
        <f>IFERROR(SUM(N8:Q8)/SUM(I8:L8)*100-100,0)</f>
        <v>5.186101355</v>
      </c>
      <c r="R20" s="627"/>
      <c r="S20" s="627">
        <f>IFERROR(SUM(S8)/SUM(N8)*100-100,0)</f>
        <v>20.30118432</v>
      </c>
      <c r="T20" s="627">
        <f>IFERROR(SUM(S8:T8)/SUM(N8:O8)*100-100,0)</f>
        <v>14.30178948</v>
      </c>
      <c r="U20" s="627">
        <f>IFERROR(SUM(S8:U8)/SUM(N8:P8)*100-100,0)</f>
        <v>2.542849707</v>
      </c>
      <c r="V20" s="627">
        <f>IFERROR(SUM(S8:V8)/SUM(N8:Q8)*100-100,0)</f>
        <v>5.653485737</v>
      </c>
      <c r="W20" s="627"/>
      <c r="X20" s="627">
        <f>IFERROR(SUM(X8)/SUM(S8)*100-100,0)</f>
        <v>21.63175644</v>
      </c>
      <c r="Y20" s="627">
        <f>IFERROR(SUM(X8:Y8)/SUM(S8:T8)*100-100,0)</f>
        <v>4.50031979</v>
      </c>
      <c r="Z20" s="627">
        <f>IFERROR(SUM(X8:Z8)/SUM(S8:U8)*100-100,0)</f>
        <v>19.94342186</v>
      </c>
      <c r="AA20" s="627">
        <f>IFERROR(SUM(X8:AA8)/SUM(S8:V8)*100-100,0)</f>
        <v>13.63621504</v>
      </c>
      <c r="AB20" s="627"/>
      <c r="AC20" s="627">
        <f>IFERROR(SUM(AC8)/SUM(X8)*100-100,0)</f>
        <v>-32.49424062</v>
      </c>
      <c r="AD20" s="627">
        <f>IFERROR(SUM(AC8:AD8)/SUM(X8:Y8)*100-100,0)</f>
        <v>-0.4978231332</v>
      </c>
      <c r="AE20" s="627">
        <f>IFERROR(SUM(AC8:AE8)/SUM(X8:Z8)*100-100,0)</f>
        <v>-0.2462242426</v>
      </c>
      <c r="AF20" s="627">
        <f>IFERROR(SUM(AC8:AF8)/SUM(X8:AA8)*100-100,0)</f>
        <v>2.062161147</v>
      </c>
      <c r="AG20" s="627"/>
      <c r="AH20" s="627">
        <f>IFERROR(SUM(AH8)/SUM(AC8)*100-100,0)</f>
        <v>-13.9121667</v>
      </c>
      <c r="AI20" s="627">
        <f>IFERROR(SUM(AH8:AI8)/SUM(AC8:AD8)*100-100,0)</f>
        <v>-0.7329386529</v>
      </c>
      <c r="AJ20" s="627">
        <f>IFERROR(SUM(AH8:AJ8)/SUM(AC8:AE8)*100-100,0)</f>
        <v>-7.681580802</v>
      </c>
      <c r="AK20" s="627">
        <f>IFERROR(SUM(AH8:AK8)/SUM(AC8:AF8)*100-100,0)</f>
        <v>6.1582776</v>
      </c>
      <c r="AL20" s="627"/>
      <c r="AM20" s="627">
        <f>IFERROR(SUM(AM8)/SUM(AH8)*100-100,0)</f>
        <v>39.24782815</v>
      </c>
      <c r="AN20" s="627">
        <f>IFERROR(SUM(AM8:AN8)/SUM(AH8:AI8)*100-100,0)</f>
        <v>7.618349166</v>
      </c>
      <c r="AO20" s="627">
        <f>IFERROR(SUM(AM8:AO8)/SUM(AH8:AJ8)*100-100,0)</f>
        <v>6.435904098</v>
      </c>
      <c r="AP20" s="627">
        <f>IFERROR(SUM(AM8:AP8)/SUM(AH8:AK8)*100-100,0)</f>
        <v>8.386512926</v>
      </c>
      <c r="AQ20" s="627"/>
      <c r="AR20" s="627">
        <f>IFERROR(SUM(AR8)/SUM(AM8)*100-100,0)</f>
        <v>18.17085051</v>
      </c>
      <c r="AS20" s="627">
        <f>IFERROR(SUM(AR8:AS8)/SUM(AM8:AN8)*100-100,0)</f>
        <v>-11.06333742</v>
      </c>
      <c r="AT20" s="627">
        <f>IFERROR(SUM(AR8:AT8)/SUM(AM8:AO8)*100-100,0)</f>
        <v>-9.849418734</v>
      </c>
      <c r="AU20" s="627">
        <f>IFERROR(SUM(AR8:AU8)/SUM(AM8:AP8)*100-100,0)</f>
        <v>-15.92440308</v>
      </c>
      <c r="AV20" s="627"/>
      <c r="AW20" s="627">
        <f>IFERROR(SUM(AW8)/SUM(AR8)*100-100,0)</f>
        <v>-18.42230305</v>
      </c>
      <c r="AX20" s="627">
        <f>IFERROR(SUM(AW8:AX8)/SUM(AR8:AS8)*100-100,0)</f>
        <v>3.272667455</v>
      </c>
      <c r="AY20" s="627">
        <f>IFERROR(SUM(AW8:AY8)/SUM(AR8:AT8)*100-100,0)</f>
        <v>-1.387774174</v>
      </c>
      <c r="AZ20" s="627">
        <f>IFERROR(SUM(AW8:AZ8)/SUM(AR8:AU8)*100-100,0)</f>
        <v>-0.9365654232</v>
      </c>
      <c r="BA20" s="627"/>
      <c r="BB20" s="627">
        <f>IFERROR(SUM(BB8)/SUM(AW8)*100-100,0)</f>
        <v>-33.70928815</v>
      </c>
      <c r="BC20" s="627">
        <f>IFERROR(SUM(BB8:BC8)/SUM(AW8:AX8)*100-100,0)</f>
        <v>-22.43812539</v>
      </c>
      <c r="BD20" s="627">
        <f>IFERROR(SUM(BB8:BD8)/SUM(AW8:AY8)*100-100,0)</f>
        <v>-15.87352234</v>
      </c>
      <c r="BE20" s="627">
        <f>IFERROR(SUM(BB8:BE8)/SUM(AW8:AZ8)*100-100,0)</f>
        <v>-8.591292491</v>
      </c>
      <c r="BF20" s="627"/>
      <c r="BG20" s="627">
        <f>IFERROR(SUM(BG8)/SUM(BB8)*100-100,0)</f>
        <v>10.04252479</v>
      </c>
      <c r="BH20" s="627">
        <f>IFERROR(SUM(BG8:BH8)/SUM(BB8:BC8)*100-100,0)</f>
        <v>33.80727568</v>
      </c>
      <c r="BI20" s="627">
        <f>IFERROR(SUM(BG8:BI8)/SUM(BB8:BD8)*100-100,0)</f>
        <v>15.5406885</v>
      </c>
      <c r="BJ20" s="627">
        <f>IFERROR(SUM(BG8:BJ8)/SUM(BB8:BE8)*100-100,0)</f>
        <v>7.859278121</v>
      </c>
      <c r="BK20" s="627"/>
      <c r="BL20" s="627">
        <f>IFERROR(SUM(BL8)/SUM(BG8)*100-100,0)</f>
        <v>11.20082545</v>
      </c>
      <c r="BM20" s="627">
        <f>IFERROR(SUM(BL8:BM8)/SUM(BG8:BH8)*100-100,0)</f>
        <v>-19.20826644</v>
      </c>
      <c r="BN20" s="627">
        <f>IFERROR(SUM(BL8:BN8)/SUM(BG8:BI8)*100-100,0)</f>
        <v>-16.50748063</v>
      </c>
      <c r="BO20" s="627">
        <f>IFERROR(SUM(BL8:BO8)/SUM(BG8:BJ8)*100-100,0)</f>
        <v>-17.72546595</v>
      </c>
      <c r="BP20" s="627"/>
      <c r="BQ20" s="627">
        <f>IFERROR(SUM(BQ8)/SUM(BL8)*100-100,0)</f>
        <v>-3.975853549</v>
      </c>
      <c r="BR20" s="627">
        <f>IFERROR(SUM(BQ8:BR8)/SUM(BL8:BM8)*100-100,0)</f>
        <v>-14.15369087</v>
      </c>
      <c r="BS20" s="627">
        <f>IFERROR(SUM(BQ8:BS8)/SUM(BL8:BN8)*100-100,0)</f>
        <v>-3.788683563</v>
      </c>
      <c r="BT20" s="627">
        <f>IFERROR(SUM(BQ8:BT8)/SUM(BL8:BO8)*100-100,0)</f>
        <v>-6.653644041</v>
      </c>
      <c r="BU20" s="627"/>
      <c r="BV20" s="627">
        <f>IFERROR(SUM(BV8)/SUM(BQ8)*100-100,0)</f>
        <v>-14.50155845</v>
      </c>
      <c r="BW20" s="627">
        <f>IFERROR(SUM(BV8:BW8)/SUM(BQ8:BR8)*100-100,0)</f>
        <v>11.56749814</v>
      </c>
      <c r="BX20" s="627">
        <f>IFERROR(SUM(BV8:BX8)/SUM(BQ8:BS8)*100-100,0)</f>
        <v>25.59252657</v>
      </c>
      <c r="BY20" s="627">
        <f>IFERROR(SUM(BV8:BY8)/SUM(BQ8:BT8)*100-100,0)</f>
        <v>26.98417134</v>
      </c>
      <c r="BZ20" s="627"/>
      <c r="CA20" s="627">
        <f>IFERROR(SUM(CA8)/SUM(BV8)*100-100,0)</f>
        <v>34.33273831</v>
      </c>
      <c r="CB20" s="627">
        <f>IFERROR(SUM(CA8:CB8)/SUM(BV8:BW8)*100-100,0)</f>
        <v>18.69884183</v>
      </c>
      <c r="CC20" s="627">
        <f>IFERROR(SUM(CA8:CC8)/SUM(BV8:BX8)*100-100,0)</f>
        <v>1.704149843</v>
      </c>
      <c r="CD20" s="627">
        <f>IFERROR(SUM(CA8:CD8)/SUM(BV8:BY8)*100-100,0)</f>
        <v>5.724459896</v>
      </c>
      <c r="CE20" s="627"/>
      <c r="CF20" s="627">
        <f>IFERROR(SUM(CF8)/SUM(CA8)*100-100,0)</f>
        <v>-14.6917109</v>
      </c>
      <c r="CG20" s="627">
        <f>IFERROR(SUM(CF8:CG8)/SUM(CA8:CB8)*100-100,0)</f>
        <v>-71.76961321</v>
      </c>
      <c r="CH20" s="627">
        <f>IFERROR(SUM(CF8:CH8)/SUM(CA8:CC8)*100-100,0)</f>
        <v>-80.28764343</v>
      </c>
      <c r="CI20" s="627">
        <f>IFERROR(SUM(CF8:CI8)/SUM(CA8:CD8)*100-100,0)</f>
        <v>-86.15574843</v>
      </c>
      <c r="CJ20" s="627"/>
      <c r="CK20" s="627">
        <f>IFERROR(SUM(CK8)/SUM(CF8)*100-100,0)</f>
        <v>-100</v>
      </c>
      <c r="CL20" s="627">
        <f>IFERROR(SUM(CK8:CL8)/SUM(CF8:CG8)*100-100,0)</f>
        <v>-100</v>
      </c>
      <c r="CM20" s="627">
        <f>IFERROR(SUM(CK8:CM8)/SUM(CF8:CH8)*100-100,0)</f>
        <v>-100</v>
      </c>
      <c r="CN20" s="627">
        <f>IFERROR(SUM(CK8:CN8)/SUM(CF8:CI8)*100-100,0)</f>
        <v>-100</v>
      </c>
      <c r="CO20" s="627"/>
    </row>
    <row r="21" ht="24.75" customHeight="1">
      <c r="B21" s="628" t="s">
        <v>122</v>
      </c>
      <c r="C21" s="629" t="s">
        <v>114</v>
      </c>
      <c r="D21" s="630">
        <f t="shared" ref="D21:CO21" si="85">+D5/D6*100</f>
        <v>98.74776108</v>
      </c>
      <c r="E21" s="631">
        <f t="shared" si="85"/>
        <v>100.0593729</v>
      </c>
      <c r="F21" s="631">
        <f t="shared" si="85"/>
        <v>101.8169839</v>
      </c>
      <c r="G21" s="631">
        <f t="shared" si="85"/>
        <v>98.68637602</v>
      </c>
      <c r="H21" s="631">
        <f t="shared" si="85"/>
        <v>99.99999999</v>
      </c>
      <c r="I21" s="631">
        <f t="shared" si="85"/>
        <v>104.8483444</v>
      </c>
      <c r="J21" s="631">
        <f t="shared" si="85"/>
        <v>106.0140447</v>
      </c>
      <c r="K21" s="631">
        <f t="shared" si="85"/>
        <v>110.2368349</v>
      </c>
      <c r="L21" s="631">
        <f t="shared" si="85"/>
        <v>107.9180678</v>
      </c>
      <c r="M21" s="631">
        <f t="shared" si="85"/>
        <v>107.3899998</v>
      </c>
      <c r="N21" s="631">
        <f t="shared" si="85"/>
        <v>119.4627967</v>
      </c>
      <c r="O21" s="631">
        <f t="shared" si="85"/>
        <v>125.9138614</v>
      </c>
      <c r="P21" s="631">
        <f t="shared" si="85"/>
        <v>111.1755541</v>
      </c>
      <c r="Q21" s="631">
        <f t="shared" si="85"/>
        <v>112.7072928</v>
      </c>
      <c r="R21" s="631">
        <f t="shared" si="85"/>
        <v>117.5624967</v>
      </c>
      <c r="S21" s="631">
        <f t="shared" si="85"/>
        <v>120.190164</v>
      </c>
      <c r="T21" s="631">
        <f t="shared" si="85"/>
        <v>122.2148476</v>
      </c>
      <c r="U21" s="631">
        <f t="shared" si="85"/>
        <v>127.2308784</v>
      </c>
      <c r="V21" s="631">
        <f t="shared" si="85"/>
        <v>126.0022105</v>
      </c>
      <c r="W21" s="631">
        <f t="shared" si="85"/>
        <v>123.8169144</v>
      </c>
      <c r="X21" s="631">
        <f t="shared" si="85"/>
        <v>126.43</v>
      </c>
      <c r="Y21" s="631">
        <f t="shared" si="85"/>
        <v>127.92</v>
      </c>
      <c r="Z21" s="631">
        <f t="shared" si="85"/>
        <v>127.86</v>
      </c>
      <c r="AA21" s="631">
        <f t="shared" si="85"/>
        <v>129.961</v>
      </c>
      <c r="AB21" s="631">
        <f t="shared" si="85"/>
        <v>127.9950278</v>
      </c>
      <c r="AC21" s="631">
        <f t="shared" si="85"/>
        <v>132.9234606</v>
      </c>
      <c r="AD21" s="631">
        <f t="shared" si="85"/>
        <v>135.0214777</v>
      </c>
      <c r="AE21" s="631">
        <f t="shared" si="85"/>
        <v>135.99</v>
      </c>
      <c r="AF21" s="631">
        <f t="shared" si="85"/>
        <v>136.52</v>
      </c>
      <c r="AG21" s="631">
        <f t="shared" si="85"/>
        <v>135.2487013</v>
      </c>
      <c r="AH21" s="631">
        <f t="shared" si="85"/>
        <v>137.0589332</v>
      </c>
      <c r="AI21" s="631">
        <f t="shared" si="85"/>
        <v>134.4397131</v>
      </c>
      <c r="AJ21" s="631">
        <f t="shared" si="85"/>
        <v>134.3658524</v>
      </c>
      <c r="AK21" s="631">
        <f t="shared" si="85"/>
        <v>131.7553857</v>
      </c>
      <c r="AL21" s="631">
        <f t="shared" si="85"/>
        <v>134.1883259</v>
      </c>
      <c r="AM21" s="631">
        <f t="shared" si="85"/>
        <v>133.8651974</v>
      </c>
      <c r="AN21" s="631">
        <f t="shared" si="85"/>
        <v>134.6894046</v>
      </c>
      <c r="AO21" s="631">
        <f t="shared" si="85"/>
        <v>137.989295</v>
      </c>
      <c r="AP21" s="631">
        <f t="shared" si="85"/>
        <v>138.5386191</v>
      </c>
      <c r="AQ21" s="631">
        <f t="shared" si="85"/>
        <v>136.2818065</v>
      </c>
      <c r="AR21" s="631">
        <f t="shared" si="85"/>
        <v>138.8123825</v>
      </c>
      <c r="AS21" s="631">
        <f t="shared" si="85"/>
        <v>137.1798702</v>
      </c>
      <c r="AT21" s="631">
        <f t="shared" si="85"/>
        <v>140.4697286</v>
      </c>
      <c r="AU21" s="631">
        <f t="shared" si="85"/>
        <v>145.917211</v>
      </c>
      <c r="AV21" s="631">
        <f t="shared" si="85"/>
        <v>140.4756808</v>
      </c>
      <c r="AW21" s="631">
        <f t="shared" si="85"/>
        <v>145.4425553</v>
      </c>
      <c r="AX21" s="631">
        <f t="shared" si="85"/>
        <v>140.3332742</v>
      </c>
      <c r="AY21" s="631">
        <f t="shared" si="85"/>
        <v>143.7997617</v>
      </c>
      <c r="AZ21" s="631">
        <f t="shared" si="85"/>
        <v>144.9502015</v>
      </c>
      <c r="BA21" s="631">
        <f t="shared" si="85"/>
        <v>143.3827467</v>
      </c>
      <c r="BB21" s="631">
        <f t="shared" si="85"/>
        <v>146.6646137</v>
      </c>
      <c r="BC21" s="631">
        <f t="shared" si="85"/>
        <v>146.6671071</v>
      </c>
      <c r="BD21" s="631">
        <f t="shared" si="85"/>
        <v>146.6869793</v>
      </c>
      <c r="BE21" s="631">
        <f t="shared" si="85"/>
        <v>145.9980998</v>
      </c>
      <c r="BF21" s="631">
        <f t="shared" si="85"/>
        <v>146.4965889</v>
      </c>
      <c r="BG21" s="631">
        <f t="shared" si="85"/>
        <v>146.1861045</v>
      </c>
      <c r="BH21" s="631">
        <f t="shared" si="85"/>
        <v>147.7176909</v>
      </c>
      <c r="BI21" s="631">
        <f t="shared" si="85"/>
        <v>147.707946</v>
      </c>
      <c r="BJ21" s="631">
        <f t="shared" si="85"/>
        <v>147.5748972</v>
      </c>
      <c r="BK21" s="631">
        <f t="shared" si="85"/>
        <v>147.3886092</v>
      </c>
      <c r="BL21" s="631">
        <f t="shared" si="85"/>
        <v>149.2770467</v>
      </c>
      <c r="BM21" s="631">
        <f t="shared" si="85"/>
        <v>150.1932072</v>
      </c>
      <c r="BN21" s="631">
        <f t="shared" si="85"/>
        <v>154.3771252</v>
      </c>
      <c r="BO21" s="631">
        <f t="shared" si="85"/>
        <v>155.3884753</v>
      </c>
      <c r="BP21" s="631">
        <f t="shared" si="85"/>
        <v>152.2620227</v>
      </c>
      <c r="BQ21" s="631">
        <f t="shared" si="85"/>
        <v>162.2442003</v>
      </c>
      <c r="BR21" s="631">
        <f t="shared" si="85"/>
        <v>162.3391624</v>
      </c>
      <c r="BS21" s="631">
        <f t="shared" si="85"/>
        <v>162.1734085</v>
      </c>
      <c r="BT21" s="631">
        <f t="shared" si="85"/>
        <v>170.1502714</v>
      </c>
      <c r="BU21" s="631">
        <f t="shared" si="85"/>
        <v>164.2610122</v>
      </c>
      <c r="BV21" s="631">
        <f t="shared" si="85"/>
        <v>174.9870313</v>
      </c>
      <c r="BW21" s="631">
        <f t="shared" si="85"/>
        <v>169.2352165</v>
      </c>
      <c r="BX21" s="631">
        <f t="shared" si="85"/>
        <v>171.7566661</v>
      </c>
      <c r="BY21" s="631">
        <f t="shared" si="85"/>
        <v>171.7971035</v>
      </c>
      <c r="BZ21" s="631">
        <f t="shared" si="85"/>
        <v>171.5435235</v>
      </c>
      <c r="CA21" s="631">
        <f t="shared" si="85"/>
        <v>173.2938551</v>
      </c>
      <c r="CB21" s="631">
        <f t="shared" si="85"/>
        <v>175.099633</v>
      </c>
      <c r="CC21" s="631">
        <f t="shared" si="85"/>
        <v>180.121851</v>
      </c>
      <c r="CD21" s="631">
        <f t="shared" si="85"/>
        <v>184.3825367</v>
      </c>
      <c r="CE21" s="631">
        <f t="shared" si="85"/>
        <v>178.5234964</v>
      </c>
      <c r="CF21" s="631">
        <f t="shared" si="85"/>
        <v>186.0529644</v>
      </c>
      <c r="CG21" s="631" t="str">
        <f t="shared" si="85"/>
        <v>#DIV/0!</v>
      </c>
      <c r="CH21" s="631" t="str">
        <f t="shared" si="85"/>
        <v>#DIV/0!</v>
      </c>
      <c r="CI21" s="631" t="str">
        <f t="shared" si="85"/>
        <v>#DIV/0!</v>
      </c>
      <c r="CJ21" s="631">
        <f t="shared" si="85"/>
        <v>186.0529644</v>
      </c>
      <c r="CK21" s="631" t="str">
        <f t="shared" si="85"/>
        <v>#DIV/0!</v>
      </c>
      <c r="CL21" s="631" t="str">
        <f t="shared" si="85"/>
        <v>#DIV/0!</v>
      </c>
      <c r="CM21" s="631" t="str">
        <f t="shared" si="85"/>
        <v>#DIV/0!</v>
      </c>
      <c r="CN21" s="631" t="str">
        <f t="shared" si="85"/>
        <v>#DIV/0!</v>
      </c>
      <c r="CO21" s="631" t="str">
        <f t="shared" si="85"/>
        <v>#DIV/0!</v>
      </c>
      <c r="CP21" s="595"/>
      <c r="CQ21" s="595"/>
      <c r="CR21" s="595"/>
      <c r="CS21" s="595"/>
      <c r="CT21" s="595"/>
      <c r="CU21" s="595"/>
      <c r="CV21" s="595"/>
      <c r="CW21" s="595"/>
      <c r="CX21" s="595"/>
      <c r="CY21" s="595"/>
    </row>
    <row r="22" ht="24.75" customHeight="1">
      <c r="B22" s="42"/>
      <c r="C22" s="632" t="s">
        <v>115</v>
      </c>
      <c r="D22" s="633">
        <f t="shared" ref="D22:CO22" si="86">+D7/D8*100</f>
        <v>100</v>
      </c>
      <c r="E22" s="634">
        <f t="shared" si="86"/>
        <v>100</v>
      </c>
      <c r="F22" s="634">
        <f t="shared" si="86"/>
        <v>100</v>
      </c>
      <c r="G22" s="634">
        <f t="shared" si="86"/>
        <v>100</v>
      </c>
      <c r="H22" s="634">
        <f t="shared" si="86"/>
        <v>100</v>
      </c>
      <c r="I22" s="634">
        <f t="shared" si="86"/>
        <v>99.8748118</v>
      </c>
      <c r="J22" s="634">
        <f t="shared" si="86"/>
        <v>97.14147991</v>
      </c>
      <c r="K22" s="634">
        <f t="shared" si="86"/>
        <v>107.0583344</v>
      </c>
      <c r="L22" s="634">
        <f t="shared" si="86"/>
        <v>114.605846</v>
      </c>
      <c r="M22" s="634">
        <f t="shared" si="86"/>
        <v>104.2801237</v>
      </c>
      <c r="N22" s="634">
        <f t="shared" si="86"/>
        <v>113.2698982</v>
      </c>
      <c r="O22" s="634">
        <f t="shared" si="86"/>
        <v>110.2998484</v>
      </c>
      <c r="P22" s="634">
        <f t="shared" si="86"/>
        <v>112.1551436</v>
      </c>
      <c r="Q22" s="634">
        <f t="shared" si="86"/>
        <v>116.6681447</v>
      </c>
      <c r="R22" s="634">
        <f t="shared" si="86"/>
        <v>112.7147508</v>
      </c>
      <c r="S22" s="634">
        <f t="shared" si="86"/>
        <v>117.8343577</v>
      </c>
      <c r="T22" s="634">
        <f t="shared" si="86"/>
        <v>110.9640636</v>
      </c>
      <c r="U22" s="634">
        <f t="shared" si="86"/>
        <v>115.3002483</v>
      </c>
      <c r="V22" s="634">
        <f t="shared" si="86"/>
        <v>120.5566829</v>
      </c>
      <c r="W22" s="634">
        <f t="shared" si="86"/>
        <v>115.5687274</v>
      </c>
      <c r="X22" s="634">
        <f t="shared" si="86"/>
        <v>123.9688969</v>
      </c>
      <c r="Y22" s="634">
        <f t="shared" si="86"/>
        <v>119.3169399</v>
      </c>
      <c r="Z22" s="634">
        <f t="shared" si="86"/>
        <v>121.8631365</v>
      </c>
      <c r="AA22" s="634">
        <f t="shared" si="86"/>
        <v>132.6670495</v>
      </c>
      <c r="AB22" s="634">
        <f t="shared" si="86"/>
        <v>123.7275045</v>
      </c>
      <c r="AC22" s="634">
        <f t="shared" si="86"/>
        <v>134.5531298</v>
      </c>
      <c r="AD22" s="634">
        <f t="shared" si="86"/>
        <v>126.2479804</v>
      </c>
      <c r="AE22" s="634">
        <f t="shared" si="86"/>
        <v>133.2220929</v>
      </c>
      <c r="AF22" s="634">
        <f t="shared" si="86"/>
        <v>143.9631212</v>
      </c>
      <c r="AG22" s="634">
        <f t="shared" si="86"/>
        <v>133.2355383</v>
      </c>
      <c r="AH22" s="634">
        <f t="shared" si="86"/>
        <v>139.2605031</v>
      </c>
      <c r="AI22" s="634">
        <f t="shared" si="86"/>
        <v>128.5389788</v>
      </c>
      <c r="AJ22" s="634">
        <f t="shared" si="86"/>
        <v>130.8694611</v>
      </c>
      <c r="AK22" s="634">
        <f t="shared" si="86"/>
        <v>132.963023</v>
      </c>
      <c r="AL22" s="634">
        <f t="shared" si="86"/>
        <v>131.7496906</v>
      </c>
      <c r="AM22" s="634">
        <f t="shared" si="86"/>
        <v>133.5807914</v>
      </c>
      <c r="AN22" s="634">
        <f t="shared" si="86"/>
        <v>130.3583778</v>
      </c>
      <c r="AO22" s="634">
        <f t="shared" si="86"/>
        <v>133.5539031</v>
      </c>
      <c r="AP22" s="634">
        <f t="shared" si="86"/>
        <v>141.5229542</v>
      </c>
      <c r="AQ22" s="634">
        <f t="shared" si="86"/>
        <v>135.1763465</v>
      </c>
      <c r="AR22" s="634">
        <f t="shared" si="86"/>
        <v>144.2968795</v>
      </c>
      <c r="AS22" s="634">
        <f t="shared" si="86"/>
        <v>134.896628</v>
      </c>
      <c r="AT22" s="634">
        <f t="shared" si="86"/>
        <v>139.9876305</v>
      </c>
      <c r="AU22" s="634">
        <f t="shared" si="86"/>
        <v>148.2568754</v>
      </c>
      <c r="AV22" s="634">
        <f t="shared" si="86"/>
        <v>141.8613004</v>
      </c>
      <c r="AW22" s="634">
        <f t="shared" si="86"/>
        <v>147.8673336</v>
      </c>
      <c r="AX22" s="634">
        <f t="shared" si="86"/>
        <v>138.0505619</v>
      </c>
      <c r="AY22" s="634">
        <f t="shared" si="86"/>
        <v>142.8114663</v>
      </c>
      <c r="AZ22" s="634">
        <f t="shared" si="86"/>
        <v>144.7538837</v>
      </c>
      <c r="BA22" s="634">
        <f t="shared" si="86"/>
        <v>142.6838024</v>
      </c>
      <c r="BB22" s="634">
        <f t="shared" si="86"/>
        <v>147.6440522</v>
      </c>
      <c r="BC22" s="634">
        <f t="shared" si="86"/>
        <v>141.6411657</v>
      </c>
      <c r="BD22" s="634">
        <f t="shared" si="86"/>
        <v>143.6257176</v>
      </c>
      <c r="BE22" s="634">
        <f t="shared" si="86"/>
        <v>142.6375038</v>
      </c>
      <c r="BF22" s="634">
        <f t="shared" si="86"/>
        <v>143.2106734</v>
      </c>
      <c r="BG22" s="634">
        <f t="shared" si="86"/>
        <v>144.492942</v>
      </c>
      <c r="BH22" s="634">
        <f t="shared" si="86"/>
        <v>106.0974166</v>
      </c>
      <c r="BI22" s="634">
        <f t="shared" si="86"/>
        <v>142.8201163</v>
      </c>
      <c r="BJ22" s="634">
        <f t="shared" si="86"/>
        <v>142.8233772</v>
      </c>
      <c r="BK22" s="634">
        <f t="shared" si="86"/>
        <v>127.8433782</v>
      </c>
      <c r="BL22" s="634">
        <f t="shared" si="86"/>
        <v>150.1721448</v>
      </c>
      <c r="BM22" s="634">
        <f t="shared" si="86"/>
        <v>142.4866761</v>
      </c>
      <c r="BN22" s="634">
        <f t="shared" si="86"/>
        <v>148.6198866</v>
      </c>
      <c r="BO22" s="634">
        <f t="shared" si="86"/>
        <v>153.7771112</v>
      </c>
      <c r="BP22" s="634">
        <f t="shared" si="86"/>
        <v>148.1852896</v>
      </c>
      <c r="BQ22" s="634">
        <f t="shared" si="86"/>
        <v>161.087478</v>
      </c>
      <c r="BR22" s="634">
        <f t="shared" si="86"/>
        <v>159.196693</v>
      </c>
      <c r="BS22" s="634">
        <f t="shared" si="86"/>
        <v>161.0374431</v>
      </c>
      <c r="BT22" s="634">
        <f t="shared" si="86"/>
        <v>165.280121</v>
      </c>
      <c r="BU22" s="634">
        <f t="shared" si="86"/>
        <v>161.5918609</v>
      </c>
      <c r="BV22" s="634">
        <f t="shared" si="86"/>
        <v>172.0507511</v>
      </c>
      <c r="BW22" s="634">
        <f t="shared" si="86"/>
        <v>163.8868899</v>
      </c>
      <c r="BX22" s="634">
        <f t="shared" si="86"/>
        <v>122.8412793</v>
      </c>
      <c r="BY22" s="634">
        <f t="shared" si="86"/>
        <v>165.492635</v>
      </c>
      <c r="BZ22" s="634">
        <f t="shared" si="86"/>
        <v>153.3253294</v>
      </c>
      <c r="CA22" s="634">
        <f t="shared" si="86"/>
        <v>167.7070883</v>
      </c>
      <c r="CB22" s="634">
        <f t="shared" si="86"/>
        <v>169.5128965</v>
      </c>
      <c r="CC22" s="634">
        <f t="shared" si="86"/>
        <v>175.3245328</v>
      </c>
      <c r="CD22" s="634">
        <f t="shared" si="86"/>
        <v>176.1384404</v>
      </c>
      <c r="CE22" s="634">
        <f t="shared" si="86"/>
        <v>172.4237259</v>
      </c>
      <c r="CF22" s="634">
        <f t="shared" si="86"/>
        <v>178.5210684</v>
      </c>
      <c r="CG22" s="634" t="str">
        <f t="shared" si="86"/>
        <v>#DIV/0!</v>
      </c>
      <c r="CH22" s="634" t="str">
        <f t="shared" si="86"/>
        <v>#DIV/0!</v>
      </c>
      <c r="CI22" s="634" t="str">
        <f t="shared" si="86"/>
        <v>#DIV/0!</v>
      </c>
      <c r="CJ22" s="634">
        <f t="shared" si="86"/>
        <v>178.5210684</v>
      </c>
      <c r="CK22" s="634" t="str">
        <f t="shared" si="86"/>
        <v>#DIV/0!</v>
      </c>
      <c r="CL22" s="634" t="str">
        <f t="shared" si="86"/>
        <v>#DIV/0!</v>
      </c>
      <c r="CM22" s="634" t="str">
        <f t="shared" si="86"/>
        <v>#DIV/0!</v>
      </c>
      <c r="CN22" s="634" t="str">
        <f t="shared" si="86"/>
        <v>#DIV/0!</v>
      </c>
      <c r="CO22" s="634" t="str">
        <f t="shared" si="86"/>
        <v>#DIV/0!</v>
      </c>
    </row>
    <row r="23" ht="24.75" customHeight="1">
      <c r="B23" s="621" t="s">
        <v>123</v>
      </c>
      <c r="C23" s="622" t="s">
        <v>114</v>
      </c>
      <c r="D23" s="623">
        <f t="shared" ref="D23:H23" si="87">+IFERROR(D21/#REF!*100-100,0)</f>
        <v>0</v>
      </c>
      <c r="E23" s="624">
        <f t="shared" si="87"/>
        <v>0</v>
      </c>
      <c r="F23" s="624">
        <f t="shared" si="87"/>
        <v>0</v>
      </c>
      <c r="G23" s="624">
        <f t="shared" si="87"/>
        <v>0</v>
      </c>
      <c r="H23" s="624">
        <f t="shared" si="87"/>
        <v>0</v>
      </c>
      <c r="I23" s="624">
        <f t="shared" ref="I23:CO23" si="88">+IFERROR(I21/D21*100-100,0)</f>
        <v>6.17794594</v>
      </c>
      <c r="J23" s="624">
        <f t="shared" si="88"/>
        <v>5.951138411</v>
      </c>
      <c r="K23" s="624">
        <f t="shared" si="88"/>
        <v>8.269593774</v>
      </c>
      <c r="L23" s="624">
        <f t="shared" si="88"/>
        <v>9.354575723</v>
      </c>
      <c r="M23" s="624">
        <f t="shared" si="88"/>
        <v>7.389999804</v>
      </c>
      <c r="N23" s="624">
        <f t="shared" si="88"/>
        <v>13.93865814</v>
      </c>
      <c r="O23" s="624">
        <f t="shared" si="88"/>
        <v>18.77092494</v>
      </c>
      <c r="P23" s="624">
        <f t="shared" si="88"/>
        <v>0.8515476283</v>
      </c>
      <c r="Q23" s="624">
        <f t="shared" si="88"/>
        <v>4.437834252</v>
      </c>
      <c r="R23" s="624">
        <f t="shared" si="88"/>
        <v>9.472480605</v>
      </c>
      <c r="S23" s="624">
        <f t="shared" si="88"/>
        <v>0.6088651568</v>
      </c>
      <c r="T23" s="624">
        <f t="shared" si="88"/>
        <v>-2.937733618</v>
      </c>
      <c r="U23" s="624">
        <f t="shared" si="88"/>
        <v>14.44141609</v>
      </c>
      <c r="V23" s="624">
        <f t="shared" si="88"/>
        <v>11.79596936</v>
      </c>
      <c r="W23" s="624">
        <f t="shared" si="88"/>
        <v>5.320078994</v>
      </c>
      <c r="X23" s="624">
        <f t="shared" si="88"/>
        <v>5.191636143</v>
      </c>
      <c r="Y23" s="624">
        <f t="shared" si="88"/>
        <v>4.668133651</v>
      </c>
      <c r="Z23" s="624">
        <f t="shared" si="88"/>
        <v>0.4944724119</v>
      </c>
      <c r="AA23" s="624">
        <f t="shared" si="88"/>
        <v>3.141841314</v>
      </c>
      <c r="AB23" s="624">
        <f t="shared" si="88"/>
        <v>3.37442863</v>
      </c>
      <c r="AC23" s="624">
        <f t="shared" si="88"/>
        <v>5.136012502</v>
      </c>
      <c r="AD23" s="624">
        <f t="shared" si="88"/>
        <v>5.551499128</v>
      </c>
      <c r="AE23" s="624">
        <f t="shared" si="88"/>
        <v>6.358517128</v>
      </c>
      <c r="AF23" s="624">
        <f t="shared" si="88"/>
        <v>5.046898685</v>
      </c>
      <c r="AG23" s="624">
        <f t="shared" si="88"/>
        <v>5.667152537</v>
      </c>
      <c r="AH23" s="624">
        <f t="shared" si="88"/>
        <v>3.111168329</v>
      </c>
      <c r="AI23" s="624">
        <f t="shared" si="88"/>
        <v>-0.4308681858</v>
      </c>
      <c r="AJ23" s="624">
        <f t="shared" si="88"/>
        <v>-1.194313979</v>
      </c>
      <c r="AK23" s="624">
        <f t="shared" si="88"/>
        <v>-3.490048548</v>
      </c>
      <c r="AL23" s="624">
        <f t="shared" si="88"/>
        <v>-0.7840188794</v>
      </c>
      <c r="AM23" s="624">
        <f t="shared" si="88"/>
        <v>-2.330191683</v>
      </c>
      <c r="AN23" s="624">
        <f t="shared" si="88"/>
        <v>0.1857274981</v>
      </c>
      <c r="AO23" s="624">
        <f t="shared" si="88"/>
        <v>2.696699003</v>
      </c>
      <c r="AP23" s="624">
        <f t="shared" si="88"/>
        <v>5.14835374</v>
      </c>
      <c r="AQ23" s="624">
        <f t="shared" si="88"/>
        <v>1.560106378</v>
      </c>
      <c r="AR23" s="624">
        <f t="shared" si="88"/>
        <v>3.695646995</v>
      </c>
      <c r="AS23" s="624">
        <f t="shared" si="88"/>
        <v>1.849043408</v>
      </c>
      <c r="AT23" s="624">
        <f t="shared" si="88"/>
        <v>1.797555044</v>
      </c>
      <c r="AU23" s="624">
        <f t="shared" si="88"/>
        <v>5.3260181</v>
      </c>
      <c r="AV23" s="624">
        <f t="shared" si="88"/>
        <v>3.077354461</v>
      </c>
      <c r="AW23" s="624">
        <f t="shared" si="88"/>
        <v>4.776355478</v>
      </c>
      <c r="AX23" s="624">
        <f t="shared" si="88"/>
        <v>2.298736737</v>
      </c>
      <c r="AY23" s="624">
        <f t="shared" si="88"/>
        <v>2.370641085</v>
      </c>
      <c r="AZ23" s="624">
        <f t="shared" si="88"/>
        <v>-0.662711015</v>
      </c>
      <c r="BA23" s="624">
        <f t="shared" si="88"/>
        <v>2.069444245</v>
      </c>
      <c r="BB23" s="624">
        <f t="shared" si="88"/>
        <v>0.840234385</v>
      </c>
      <c r="BC23" s="624">
        <f t="shared" si="88"/>
        <v>4.513422027</v>
      </c>
      <c r="BD23" s="624">
        <f t="shared" si="88"/>
        <v>2.007804167</v>
      </c>
      <c r="BE23" s="624">
        <f t="shared" si="88"/>
        <v>0.7229367085</v>
      </c>
      <c r="BF23" s="624">
        <f t="shared" si="88"/>
        <v>2.17169937</v>
      </c>
      <c r="BG23" s="624">
        <f t="shared" si="88"/>
        <v>-0.3262608073</v>
      </c>
      <c r="BH23" s="624">
        <f t="shared" si="88"/>
        <v>0.7163049807</v>
      </c>
      <c r="BI23" s="624">
        <f t="shared" si="88"/>
        <v>0.6960172694</v>
      </c>
      <c r="BJ23" s="624">
        <f t="shared" si="88"/>
        <v>1.080012304</v>
      </c>
      <c r="BK23" s="624">
        <f t="shared" si="88"/>
        <v>0.6089017644</v>
      </c>
      <c r="BL23" s="624">
        <f t="shared" si="88"/>
        <v>2.114388496</v>
      </c>
      <c r="BM23" s="624">
        <f t="shared" si="88"/>
        <v>1.675842779</v>
      </c>
      <c r="BN23" s="624">
        <f t="shared" si="88"/>
        <v>4.515112059</v>
      </c>
      <c r="BO23" s="624">
        <f t="shared" si="88"/>
        <v>5.294652588</v>
      </c>
      <c r="BP23" s="624">
        <f t="shared" si="88"/>
        <v>3.306506199</v>
      </c>
      <c r="BQ23" s="624">
        <f t="shared" si="88"/>
        <v>8.686635908</v>
      </c>
      <c r="BR23" s="624">
        <f t="shared" si="88"/>
        <v>8.086887197</v>
      </c>
      <c r="BS23" s="624">
        <f t="shared" si="88"/>
        <v>5.050154477</v>
      </c>
      <c r="BT23" s="624">
        <f t="shared" si="88"/>
        <v>9.499929806</v>
      </c>
      <c r="BU23" s="624">
        <f t="shared" si="88"/>
        <v>7.880487363</v>
      </c>
      <c r="BV23" s="624">
        <f t="shared" si="88"/>
        <v>7.85410572</v>
      </c>
      <c r="BW23" s="624">
        <f t="shared" si="88"/>
        <v>4.247930019</v>
      </c>
      <c r="BX23" s="624">
        <f t="shared" si="88"/>
        <v>5.909265671</v>
      </c>
      <c r="BY23" s="624">
        <f t="shared" si="88"/>
        <v>0.9678691874</v>
      </c>
      <c r="BZ23" s="624">
        <f t="shared" si="88"/>
        <v>4.433499607</v>
      </c>
      <c r="CA23" s="624">
        <f t="shared" si="88"/>
        <v>-0.967600967</v>
      </c>
      <c r="CB23" s="624">
        <f t="shared" si="88"/>
        <v>3.465245974</v>
      </c>
      <c r="CC23" s="624">
        <f t="shared" si="88"/>
        <v>4.870369843</v>
      </c>
      <c r="CD23" s="624">
        <f t="shared" si="88"/>
        <v>7.325754067</v>
      </c>
      <c r="CE23" s="624">
        <f t="shared" si="88"/>
        <v>4.068922444</v>
      </c>
      <c r="CF23" s="624">
        <f t="shared" si="88"/>
        <v>7.362701558</v>
      </c>
      <c r="CG23" s="624">
        <f t="shared" si="88"/>
        <v>0</v>
      </c>
      <c r="CH23" s="624">
        <f t="shared" si="88"/>
        <v>0</v>
      </c>
      <c r="CI23" s="624">
        <f t="shared" si="88"/>
        <v>0</v>
      </c>
      <c r="CJ23" s="624">
        <f t="shared" si="88"/>
        <v>4.217634182</v>
      </c>
      <c r="CK23" s="624">
        <f t="shared" si="88"/>
        <v>0</v>
      </c>
      <c r="CL23" s="624">
        <f t="shared" si="88"/>
        <v>0</v>
      </c>
      <c r="CM23" s="624">
        <f t="shared" si="88"/>
        <v>0</v>
      </c>
      <c r="CN23" s="624">
        <f t="shared" si="88"/>
        <v>0</v>
      </c>
      <c r="CO23" s="624">
        <f t="shared" si="88"/>
        <v>0</v>
      </c>
      <c r="CP23" s="595"/>
      <c r="CQ23" s="595"/>
      <c r="CR23" s="595"/>
      <c r="CS23" s="595"/>
      <c r="CT23" s="595"/>
      <c r="CU23" s="595"/>
      <c r="CV23" s="595"/>
      <c r="CW23" s="595"/>
      <c r="CX23" s="595"/>
      <c r="CY23" s="595"/>
    </row>
    <row r="24" ht="24.75" customHeight="1">
      <c r="B24" s="42"/>
      <c r="C24" s="625" t="s">
        <v>115</v>
      </c>
      <c r="D24" s="626">
        <f t="shared" ref="D24:H24" si="89">+IFERROR(D22/#REF!*100-100,0)</f>
        <v>0</v>
      </c>
      <c r="E24" s="627">
        <f t="shared" si="89"/>
        <v>0</v>
      </c>
      <c r="F24" s="627">
        <f t="shared" si="89"/>
        <v>0</v>
      </c>
      <c r="G24" s="627">
        <f t="shared" si="89"/>
        <v>0</v>
      </c>
      <c r="H24" s="627">
        <f t="shared" si="89"/>
        <v>0</v>
      </c>
      <c r="I24" s="627">
        <f t="shared" ref="I24:CO24" si="90">+IFERROR(I22/D22*100-100,0)</f>
        <v>-0.1251881996</v>
      </c>
      <c r="J24" s="627">
        <f t="shared" si="90"/>
        <v>-2.858520093</v>
      </c>
      <c r="K24" s="627">
        <f t="shared" si="90"/>
        <v>7.058334447</v>
      </c>
      <c r="L24" s="627">
        <f t="shared" si="90"/>
        <v>14.60584597</v>
      </c>
      <c r="M24" s="627">
        <f t="shared" si="90"/>
        <v>4.280123741</v>
      </c>
      <c r="N24" s="627">
        <f t="shared" si="90"/>
        <v>13.41187647</v>
      </c>
      <c r="O24" s="627">
        <f t="shared" si="90"/>
        <v>13.54557139</v>
      </c>
      <c r="P24" s="627">
        <f t="shared" si="90"/>
        <v>4.760777573</v>
      </c>
      <c r="Q24" s="627">
        <f t="shared" si="90"/>
        <v>1.79947077</v>
      </c>
      <c r="R24" s="627">
        <f t="shared" si="90"/>
        <v>8.088432152</v>
      </c>
      <c r="S24" s="627">
        <f t="shared" si="90"/>
        <v>4.029719814</v>
      </c>
      <c r="T24" s="627">
        <f t="shared" si="90"/>
        <v>0.6021905142</v>
      </c>
      <c r="U24" s="627">
        <f t="shared" si="90"/>
        <v>2.804244705</v>
      </c>
      <c r="V24" s="627">
        <f t="shared" si="90"/>
        <v>3.332990518</v>
      </c>
      <c r="W24" s="627">
        <f t="shared" si="90"/>
        <v>2.532034678</v>
      </c>
      <c r="X24" s="627">
        <f t="shared" si="90"/>
        <v>5.206070029</v>
      </c>
      <c r="Y24" s="627">
        <f t="shared" si="90"/>
        <v>7.527550799</v>
      </c>
      <c r="Z24" s="627">
        <f t="shared" si="90"/>
        <v>5.691998316</v>
      </c>
      <c r="AA24" s="627">
        <f t="shared" si="90"/>
        <v>10.04537148</v>
      </c>
      <c r="AB24" s="627">
        <f t="shared" si="90"/>
        <v>7.05967547</v>
      </c>
      <c r="AC24" s="627">
        <f t="shared" si="90"/>
        <v>8.537813229</v>
      </c>
      <c r="AD24" s="627">
        <f t="shared" si="90"/>
        <v>5.808932466</v>
      </c>
      <c r="AE24" s="627">
        <f t="shared" si="90"/>
        <v>9.321076671</v>
      </c>
      <c r="AF24" s="627">
        <f t="shared" si="90"/>
        <v>8.514602352</v>
      </c>
      <c r="AG24" s="627">
        <f t="shared" si="90"/>
        <v>7.684656579</v>
      </c>
      <c r="AH24" s="627">
        <f t="shared" si="90"/>
        <v>3.498523816</v>
      </c>
      <c r="AI24" s="627">
        <f t="shared" si="90"/>
        <v>1.814681255</v>
      </c>
      <c r="AJ24" s="627">
        <f t="shared" si="90"/>
        <v>-1.765947166</v>
      </c>
      <c r="AK24" s="627">
        <f t="shared" si="90"/>
        <v>-7.640913977</v>
      </c>
      <c r="AL24" s="627">
        <f t="shared" si="90"/>
        <v>-1.115203749</v>
      </c>
      <c r="AM24" s="627">
        <f t="shared" si="90"/>
        <v>-4.078479951</v>
      </c>
      <c r="AN24" s="627">
        <f t="shared" si="90"/>
        <v>1.415445372</v>
      </c>
      <c r="AO24" s="627">
        <f t="shared" si="90"/>
        <v>2.051236348</v>
      </c>
      <c r="AP24" s="627">
        <f t="shared" si="90"/>
        <v>6.437828396</v>
      </c>
      <c r="AQ24" s="627">
        <f t="shared" si="90"/>
        <v>2.600883453</v>
      </c>
      <c r="AR24" s="627">
        <f t="shared" si="90"/>
        <v>8.022177448</v>
      </c>
      <c r="AS24" s="627">
        <f t="shared" si="90"/>
        <v>3.4813644</v>
      </c>
      <c r="AT24" s="627">
        <f t="shared" si="90"/>
        <v>4.817326419</v>
      </c>
      <c r="AU24" s="627">
        <f t="shared" si="90"/>
        <v>4.75818301</v>
      </c>
      <c r="AV24" s="627">
        <f t="shared" si="90"/>
        <v>4.945357727</v>
      </c>
      <c r="AW24" s="627">
        <f t="shared" si="90"/>
        <v>2.474380653</v>
      </c>
      <c r="AX24" s="627">
        <f t="shared" si="90"/>
        <v>2.338037629</v>
      </c>
      <c r="AY24" s="627">
        <f t="shared" si="90"/>
        <v>2.017203781</v>
      </c>
      <c r="AZ24" s="627">
        <f t="shared" si="90"/>
        <v>-2.362785338</v>
      </c>
      <c r="BA24" s="627">
        <f t="shared" si="90"/>
        <v>0.5797930919</v>
      </c>
      <c r="BB24" s="627">
        <f t="shared" si="90"/>
        <v>-0.1510011488</v>
      </c>
      <c r="BC24" s="627">
        <f t="shared" si="90"/>
        <v>2.600933831</v>
      </c>
      <c r="BD24" s="627">
        <f t="shared" si="90"/>
        <v>0.5701582489</v>
      </c>
      <c r="BE24" s="627">
        <f t="shared" si="90"/>
        <v>-1.462053941</v>
      </c>
      <c r="BF24" s="627">
        <f t="shared" si="90"/>
        <v>0.3692577911</v>
      </c>
      <c r="BG24" s="627">
        <f t="shared" si="90"/>
        <v>-2.134261503</v>
      </c>
      <c r="BH24" s="627">
        <f t="shared" si="90"/>
        <v>-25.09422238</v>
      </c>
      <c r="BI24" s="627">
        <f t="shared" si="90"/>
        <v>-0.5609032933</v>
      </c>
      <c r="BJ24" s="627">
        <f t="shared" si="90"/>
        <v>0.1303117008</v>
      </c>
      <c r="BK24" s="627">
        <f t="shared" si="90"/>
        <v>-10.7305516</v>
      </c>
      <c r="BL24" s="627">
        <f t="shared" si="90"/>
        <v>3.930436086</v>
      </c>
      <c r="BM24" s="627">
        <f t="shared" si="90"/>
        <v>34.2979694</v>
      </c>
      <c r="BN24" s="627">
        <f t="shared" si="90"/>
        <v>4.060891764</v>
      </c>
      <c r="BO24" s="627">
        <f t="shared" si="90"/>
        <v>7.669426544</v>
      </c>
      <c r="BP24" s="627">
        <f t="shared" si="90"/>
        <v>15.91158778</v>
      </c>
      <c r="BQ24" s="627">
        <f t="shared" si="90"/>
        <v>7.268547221</v>
      </c>
      <c r="BR24" s="627">
        <f t="shared" si="90"/>
        <v>11.72742423</v>
      </c>
      <c r="BS24" s="627">
        <f t="shared" si="90"/>
        <v>8.355245546</v>
      </c>
      <c r="BT24" s="627">
        <f t="shared" si="90"/>
        <v>7.480313374</v>
      </c>
      <c r="BU24" s="627">
        <f t="shared" si="90"/>
        <v>9.047167455</v>
      </c>
      <c r="BV24" s="627">
        <f t="shared" si="90"/>
        <v>6.80578855</v>
      </c>
      <c r="BW24" s="627">
        <f t="shared" si="90"/>
        <v>2.946164755</v>
      </c>
      <c r="BX24" s="627">
        <f t="shared" si="90"/>
        <v>-23.71880912</v>
      </c>
      <c r="BY24" s="627">
        <f t="shared" si="90"/>
        <v>0.1285780951</v>
      </c>
      <c r="BZ24" s="627">
        <f t="shared" si="90"/>
        <v>-5.115685521</v>
      </c>
      <c r="CA24" s="627">
        <f t="shared" si="90"/>
        <v>-2.524640423</v>
      </c>
      <c r="CB24" s="627">
        <f t="shared" si="90"/>
        <v>3.432859465</v>
      </c>
      <c r="CC24" s="627">
        <f t="shared" si="90"/>
        <v>42.72444392</v>
      </c>
      <c r="CD24" s="627">
        <f t="shared" si="90"/>
        <v>6.432797054</v>
      </c>
      <c r="CE24" s="627">
        <f t="shared" si="90"/>
        <v>12.45612615</v>
      </c>
      <c r="CF24" s="627">
        <f t="shared" si="90"/>
        <v>6.448135377</v>
      </c>
      <c r="CG24" s="627">
        <f t="shared" si="90"/>
        <v>0</v>
      </c>
      <c r="CH24" s="627">
        <f t="shared" si="90"/>
        <v>0</v>
      </c>
      <c r="CI24" s="627">
        <f t="shared" si="90"/>
        <v>0</v>
      </c>
      <c r="CJ24" s="627">
        <f t="shared" si="90"/>
        <v>3.536254949</v>
      </c>
      <c r="CK24" s="627">
        <f t="shared" si="90"/>
        <v>0</v>
      </c>
      <c r="CL24" s="627">
        <f t="shared" si="90"/>
        <v>0</v>
      </c>
      <c r="CM24" s="627">
        <f t="shared" si="90"/>
        <v>0</v>
      </c>
      <c r="CN24" s="627">
        <f t="shared" si="90"/>
        <v>0</v>
      </c>
      <c r="CO24" s="627">
        <f t="shared" si="90"/>
        <v>0</v>
      </c>
    </row>
    <row r="25" ht="24.75" customHeight="1">
      <c r="A25" s="635"/>
      <c r="B25" s="628" t="s">
        <v>124</v>
      </c>
      <c r="C25" s="629" t="s">
        <v>114</v>
      </c>
      <c r="D25" s="630">
        <f t="shared" ref="D25:D26" si="109">+IFERROR(D21/#REF!*100-100,0)</f>
        <v>0</v>
      </c>
      <c r="E25" s="631">
        <f t="shared" ref="E25:G25" si="91">+IFERROR(E21/D21*100-100,0)</f>
        <v>1.328244604</v>
      </c>
      <c r="F25" s="631">
        <f t="shared" si="91"/>
        <v>1.756568125</v>
      </c>
      <c r="G25" s="631">
        <f t="shared" si="91"/>
        <v>-3.074740376</v>
      </c>
      <c r="H25" s="631"/>
      <c r="I25" s="631">
        <f t="shared" ref="I25:I26" si="111">+IFERROR(I21/G21*100-100,0)</f>
        <v>6.243990914</v>
      </c>
      <c r="J25" s="631">
        <f t="shared" ref="J25:L25" si="92">+IFERROR(J21/I21*100-100,0)</f>
        <v>1.11179656</v>
      </c>
      <c r="K25" s="631">
        <f t="shared" si="92"/>
        <v>3.983236612</v>
      </c>
      <c r="L25" s="631">
        <f t="shared" si="92"/>
        <v>-2.103441293</v>
      </c>
      <c r="M25" s="631"/>
      <c r="N25" s="631">
        <f t="shared" ref="N25:N26" si="113">+IFERROR(N21/L21*100-100,0)</f>
        <v>10.69767936</v>
      </c>
      <c r="O25" s="631">
        <f t="shared" ref="O25:Q25" si="93">+IFERROR(O21/N21*100-100,0)</f>
        <v>5.400061719</v>
      </c>
      <c r="P25" s="631">
        <f t="shared" si="93"/>
        <v>-11.70507138</v>
      </c>
      <c r="Q25" s="631">
        <f t="shared" si="93"/>
        <v>1.37776576</v>
      </c>
      <c r="R25" s="631"/>
      <c r="S25" s="631">
        <f t="shared" ref="S25:S26" si="115">+IFERROR(S21/Q21*100-100,0)</f>
        <v>6.639207678</v>
      </c>
      <c r="T25" s="631">
        <f t="shared" ref="T25:V25" si="94">+IFERROR(T21/S21*100-100,0)</f>
        <v>1.684566775</v>
      </c>
      <c r="U25" s="631">
        <f t="shared" si="94"/>
        <v>4.10427287</v>
      </c>
      <c r="V25" s="631">
        <f t="shared" si="94"/>
        <v>-0.9656994651</v>
      </c>
      <c r="W25" s="631"/>
      <c r="X25" s="631">
        <f t="shared" ref="X25:X26" si="117">+IFERROR(X21/V21*100-100,0)</f>
        <v>0.3395095241</v>
      </c>
      <c r="Y25" s="631">
        <f t="shared" ref="Y25:AA25" si="95">+IFERROR(Y21/X21*100-100,0)</f>
        <v>1.178517757</v>
      </c>
      <c r="Z25" s="631">
        <f t="shared" si="95"/>
        <v>-0.0469043152</v>
      </c>
      <c r="AA25" s="631">
        <f t="shared" si="95"/>
        <v>1.643203504</v>
      </c>
      <c r="AB25" s="631"/>
      <c r="AC25" s="631">
        <f t="shared" ref="AC25:AC26" si="119">+IFERROR(AC21/AA21*100-100,0)</f>
        <v>2.279499701</v>
      </c>
      <c r="AD25" s="631">
        <f t="shared" ref="AD25:AF25" si="96">+IFERROR(AD21/AC21*100-100,0)</f>
        <v>1.578364774</v>
      </c>
      <c r="AE25" s="631">
        <f t="shared" si="96"/>
        <v>0.7173098176</v>
      </c>
      <c r="AF25" s="631">
        <f t="shared" si="96"/>
        <v>0.3897345393</v>
      </c>
      <c r="AG25" s="631"/>
      <c r="AH25" s="631">
        <f t="shared" ref="AH25:AH26" si="121">+IFERROR(AH21/AF21*100-100,0)</f>
        <v>0.3947650271</v>
      </c>
      <c r="AI25" s="631">
        <f t="shared" ref="AI25:AK25" si="97">+IFERROR(AI21/AH21*100-100,0)</f>
        <v>-1.911017443</v>
      </c>
      <c r="AJ25" s="631">
        <f t="shared" si="97"/>
        <v>-0.05493962463</v>
      </c>
      <c r="AK25" s="631">
        <f t="shared" si="97"/>
        <v>-1.942805147</v>
      </c>
      <c r="AL25" s="631"/>
      <c r="AM25" s="631">
        <f t="shared" ref="AM25:AM26" si="123">+IFERROR(AM21/AK21*100-100,0)</f>
        <v>1.601309592</v>
      </c>
      <c r="AN25" s="631">
        <f t="shared" ref="AN25:AP25" si="98">+IFERROR(AN21/AM21*100-100,0)</f>
        <v>0.6156994299</v>
      </c>
      <c r="AO25" s="631">
        <f t="shared" si="98"/>
        <v>2.45</v>
      </c>
      <c r="AP25" s="631">
        <f t="shared" si="98"/>
        <v>0.398091772</v>
      </c>
      <c r="AQ25" s="631"/>
      <c r="AR25" s="631">
        <f t="shared" ref="AR25:AR26" si="125">+IFERROR(AR21/AP21*100-100,0)</f>
        <v>0.1976080355</v>
      </c>
      <c r="AS25" s="631">
        <f t="shared" ref="AS25:AU25" si="99">+IFERROR(AS21/AR21*100-100,0)</f>
        <v>-1.176056703</v>
      </c>
      <c r="AT25" s="631">
        <f t="shared" si="99"/>
        <v>2.398207831</v>
      </c>
      <c r="AU25" s="631">
        <f t="shared" si="99"/>
        <v>3.878047234</v>
      </c>
      <c r="AV25" s="631"/>
      <c r="AW25" s="631">
        <f t="shared" ref="AW25:AW26" si="127">+IFERROR(AW21/AU21*100-100,0)</f>
        <v>-0.3252910633</v>
      </c>
      <c r="AX25" s="631">
        <f t="shared" ref="AX25:AZ25" si="100">+IFERROR(AX21/AW21*100-100,0)</f>
        <v>-3.51292033</v>
      </c>
      <c r="AY25" s="631">
        <f t="shared" si="100"/>
        <v>2.470182096</v>
      </c>
      <c r="AZ25" s="631">
        <f t="shared" si="100"/>
        <v>0.8000290704</v>
      </c>
      <c r="BA25" s="631"/>
      <c r="BB25" s="631">
        <f t="shared" ref="BB25:BB26" si="129">+IFERROR(BB21/AZ21*100-100,0)</f>
        <v>1.182759406</v>
      </c>
      <c r="BC25" s="631">
        <f t="shared" ref="BC25:BE25" si="101">+IFERROR(BC21/BB21*100-100,0)</f>
        <v>0.00170010695</v>
      </c>
      <c r="BD25" s="631">
        <f t="shared" si="101"/>
        <v>0.01354912669</v>
      </c>
      <c r="BE25" s="631">
        <f t="shared" si="101"/>
        <v>-0.4696255236</v>
      </c>
      <c r="BF25" s="631"/>
      <c r="BG25" s="631">
        <f t="shared" ref="BG25:BG26" si="131">+IFERROR(BG21/BE21*100-100,0)</f>
        <v>0.1287720694</v>
      </c>
      <c r="BH25" s="631">
        <f t="shared" ref="BH25:BJ25" si="102">+IFERROR(BH21/BG21*100-100,0)</f>
        <v>1.047696295</v>
      </c>
      <c r="BI25" s="631">
        <f t="shared" si="102"/>
        <v>-0.006597025595</v>
      </c>
      <c r="BJ25" s="631">
        <f t="shared" si="102"/>
        <v>-0.09007556093</v>
      </c>
      <c r="BK25" s="631"/>
      <c r="BL25" s="631">
        <f t="shared" ref="BL25:BL26" si="133">+IFERROR(BL21/BJ21*100-100,0)</f>
        <v>1.15341399</v>
      </c>
      <c r="BM25" s="631">
        <f t="shared" ref="BM25:BO25" si="103">+IFERROR(BM21/BL21*100-100,0)</f>
        <v>0.6137316494</v>
      </c>
      <c r="BN25" s="631">
        <f t="shared" si="103"/>
        <v>2.785690597</v>
      </c>
      <c r="BO25" s="631">
        <f t="shared" si="103"/>
        <v>0.655116534</v>
      </c>
      <c r="BP25" s="631"/>
      <c r="BQ25" s="631">
        <f t="shared" ref="BQ25:BQ26" si="135">+IFERROR(BQ21/BO21*100-100,0)</f>
        <v>4.411990609</v>
      </c>
      <c r="BR25" s="631">
        <f t="shared" ref="BR25:BT25" si="104">+IFERROR(BR21/BQ21*100-100,0)</f>
        <v>0.05853040185</v>
      </c>
      <c r="BS25" s="631">
        <f t="shared" si="104"/>
        <v>-0.1021034535</v>
      </c>
      <c r="BT25" s="631">
        <f t="shared" si="104"/>
        <v>4.918724299</v>
      </c>
      <c r="BU25" s="631"/>
      <c r="BV25" s="631">
        <f t="shared" ref="BV25:BV26" si="137">+IFERROR(BV21/BT21*100-100,0)</f>
        <v>2.842640115</v>
      </c>
      <c r="BW25" s="631">
        <f t="shared" ref="BW25:BY25" si="105">+IFERROR(BW21/BV21*100-100,0)</f>
        <v>-3.286994914</v>
      </c>
      <c r="BX25" s="631">
        <f t="shared" si="105"/>
        <v>1.489908369</v>
      </c>
      <c r="BY25" s="631">
        <f t="shared" si="105"/>
        <v>0.0235433909</v>
      </c>
      <c r="BZ25" s="631"/>
      <c r="CA25" s="631">
        <f t="shared" ref="CA25:CA26" si="139">+IFERROR(CA21/BY21*100-100,0)</f>
        <v>0.8712321593</v>
      </c>
      <c r="CB25" s="631">
        <f t="shared" ref="CB25:CD25" si="106">+IFERROR(CB21/CA21*100-100,0)</f>
        <v>1.042032282</v>
      </c>
      <c r="CC25" s="631">
        <f t="shared" si="106"/>
        <v>2.868205897</v>
      </c>
      <c r="CD25" s="631">
        <f t="shared" si="106"/>
        <v>2.36544636</v>
      </c>
      <c r="CE25" s="631"/>
      <c r="CF25" s="631">
        <f t="shared" ref="CF25:CF26" si="141">+IFERROR(CF21/CD21*100-100,0)</f>
        <v>0.9059576448</v>
      </c>
      <c r="CG25" s="631">
        <f t="shared" ref="CG25:CI25" si="107">+IFERROR(CG21/CF21*100-100,0)</f>
        <v>0</v>
      </c>
      <c r="CH25" s="631">
        <f t="shared" si="107"/>
        <v>0</v>
      </c>
      <c r="CI25" s="631">
        <f t="shared" si="107"/>
        <v>0</v>
      </c>
      <c r="CJ25" s="631"/>
      <c r="CK25" s="631">
        <f t="shared" ref="CK25:CK26" si="143">+IFERROR(CK21/CI21*100-100,0)</f>
        <v>0</v>
      </c>
      <c r="CL25" s="631">
        <f t="shared" ref="CL25:CN25" si="108">+IFERROR(CL21/CK21*100-100,0)</f>
        <v>0</v>
      </c>
      <c r="CM25" s="631">
        <f t="shared" si="108"/>
        <v>0</v>
      </c>
      <c r="CN25" s="631">
        <f t="shared" si="108"/>
        <v>0</v>
      </c>
      <c r="CO25" s="631"/>
      <c r="CP25" s="595"/>
      <c r="CQ25" s="595"/>
      <c r="CR25" s="595"/>
      <c r="CS25" s="595"/>
      <c r="CT25" s="595"/>
      <c r="CU25" s="595"/>
      <c r="CV25" s="595"/>
      <c r="CW25" s="595"/>
      <c r="CX25" s="595"/>
      <c r="CY25" s="595"/>
    </row>
    <row r="26" ht="24.75" customHeight="1">
      <c r="B26" s="42"/>
      <c r="C26" s="632" t="s">
        <v>115</v>
      </c>
      <c r="D26" s="633">
        <f t="shared" si="109"/>
        <v>0</v>
      </c>
      <c r="E26" s="634">
        <f t="shared" ref="E26:G26" si="110">+IFERROR(E22/D22*100-100,0)</f>
        <v>0</v>
      </c>
      <c r="F26" s="634">
        <f t="shared" si="110"/>
        <v>0</v>
      </c>
      <c r="G26" s="634">
        <f t="shared" si="110"/>
        <v>0</v>
      </c>
      <c r="H26" s="634"/>
      <c r="I26" s="634">
        <f t="shared" si="111"/>
        <v>-0.1251881996</v>
      </c>
      <c r="J26" s="634">
        <f t="shared" ref="J26:L26" si="112">+IFERROR(J22/I22*100-100,0)</f>
        <v>-2.736757992</v>
      </c>
      <c r="K26" s="634">
        <f t="shared" si="112"/>
        <v>10.20867147</v>
      </c>
      <c r="L26" s="634">
        <f t="shared" si="112"/>
        <v>7.049905605</v>
      </c>
      <c r="M26" s="634"/>
      <c r="N26" s="634">
        <f t="shared" si="113"/>
        <v>-1.165689036</v>
      </c>
      <c r="O26" s="634">
        <f t="shared" ref="O26:Q26" si="114">+IFERROR(O22/N22*100-100,0)</f>
        <v>-2.622099797</v>
      </c>
      <c r="P26" s="634">
        <f t="shared" si="114"/>
        <v>1.682046924</v>
      </c>
      <c r="Q26" s="634">
        <f t="shared" si="114"/>
        <v>4.02389128</v>
      </c>
      <c r="R26" s="634"/>
      <c r="S26" s="634">
        <f t="shared" si="115"/>
        <v>0.9995985221</v>
      </c>
      <c r="T26" s="634">
        <f t="shared" ref="T26:V26" si="116">+IFERROR(T22/S22*100-100,0)</f>
        <v>-5.830467624</v>
      </c>
      <c r="U26" s="634">
        <f t="shared" si="116"/>
        <v>3.9077378</v>
      </c>
      <c r="V26" s="634">
        <f t="shared" si="116"/>
        <v>4.558910014</v>
      </c>
      <c r="W26" s="634"/>
      <c r="X26" s="634">
        <f t="shared" si="117"/>
        <v>2.830381486</v>
      </c>
      <c r="Y26" s="634">
        <f t="shared" ref="Y26:AA26" si="118">+IFERROR(Y22/X22*100-100,0)</f>
        <v>-3.752519475</v>
      </c>
      <c r="Z26" s="634">
        <f t="shared" si="118"/>
        <v>2.133977451</v>
      </c>
      <c r="AA26" s="634">
        <f t="shared" si="118"/>
        <v>8.86561213</v>
      </c>
      <c r="AB26" s="634"/>
      <c r="AC26" s="634">
        <f t="shared" si="119"/>
        <v>1.421664447</v>
      </c>
      <c r="AD26" s="634">
        <f t="shared" ref="AD26:AF26" si="120">+IFERROR(AD22/AC22*100-100,0)</f>
        <v>-6.172394082</v>
      </c>
      <c r="AE26" s="634">
        <f t="shared" si="120"/>
        <v>5.524137891</v>
      </c>
      <c r="AF26" s="634">
        <f t="shared" si="120"/>
        <v>8.062497826</v>
      </c>
      <c r="AG26" s="634"/>
      <c r="AH26" s="634">
        <f t="shared" si="121"/>
        <v>-3.266543621</v>
      </c>
      <c r="AI26" s="634">
        <f t="shared" ref="AI26:AK26" si="122">+IFERROR(AI22/AH22*100-100,0)</f>
        <v>-7.698898136</v>
      </c>
      <c r="AJ26" s="634">
        <f t="shared" si="122"/>
        <v>1.813054946</v>
      </c>
      <c r="AK26" s="634">
        <f t="shared" si="122"/>
        <v>1.599732929</v>
      </c>
      <c r="AL26" s="634"/>
      <c r="AM26" s="634">
        <f t="shared" si="123"/>
        <v>0.4646166944</v>
      </c>
      <c r="AN26" s="634">
        <f t="shared" ref="AN26:AP26" si="124">+IFERROR(AN22/AM22*100-100,0)</f>
        <v>-2.41233303</v>
      </c>
      <c r="AO26" s="634">
        <f t="shared" si="124"/>
        <v>2.451338605</v>
      </c>
      <c r="AP26" s="634">
        <f t="shared" si="124"/>
        <v>5.966917458</v>
      </c>
      <c r="AQ26" s="634"/>
      <c r="AR26" s="634">
        <f t="shared" si="125"/>
        <v>1.960053257</v>
      </c>
      <c r="AS26" s="634">
        <f t="shared" ref="AS26:AU26" si="126">+IFERROR(AS22/AR22*100-100,0)</f>
        <v>-6.514521691</v>
      </c>
      <c r="AT26" s="634">
        <f t="shared" si="126"/>
        <v>3.774002816</v>
      </c>
      <c r="AU26" s="634">
        <f t="shared" si="126"/>
        <v>5.907125389</v>
      </c>
      <c r="AV26" s="634"/>
      <c r="AW26" s="634">
        <f t="shared" si="127"/>
        <v>-0.2627478949</v>
      </c>
      <c r="AX26" s="634">
        <f t="shared" ref="AX26:AZ26" si="128">+IFERROR(AX22/AW22*100-100,0)</f>
        <v>-6.638904905</v>
      </c>
      <c r="AY26" s="634">
        <f t="shared" si="128"/>
        <v>3.448667159</v>
      </c>
      <c r="AZ26" s="634">
        <f t="shared" si="128"/>
        <v>1.360127044</v>
      </c>
      <c r="BA26" s="634"/>
      <c r="BB26" s="634">
        <f t="shared" si="129"/>
        <v>1.996608622</v>
      </c>
      <c r="BC26" s="634">
        <f t="shared" ref="BC26:BE26" si="130">+IFERROR(BC22/BB22*100-100,0)</f>
        <v>-4.065782828</v>
      </c>
      <c r="BD26" s="634">
        <f t="shared" si="130"/>
        <v>1.40111243</v>
      </c>
      <c r="BE26" s="634">
        <f t="shared" si="130"/>
        <v>-0.6880479741</v>
      </c>
      <c r="BF26" s="634"/>
      <c r="BG26" s="634">
        <f t="shared" si="131"/>
        <v>1.300806707</v>
      </c>
      <c r="BH26" s="634">
        <f t="shared" ref="BH26:BJ26" si="132">+IFERROR(BH22/BG22*100-100,0)</f>
        <v>-26.5725958</v>
      </c>
      <c r="BI26" s="634">
        <f t="shared" si="132"/>
        <v>34.61224681</v>
      </c>
      <c r="BJ26" s="634">
        <f t="shared" si="132"/>
        <v>0.002283219653</v>
      </c>
      <c r="BK26" s="634"/>
      <c r="BL26" s="634">
        <f t="shared" si="133"/>
        <v>5.14535347</v>
      </c>
      <c r="BM26" s="634">
        <f t="shared" ref="BM26:BO26" si="134">+IFERROR(BM22/BL22*100-100,0)</f>
        <v>-5.117772485</v>
      </c>
      <c r="BN26" s="634">
        <f t="shared" si="134"/>
        <v>4.304409874</v>
      </c>
      <c r="BO26" s="634">
        <f t="shared" si="134"/>
        <v>3.470077037</v>
      </c>
      <c r="BP26" s="634"/>
      <c r="BQ26" s="634">
        <f t="shared" si="135"/>
        <v>4.753871881</v>
      </c>
      <c r="BR26" s="634">
        <f t="shared" ref="BR26:BT26" si="136">+IFERROR(BR22/BQ22*100-100,0)</f>
        <v>-1.173762859</v>
      </c>
      <c r="BS26" s="634">
        <f t="shared" si="136"/>
        <v>1.156274042</v>
      </c>
      <c r="BT26" s="634">
        <f t="shared" si="136"/>
        <v>2.634590959</v>
      </c>
      <c r="BU26" s="634"/>
      <c r="BV26" s="634">
        <f t="shared" si="137"/>
        <v>4.096457655</v>
      </c>
      <c r="BW26" s="634">
        <f t="shared" ref="BW26:BY26" si="138">+IFERROR(BW22/BV22*100-100,0)</f>
        <v>-4.745030873</v>
      </c>
      <c r="BX26" s="634">
        <f t="shared" si="138"/>
        <v>-25.0450848</v>
      </c>
      <c r="BY26" s="634">
        <f t="shared" si="138"/>
        <v>34.72070293</v>
      </c>
      <c r="BZ26" s="634"/>
      <c r="CA26" s="634">
        <f t="shared" si="139"/>
        <v>1.33809781</v>
      </c>
      <c r="CB26" s="634">
        <f t="shared" ref="CB26:CD26" si="140">+IFERROR(CB22/CA22*100-100,0)</f>
        <v>1.076763172</v>
      </c>
      <c r="CC26" s="634">
        <f t="shared" si="140"/>
        <v>3.428433154</v>
      </c>
      <c r="CD26" s="634">
        <f t="shared" si="140"/>
        <v>0.464229109</v>
      </c>
      <c r="CE26" s="634"/>
      <c r="CF26" s="634">
        <f t="shared" si="141"/>
        <v>1.352701922</v>
      </c>
      <c r="CG26" s="634">
        <f t="shared" ref="CG26:CI26" si="142">+IFERROR(CG22/CF22*100-100,0)</f>
        <v>0</v>
      </c>
      <c r="CH26" s="634">
        <f t="shared" si="142"/>
        <v>0</v>
      </c>
      <c r="CI26" s="634">
        <f t="shared" si="142"/>
        <v>0</v>
      </c>
      <c r="CJ26" s="634"/>
      <c r="CK26" s="634">
        <f t="shared" si="143"/>
        <v>0</v>
      </c>
      <c r="CL26" s="634">
        <f t="shared" ref="CL26:CN26" si="144">+IFERROR(CL22/CK22*100-100,0)</f>
        <v>0</v>
      </c>
      <c r="CM26" s="634">
        <f t="shared" si="144"/>
        <v>0</v>
      </c>
      <c r="CN26" s="634">
        <f t="shared" si="144"/>
        <v>0</v>
      </c>
      <c r="CO26" s="634"/>
    </row>
    <row r="27" ht="24.75" customHeight="1">
      <c r="B27" s="636"/>
      <c r="C27" s="625"/>
      <c r="D27" s="637"/>
      <c r="E27" s="636"/>
      <c r="F27" s="636"/>
      <c r="G27" s="636"/>
      <c r="H27" s="636"/>
      <c r="I27" s="636"/>
      <c r="J27" s="636"/>
      <c r="K27" s="636"/>
      <c r="L27" s="636"/>
      <c r="M27" s="636"/>
      <c r="N27" s="636"/>
      <c r="O27" s="636"/>
      <c r="P27" s="636"/>
      <c r="Q27" s="636"/>
      <c r="R27" s="636"/>
      <c r="S27" s="636"/>
      <c r="T27" s="636"/>
      <c r="U27" s="636"/>
      <c r="V27" s="636"/>
      <c r="W27" s="636"/>
      <c r="X27" s="636"/>
      <c r="Y27" s="636"/>
      <c r="Z27" s="636"/>
      <c r="AA27" s="636"/>
      <c r="AB27" s="636"/>
      <c r="AC27" s="636"/>
      <c r="AD27" s="636"/>
      <c r="AE27" s="636"/>
      <c r="AF27" s="636"/>
      <c r="AG27" s="636"/>
      <c r="AH27" s="636"/>
      <c r="AI27" s="636"/>
      <c r="AJ27" s="636"/>
      <c r="AK27" s="636"/>
      <c r="AL27" s="636"/>
      <c r="AM27" s="636"/>
      <c r="AN27" s="636"/>
      <c r="AO27" s="636"/>
      <c r="AP27" s="636"/>
      <c r="AQ27" s="636"/>
      <c r="AR27" s="636"/>
      <c r="AS27" s="636"/>
      <c r="AT27" s="636"/>
      <c r="AU27" s="636"/>
      <c r="AV27" s="636"/>
      <c r="AW27" s="636"/>
      <c r="AX27" s="636"/>
      <c r="AY27" s="636"/>
      <c r="AZ27" s="636"/>
      <c r="BA27" s="636"/>
      <c r="BB27" s="636"/>
      <c r="BC27" s="636"/>
      <c r="BD27" s="636"/>
      <c r="BE27" s="636"/>
      <c r="BF27" s="636"/>
      <c r="BG27" s="636"/>
      <c r="BH27" s="636"/>
      <c r="BI27" s="636"/>
      <c r="BJ27" s="636"/>
      <c r="BK27" s="636"/>
      <c r="BL27" s="636"/>
      <c r="BM27" s="636"/>
      <c r="BN27" s="636"/>
      <c r="BO27" s="636"/>
      <c r="BP27" s="636"/>
      <c r="BQ27" s="636"/>
      <c r="BR27" s="636"/>
      <c r="BS27" s="636"/>
      <c r="BT27" s="636"/>
      <c r="BU27" s="636"/>
      <c r="BV27" s="636"/>
      <c r="BW27" s="636"/>
      <c r="BX27" s="636"/>
      <c r="BY27" s="636"/>
      <c r="BZ27" s="636"/>
      <c r="CA27" s="636"/>
      <c r="CB27" s="636"/>
      <c r="CC27" s="636"/>
      <c r="CD27" s="636"/>
      <c r="CE27" s="636"/>
      <c r="CF27" s="636"/>
      <c r="CG27" s="636"/>
      <c r="CH27" s="636"/>
      <c r="CI27" s="636"/>
      <c r="CJ27" s="636"/>
      <c r="CK27" s="636"/>
      <c r="CL27" s="636"/>
      <c r="CM27" s="636"/>
      <c r="CN27" s="636"/>
      <c r="CO27" s="636"/>
    </row>
    <row r="28" ht="24.75" customHeight="1">
      <c r="A28" s="638"/>
      <c r="B28" s="621" t="s">
        <v>125</v>
      </c>
      <c r="C28" s="625" t="s">
        <v>103</v>
      </c>
      <c r="D28" s="626"/>
      <c r="E28" s="627"/>
      <c r="F28" s="627"/>
      <c r="G28" s="627"/>
      <c r="H28" s="627">
        <f t="shared" ref="H28:H29" si="145">SUM(D28:G28)</f>
        <v>0</v>
      </c>
      <c r="I28" s="627"/>
      <c r="J28" s="627"/>
      <c r="K28" s="627"/>
      <c r="L28" s="627"/>
      <c r="M28" s="627">
        <f t="shared" ref="M28:M29" si="146">SUM(I28:L28)</f>
        <v>0</v>
      </c>
      <c r="N28" s="627"/>
      <c r="O28" s="627"/>
      <c r="P28" s="627"/>
      <c r="Q28" s="627"/>
      <c r="R28" s="627">
        <f t="shared" ref="R28:R29" si="147">SUM(N28:Q28)</f>
        <v>0</v>
      </c>
      <c r="S28" s="627"/>
      <c r="T28" s="627"/>
      <c r="U28" s="627"/>
      <c r="V28" s="627"/>
      <c r="W28" s="627">
        <f t="shared" ref="W28:W29" si="148">SUM(S28:V28)</f>
        <v>0</v>
      </c>
      <c r="X28" s="627"/>
      <c r="Y28" s="627"/>
      <c r="Z28" s="627"/>
      <c r="AA28" s="627"/>
      <c r="AB28" s="627">
        <f t="shared" ref="AB28:AB29" si="149">SUM(X28:AA28)</f>
        <v>0</v>
      </c>
      <c r="AC28" s="627"/>
      <c r="AD28" s="627"/>
      <c r="AE28" s="627"/>
      <c r="AF28" s="627"/>
      <c r="AG28" s="627">
        <f t="shared" ref="AG28:AG29" si="150">SUM(AC28:AF28)</f>
        <v>0</v>
      </c>
      <c r="AH28" s="627"/>
      <c r="AI28" s="627"/>
      <c r="AJ28" s="627"/>
      <c r="AK28" s="627"/>
      <c r="AL28" s="627">
        <f t="shared" ref="AL28:AL29" si="151">SUM(AH28:AK28)</f>
        <v>0</v>
      </c>
      <c r="AM28" s="627"/>
      <c r="AN28" s="627"/>
      <c r="AO28" s="627"/>
      <c r="AP28" s="627"/>
      <c r="AQ28" s="627">
        <f t="shared" ref="AQ28:AQ29" si="152">SUM(AM28:AP28)</f>
        <v>0</v>
      </c>
      <c r="AR28" s="627"/>
      <c r="AS28" s="627"/>
      <c r="AT28" s="627"/>
      <c r="AU28" s="627"/>
      <c r="AV28" s="627">
        <f t="shared" ref="AV28:AV29" si="153">SUM(AR28:AU28)</f>
        <v>0</v>
      </c>
      <c r="AW28" s="627"/>
      <c r="AX28" s="627"/>
      <c r="AY28" s="627"/>
      <c r="AZ28" s="627"/>
      <c r="BA28" s="627">
        <f t="shared" ref="BA28:BA29" si="154">SUM(AW28:AZ28)</f>
        <v>0</v>
      </c>
      <c r="BB28" s="627"/>
      <c r="BC28" s="627"/>
      <c r="BD28" s="627"/>
      <c r="BE28" s="627"/>
      <c r="BF28" s="627">
        <f t="shared" ref="BF28:BF29" si="155">SUM(BB28:BE28)</f>
        <v>0</v>
      </c>
      <c r="BG28" s="627"/>
      <c r="BH28" s="627"/>
      <c r="BI28" s="627"/>
      <c r="BJ28" s="627"/>
      <c r="BK28" s="627">
        <f t="shared" ref="BK28:BK29" si="156">SUM(BG28:BJ28)</f>
        <v>0</v>
      </c>
      <c r="BL28" s="627"/>
      <c r="BM28" s="627"/>
      <c r="BN28" s="627"/>
      <c r="BO28" s="627"/>
      <c r="BP28" s="627">
        <f t="shared" ref="BP28:BP29" si="157">SUM(BL28:BO28)</f>
        <v>0</v>
      </c>
      <c r="BQ28" s="627"/>
      <c r="BR28" s="627"/>
      <c r="BS28" s="627"/>
      <c r="BT28" s="627"/>
      <c r="BU28" s="627">
        <f t="shared" ref="BU28:BU29" si="158">SUM(BQ28:BT28)</f>
        <v>0</v>
      </c>
      <c r="BV28" s="627"/>
      <c r="BW28" s="627"/>
      <c r="BX28" s="627"/>
      <c r="BY28" s="627"/>
      <c r="BZ28" s="627">
        <f t="shared" ref="BZ28:BZ29" si="159">SUM(BV28:BY28)</f>
        <v>0</v>
      </c>
      <c r="CA28" s="627"/>
      <c r="CB28" s="627"/>
      <c r="CC28" s="627"/>
      <c r="CD28" s="627"/>
      <c r="CE28" s="627">
        <f t="shared" ref="CE28:CE29" si="160">SUM(CA28:CD28)</f>
        <v>0</v>
      </c>
      <c r="CF28" s="627"/>
      <c r="CG28" s="627"/>
      <c r="CH28" s="627"/>
      <c r="CI28" s="627"/>
      <c r="CJ28" s="627">
        <f t="shared" ref="CJ28:CJ29" si="161">SUM(CF28:CI28)</f>
        <v>0</v>
      </c>
      <c r="CK28" s="627"/>
      <c r="CL28" s="627"/>
      <c r="CM28" s="627"/>
      <c r="CN28" s="627"/>
      <c r="CO28" s="627">
        <f t="shared" ref="CO28:CO29" si="162">SUM(CK28:CN28)</f>
        <v>0</v>
      </c>
    </row>
    <row r="29" ht="24.75" customHeight="1">
      <c r="A29" s="638"/>
      <c r="B29" s="42"/>
      <c r="C29" s="625" t="s">
        <v>53</v>
      </c>
      <c r="D29" s="626"/>
      <c r="E29" s="627"/>
      <c r="F29" s="627"/>
      <c r="G29" s="627"/>
      <c r="H29" s="627">
        <f t="shared" si="145"/>
        <v>0</v>
      </c>
      <c r="I29" s="627"/>
      <c r="J29" s="627"/>
      <c r="K29" s="627"/>
      <c r="L29" s="627"/>
      <c r="M29" s="627">
        <f t="shared" si="146"/>
        <v>0</v>
      </c>
      <c r="N29" s="627"/>
      <c r="O29" s="627"/>
      <c r="P29" s="627"/>
      <c r="Q29" s="627"/>
      <c r="R29" s="627">
        <f t="shared" si="147"/>
        <v>0</v>
      </c>
      <c r="S29" s="627"/>
      <c r="T29" s="627"/>
      <c r="U29" s="627"/>
      <c r="V29" s="627"/>
      <c r="W29" s="627">
        <f t="shared" si="148"/>
        <v>0</v>
      </c>
      <c r="X29" s="627"/>
      <c r="Y29" s="627"/>
      <c r="Z29" s="627"/>
      <c r="AA29" s="627"/>
      <c r="AB29" s="627">
        <f t="shared" si="149"/>
        <v>0</v>
      </c>
      <c r="AC29" s="627"/>
      <c r="AD29" s="627"/>
      <c r="AE29" s="627"/>
      <c r="AF29" s="627"/>
      <c r="AG29" s="627">
        <f t="shared" si="150"/>
        <v>0</v>
      </c>
      <c r="AH29" s="627"/>
      <c r="AI29" s="627"/>
      <c r="AJ29" s="627"/>
      <c r="AK29" s="627"/>
      <c r="AL29" s="627">
        <f t="shared" si="151"/>
        <v>0</v>
      </c>
      <c r="AM29" s="627"/>
      <c r="AN29" s="627"/>
      <c r="AO29" s="627"/>
      <c r="AP29" s="627"/>
      <c r="AQ29" s="627">
        <f t="shared" si="152"/>
        <v>0</v>
      </c>
      <c r="AR29" s="627"/>
      <c r="AS29" s="627"/>
      <c r="AT29" s="627"/>
      <c r="AU29" s="627"/>
      <c r="AV29" s="627">
        <f t="shared" si="153"/>
        <v>0</v>
      </c>
      <c r="AW29" s="627"/>
      <c r="AX29" s="627"/>
      <c r="AY29" s="627"/>
      <c r="AZ29" s="627"/>
      <c r="BA29" s="627">
        <f t="shared" si="154"/>
        <v>0</v>
      </c>
      <c r="BB29" s="627"/>
      <c r="BC29" s="627"/>
      <c r="BD29" s="627"/>
      <c r="BE29" s="627"/>
      <c r="BF29" s="627">
        <f t="shared" si="155"/>
        <v>0</v>
      </c>
      <c r="BG29" s="627"/>
      <c r="BH29" s="627"/>
      <c r="BI29" s="627"/>
      <c r="BJ29" s="627"/>
      <c r="BK29" s="627">
        <f t="shared" si="156"/>
        <v>0</v>
      </c>
      <c r="BL29" s="627"/>
      <c r="BM29" s="627"/>
      <c r="BN29" s="627"/>
      <c r="BO29" s="627"/>
      <c r="BP29" s="627">
        <f t="shared" si="157"/>
        <v>0</v>
      </c>
      <c r="BQ29" s="627"/>
      <c r="BR29" s="627"/>
      <c r="BS29" s="627"/>
      <c r="BT29" s="627"/>
      <c r="BU29" s="627">
        <f t="shared" si="158"/>
        <v>0</v>
      </c>
      <c r="BV29" s="627"/>
      <c r="BW29" s="627"/>
      <c r="BX29" s="627"/>
      <c r="BY29" s="627"/>
      <c r="BZ29" s="627">
        <f t="shared" si="159"/>
        <v>0</v>
      </c>
      <c r="CA29" s="627"/>
      <c r="CB29" s="627"/>
      <c r="CC29" s="627"/>
      <c r="CD29" s="627"/>
      <c r="CE29" s="627">
        <f t="shared" si="160"/>
        <v>0</v>
      </c>
      <c r="CF29" s="627"/>
      <c r="CG29" s="627"/>
      <c r="CH29" s="627"/>
      <c r="CI29" s="627"/>
      <c r="CJ29" s="627">
        <f t="shared" si="161"/>
        <v>0</v>
      </c>
      <c r="CK29" s="627"/>
      <c r="CL29" s="627"/>
      <c r="CM29" s="627"/>
      <c r="CN29" s="627"/>
      <c r="CO29" s="627">
        <f t="shared" si="162"/>
        <v>0</v>
      </c>
    </row>
    <row r="30" ht="24.75" customHeight="1">
      <c r="A30" s="639"/>
      <c r="B30" s="640" t="s">
        <v>126</v>
      </c>
      <c r="C30" s="641" t="s">
        <v>103</v>
      </c>
      <c r="D30" s="642"/>
      <c r="E30" s="643"/>
      <c r="F30" s="643"/>
      <c r="G30" s="643"/>
      <c r="H30" s="643"/>
      <c r="I30" s="643"/>
      <c r="J30" s="643"/>
      <c r="K30" s="643"/>
      <c r="L30" s="643"/>
      <c r="M30" s="643"/>
      <c r="N30" s="643"/>
      <c r="O30" s="643"/>
      <c r="P30" s="643"/>
      <c r="Q30" s="643"/>
      <c r="R30" s="643"/>
      <c r="S30" s="643"/>
      <c r="T30" s="643"/>
      <c r="U30" s="643"/>
      <c r="V30" s="643"/>
      <c r="W30" s="643"/>
      <c r="X30" s="643"/>
      <c r="Y30" s="643"/>
      <c r="Z30" s="643"/>
      <c r="AA30" s="643"/>
      <c r="AB30" s="643"/>
      <c r="AC30" s="643"/>
      <c r="AD30" s="643"/>
      <c r="AE30" s="643"/>
      <c r="AF30" s="643"/>
      <c r="AG30" s="643"/>
      <c r="AH30" s="643"/>
      <c r="AI30" s="643"/>
      <c r="AJ30" s="643"/>
      <c r="AK30" s="643"/>
      <c r="AL30" s="643"/>
      <c r="AM30" s="643"/>
      <c r="AN30" s="643"/>
      <c r="AO30" s="643"/>
      <c r="AP30" s="643"/>
      <c r="AQ30" s="643"/>
      <c r="AR30" s="643"/>
      <c r="AS30" s="643"/>
      <c r="AT30" s="643"/>
      <c r="AU30" s="643"/>
      <c r="AV30" s="643"/>
      <c r="AW30" s="643"/>
      <c r="AX30" s="643"/>
      <c r="AY30" s="643"/>
      <c r="AZ30" s="643"/>
      <c r="BA30" s="643"/>
      <c r="BB30" s="643"/>
      <c r="BC30" s="643"/>
      <c r="BD30" s="643"/>
      <c r="BE30" s="643"/>
      <c r="BF30" s="643"/>
      <c r="BG30" s="643"/>
      <c r="BH30" s="643"/>
      <c r="BI30" s="643"/>
      <c r="BJ30" s="643"/>
      <c r="BK30" s="643"/>
      <c r="BL30" s="643"/>
      <c r="BM30" s="643"/>
      <c r="BN30" s="643"/>
      <c r="BO30" s="643"/>
      <c r="BP30" s="643"/>
      <c r="BQ30" s="643"/>
      <c r="BR30" s="643"/>
      <c r="BS30" s="643"/>
      <c r="BT30" s="643"/>
      <c r="BU30" s="643"/>
      <c r="BV30" s="643"/>
      <c r="BW30" s="643"/>
      <c r="BX30" s="643"/>
      <c r="BY30" s="643"/>
      <c r="BZ30" s="643"/>
      <c r="CA30" s="643"/>
      <c r="CB30" s="643"/>
      <c r="CC30" s="643"/>
      <c r="CD30" s="643"/>
      <c r="CE30" s="643"/>
      <c r="CF30" s="643"/>
      <c r="CG30" s="643"/>
      <c r="CH30" s="643"/>
      <c r="CI30" s="643"/>
      <c r="CJ30" s="643"/>
      <c r="CK30" s="643"/>
      <c r="CL30" s="643"/>
      <c r="CM30" s="643"/>
      <c r="CN30" s="643"/>
      <c r="CO30" s="643"/>
      <c r="CP30" s="595"/>
      <c r="CQ30" s="595"/>
      <c r="CR30" s="595"/>
      <c r="CS30" s="595"/>
      <c r="CT30" s="595"/>
      <c r="CU30" s="595"/>
      <c r="CV30" s="595"/>
      <c r="CW30" s="595"/>
      <c r="CX30" s="595"/>
      <c r="CY30" s="595"/>
    </row>
    <row r="31" ht="24.75" customHeight="1">
      <c r="A31" s="639"/>
      <c r="B31" s="42"/>
      <c r="C31" s="641" t="s">
        <v>53</v>
      </c>
      <c r="D31" s="642"/>
      <c r="E31" s="643"/>
      <c r="F31" s="643"/>
      <c r="G31" s="643"/>
      <c r="H31" s="643"/>
      <c r="I31" s="643"/>
      <c r="J31" s="643"/>
      <c r="K31" s="643"/>
      <c r="L31" s="643"/>
      <c r="M31" s="643"/>
      <c r="N31" s="643"/>
      <c r="O31" s="643"/>
      <c r="P31" s="643"/>
      <c r="Q31" s="643"/>
      <c r="R31" s="643"/>
      <c r="S31" s="643"/>
      <c r="T31" s="643"/>
      <c r="U31" s="643"/>
      <c r="V31" s="643"/>
      <c r="W31" s="643"/>
      <c r="X31" s="643"/>
      <c r="Y31" s="643"/>
      <c r="Z31" s="643"/>
      <c r="AA31" s="643"/>
      <c r="AB31" s="643"/>
      <c r="AC31" s="643"/>
      <c r="AD31" s="643"/>
      <c r="AE31" s="643"/>
      <c r="AF31" s="643"/>
      <c r="AG31" s="643"/>
      <c r="AH31" s="643"/>
      <c r="AI31" s="643"/>
      <c r="AJ31" s="643"/>
      <c r="AK31" s="643"/>
      <c r="AL31" s="643"/>
      <c r="AM31" s="643"/>
      <c r="AN31" s="643"/>
      <c r="AO31" s="643"/>
      <c r="AP31" s="643"/>
      <c r="AQ31" s="643"/>
      <c r="AR31" s="643"/>
      <c r="AS31" s="643"/>
      <c r="AT31" s="643"/>
      <c r="AU31" s="643"/>
      <c r="AV31" s="643"/>
      <c r="AW31" s="643"/>
      <c r="AX31" s="643"/>
      <c r="AY31" s="643"/>
      <c r="AZ31" s="643"/>
      <c r="BA31" s="643"/>
      <c r="BB31" s="643"/>
      <c r="BC31" s="643"/>
      <c r="BD31" s="643"/>
      <c r="BE31" s="643"/>
      <c r="BF31" s="643"/>
      <c r="BG31" s="643"/>
      <c r="BH31" s="643"/>
      <c r="BI31" s="643"/>
      <c r="BJ31" s="643"/>
      <c r="BK31" s="643"/>
      <c r="BL31" s="643"/>
      <c r="BM31" s="643"/>
      <c r="BN31" s="643"/>
      <c r="BO31" s="643"/>
      <c r="BP31" s="643"/>
      <c r="BQ31" s="643"/>
      <c r="BR31" s="643"/>
      <c r="BS31" s="643"/>
      <c r="BT31" s="643"/>
      <c r="BU31" s="643"/>
      <c r="BV31" s="643"/>
      <c r="BW31" s="643"/>
      <c r="BX31" s="643"/>
      <c r="BY31" s="643"/>
      <c r="BZ31" s="643"/>
      <c r="CA31" s="643"/>
      <c r="CB31" s="643"/>
      <c r="CC31" s="643"/>
      <c r="CD31" s="643"/>
      <c r="CE31" s="643"/>
      <c r="CF31" s="643"/>
      <c r="CG31" s="643"/>
      <c r="CH31" s="643"/>
      <c r="CI31" s="643"/>
      <c r="CJ31" s="643"/>
      <c r="CK31" s="643"/>
      <c r="CL31" s="643"/>
      <c r="CM31" s="643"/>
      <c r="CN31" s="643"/>
      <c r="CO31" s="643"/>
      <c r="CP31" s="595"/>
      <c r="CQ31" s="595"/>
      <c r="CR31" s="595"/>
      <c r="CS31" s="595"/>
      <c r="CT31" s="595"/>
      <c r="CU31" s="595"/>
      <c r="CV31" s="595"/>
      <c r="CW31" s="595"/>
      <c r="CX31" s="595"/>
      <c r="CY31" s="595"/>
    </row>
    <row r="32" ht="15.75" customHeight="1"/>
    <row r="33" ht="15.75" customHeight="1">
      <c r="A33" s="644"/>
      <c r="B33" s="645" t="s">
        <v>127</v>
      </c>
      <c r="C33" s="644"/>
      <c r="D33" s="646">
        <v>16.0</v>
      </c>
      <c r="E33" s="647">
        <f t="shared" ref="E33:G33" si="163">D33</f>
        <v>16</v>
      </c>
      <c r="F33" s="647">
        <f t="shared" si="163"/>
        <v>16</v>
      </c>
      <c r="G33" s="647">
        <f t="shared" si="163"/>
        <v>16</v>
      </c>
      <c r="H33" s="644"/>
      <c r="I33" s="647">
        <f>D33+17</f>
        <v>33</v>
      </c>
      <c r="J33" s="647">
        <f t="shared" ref="J33:L33" si="164">I33</f>
        <v>33</v>
      </c>
      <c r="K33" s="647">
        <f t="shared" si="164"/>
        <v>33</v>
      </c>
      <c r="L33" s="647">
        <f t="shared" si="164"/>
        <v>33</v>
      </c>
      <c r="M33" s="644"/>
      <c r="N33" s="647">
        <f>I33+17</f>
        <v>50</v>
      </c>
      <c r="O33" s="647">
        <f t="shared" ref="O33:Q33" si="165">N33</f>
        <v>50</v>
      </c>
      <c r="P33" s="647">
        <f t="shared" si="165"/>
        <v>50</v>
      </c>
      <c r="Q33" s="647">
        <f t="shared" si="165"/>
        <v>50</v>
      </c>
      <c r="R33" s="644"/>
      <c r="S33" s="647">
        <f>N33+17</f>
        <v>67</v>
      </c>
      <c r="T33" s="647">
        <f t="shared" ref="T33:V33" si="166">S33</f>
        <v>67</v>
      </c>
      <c r="U33" s="647">
        <f t="shared" si="166"/>
        <v>67</v>
      </c>
      <c r="V33" s="647">
        <f t="shared" si="166"/>
        <v>67</v>
      </c>
      <c r="W33" s="644"/>
      <c r="X33" s="647">
        <f>S33+17</f>
        <v>84</v>
      </c>
      <c r="Y33" s="647">
        <f t="shared" ref="Y33:AA33" si="167">X33</f>
        <v>84</v>
      </c>
      <c r="Z33" s="647">
        <f t="shared" si="167"/>
        <v>84</v>
      </c>
      <c r="AA33" s="647">
        <f t="shared" si="167"/>
        <v>84</v>
      </c>
      <c r="AB33" s="644"/>
      <c r="AC33" s="647">
        <f>X33+17</f>
        <v>101</v>
      </c>
      <c r="AD33" s="647">
        <f t="shared" ref="AD33:AF33" si="168">AC33</f>
        <v>101</v>
      </c>
      <c r="AE33" s="647">
        <f t="shared" si="168"/>
        <v>101</v>
      </c>
      <c r="AF33" s="647">
        <f t="shared" si="168"/>
        <v>101</v>
      </c>
      <c r="AG33" s="644"/>
      <c r="AH33" s="647">
        <f>AC33+17</f>
        <v>118</v>
      </c>
      <c r="AI33" s="647">
        <f t="shared" ref="AI33:AK33" si="169">AH33</f>
        <v>118</v>
      </c>
      <c r="AJ33" s="647">
        <f t="shared" si="169"/>
        <v>118</v>
      </c>
      <c r="AK33" s="647">
        <f t="shared" si="169"/>
        <v>118</v>
      </c>
      <c r="AL33" s="644"/>
      <c r="AM33" s="647">
        <f>AH33+17</f>
        <v>135</v>
      </c>
      <c r="AN33" s="647">
        <f t="shared" ref="AN33:AP33" si="170">AM33</f>
        <v>135</v>
      </c>
      <c r="AO33" s="647">
        <f t="shared" si="170"/>
        <v>135</v>
      </c>
      <c r="AP33" s="647">
        <f t="shared" si="170"/>
        <v>135</v>
      </c>
      <c r="AQ33" s="644"/>
      <c r="AR33" s="647">
        <f>AM33+17</f>
        <v>152</v>
      </c>
      <c r="AS33" s="647">
        <f t="shared" ref="AS33:AU33" si="171">AR33</f>
        <v>152</v>
      </c>
      <c r="AT33" s="647">
        <f t="shared" si="171"/>
        <v>152</v>
      </c>
      <c r="AU33" s="647">
        <f t="shared" si="171"/>
        <v>152</v>
      </c>
      <c r="AV33" s="644"/>
      <c r="AW33" s="647">
        <f>AR33+17</f>
        <v>169</v>
      </c>
      <c r="AX33" s="647">
        <f t="shared" ref="AX33:AZ33" si="172">AW33</f>
        <v>169</v>
      </c>
      <c r="AY33" s="647">
        <f t="shared" si="172"/>
        <v>169</v>
      </c>
      <c r="AZ33" s="647">
        <f t="shared" si="172"/>
        <v>169</v>
      </c>
      <c r="BA33" s="644"/>
      <c r="BB33" s="647">
        <f>AW33+17</f>
        <v>186</v>
      </c>
      <c r="BC33" s="647">
        <f t="shared" ref="BC33:BE33" si="173">BB33</f>
        <v>186</v>
      </c>
      <c r="BD33" s="647">
        <f t="shared" si="173"/>
        <v>186</v>
      </c>
      <c r="BE33" s="647">
        <f t="shared" si="173"/>
        <v>186</v>
      </c>
      <c r="BF33" s="644"/>
      <c r="BG33" s="647">
        <f>BB33+17</f>
        <v>203</v>
      </c>
      <c r="BH33" s="647">
        <f t="shared" ref="BH33:BJ33" si="174">BG33</f>
        <v>203</v>
      </c>
      <c r="BI33" s="647">
        <f t="shared" si="174"/>
        <v>203</v>
      </c>
      <c r="BJ33" s="647">
        <f t="shared" si="174"/>
        <v>203</v>
      </c>
      <c r="BK33" s="644"/>
      <c r="BL33" s="647">
        <f>BG33+17</f>
        <v>220</v>
      </c>
      <c r="BM33" s="647">
        <f t="shared" ref="BM33:BO33" si="175">BL33</f>
        <v>220</v>
      </c>
      <c r="BN33" s="647">
        <f t="shared" si="175"/>
        <v>220</v>
      </c>
      <c r="BO33" s="647">
        <f t="shared" si="175"/>
        <v>220</v>
      </c>
      <c r="BP33" s="644"/>
      <c r="BQ33" s="647">
        <f>BL33+17</f>
        <v>237</v>
      </c>
      <c r="BR33" s="647">
        <f t="shared" ref="BR33:BT33" si="176">BQ33</f>
        <v>237</v>
      </c>
      <c r="BS33" s="647">
        <f t="shared" si="176"/>
        <v>237</v>
      </c>
      <c r="BT33" s="647">
        <f t="shared" si="176"/>
        <v>237</v>
      </c>
      <c r="BU33" s="644"/>
      <c r="BV33" s="647">
        <f>BQ33+17</f>
        <v>254</v>
      </c>
      <c r="BW33" s="647">
        <f t="shared" ref="BW33:BY33" si="177">BV33</f>
        <v>254</v>
      </c>
      <c r="BX33" s="647">
        <f t="shared" si="177"/>
        <v>254</v>
      </c>
      <c r="BY33" s="647">
        <f t="shared" si="177"/>
        <v>254</v>
      </c>
      <c r="BZ33" s="644"/>
      <c r="CA33" s="647">
        <f>BV33+17</f>
        <v>271</v>
      </c>
      <c r="CB33" s="647">
        <f t="shared" ref="CB33:CD33" si="178">CA33</f>
        <v>271</v>
      </c>
      <c r="CC33" s="647">
        <f t="shared" si="178"/>
        <v>271</v>
      </c>
      <c r="CD33" s="647">
        <f t="shared" si="178"/>
        <v>271</v>
      </c>
      <c r="CE33" s="644"/>
      <c r="CF33" s="647">
        <f>CA33+17</f>
        <v>288</v>
      </c>
      <c r="CG33" s="647">
        <f t="shared" ref="CG33:CI33" si="179">CF33</f>
        <v>288</v>
      </c>
      <c r="CH33" s="647">
        <f t="shared" si="179"/>
        <v>288</v>
      </c>
      <c r="CI33" s="647">
        <f t="shared" si="179"/>
        <v>288</v>
      </c>
      <c r="CJ33" s="644"/>
      <c r="CK33" s="647">
        <f>CF33+17</f>
        <v>305</v>
      </c>
      <c r="CL33" s="647">
        <f t="shared" ref="CL33:CN33" si="180">CK33</f>
        <v>305</v>
      </c>
      <c r="CM33" s="647">
        <f t="shared" si="180"/>
        <v>305</v>
      </c>
      <c r="CN33" s="647">
        <f t="shared" si="180"/>
        <v>305</v>
      </c>
      <c r="CO33" s="644"/>
      <c r="CP33" s="644"/>
      <c r="CQ33" s="644"/>
      <c r="CR33" s="644"/>
      <c r="CS33" s="644"/>
      <c r="CT33" s="644"/>
      <c r="CU33" s="644"/>
      <c r="CV33" s="644"/>
      <c r="CW33" s="644"/>
      <c r="CX33" s="644"/>
      <c r="CY33" s="644"/>
    </row>
    <row r="34" ht="15.75" customHeight="1"/>
    <row r="35" ht="15.75" customHeight="1"/>
    <row r="36" ht="15.75" customHeight="1">
      <c r="BH36" s="648">
        <v>717335.2326133644</v>
      </c>
    </row>
    <row r="37" ht="15.75" customHeight="1">
      <c r="BG37" s="649">
        <v>-0.3284361602833883</v>
      </c>
      <c r="BH37" s="648">
        <v>480503.10873726394</v>
      </c>
    </row>
    <row r="38" ht="15.75" customHeight="1">
      <c r="BG38" s="649">
        <v>0.1265867854145455</v>
      </c>
    </row>
    <row r="39" ht="15.75" customHeight="1"/>
    <row r="40" ht="15.75" customHeight="1">
      <c r="BG40" s="648">
        <v>556170.793087705</v>
      </c>
      <c r="BH40" s="66">
        <f t="shared" ref="BH40:BH41" si="181">BG5-BG40</f>
        <v>-64355</v>
      </c>
    </row>
    <row r="41" ht="15.75" customHeight="1">
      <c r="BG41" s="648">
        <v>380431.287118394</v>
      </c>
      <c r="BH41" s="66">
        <f t="shared" si="181"/>
        <v>-44000</v>
      </c>
    </row>
    <row r="42" ht="15.75" customHeight="1"/>
    <row r="43" ht="15.75" customHeight="1"/>
    <row r="44" ht="15.75" customHeight="1"/>
  </sheetData>
  <mergeCells count="32">
    <mergeCell ref="BQ3:BU3"/>
    <mergeCell ref="BV3:BZ3"/>
    <mergeCell ref="CA3:CE3"/>
    <mergeCell ref="CF3:CJ3"/>
    <mergeCell ref="CK3:CO3"/>
    <mergeCell ref="AH3:AL3"/>
    <mergeCell ref="AM3:AQ3"/>
    <mergeCell ref="AR3:AV3"/>
    <mergeCell ref="AW3:BA3"/>
    <mergeCell ref="BB3:BF3"/>
    <mergeCell ref="BG3:BK3"/>
    <mergeCell ref="BL3:BP3"/>
    <mergeCell ref="B3:C4"/>
    <mergeCell ref="D3:H3"/>
    <mergeCell ref="I3:M3"/>
    <mergeCell ref="N3:R3"/>
    <mergeCell ref="S3:W3"/>
    <mergeCell ref="X3:AB3"/>
    <mergeCell ref="AC3:AG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portrait"/>
  <drawing r:id="rId2"/>
  <legacyDrawing r:id="rId3"/>
</worksheet>
</file>